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attedBallTrajectory-2" sheetId="1" state="visible" r:id="rId2"/>
    <sheet name="BattedBallTrajectory-1" sheetId="2" state="visible" r:id="rId3"/>
    <sheet name="Elevations" sheetId="3" state="visible" r:id="rId4"/>
    <sheet name="ReadMe" sheetId="4" state="visible" r:id="rId5"/>
  </sheets>
  <definedNames>
    <definedName function="false" hidden="false" name="backspin" vbProcedure="false">'BattedBallTrajectory-1'!$G$4</definedName>
    <definedName function="false" hidden="false" name="batterhand" vbProcedure="false">'BattedBallTrajectory-1'!$B$9</definedName>
    <definedName function="false" hidden="false" name="beta" vbProcedure="false">#REF!</definedName>
    <definedName function="false" hidden="false" name="c0" vbProcedure="false">#REF!</definedName>
    <definedName function="false" hidden="false" name="cd" vbProcedure="false">#REF!</definedName>
    <definedName function="false" hidden="false" name="cd0" vbProcedure="false">'BattedBallTrajectory-1'!$G$2</definedName>
    <definedName function="false" hidden="false" name="cda" vbProcedure="false">#REF!</definedName>
    <definedName function="false" hidden="false" name="cdb" vbProcedure="false">#REF!</definedName>
    <definedName function="false" hidden="false" name="cddot" vbProcedure="false">'battedballtrajectory-1'!#ref!</definedName>
    <definedName function="false" hidden="false" name="cdfit" vbProcedure="false">#REF!</definedName>
    <definedName function="false" hidden="false" name="cdno" vbProcedure="false">#REF!</definedName>
    <definedName function="false" hidden="false" name="cdspin" vbProcedure="false">'BattedBallTrajectory-1'!$G$3</definedName>
    <definedName function="false" hidden="false" name="circ" vbProcedure="false">#REF!</definedName>
    <definedName function="false" hidden="false" name="cl0" vbProcedure="false">'BattedBallTrajectory-1'!$G$6</definedName>
    <definedName function="false" hidden="false" name="cl1_" vbProcedure="false">'BattedBallTrajectory-1'!$G$7</definedName>
    <definedName function="false" hidden="false" name="cl2_" vbProcedure="false">'BattedBallTrajectory-1'!$G$8</definedName>
    <definedName function="false" hidden="false" name="cm" vbProcedure="false">#REF!</definedName>
    <definedName function="false" hidden="false" name="const" vbProcedure="false">#REF!</definedName>
    <definedName function="false" hidden="false" name="const1" vbProcedure="false">#REF!</definedName>
    <definedName function="false" hidden="false" name="drag" vbProcedure="false">#REF!</definedName>
    <definedName function="false" hidden="false" name="dt" vbProcedure="false">#REF!</definedName>
    <definedName function="false" hidden="false" name="dv" vbProcedure="false">#REF!</definedName>
    <definedName function="false" hidden="false" name="elev" vbProcedure="false">#REF!</definedName>
    <definedName function="false" hidden="false" name="elevft" vbProcedure="false">#REF!</definedName>
    <definedName function="false" hidden="false" name="frac" vbProcedure="false">#REF!</definedName>
    <definedName function="false" hidden="false" name="frac1" vbProcedure="false">#REF!</definedName>
    <definedName function="false" hidden="false" name="g" vbProcedure="false">#REF!</definedName>
    <definedName function="false" hidden="false" name="hand" vbProcedure="false">'BattedBallTrajectory-1'!$G$6</definedName>
    <definedName function="false" hidden="false" name="hwind" vbProcedure="false">#REF!</definedName>
    <definedName function="false" hidden="false" name="Magnus" vbProcedure="false">#REF!</definedName>
    <definedName function="false" hidden="false" name="Magnus_option" vbProcedure="false">#REF!</definedName>
    <definedName function="false" hidden="false" name="mass" vbProcedure="false">#REF!</definedName>
    <definedName function="false" hidden="false" name="omega" vbProcedure="false">#REF!</definedName>
    <definedName function="false" hidden="false" name="phi" vbProcedure="false">#REF!</definedName>
    <definedName function="false" hidden="false" name="phiwind" vbProcedure="false">#REF!</definedName>
    <definedName function="false" hidden="false" name="pressure" vbProcedure="false">#REF!</definedName>
    <definedName function="false" hidden="false" name="Re_100" vbProcedure="false">#REF!</definedName>
    <definedName function="false" hidden="false" name="RH" vbProcedure="false">#REF!</definedName>
    <definedName function="false" hidden="false" name="rho" vbProcedure="false">#REF!</definedName>
    <definedName function="false" hidden="false" name="rms" vbProcedure="false">#REF!</definedName>
    <definedName function="false" hidden="false" name="romega" vbProcedure="false">#REF!</definedName>
    <definedName function="false" hidden="false" name="sidespin" vbProcedure="false">'BattedBallTrajectory-1'!$G$5</definedName>
    <definedName function="false" hidden="false" name="sign" vbProcedure="false">'BattedBallTrajectory-1'!$D$19</definedName>
    <definedName function="false" hidden="false" name="spin" vbProcedure="false">'BattedBallTrajectory-1'!$I$5</definedName>
    <definedName function="false" hidden="false" name="SVP" vbProcedure="false">#REF!</definedName>
    <definedName function="false" hidden="false" name="tau" vbProcedure="false">#REF!</definedName>
    <definedName function="false" hidden="false" name="tau0" vbProcedure="false">'BattedBallTrajectory-1'!$G$7</definedName>
    <definedName function="false" hidden="false" name="temp" vbProcedure="false">#REF!</definedName>
    <definedName function="false" hidden="false" name="theta" vbProcedure="false">#REF!</definedName>
    <definedName function="false" hidden="false" name="theta0" vbProcedure="false">'BattedBallTrajectory-1'!$G$6</definedName>
    <definedName function="false" hidden="false" name="TK" vbProcedure="false">#REF!</definedName>
    <definedName function="false" hidden="false" name="ttarget" vbProcedure="false">#REF!</definedName>
    <definedName function="false" hidden="false" name="v0" vbProcedure="false">#REF!</definedName>
    <definedName function="false" hidden="false" name="v0x" vbProcedure="false">#REF!</definedName>
    <definedName function="false" hidden="false" name="v0y" vbProcedure="false">#REF!</definedName>
    <definedName function="false" hidden="false" name="v0z" vbProcedure="false">#REF!</definedName>
    <definedName function="false" hidden="false" name="vel" vbProcedure="false">#REF!</definedName>
    <definedName function="false" hidden="false" name="vwind" vbProcedure="false">#REF!</definedName>
    <definedName function="false" hidden="false" name="vx0" vbProcedure="false">#REF!</definedName>
    <definedName function="false" hidden="false" name="vxw" vbProcedure="false">#REF!</definedName>
    <definedName function="false" hidden="false" name="vy0" vbProcedure="false">#REF!</definedName>
    <definedName function="false" hidden="false" name="vyw" vbProcedure="false">#REF!</definedName>
    <definedName function="false" hidden="false" name="w0" vbProcedure="false">'BattedBallTrajectory-1'!$G$5</definedName>
    <definedName function="false" hidden="false" name="wb" vbProcedure="false">#REF!</definedName>
    <definedName function="false" hidden="false" name="wg" vbProcedure="false">#REF!</definedName>
    <definedName function="false" hidden="false" name="ws" vbProcedure="false">#REF!</definedName>
    <definedName function="false" hidden="false" name="wx" vbProcedure="false">#REF!</definedName>
    <definedName function="false" hidden="false" name="wy" vbProcedure="false">#REF!</definedName>
    <definedName function="false" hidden="false" name="wz" vbProcedure="false">#REF!</definedName>
    <definedName function="false" hidden="false" name="x0" vbProcedure="false">#REF!</definedName>
    <definedName function="false" hidden="false" name="xf" vbProcedure="false">#REF!</definedName>
    <definedName function="false" hidden="false" name="xtarget" vbProcedure="false">#REF!</definedName>
    <definedName function="false" hidden="false" name="xxx" vbProcedure="false">#REF!</definedName>
    <definedName function="false" hidden="false" name="xxxx" vbProcedure="false">#REF!</definedName>
    <definedName function="false" hidden="false" name="y0" vbProcedure="false">#REF!</definedName>
    <definedName function="false" hidden="false" name="yf" vbProcedure="false">#REF!</definedName>
    <definedName function="false" hidden="false" name="ytarget" vbProcedure="false">#REF!</definedName>
    <definedName function="false" hidden="false" name="z0" vbProcedure="false">#REF!</definedName>
    <definedName function="false" hidden="false" name="zf" vbProcedure="false">#REF!</definedName>
    <definedName function="false" hidden="false" name="ztarget" vbProcedure="false">#REF!</definedName>
    <definedName function="false" hidden="false" name="_Re100" vbProcedure="false">#REF!</definedName>
    <definedName function="false" hidden="false" localSheetId="0" name="backspin" vbProcedure="false">'BattedBallTrajectory-2'!$G$4</definedName>
    <definedName function="false" hidden="false" localSheetId="0" name="batterhand" vbProcedure="false">'BattedBallTrajectory-2'!$B$9</definedName>
    <definedName function="false" hidden="false" localSheetId="0" name="beta" vbProcedure="false">'BattedBallTrajectory-2'!$D$5</definedName>
    <definedName function="false" hidden="false" localSheetId="0" name="c0" vbProcedure="false">'BattedBallTrajectory-2'!$D$4</definedName>
    <definedName function="false" hidden="false" localSheetId="0" name="cd" vbProcedure="false">#REF!</definedName>
    <definedName function="false" hidden="false" localSheetId="0" name="cd0" vbProcedure="false">'BattedBallTrajectory-2'!$G$2</definedName>
    <definedName function="false" hidden="false" localSheetId="0" name="cda" vbProcedure="false">'battedballtrajectory-2'!#ref!</definedName>
    <definedName function="false" hidden="false" localSheetId="0" name="cdb" vbProcedure="false">'battedballtrajectory-2'!#ref!</definedName>
    <definedName function="false" hidden="false" localSheetId="0" name="cddot" vbProcedure="false">'battedballtrajectory-2'!#ref!</definedName>
    <definedName function="false" hidden="false" localSheetId="0" name="cdfit" vbProcedure="false">#REF!</definedName>
    <definedName function="false" hidden="false" localSheetId="0" name="cdno" vbProcedure="false">#REF!</definedName>
    <definedName function="false" hidden="false" localSheetId="0" name="cdspin" vbProcedure="false">'BattedBallTrajectory-2'!$G$3</definedName>
    <definedName function="false" hidden="false" localSheetId="0" name="circ" vbProcedure="false">'BattedBallTrajectory-2'!$B$2</definedName>
    <definedName function="false" hidden="false" localSheetId="0" name="cl0" vbProcedure="false">'BattedBallTrajectory-2'!$G$6</definedName>
    <definedName function="false" hidden="false" localSheetId="0" name="cl1_" vbProcedure="false">'BattedBallTrajectory-2'!$G$7</definedName>
    <definedName function="false" hidden="false" localSheetId="0" name="cl2_" vbProcedure="false">'BattedBallTrajectory-2'!$G$8</definedName>
    <definedName function="false" hidden="false" localSheetId="0" name="cm" vbProcedure="false">#REF!</definedName>
    <definedName function="false" hidden="false" localSheetId="0" name="const" vbProcedure="false">'BattedBallTrajectory-2'!$D$3</definedName>
    <definedName function="false" hidden="false" localSheetId="0" name="const1" vbProcedure="false">#REF!</definedName>
    <definedName function="false" hidden="false" localSheetId="0" name="distance" vbProcedure="false">'BattedBallTrajectory-2'!$H$20</definedName>
    <definedName function="false" hidden="false" localSheetId="0" name="drag" vbProcedure="false">'battedballtrajectory-2'!#ref!</definedName>
    <definedName function="false" hidden="false" localSheetId="0" name="dt" vbProcedure="false">'BattedBallTrajectory-2'!$B$14</definedName>
    <definedName function="false" hidden="false" localSheetId="0" name="dv" vbProcedure="false">'battedballtrajectory-2'!#ref!</definedName>
    <definedName function="false" hidden="false" localSheetId="0" name="elev" vbProcedure="false">'BattedBallTrajectory-2'!$D$16</definedName>
    <definedName function="false" hidden="false" localSheetId="0" name="elevft" vbProcedure="false">'BattedBallTrajectory-2'!$B$16</definedName>
    <definedName function="false" hidden="false" localSheetId="0" name="frac" vbProcedure="false">#REF!</definedName>
    <definedName function="false" hidden="false" localSheetId="0" name="frac1" vbProcedure="false">#REF!</definedName>
    <definedName function="false" hidden="false" localSheetId="0" name="g" vbProcedure="false">#REF!</definedName>
    <definedName function="false" hidden="false" localSheetId="0" name="hand" vbProcedure="false">'BattedBallTrajectory-2'!$G$6</definedName>
    <definedName function="false" hidden="false" localSheetId="0" name="height" vbProcedure="false">'BattedBallTrajectory-2'!$H$21</definedName>
    <definedName function="false" hidden="false" localSheetId="0" name="hwind" vbProcedure="false">'BattedBallTrajectory-2'!$B$19</definedName>
    <definedName function="false" hidden="false" localSheetId="0" name="Magnus" vbProcedure="false">'battedballtrajectory-2'!#ref!</definedName>
    <definedName function="false" hidden="false" localSheetId="0" name="Magnus_option" vbProcedure="false">'BattedBallTrajectory-2'!$J$16</definedName>
    <definedName function="false" hidden="false" localSheetId="0" name="mass" vbProcedure="false">'BattedBallTrajectory-2'!$B$1</definedName>
    <definedName function="false" hidden="false" localSheetId="0" name="omega" vbProcedure="false">'BattedBallTrajectory-2'!$D$13</definedName>
    <definedName function="false" hidden="false" localSheetId="0" name="phi" vbProcedure="false">'BattedBallTrajectory-2'!$B$8</definedName>
    <definedName function="false" hidden="false" localSheetId="0" name="phiwind" vbProcedure="false">'BattedBallTrajectory-2'!$B$18</definedName>
    <definedName function="false" hidden="false" localSheetId="0" name="pressure" vbProcedure="false">'BattedBallTrajectory-2'!$D$21</definedName>
    <definedName function="false" hidden="false" localSheetId="0" name="Re_100" vbProcedure="false">'BattedBallTrajectory-2'!$D$22</definedName>
    <definedName function="false" hidden="false" localSheetId="0" name="RH" vbProcedure="false">'BattedBallTrajectory-2'!$B$20</definedName>
    <definedName function="false" hidden="false" localSheetId="0" name="rho" vbProcedure="false">'BattedBallTrajectory-2'!$D$1</definedName>
    <definedName function="false" hidden="false" localSheetId="0" name="rms" vbProcedure="false">'BattedBallTrajectory-2'!$H$23</definedName>
    <definedName function="false" hidden="false" localSheetId="0" name="romega" vbProcedure="false">'BattedBallTrajectory-2'!$D$14</definedName>
    <definedName function="false" hidden="false" localSheetId="0" name="sidespin" vbProcedure="false">'BattedBallTrajectory-2'!$G$5</definedName>
    <definedName function="false" hidden="false" localSheetId="0" name="sign" vbProcedure="false">'BattedBallTrajectory-2'!$D$19</definedName>
    <definedName function="false" hidden="false" localSheetId="0" name="solver_adj" vbProcedure="false">'BattedBallTrajectory-2'!$B$6</definedName>
    <definedName function="false" hidden="false" localSheetId="0" name="solver_cvg" vbProcedure="false">0.0001</definedName>
    <definedName function="false" hidden="false" localSheetId="0" name="solver_drv" vbProcedure="false">2</definedName>
    <definedName function="false" hidden="false" localSheetId="0" name="solver_eng" vbProcedure="false">1</definedName>
    <definedName function="false" hidden="false" localSheetId="0" name="solver_est" vbProcedure="false">1</definedName>
    <definedName function="false" hidden="false" localSheetId="0" name="solver_itr" vbProcedure="false">2147483647</definedName>
    <definedName function="false" hidden="false" localSheetId="0" name="solver_mip" vbProcedure="false">2147483647</definedName>
    <definedName function="false" hidden="false" localSheetId="0" name="solver_mni" vbProcedure="false">30</definedName>
    <definedName function="false" hidden="false" localSheetId="0" name="solver_mrt" vbProcedure="false">0.075</definedName>
    <definedName function="false" hidden="false" localSheetId="0" name="solver_msl" vbProcedure="false">2</definedName>
    <definedName function="false" hidden="false" localSheetId="0" name="solver_neg" vbProcedure="false">1</definedName>
    <definedName function="false" hidden="false" localSheetId="0" name="solver_nod" vbProcedure="false">2147483647</definedName>
    <definedName function="false" hidden="false" localSheetId="0" name="solver_num" vbProcedure="false">0</definedName>
    <definedName function="false" hidden="false" localSheetId="0" name="solver_nwt" vbProcedure="false">1</definedName>
    <definedName function="false" hidden="false" localSheetId="0" name="solver_opt" vbProcedure="false">'BattedBallTrajectory-2'!$H$23</definedName>
    <definedName function="false" hidden="false" localSheetId="0" name="solver_pre" vbProcedure="false">0.000001</definedName>
    <definedName function="false" hidden="false" localSheetId="0" name="solver_rbv" vbProcedure="false">2</definedName>
    <definedName function="false" hidden="false" localSheetId="0" name="solver_rlx" vbProcedure="false">2</definedName>
    <definedName function="false" hidden="false" localSheetId="0" name="solver_rsd" vbProcedure="false">0</definedName>
    <definedName function="false" hidden="false" localSheetId="0" name="solver_scl" vbProcedure="false">2</definedName>
    <definedName function="false" hidden="false" localSheetId="0" name="solver_sho" vbProcedure="false">2</definedName>
    <definedName function="false" hidden="false" localSheetId="0" name="solver_ssz" vbProcedure="false">100</definedName>
    <definedName function="false" hidden="false" localSheetId="0" name="solver_tim" vbProcedure="false">2147483647</definedName>
    <definedName function="false" hidden="false" localSheetId="0" name="solver_tol" vbProcedure="false">0.01</definedName>
    <definedName function="false" hidden="false" localSheetId="0" name="solver_typ" vbProcedure="false">2</definedName>
    <definedName function="false" hidden="false" localSheetId="0" name="solver_val" vbProcedure="false">0</definedName>
    <definedName function="false" hidden="false" localSheetId="0" name="solver_ver" vbProcedure="false">3</definedName>
    <definedName function="false" hidden="false" localSheetId="0" name="spin" vbProcedure="false">'BattedBallTrajectory-2'!$I$5</definedName>
    <definedName function="false" hidden="false" localSheetId="0" name="SVP" vbProcedure="false">'BattedBallTrajectory-2'!$D$20</definedName>
    <definedName function="false" hidden="false" localSheetId="0" name="tau" vbProcedure="false">'BattedBallTrajectory-2'!$B$13</definedName>
    <definedName function="false" hidden="false" localSheetId="0" name="tau0" vbProcedure="false">'BattedBallTrajectory-2'!$G$7</definedName>
    <definedName function="false" hidden="false" localSheetId="0" name="temp" vbProcedure="false">'BattedBallTrajectory-2'!$D$15</definedName>
    <definedName function="false" hidden="false" localSheetId="0" name="theta" vbProcedure="false">'BattedBallTrajectory-2'!$B$7</definedName>
    <definedName function="false" hidden="false" localSheetId="0" name="theta0" vbProcedure="false">'BattedBallTrajectory-2'!$G$6</definedName>
    <definedName function="false" hidden="false" localSheetId="0" name="TK" vbProcedure="false">'BattedBallTrajectory-2'!$D$15</definedName>
    <definedName function="false" hidden="false" localSheetId="0" name="ttarget" vbProcedure="false">#REF!</definedName>
    <definedName function="false" hidden="false" localSheetId="0" name="v0" vbProcedure="false">'BattedBallTrajectory-2'!$B$6</definedName>
    <definedName function="false" hidden="false" localSheetId="0" name="v0x" vbProcedure="false">'BattedBallTrajectory-2'!$D$7</definedName>
    <definedName function="false" hidden="false" localSheetId="0" name="v0y" vbProcedure="false">'BattedBallTrajectory-2'!$D$8</definedName>
    <definedName function="false" hidden="false" localSheetId="0" name="v0z" vbProcedure="false">'BattedBallTrajectory-2'!$D$9</definedName>
    <definedName function="false" hidden="false" localSheetId="0" name="vel" vbProcedure="false">'battedballtrajectory-2'!#ref!</definedName>
    <definedName function="false" hidden="false" localSheetId="0" name="vwind" vbProcedure="false">'BattedBallTrajectory-2'!$B$17</definedName>
    <definedName function="false" hidden="false" localSheetId="0" name="vx0" vbProcedure="false">#REF!</definedName>
    <definedName function="false" hidden="false" localSheetId="0" name="vxw" vbProcedure="false">'BattedBallTrajectory-2'!$D$17</definedName>
    <definedName function="false" hidden="false" localSheetId="0" name="vy0" vbProcedure="false">#REF!</definedName>
    <definedName function="false" hidden="false" localSheetId="0" name="vyw" vbProcedure="false">'BattedBallTrajectory-2'!$D$18</definedName>
    <definedName function="false" hidden="false" localSheetId="0" name="w0" vbProcedure="false">'BattedBallTrajectory-2'!$G$5</definedName>
    <definedName function="false" hidden="false" localSheetId="0" name="wb" vbProcedure="false">'BattedBallTrajectory-2'!$B$10</definedName>
    <definedName function="false" hidden="false" localSheetId="0" name="wg" vbProcedure="false">'BattedBallTrajectory-2'!$B$12</definedName>
    <definedName function="false" hidden="false" localSheetId="0" name="ws" vbProcedure="false">'BattedBallTrajectory-2'!$B$11</definedName>
    <definedName function="false" hidden="false" localSheetId="0" name="wx" vbProcedure="false">'BattedBallTrajectory-2'!$D$10</definedName>
    <definedName function="false" hidden="false" localSheetId="0" name="wy" vbProcedure="false">'BattedBallTrajectory-2'!$D$11</definedName>
    <definedName function="false" hidden="false" localSheetId="0" name="wz" vbProcedure="false">'BattedBallTrajectory-2'!$D$12</definedName>
    <definedName function="false" hidden="false" localSheetId="0" name="x0" vbProcedure="false">'BattedBallTrajectory-2'!$B$3</definedName>
    <definedName function="false" hidden="false" localSheetId="0" name="xf" vbProcedure="false">#REF!</definedName>
    <definedName function="false" hidden="false" localSheetId="0" name="xtarget" vbProcedure="false">#REF!</definedName>
    <definedName function="false" hidden="false" localSheetId="0" name="xxx" vbProcedure="false">#REF!</definedName>
    <definedName function="false" hidden="false" localSheetId="0" name="xxxx" vbProcedure="false">#REF!</definedName>
    <definedName function="false" hidden="false" localSheetId="0" name="y0" vbProcedure="false">'BattedBallTrajectory-2'!$B$4</definedName>
    <definedName function="false" hidden="false" localSheetId="0" name="yf" vbProcedure="false">#REF!</definedName>
    <definedName function="false" hidden="false" localSheetId="0" name="ytarget" vbProcedure="false">#REF!</definedName>
    <definedName function="false" hidden="false" localSheetId="0" name="z0" vbProcedure="false">'BattedBallTrajectory-2'!$B$5</definedName>
    <definedName function="false" hidden="false" localSheetId="0" name="zf" vbProcedure="false">#REF!</definedName>
    <definedName function="false" hidden="false" localSheetId="0" name="ztarget" vbProcedure="false">#REF!</definedName>
    <definedName function="false" hidden="false" localSheetId="0" name="_Re100" vbProcedure="false">#REF!</definedName>
    <definedName function="false" hidden="false" localSheetId="1" name="beta" vbProcedure="false">'BattedBallTrajectory-1'!$D$5</definedName>
    <definedName function="false" hidden="false" localSheetId="1" name="c0" vbProcedure="false">'BattedBallTrajectory-1'!$D$4</definedName>
    <definedName function="false" hidden="false" localSheetId="1" name="cd" vbProcedure="false">#REF!</definedName>
    <definedName function="false" hidden="false" localSheetId="1" name="cda" vbProcedure="false">'battedballtrajectory-1'!#ref!</definedName>
    <definedName function="false" hidden="false" localSheetId="1" name="cdb" vbProcedure="false">'battedballtrajectory-1'!#ref!</definedName>
    <definedName function="false" hidden="false" localSheetId="1" name="cdno" vbProcedure="false">#REF!</definedName>
    <definedName function="false" hidden="false" localSheetId="1" name="circ" vbProcedure="false">'BattedBallTrajectory-1'!$B$2</definedName>
    <definedName function="false" hidden="false" localSheetId="1" name="cm" vbProcedure="false">#REF!</definedName>
    <definedName function="false" hidden="false" localSheetId="1" name="const" vbProcedure="false">'BattedBallTrajectory-1'!$D$3</definedName>
    <definedName function="false" hidden="false" localSheetId="1" name="const1" vbProcedure="false">#REF!</definedName>
    <definedName function="false" hidden="false" localSheetId="1" name="distance" vbProcedure="false">'BattedBallTrajectory-1'!$H$20</definedName>
    <definedName function="false" hidden="false" localSheetId="1" name="drag" vbProcedure="false">'battedballtrajectory-1'!#ref!</definedName>
    <definedName function="false" hidden="false" localSheetId="1" name="dt" vbProcedure="false">'BattedBallTrajectory-1'!$B$14</definedName>
    <definedName function="false" hidden="false" localSheetId="1" name="dv" vbProcedure="false">'battedballtrajectory-1'!#ref!</definedName>
    <definedName function="false" hidden="false" localSheetId="1" name="elev" vbProcedure="false">'BattedBallTrajectory-1'!$D$16</definedName>
    <definedName function="false" hidden="false" localSheetId="1" name="elevft" vbProcedure="false">'BattedBallTrajectory-1'!$B$16</definedName>
    <definedName function="false" hidden="false" localSheetId="1" name="g" vbProcedure="false">#REF!</definedName>
    <definedName function="false" hidden="false" localSheetId="1" name="height" vbProcedure="false">'BattedBallTrajectory-1'!$H$21</definedName>
    <definedName function="false" hidden="false" localSheetId="1" name="hwind" vbProcedure="false">'BattedBallTrajectory-1'!$B$19</definedName>
    <definedName function="false" hidden="false" localSheetId="1" name="Magnus" vbProcedure="false">'battedballtrajectory-1'!#ref!</definedName>
    <definedName function="false" hidden="false" localSheetId="1" name="Magnus_option" vbProcedure="false">'BattedBallTrajectory-1'!$J$16</definedName>
    <definedName function="false" hidden="false" localSheetId="1" name="mass" vbProcedure="false">'BattedBallTrajectory-1'!$B$1</definedName>
    <definedName function="false" hidden="false" localSheetId="1" name="omega" vbProcedure="false">'BattedBallTrajectory-1'!$D$13</definedName>
    <definedName function="false" hidden="false" localSheetId="1" name="phi" vbProcedure="false">'BattedBallTrajectory-1'!$B$8</definedName>
    <definedName function="false" hidden="false" localSheetId="1" name="phiwind" vbProcedure="false">'BattedBallTrajectory-1'!$B$18</definedName>
    <definedName function="false" hidden="false" localSheetId="1" name="pressure" vbProcedure="false">'BattedBallTrajectory-1'!$D$21</definedName>
    <definedName function="false" hidden="false" localSheetId="1" name="Re_100" vbProcedure="false">'BattedBallTrajectory-1'!$D$22</definedName>
    <definedName function="false" hidden="false" localSheetId="1" name="RH" vbProcedure="false">'BattedBallTrajectory-1'!$B$20</definedName>
    <definedName function="false" hidden="false" localSheetId="1" name="rho" vbProcedure="false">'BattedBallTrajectory-1'!$D$1</definedName>
    <definedName function="false" hidden="false" localSheetId="1" name="rms" vbProcedure="false">'BattedBallTrajectory-1'!$H$23</definedName>
    <definedName function="false" hidden="false" localSheetId="1" name="romega" vbProcedure="false">'BattedBallTrajectory-1'!$D$14</definedName>
    <definedName function="false" hidden="false" localSheetId="1" name="solver_adj" vbProcedure="false">'BattedBallTrajectory-1'!$B$6</definedName>
    <definedName function="false" hidden="false" localSheetId="1" name="solver_cvg" vbProcedure="false">0.0001</definedName>
    <definedName function="false" hidden="false" localSheetId="1" name="solver_drv" vbProcedure="false">2</definedName>
    <definedName function="false" hidden="false" localSheetId="1" name="solver_eng" vbProcedure="false">1</definedName>
    <definedName function="false" hidden="false" localSheetId="1" name="solver_est" vbProcedure="false">1</definedName>
    <definedName function="false" hidden="false" localSheetId="1" name="solver_itr" vbProcedure="false">2147483647</definedName>
    <definedName function="false" hidden="false" localSheetId="1" name="solver_mip" vbProcedure="false">2147483647</definedName>
    <definedName function="false" hidden="false" localSheetId="1" name="solver_mni" vbProcedure="false">30</definedName>
    <definedName function="false" hidden="false" localSheetId="1" name="solver_mrt" vbProcedure="false">0.075</definedName>
    <definedName function="false" hidden="false" localSheetId="1" name="solver_msl" vbProcedure="false">2</definedName>
    <definedName function="false" hidden="false" localSheetId="1" name="solver_neg" vbProcedure="false">1</definedName>
    <definedName function="false" hidden="false" localSheetId="1" name="solver_nod" vbProcedure="false">2147483647</definedName>
    <definedName function="false" hidden="false" localSheetId="1" name="solver_num" vbProcedure="false">0</definedName>
    <definedName function="false" hidden="false" localSheetId="1" name="solver_nwt" vbProcedure="false">1</definedName>
    <definedName function="false" hidden="false" localSheetId="1" name="solver_opt" vbProcedure="false">'BattedBallTrajectory-1'!$H$23</definedName>
    <definedName function="false" hidden="false" localSheetId="1" name="solver_pre" vbProcedure="false">0.000001</definedName>
    <definedName function="false" hidden="false" localSheetId="1" name="solver_rbv" vbProcedure="false">2</definedName>
    <definedName function="false" hidden="false" localSheetId="1" name="solver_rlx" vbProcedure="false">2</definedName>
    <definedName function="false" hidden="false" localSheetId="1" name="solver_rsd" vbProcedure="false">0</definedName>
    <definedName function="false" hidden="false" localSheetId="1" name="solver_scl" vbProcedure="false">2</definedName>
    <definedName function="false" hidden="false" localSheetId="1" name="solver_sho" vbProcedure="false">2</definedName>
    <definedName function="false" hidden="false" localSheetId="1" name="solver_ssz" vbProcedure="false">100</definedName>
    <definedName function="false" hidden="false" localSheetId="1" name="solver_tim" vbProcedure="false">2147483647</definedName>
    <definedName function="false" hidden="false" localSheetId="1" name="solver_tol" vbProcedure="false">0.01</definedName>
    <definedName function="false" hidden="false" localSheetId="1" name="solver_typ" vbProcedure="false">2</definedName>
    <definedName function="false" hidden="false" localSheetId="1" name="solver_val" vbProcedure="false">0</definedName>
    <definedName function="false" hidden="false" localSheetId="1" name="solver_ver" vbProcedure="false">3</definedName>
    <definedName function="false" hidden="false" localSheetId="1" name="SVP" vbProcedure="false">'BattedBallTrajectory-1'!$D$20</definedName>
    <definedName function="false" hidden="false" localSheetId="1" name="tau" vbProcedure="false">'BattedBallTrajectory-1'!$B$13</definedName>
    <definedName function="false" hidden="false" localSheetId="1" name="temp" vbProcedure="false">'BattedBallTrajectory-1'!$D$15</definedName>
    <definedName function="false" hidden="false" localSheetId="1" name="theta" vbProcedure="false">'BattedBallTrajectory-1'!$B$7</definedName>
    <definedName function="false" hidden="false" localSheetId="1" name="TK" vbProcedure="false">'BattedBallTrajectory-1'!$D$15</definedName>
    <definedName function="false" hidden="false" localSheetId="1" name="v0" vbProcedure="false">'BattedBallTrajectory-1'!$B$6</definedName>
    <definedName function="false" hidden="false" localSheetId="1" name="v0x" vbProcedure="false">'BattedBallTrajectory-1'!$D$7</definedName>
    <definedName function="false" hidden="false" localSheetId="1" name="v0y" vbProcedure="false">'BattedBallTrajectory-1'!$D$8</definedName>
    <definedName function="false" hidden="false" localSheetId="1" name="v0z" vbProcedure="false">'BattedBallTrajectory-1'!$D$9</definedName>
    <definedName function="false" hidden="false" localSheetId="1" name="vel" vbProcedure="false">'battedballtrajectory-1'!#ref!</definedName>
    <definedName function="false" hidden="false" localSheetId="1" name="vwind" vbProcedure="false">'BattedBallTrajectory-1'!$B$17</definedName>
    <definedName function="false" hidden="false" localSheetId="1" name="vx0" vbProcedure="false">#REF!</definedName>
    <definedName function="false" hidden="false" localSheetId="1" name="vxw" vbProcedure="false">'BattedBallTrajectory-1'!$D$17</definedName>
    <definedName function="false" hidden="false" localSheetId="1" name="vy0" vbProcedure="false">#REF!</definedName>
    <definedName function="false" hidden="false" localSheetId="1" name="vyw" vbProcedure="false">'BattedBallTrajectory-1'!$D$18</definedName>
    <definedName function="false" hidden="false" localSheetId="1" name="wb" vbProcedure="false">'BattedBallTrajectory-1'!$B$10</definedName>
    <definedName function="false" hidden="false" localSheetId="1" name="wg" vbProcedure="false">'BattedBallTrajectory-1'!$B$12</definedName>
    <definedName function="false" hidden="false" localSheetId="1" name="ws" vbProcedure="false">'BattedBallTrajectory-1'!$B$11</definedName>
    <definedName function="false" hidden="false" localSheetId="1" name="wx" vbProcedure="false">'BattedBallTrajectory-1'!$D$10</definedName>
    <definedName function="false" hidden="false" localSheetId="1" name="wy" vbProcedure="false">'BattedBallTrajectory-1'!$D$11</definedName>
    <definedName function="false" hidden="false" localSheetId="1" name="wz" vbProcedure="false">'BattedBallTrajectory-1'!$D$12</definedName>
    <definedName function="false" hidden="false" localSheetId="1" name="x0" vbProcedure="false">'BattedBallTrajectory-1'!$B$3</definedName>
    <definedName function="false" hidden="false" localSheetId="1" name="y0" vbProcedure="false">'BattedBallTrajectory-1'!$B$4</definedName>
    <definedName function="false" hidden="false" localSheetId="1" name="z0" vbProcedure="false">'BattedBallTrajectory-1'!$B$5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9" authorId="0">
      <text>
        <r>
          <rPr>
            <b val="true"/>
            <sz val="9"/>
            <color rgb="FF000000"/>
            <rFont val="Tahoma"/>
            <family val="2"/>
            <charset val="1"/>
          </rPr>
          <t xml:space="preserve">Alan's 2-in-1:
</t>
        </r>
        <r>
          <rPr>
            <sz val="9"/>
            <color rgb="FF000000"/>
            <rFont val="Tahoma"/>
            <family val="2"/>
            <charset val="1"/>
          </rPr>
          <t xml:space="preserve">R or L</t>
        </r>
      </text>
    </comment>
    <comment ref="B1" authorId="0">
      <text>
        <r>
          <rPr>
            <b val="true"/>
            <sz val="8"/>
            <color rgb="FF000000"/>
            <rFont val="Tahoma"/>
            <family val="2"/>
            <charset val="1"/>
          </rPr>
          <t xml:space="preserve">a-nathan:
</t>
        </r>
        <r>
          <rPr>
            <sz val="8"/>
            <color rgb="FF000000"/>
            <rFont val="Tahoma"/>
            <family val="2"/>
            <charset val="1"/>
          </rPr>
          <t xml:space="preserve">mass of ball
baseball:  5.125 oz
softball:  6.5 oz</t>
        </r>
      </text>
    </comment>
    <comment ref="B2" authorId="0">
      <text>
        <r>
          <rPr>
            <b val="true"/>
            <sz val="8"/>
            <color rgb="FF000000"/>
            <rFont val="Tahoma"/>
            <family val="2"/>
            <charset val="1"/>
          </rPr>
          <t xml:space="preserve">a-nathan:
</t>
        </r>
        <r>
          <rPr>
            <sz val="8"/>
            <color rgb="FF000000"/>
            <rFont val="Tahoma"/>
            <family val="2"/>
            <charset val="1"/>
          </rPr>
          <t xml:space="preserve">circumference:
9.125" for baseball
12.0" for softball</t>
        </r>
      </text>
    </comment>
    <comment ref="B18" authorId="0">
      <text>
        <r>
          <rPr>
            <b val="true"/>
            <sz val="9"/>
            <color rgb="FF000000"/>
            <rFont val="Tahoma"/>
            <family val="2"/>
            <charset val="1"/>
          </rPr>
          <t xml:space="preserve">Alan M. Nathan:
</t>
        </r>
        <r>
          <rPr>
            <sz val="9"/>
            <color rgb="FF000000"/>
            <rFont val="Tahoma"/>
            <family val="2"/>
            <charset val="1"/>
          </rPr>
          <t xml:space="preserve">angle of wind wrt the y axis (runs from -180 to +180)
0 =&gt; out to CF
45 =&gt; out to RF pole
-45 =&gt; out to LF pole
180 =&gt; in from CF</t>
        </r>
      </text>
    </comment>
    <comment ref="B20" authorId="0">
      <text>
        <r>
          <rPr>
            <b val="true"/>
            <sz val="9"/>
            <color rgb="FF000000"/>
            <rFont val="Tahoma"/>
            <family val="2"/>
            <charset val="1"/>
          </rPr>
          <t xml:space="preserve">Alan M. Nathan:
</t>
        </r>
        <r>
          <rPr>
            <sz val="9"/>
            <color rgb="FF000000"/>
            <rFont val="Tahoma"/>
            <family val="2"/>
            <charset val="1"/>
          </rPr>
          <t xml:space="preserve">relative humidity in percent</t>
        </r>
      </text>
    </comment>
    <comment ref="B21" authorId="0">
      <text>
        <r>
          <rPr>
            <b val="true"/>
            <sz val="9"/>
            <color rgb="FF000000"/>
            <rFont val="Tahoma"/>
            <family val="2"/>
            <charset val="1"/>
          </rPr>
          <t xml:space="preserve">Alan M. Nathan:
</t>
        </r>
        <r>
          <rPr>
            <sz val="9"/>
            <color rgb="FF000000"/>
            <rFont val="Tahoma"/>
            <family val="2"/>
            <charset val="1"/>
          </rPr>
          <t xml:space="preserve">Barometric Pressure in inches of  Hg.  Note:  this is the "corrected" value (i.e., referred to sea level)</t>
        </r>
      </text>
    </comment>
    <comment ref="B31" authorId="0">
      <text>
        <r>
          <rPr>
            <b val="true"/>
            <sz val="9"/>
            <color rgb="FF000000"/>
            <rFont val="Tahoma"/>
            <family val="2"/>
            <charset val="1"/>
          </rPr>
          <t xml:space="preserve">Alan M. Nathan:
</t>
        </r>
        <r>
          <rPr>
            <sz val="9"/>
            <color rgb="FF000000"/>
            <rFont val="Tahoma"/>
            <family val="2"/>
            <charset val="1"/>
          </rPr>
          <t xml:space="preserve">ft</t>
        </r>
      </text>
    </comment>
    <comment ref="D2" authorId="0">
      <text>
        <r>
          <rPr>
            <b val="true"/>
            <sz val="9"/>
            <color rgb="FF000000"/>
            <rFont val="Tahoma"/>
            <family val="2"/>
            <charset val="1"/>
          </rPr>
          <t xml:space="preserve">Alan M. Nathan:
</t>
        </r>
        <r>
          <rPr>
            <sz val="9"/>
            <color rgb="FF000000"/>
            <rFont val="Tahoma"/>
            <family val="2"/>
            <charset val="1"/>
          </rPr>
          <t xml:space="preserve">air density in kg/m^3, taking into account temperature, elevation, pressure, and relative humidity.  Note that the factor 0.3783 was inserted on Jully 5, 2012 to correctly take into account the mass of the water molecule.  See CRC, 54th Ed, p. F-9.</t>
        </r>
      </text>
    </comment>
    <comment ref="D3" authorId="0">
      <text>
        <r>
          <rPr>
            <b val="true"/>
            <sz val="9"/>
            <color rgb="FF000000"/>
            <rFont val="Tahoma"/>
            <family val="2"/>
            <charset val="1"/>
          </rPr>
          <t xml:space="preserve">Alan M. Nathan:
</t>
        </r>
        <r>
          <rPr>
            <sz val="9"/>
            <color rgb="FF000000"/>
            <rFont val="Tahoma"/>
            <family val="2"/>
            <charset val="1"/>
          </rPr>
          <t xml:space="preserve">0.5*rho*A/m in 1/ft</t>
        </r>
      </text>
    </comment>
    <comment ref="D4" authorId="0">
      <text>
        <r>
          <rPr>
            <b val="true"/>
            <sz val="9"/>
            <color rgb="FF000000"/>
            <rFont val="Tahoma"/>
            <family val="2"/>
            <charset val="1"/>
          </rPr>
          <t xml:space="preserve">Alan M. Nathan:
</t>
        </r>
        <r>
          <rPr>
            <sz val="9"/>
            <color rgb="FF000000"/>
            <rFont val="Tahoma"/>
            <family val="2"/>
            <charset val="1"/>
          </rPr>
          <t xml:space="preserve">units are 1/ft
c0=0.5*rho*A/m for rho=1.225 kg/m^3 (0.0767 lb/ft^3), a value appropriate for elev=0 and T=288.16K
(15C or 59F)
c0=0.5*rho*A/m 
This value assumes a baseball with circumference of 9-1/8 inches and mass 5-1/8 oz.</t>
        </r>
      </text>
    </comment>
    <comment ref="D5" authorId="0">
      <text>
        <r>
          <rPr>
            <b val="true"/>
            <sz val="9"/>
            <color rgb="FF000000"/>
            <rFont val="Tahoma"/>
            <family val="2"/>
            <charset val="1"/>
          </rPr>
          <t xml:space="preserve">Alan M. Nathan:
</t>
        </r>
        <r>
          <rPr>
            <sz val="9"/>
            <color rgb="FF000000"/>
            <rFont val="Tahoma"/>
            <family val="2"/>
            <charset val="1"/>
          </rPr>
          <t xml:space="preserve">actual pressure = (corrected barometric pressure)*exp(-elev*beta).  Beta has unitls /1m.
</t>
        </r>
      </text>
    </comment>
    <comment ref="D13" authorId="0">
      <text>
        <r>
          <rPr>
            <b val="true"/>
            <sz val="9"/>
            <color rgb="FF000000"/>
            <rFont val="Tahoma"/>
            <family val="2"/>
            <charset val="1"/>
          </rPr>
          <t xml:space="preserve">Alan M. Nathan:
</t>
        </r>
        <r>
          <rPr>
            <sz val="9"/>
            <color rgb="FF000000"/>
            <rFont val="Tahoma"/>
            <family val="2"/>
            <charset val="1"/>
          </rPr>
          <t xml:space="preserve">initial spin in rad/s</t>
        </r>
      </text>
    </comment>
    <comment ref="D14" authorId="0">
      <text>
        <r>
          <rPr>
            <b val="true"/>
            <sz val="9"/>
            <color rgb="FF000000"/>
            <rFont val="Tahoma"/>
            <family val="2"/>
            <charset val="1"/>
          </rPr>
          <t xml:space="preserve">Alan M. Nathan:
</t>
        </r>
        <r>
          <rPr>
            <sz val="9"/>
            <color rgb="FF000000"/>
            <rFont val="Tahoma"/>
            <family val="2"/>
            <charset val="1"/>
          </rPr>
          <t xml:space="preserve">assumes ball radius = circ/(2*pi)
romega units ft/s</t>
        </r>
      </text>
    </comment>
    <comment ref="D20" authorId="0">
      <text>
        <r>
          <rPr>
            <b val="true"/>
            <sz val="9"/>
            <color rgb="FF000000"/>
            <rFont val="Tahoma"/>
            <family val="2"/>
            <charset val="1"/>
          </rPr>
          <t xml:space="preserve">Alan M. Nathan:
</t>
        </r>
        <r>
          <rPr>
            <sz val="9"/>
            <color rgb="FF000000"/>
            <rFont val="Tahoma"/>
            <family val="2"/>
            <charset val="1"/>
          </rPr>
          <t xml:space="preserve">Saturation Vapor Pressure, in mm Hg</t>
        </r>
      </text>
    </comment>
    <comment ref="D22" authorId="0">
      <text>
        <r>
          <rPr>
            <b val="true"/>
            <sz val="9"/>
            <color rgb="FF000000"/>
            <rFont val="Tahoma"/>
            <family val="2"/>
            <charset val="1"/>
          </rPr>
          <t xml:space="preserve">Alan M. Nathan:
</t>
        </r>
        <r>
          <rPr>
            <sz val="9"/>
            <color rgb="FF000000"/>
            <rFont val="Tahoma"/>
            <family val="2"/>
            <charset val="1"/>
          </rPr>
          <t xml:space="preserve">Reynold's number for v=100 mph</t>
        </r>
      </text>
    </comment>
    <comment ref="E31" authorId="0">
      <text>
        <r>
          <rPr>
            <b val="true"/>
            <sz val="8"/>
            <color rgb="FF000000"/>
            <rFont val="Tahoma"/>
            <family val="2"/>
            <charset val="1"/>
          </rPr>
          <t xml:space="preserve">a-nathan:
</t>
        </r>
        <r>
          <rPr>
            <sz val="8"/>
            <color rgb="FF000000"/>
            <rFont val="Tahoma"/>
            <family val="2"/>
            <charset val="1"/>
          </rPr>
          <t xml:space="preserve">horizontal distance</t>
        </r>
      </text>
    </comment>
    <comment ref="G31" authorId="0">
      <text>
        <r>
          <rPr>
            <b val="true"/>
            <sz val="9"/>
            <color rgb="FF000000"/>
            <rFont val="Tahoma"/>
            <family val="2"/>
            <charset val="1"/>
          </rPr>
          <t xml:space="preserve">Alan M. Nathan:
</t>
        </r>
        <r>
          <rPr>
            <sz val="9"/>
            <color rgb="FF000000"/>
            <rFont val="Tahoma"/>
            <family val="2"/>
            <charset val="1"/>
          </rPr>
          <t xml:space="preserve">ft/s</t>
        </r>
      </text>
    </comment>
  </commentList>
</comments>
</file>

<file path=xl/comments2.xml><?xml version="1.0" encoding="utf-8"?>
<comments xmlns="http://schemas.openxmlformats.org/spreadsheetml/2006/main" xmlns:xdr="http://schemas.openxmlformats.org/drawingml/2006/spreadsheetDrawing">
  <authors>
    <author> </author>
  </authors>
  <commentList>
    <comment ref="A9" authorId="0">
      <text>
        <r>
          <rPr>
            <b val="true"/>
            <sz val="9"/>
            <color rgb="FF000000"/>
            <rFont val="Tahoma"/>
            <family val="2"/>
            <charset val="1"/>
          </rPr>
          <t xml:space="preserve">Alan's 2-in-1:
</t>
        </r>
        <r>
          <rPr>
            <sz val="9"/>
            <color rgb="FF000000"/>
            <rFont val="Tahoma"/>
            <family val="2"/>
            <charset val="1"/>
          </rPr>
          <t xml:space="preserve">R or L</t>
        </r>
      </text>
    </comment>
    <comment ref="B1" authorId="0">
      <text>
        <r>
          <rPr>
            <b val="true"/>
            <sz val="8"/>
            <color rgb="FF000000"/>
            <rFont val="Tahoma"/>
            <family val="2"/>
            <charset val="1"/>
          </rPr>
          <t xml:space="preserve">a-nathan:
</t>
        </r>
        <r>
          <rPr>
            <sz val="8"/>
            <color rgb="FF000000"/>
            <rFont val="Tahoma"/>
            <family val="2"/>
            <charset val="1"/>
          </rPr>
          <t xml:space="preserve">mass of ball
baseball:  5.125 oz
softball:  6.5 oz</t>
        </r>
      </text>
    </comment>
    <comment ref="B2" authorId="0">
      <text>
        <r>
          <rPr>
            <b val="true"/>
            <sz val="8"/>
            <color rgb="FF000000"/>
            <rFont val="Tahoma"/>
            <family val="2"/>
            <charset val="1"/>
          </rPr>
          <t xml:space="preserve">a-nathan:
</t>
        </r>
        <r>
          <rPr>
            <sz val="8"/>
            <color rgb="FF000000"/>
            <rFont val="Tahoma"/>
            <family val="2"/>
            <charset val="1"/>
          </rPr>
          <t xml:space="preserve">circumference:
9.125" for baseball
12.0" for softball</t>
        </r>
      </text>
    </comment>
    <comment ref="B18" authorId="0">
      <text>
        <r>
          <rPr>
            <b val="true"/>
            <sz val="9"/>
            <color rgb="FF000000"/>
            <rFont val="Tahoma"/>
            <family val="2"/>
            <charset val="1"/>
          </rPr>
          <t xml:space="preserve">Alan M. Nathan:
</t>
        </r>
        <r>
          <rPr>
            <sz val="9"/>
            <color rgb="FF000000"/>
            <rFont val="Tahoma"/>
            <family val="2"/>
            <charset val="1"/>
          </rPr>
          <t xml:space="preserve">angle of wind wrt the y axis (runs from -180 to +180)
0 =&gt; out to CF
45 =&gt; out to RF pole
-45 =&gt; out to LF pole
180 =&gt; in from CF</t>
        </r>
      </text>
    </comment>
    <comment ref="B20" authorId="0">
      <text>
        <r>
          <rPr>
            <b val="true"/>
            <sz val="9"/>
            <color rgb="FF000000"/>
            <rFont val="Tahoma"/>
            <family val="2"/>
            <charset val="1"/>
          </rPr>
          <t xml:space="preserve">Alan M. Nathan:
</t>
        </r>
        <r>
          <rPr>
            <sz val="9"/>
            <color rgb="FF000000"/>
            <rFont val="Tahoma"/>
            <family val="2"/>
            <charset val="1"/>
          </rPr>
          <t xml:space="preserve">relative humidity in percent</t>
        </r>
      </text>
    </comment>
    <comment ref="B21" authorId="0">
      <text>
        <r>
          <rPr>
            <b val="true"/>
            <sz val="9"/>
            <color rgb="FF000000"/>
            <rFont val="Tahoma"/>
            <family val="2"/>
            <charset val="1"/>
          </rPr>
          <t xml:space="preserve">Alan M. Nathan:
</t>
        </r>
        <r>
          <rPr>
            <sz val="9"/>
            <color rgb="FF000000"/>
            <rFont val="Tahoma"/>
            <family val="2"/>
            <charset val="1"/>
          </rPr>
          <t xml:space="preserve">Barometric Pressure in inches of  Hg.  Note:  this is the "corrected" value (i.e., referred to sea level)</t>
        </r>
      </text>
    </comment>
    <comment ref="B31" authorId="0">
      <text>
        <r>
          <rPr>
            <b val="true"/>
            <sz val="9"/>
            <color rgb="FF000000"/>
            <rFont val="Tahoma"/>
            <family val="2"/>
            <charset val="1"/>
          </rPr>
          <t xml:space="preserve">Alan M. Nathan:
</t>
        </r>
        <r>
          <rPr>
            <sz val="9"/>
            <color rgb="FF000000"/>
            <rFont val="Tahoma"/>
            <family val="2"/>
            <charset val="1"/>
          </rPr>
          <t xml:space="preserve">ft</t>
        </r>
      </text>
    </comment>
    <comment ref="D2" authorId="0">
      <text>
        <r>
          <rPr>
            <b val="true"/>
            <sz val="9"/>
            <color rgb="FF000000"/>
            <rFont val="Tahoma"/>
            <family val="2"/>
            <charset val="1"/>
          </rPr>
          <t xml:space="preserve">Alan M. Nathan:
</t>
        </r>
        <r>
          <rPr>
            <sz val="9"/>
            <color rgb="FF000000"/>
            <rFont val="Tahoma"/>
            <family val="2"/>
            <charset val="1"/>
          </rPr>
          <t xml:space="preserve">air density in kg/m^3, taking into account temperature, elevation, pressure, and relative humidity.  Note that the factor 0.3783 was inserted on Jully 5, 2012 to correctly take into account the mass of the water molecule.  See CRC, 54th Ed, p. F-9.</t>
        </r>
      </text>
    </comment>
    <comment ref="D3" authorId="0">
      <text>
        <r>
          <rPr>
            <b val="true"/>
            <sz val="9"/>
            <color rgb="FF000000"/>
            <rFont val="Tahoma"/>
            <family val="2"/>
            <charset val="1"/>
          </rPr>
          <t xml:space="preserve">Alan M. Nathan:
</t>
        </r>
        <r>
          <rPr>
            <sz val="9"/>
            <color rgb="FF000000"/>
            <rFont val="Tahoma"/>
            <family val="2"/>
            <charset val="1"/>
          </rPr>
          <t xml:space="preserve">0.5*rho*A/m in 1/ft</t>
        </r>
      </text>
    </comment>
    <comment ref="D4" authorId="0">
      <text>
        <r>
          <rPr>
            <b val="true"/>
            <sz val="9"/>
            <color rgb="FF000000"/>
            <rFont val="Tahoma"/>
            <family val="2"/>
            <charset val="1"/>
          </rPr>
          <t xml:space="preserve">Alan M. Nathan:
</t>
        </r>
        <r>
          <rPr>
            <sz val="9"/>
            <color rgb="FF000000"/>
            <rFont val="Tahoma"/>
            <family val="2"/>
            <charset val="1"/>
          </rPr>
          <t xml:space="preserve">units are 1/ft
c0=0.5*rho*A/m for rho=1.225 kg/m^3 (0.0767 lb/ft^3), a value appropriate for elev=0 and T=288.16K
(15C or 59F)
c0=0.5*rho*A/m 
This value assumes a baseball with circumference of 9-1/8 inches and mass 5-1/8 oz.</t>
        </r>
      </text>
    </comment>
    <comment ref="D5" authorId="0">
      <text>
        <r>
          <rPr>
            <b val="true"/>
            <sz val="9"/>
            <color rgb="FF000000"/>
            <rFont val="Tahoma"/>
            <family val="2"/>
            <charset val="1"/>
          </rPr>
          <t xml:space="preserve">Alan M. Nathan:
</t>
        </r>
        <r>
          <rPr>
            <sz val="9"/>
            <color rgb="FF000000"/>
            <rFont val="Tahoma"/>
            <family val="2"/>
            <charset val="1"/>
          </rPr>
          <t xml:space="preserve">actual pressure = (corrected barometric pressure)*exp(-elev*beta).  Beta has unitls /1m.
</t>
        </r>
      </text>
    </comment>
    <comment ref="D13" authorId="0">
      <text>
        <r>
          <rPr>
            <b val="true"/>
            <sz val="9"/>
            <color rgb="FF000000"/>
            <rFont val="Tahoma"/>
            <family val="2"/>
            <charset val="1"/>
          </rPr>
          <t xml:space="preserve">Alan M. Nathan:
</t>
        </r>
        <r>
          <rPr>
            <sz val="9"/>
            <color rgb="FF000000"/>
            <rFont val="Tahoma"/>
            <family val="2"/>
            <charset val="1"/>
          </rPr>
          <t xml:space="preserve">initial spin in rad/s</t>
        </r>
      </text>
    </comment>
    <comment ref="D14" authorId="0">
      <text>
        <r>
          <rPr>
            <b val="true"/>
            <sz val="9"/>
            <color rgb="FF000000"/>
            <rFont val="Tahoma"/>
            <family val="2"/>
            <charset val="1"/>
          </rPr>
          <t xml:space="preserve">Alan M. Nathan:
</t>
        </r>
        <r>
          <rPr>
            <sz val="9"/>
            <color rgb="FF000000"/>
            <rFont val="Tahoma"/>
            <family val="2"/>
            <charset val="1"/>
          </rPr>
          <t xml:space="preserve">assumes ball radius = circ/(2*pi)
romega units ft/s</t>
        </r>
      </text>
    </comment>
    <comment ref="D20" authorId="0">
      <text>
        <r>
          <rPr>
            <b val="true"/>
            <sz val="9"/>
            <color rgb="FF000000"/>
            <rFont val="Tahoma"/>
            <family val="2"/>
            <charset val="1"/>
          </rPr>
          <t xml:space="preserve">Alan M. Nathan:
</t>
        </r>
        <r>
          <rPr>
            <sz val="9"/>
            <color rgb="FF000000"/>
            <rFont val="Tahoma"/>
            <family val="2"/>
            <charset val="1"/>
          </rPr>
          <t xml:space="preserve">Saturation Vapor Pressure, in mm Hg</t>
        </r>
      </text>
    </comment>
    <comment ref="D22" authorId="0">
      <text>
        <r>
          <rPr>
            <b val="true"/>
            <sz val="9"/>
            <color rgb="FF000000"/>
            <rFont val="Tahoma"/>
            <family val="2"/>
            <charset val="1"/>
          </rPr>
          <t xml:space="preserve">Alan M. Nathan:
</t>
        </r>
        <r>
          <rPr>
            <sz val="9"/>
            <color rgb="FF000000"/>
            <rFont val="Tahoma"/>
            <family val="2"/>
            <charset val="1"/>
          </rPr>
          <t xml:space="preserve">Reynold's number for v=100 mph</t>
        </r>
      </text>
    </comment>
    <comment ref="E31" authorId="0">
      <text>
        <r>
          <rPr>
            <b val="true"/>
            <sz val="8"/>
            <color rgb="FF000000"/>
            <rFont val="Tahoma"/>
            <family val="2"/>
            <charset val="1"/>
          </rPr>
          <t xml:space="preserve">a-nathan:
</t>
        </r>
        <r>
          <rPr>
            <sz val="8"/>
            <color rgb="FF000000"/>
            <rFont val="Tahoma"/>
            <family val="2"/>
            <charset val="1"/>
          </rPr>
          <t xml:space="preserve">horizontal distance</t>
        </r>
      </text>
    </comment>
    <comment ref="G31" authorId="0">
      <text>
        <r>
          <rPr>
            <b val="true"/>
            <sz val="9"/>
            <color rgb="FF000000"/>
            <rFont val="Tahoma"/>
            <family val="2"/>
            <charset val="1"/>
          </rPr>
          <t xml:space="preserve">Alan M. Nathan:
</t>
        </r>
        <r>
          <rPr>
            <sz val="9"/>
            <color rgb="FF000000"/>
            <rFont val="Tahoma"/>
            <family val="2"/>
            <charset val="1"/>
          </rPr>
          <t xml:space="preserve">ft/s</t>
        </r>
      </text>
    </comment>
  </commentList>
</comments>
</file>

<file path=xl/sharedStrings.xml><?xml version="1.0" encoding="utf-8"?>
<sst xmlns="http://schemas.openxmlformats.org/spreadsheetml/2006/main" count="244" uniqueCount="157">
  <si>
    <t xml:space="preserve">mass (oz)</t>
  </si>
  <si>
    <t xml:space="preserve">rho (lb/ft^3)</t>
  </si>
  <si>
    <t xml:space="preserve">drag/lift parameters</t>
  </si>
  <si>
    <t xml:space="preserve">*</t>
  </si>
  <si>
    <t xml:space="preserve">circumference (inches)</t>
  </si>
  <si>
    <t xml:space="preserve">rho (kg/m^3)</t>
  </si>
  <si>
    <t xml:space="preserve">cd0</t>
  </si>
  <si>
    <t xml:space="preserve">x0 (ft)</t>
  </si>
  <si>
    <t xml:space="preserve">const</t>
  </si>
  <si>
    <t xml:space="preserve">cdspin</t>
  </si>
  <si>
    <t xml:space="preserve">y0 (ft)</t>
  </si>
  <si>
    <t xml:space="preserve">c0</t>
  </si>
  <si>
    <t xml:space="preserve">z0 (ft)</t>
  </si>
  <si>
    <t xml:space="preserve">beta</t>
  </si>
  <si>
    <t xml:space="preserve">spin</t>
  </si>
  <si>
    <t xml:space="preserve">exit speed (mph)</t>
  </si>
  <si>
    <t xml:space="preserve">v0</t>
  </si>
  <si>
    <t xml:space="preserve">cl0</t>
  </si>
  <si>
    <t xml:space="preserve">cd</t>
  </si>
  <si>
    <t xml:space="preserve">launch angle (deg)</t>
  </si>
  <si>
    <t xml:space="preserve">v0x</t>
  </si>
  <si>
    <t xml:space="preserve">cl1</t>
  </si>
  <si>
    <t xml:space="preserve">direction (deg)</t>
  </si>
  <si>
    <t xml:space="preserve">v0y</t>
  </si>
  <si>
    <t xml:space="preserve">cl2</t>
  </si>
  <si>
    <t xml:space="preserve">batter hand (R or L)</t>
  </si>
  <si>
    <t xml:space="preserve">R</t>
  </si>
  <si>
    <t xml:space="preserve">v0z</t>
  </si>
  <si>
    <t xml:space="preserve">backspin (rpm)</t>
  </si>
  <si>
    <t xml:space="preserve">wx</t>
  </si>
  <si>
    <t xml:space="preserve">sidespin (rpm)</t>
  </si>
  <si>
    <t xml:space="preserve">wy</t>
  </si>
  <si>
    <t xml:space="preserve">wg (rpm)</t>
  </si>
  <si>
    <t xml:space="preserve">wz</t>
  </si>
  <si>
    <t xml:space="preserve">tau (sec)</t>
  </si>
  <si>
    <t xml:space="preserve">omega</t>
  </si>
  <si>
    <t xml:space="preserve">dt (sec)</t>
  </si>
  <si>
    <t xml:space="preserve">romega</t>
  </si>
  <si>
    <t xml:space="preserve">T (deg F)</t>
  </si>
  <si>
    <t xml:space="preserve">T (deg C)</t>
  </si>
  <si>
    <t xml:space="preserve">elev (ft)</t>
  </si>
  <si>
    <t xml:space="preserve">elev (m)</t>
  </si>
  <si>
    <t xml:space="preserve">vwind (mph)</t>
  </si>
  <si>
    <t xml:space="preserve">vxw (ft/s)</t>
  </si>
  <si>
    <t xml:space="preserve">phiwind (deg)</t>
  </si>
  <si>
    <t xml:space="preserve">vyw (ft/s)</t>
  </si>
  <si>
    <t xml:space="preserve">hwind (ft)</t>
  </si>
  <si>
    <t xml:space="preserve">sign</t>
  </si>
  <si>
    <t xml:space="preserve">relative humidity (%)</t>
  </si>
  <si>
    <t xml:space="preserve">SVP (mm Hg)</t>
  </si>
  <si>
    <t xml:space="preserve">barometric pressure (in Hg)</t>
  </si>
  <si>
    <t xml:space="preserve">barometeric pressure (mm Hg)</t>
  </si>
  <si>
    <t xml:space="preserve">Re-100</t>
  </si>
  <si>
    <t xml:space="preserve">extrapolated landing point</t>
  </si>
  <si>
    <t xml:space="preserve">xf</t>
  </si>
  <si>
    <t xml:space="preserve">yf</t>
  </si>
  <si>
    <t xml:space="preserve">zf</t>
  </si>
  <si>
    <t xml:space="preserve">Hang Time</t>
  </si>
  <si>
    <t xml:space="preserve">Bearing</t>
  </si>
  <si>
    <t xml:space="preserve">Distance</t>
  </si>
  <si>
    <t xml:space="preserve">t</t>
  </si>
  <si>
    <t xml:space="preserve">x</t>
  </si>
  <si>
    <t xml:space="preserve">y</t>
  </si>
  <si>
    <t xml:space="preserve">z</t>
  </si>
  <si>
    <t xml:space="preserve">r</t>
  </si>
  <si>
    <t xml:space="preserve">phi</t>
  </si>
  <si>
    <t xml:space="preserve">vx</t>
  </si>
  <si>
    <t xml:space="preserve">vy</t>
  </si>
  <si>
    <t xml:space="preserve">vz</t>
  </si>
  <si>
    <t xml:space="preserve">v</t>
  </si>
  <si>
    <t xml:space="preserve">vw</t>
  </si>
  <si>
    <t xml:space="preserve">vmph</t>
  </si>
  <si>
    <t xml:space="preserve">Cd</t>
  </si>
  <si>
    <t xml:space="preserve">S</t>
  </si>
  <si>
    <t xml:space="preserve">Cl</t>
  </si>
  <si>
    <t xml:space="preserve">vxw</t>
  </si>
  <si>
    <t xml:space="preserve">vyw</t>
  </si>
  <si>
    <t xml:space="preserve">adragx</t>
  </si>
  <si>
    <t xml:space="preserve">adragy</t>
  </si>
  <si>
    <t xml:space="preserve">adragz</t>
  </si>
  <si>
    <t xml:space="preserve">w</t>
  </si>
  <si>
    <t xml:space="preserve">aMagx</t>
  </si>
  <si>
    <t xml:space="preserve">aMagy</t>
  </si>
  <si>
    <t xml:space="preserve">aMagz</t>
  </si>
  <si>
    <t xml:space="preserve">ax</t>
  </si>
  <si>
    <t xml:space="preserve">ay</t>
  </si>
  <si>
    <t xml:space="preserve">az</t>
  </si>
  <si>
    <t xml:space="preserve">flag</t>
  </si>
  <si>
    <t xml:space="preserve">backspin</t>
  </si>
  <si>
    <t xml:space="preserve">sidespin</t>
  </si>
  <si>
    <t xml:space="preserve">v0 (ft/s)</t>
  </si>
  <si>
    <t xml:space="preserve">batter hand</t>
  </si>
  <si>
    <t xml:space="preserve">ADDRESS(row,col,abs or relative, A1 style,sheet name)</t>
  </si>
  <si>
    <t xml:space="preserve">x components</t>
  </si>
  <si>
    <t xml:space="preserve">y components</t>
  </si>
  <si>
    <t xml:space="preserve">name</t>
  </si>
  <si>
    <t xml:space="preserve">symbol</t>
  </si>
  <si>
    <t xml:space="preserve">elev-ft</t>
  </si>
  <si>
    <t xml:space="preserve">Angel Stadium of Anaheim</t>
  </si>
  <si>
    <t xml:space="preserve">ana</t>
  </si>
  <si>
    <t xml:space="preserve">Chase Field</t>
  </si>
  <si>
    <t xml:space="preserve">ari</t>
  </si>
  <si>
    <t xml:space="preserve">SunTrust Park</t>
  </si>
  <si>
    <t xml:space="preserve">atl</t>
  </si>
  <si>
    <t xml:space="preserve">Oriole Park at Camden Yards</t>
  </si>
  <si>
    <t xml:space="preserve">bal</t>
  </si>
  <si>
    <t xml:space="preserve">Fenway Park</t>
  </si>
  <si>
    <t xml:space="preserve">bos</t>
  </si>
  <si>
    <t xml:space="preserve">U.S. Cellular Field</t>
  </si>
  <si>
    <t xml:space="preserve">cha</t>
  </si>
  <si>
    <t xml:space="preserve">Wrigley Field</t>
  </si>
  <si>
    <t xml:space="preserve">chn</t>
  </si>
  <si>
    <t xml:space="preserve">Great American Ball Park</t>
  </si>
  <si>
    <t xml:space="preserve">cin</t>
  </si>
  <si>
    <t xml:space="preserve">Progressive Field</t>
  </si>
  <si>
    <t xml:space="preserve">cle</t>
  </si>
  <si>
    <t xml:space="preserve">Coors Field</t>
  </si>
  <si>
    <t xml:space="preserve">col</t>
  </si>
  <si>
    <t xml:space="preserve">Comerica Park</t>
  </si>
  <si>
    <t xml:space="preserve">det</t>
  </si>
  <si>
    <t xml:space="preserve">Marlins Park</t>
  </si>
  <si>
    <t xml:space="preserve">flo</t>
  </si>
  <si>
    <t xml:space="preserve">Minute Maid Park</t>
  </si>
  <si>
    <t xml:space="preserve">hou</t>
  </si>
  <si>
    <t xml:space="preserve">Kauffman Stadium</t>
  </si>
  <si>
    <t xml:space="preserve">kca</t>
  </si>
  <si>
    <t xml:space="preserve">Dodger Stadium</t>
  </si>
  <si>
    <t xml:space="preserve">lan</t>
  </si>
  <si>
    <t xml:space="preserve">Miller Park</t>
  </si>
  <si>
    <t xml:space="preserve">mil</t>
  </si>
  <si>
    <t xml:space="preserve">Target Field</t>
  </si>
  <si>
    <t xml:space="preserve">min</t>
  </si>
  <si>
    <t xml:space="preserve">Yankee Stadium</t>
  </si>
  <si>
    <t xml:space="preserve">nya</t>
  </si>
  <si>
    <t xml:space="preserve">Citi Field</t>
  </si>
  <si>
    <t xml:space="preserve">nyn</t>
  </si>
  <si>
    <t xml:space="preserve">Oakland Coliseum</t>
  </si>
  <si>
    <t xml:space="preserve">oak</t>
  </si>
  <si>
    <t xml:space="preserve">Citizens Bank Park</t>
  </si>
  <si>
    <t xml:space="preserve">PNC Park</t>
  </si>
  <si>
    <t xml:space="preserve">pit</t>
  </si>
  <si>
    <t xml:space="preserve">Petco Park</t>
  </si>
  <si>
    <t xml:space="preserve">sdn</t>
  </si>
  <si>
    <t xml:space="preserve">Safeco Field</t>
  </si>
  <si>
    <t xml:space="preserve">sea</t>
  </si>
  <si>
    <t xml:space="preserve">AT&amp;T Park</t>
  </si>
  <si>
    <t xml:space="preserve">sfn</t>
  </si>
  <si>
    <t xml:space="preserve">Busch Stadium</t>
  </si>
  <si>
    <t xml:space="preserve">sln</t>
  </si>
  <si>
    <t xml:space="preserve">Tropicana Field</t>
  </si>
  <si>
    <t xml:space="preserve">tba</t>
  </si>
  <si>
    <t xml:space="preserve">Globe Life Park in Arlington</t>
  </si>
  <si>
    <t xml:space="preserve">tex</t>
  </si>
  <si>
    <t xml:space="preserve">Rogers Centre</t>
  </si>
  <si>
    <t xml:space="preserve">tor</t>
  </si>
  <si>
    <t xml:space="preserve">Nationals Park</t>
  </si>
  <si>
    <t xml:space="preserve">was</t>
  </si>
</sst>
</file>

<file path=xl/styles.xml><?xml version="1.0" encoding="utf-8"?>
<styleSheet xmlns="http://schemas.openxmlformats.org/spreadsheetml/2006/main">
  <numFmts count="8">
    <numFmt numFmtId="164" formatCode="General"/>
    <numFmt numFmtId="165" formatCode="0.0"/>
    <numFmt numFmtId="166" formatCode="General"/>
    <numFmt numFmtId="167" formatCode="0.0000"/>
    <numFmt numFmtId="168" formatCode="0"/>
    <numFmt numFmtId="169" formatCode="0.000"/>
    <numFmt numFmtId="170" formatCode="0.000E+00"/>
    <numFmt numFmtId="171" formatCode="0.00"/>
  </numFmts>
  <fonts count="14">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1"/>
      <name val="Arial"/>
      <family val="2"/>
      <charset val="1"/>
    </font>
    <font>
      <b val="true"/>
      <sz val="9"/>
      <color rgb="FF000000"/>
      <name val="Tahoma"/>
      <family val="2"/>
      <charset val="1"/>
    </font>
    <font>
      <sz val="9"/>
      <color rgb="FF000000"/>
      <name val="Tahoma"/>
      <family val="2"/>
      <charset val="1"/>
    </font>
    <font>
      <b val="true"/>
      <sz val="8"/>
      <color rgb="FF000000"/>
      <name val="Tahoma"/>
      <family val="2"/>
      <charset val="1"/>
    </font>
    <font>
      <sz val="8"/>
      <color rgb="FF000000"/>
      <name val="Tahoma"/>
      <family val="2"/>
      <charset val="1"/>
    </font>
    <font>
      <b val="true"/>
      <sz val="11"/>
      <color rgb="FF000000"/>
      <name val="Calibri"/>
      <family val="0"/>
    </font>
    <font>
      <sz val="12"/>
      <color rgb="FF000000"/>
      <name val="Calibri"/>
      <family val="0"/>
    </font>
    <font>
      <sz val="12"/>
      <name val="Times New Roman"/>
      <family val="0"/>
    </font>
  </fonts>
  <fills count="8">
    <fill>
      <patternFill patternType="none"/>
    </fill>
    <fill>
      <patternFill patternType="gray125"/>
    </fill>
    <fill>
      <patternFill patternType="solid">
        <fgColor rgb="FF00B0F0"/>
        <bgColor rgb="FF33CCCC"/>
      </patternFill>
    </fill>
    <fill>
      <patternFill patternType="solid">
        <fgColor rgb="FFF2DCDB"/>
        <bgColor rgb="FFCCCCFF"/>
      </patternFill>
    </fill>
    <fill>
      <patternFill patternType="solid">
        <fgColor rgb="FFFFFF00"/>
        <bgColor rgb="FFFFFF00"/>
      </patternFill>
    </fill>
    <fill>
      <patternFill patternType="solid">
        <fgColor rgb="FFFFC000"/>
        <bgColor rgb="FFFF9900"/>
      </patternFill>
    </fill>
    <fill>
      <patternFill patternType="solid">
        <fgColor rgb="FFCCCCFF"/>
        <bgColor rgb="FFC0C0C0"/>
      </patternFill>
    </fill>
    <fill>
      <patternFill patternType="solid">
        <fgColor rgb="FF92D050"/>
        <bgColor rgb="FFC0C0C0"/>
      </patternFill>
    </fill>
  </fills>
  <borders count="12">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6" fontId="5" fillId="2" borderId="2"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7" fontId="0" fillId="3" borderId="2" xfId="0" applyFont="fals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9"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7" fontId="5" fillId="4" borderId="4"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5" fontId="5" fillId="5" borderId="0" xfId="0" applyFont="true" applyBorder="true" applyAlignment="false" applyProtection="false">
      <alignment horizontal="general" vertical="bottom" textRotation="0" wrapText="false" indent="0" shrinkToFit="false"/>
      <protection locked="true" hidden="false"/>
    </xf>
    <xf numFmtId="164" fontId="4" fillId="3" borderId="3" xfId="0" applyFont="true" applyBorder="true" applyAlignment="false" applyProtection="false">
      <alignment horizontal="general" vertical="bottom" textRotation="0" wrapText="false" indent="0" shrinkToFit="false"/>
      <protection locked="true" hidden="false"/>
    </xf>
    <xf numFmtId="170" fontId="0" fillId="3" borderId="0" xfId="0" applyFont="false" applyBorder="true" applyAlignment="false" applyProtection="false">
      <alignment horizontal="general" vertical="bottom" textRotation="0" wrapText="false" indent="0" shrinkToFit="false"/>
      <protection locked="true" hidden="false"/>
    </xf>
    <xf numFmtId="165" fontId="5" fillId="4" borderId="3" xfId="0" applyFont="true" applyBorder="true" applyAlignment="false" applyProtection="false">
      <alignment horizontal="general" vertical="bottom" textRotation="0" wrapText="false" indent="0" shrinkToFit="false"/>
      <protection locked="true" hidden="false"/>
    </xf>
    <xf numFmtId="167" fontId="5" fillId="4" borderId="5" xfId="0" applyFont="true" applyBorder="true" applyAlignment="false" applyProtection="false">
      <alignment horizontal="general" vertical="bottom" textRotation="0" wrapText="false" indent="0" shrinkToFit="false"/>
      <protection locked="true" hidden="false"/>
    </xf>
    <xf numFmtId="168" fontId="5" fillId="4" borderId="5"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8" fontId="5" fillId="4"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true" applyAlignment="false" applyProtection="false">
      <alignment horizontal="general" vertical="bottom" textRotation="0" wrapText="false" indent="0" shrinkToFit="false"/>
      <protection locked="true" hidden="false"/>
    </xf>
    <xf numFmtId="169" fontId="5" fillId="4" borderId="5" xfId="0" applyFont="true" applyBorder="true" applyAlignment="true" applyProtection="false">
      <alignment horizontal="right" vertical="bottom" textRotation="0" wrapText="false" indent="0" shrinkToFit="false"/>
      <protection locked="true" hidden="false"/>
    </xf>
    <xf numFmtId="169" fontId="5" fillId="4" borderId="0" xfId="0" applyFont="true" applyBorder="false" applyAlignment="false" applyProtection="false">
      <alignment horizontal="general" vertical="bottom" textRotation="0" wrapText="false" indent="0" shrinkToFit="false"/>
      <protection locked="true" hidden="false"/>
    </xf>
    <xf numFmtId="169" fontId="5" fillId="4" borderId="5" xfId="0" applyFont="true" applyBorder="true" applyAlignment="false" applyProtection="false">
      <alignment horizontal="general" vertical="bottom" textRotation="0" wrapText="false" indent="0" shrinkToFit="false"/>
      <protection locked="true" hidden="false"/>
    </xf>
    <xf numFmtId="165" fontId="5" fillId="4" borderId="6" xfId="0" applyFont="true" applyBorder="true" applyAlignment="false" applyProtection="false">
      <alignment horizontal="general" vertical="bottom" textRotation="0" wrapText="false" indent="0" shrinkToFit="false"/>
      <protection locked="true" hidden="false"/>
    </xf>
    <xf numFmtId="169" fontId="5" fillId="4" borderId="7" xfId="0" applyFont="true" applyBorder="true" applyAlignment="false" applyProtection="false">
      <alignment horizontal="general" vertical="bottom" textRotation="0" wrapText="false" indent="0" shrinkToFit="false"/>
      <protection locked="true" hidden="false"/>
    </xf>
    <xf numFmtId="165" fontId="5" fillId="5" borderId="0" xfId="0" applyFont="true" applyBorder="true" applyAlignment="true" applyProtection="false">
      <alignment horizontal="right" vertical="bottom" textRotation="0" wrapText="false" indent="0" shrinkToFit="false"/>
      <protection locked="true" hidden="false"/>
    </xf>
    <xf numFmtId="165" fontId="0" fillId="3" borderId="5" xfId="0" applyFont="false" applyBorder="true" applyAlignment="false" applyProtection="false">
      <alignment horizontal="general" vertical="bottom" textRotation="0" wrapText="false" indent="0" shrinkToFit="false"/>
      <protection locked="true" hidden="false"/>
    </xf>
    <xf numFmtId="168" fontId="5" fillId="5" borderId="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4" fillId="3" borderId="3"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0" fillId="6" borderId="8" xfId="0" applyFont="fals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70" fontId="0" fillId="3" borderId="8" xfId="0" applyFont="false" applyBorder="true" applyAlignment="false" applyProtection="false">
      <alignment horizontal="general" vertical="bottom" textRotation="0" wrapText="false" indent="0" shrinkToFit="false"/>
      <protection locked="true" hidden="false"/>
    </xf>
    <xf numFmtId="165" fontId="0" fillId="3" borderId="7" xfId="0" applyFont="false" applyBorder="true" applyAlignment="false" applyProtection="false">
      <alignment horizontal="general" vertical="bottom" textRotation="0" wrapText="false" indent="0" shrinkToFit="false"/>
      <protection locked="true" hidden="false"/>
    </xf>
    <xf numFmtId="164" fontId="5" fillId="7" borderId="9" xfId="0" applyFont="true" applyBorder="true" applyAlignment="true" applyProtection="false">
      <alignment horizontal="center"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9" fontId="4" fillId="3" borderId="3" xfId="0" applyFont="true" applyBorder="true" applyAlignment="false" applyProtection="false">
      <alignment horizontal="general" vertical="bottom" textRotation="0" wrapText="false" indent="0" shrinkToFit="false"/>
      <protection locked="true" hidden="false"/>
    </xf>
    <xf numFmtId="169" fontId="4" fillId="3" borderId="0" xfId="0" applyFont="true" applyBorder="true" applyAlignment="false" applyProtection="false">
      <alignment horizontal="general" vertical="bottom" textRotation="0" wrapText="false" indent="0" shrinkToFit="false"/>
      <protection locked="true" hidden="false"/>
    </xf>
    <xf numFmtId="164" fontId="4" fillId="3" borderId="5"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7" fontId="4" fillId="3" borderId="5" xfId="0" applyFont="true" applyBorder="true" applyAlignment="false" applyProtection="false">
      <alignment horizontal="general" vertical="bottom" textRotation="0" wrapText="false" indent="0" shrinkToFit="false"/>
      <protection locked="true" hidden="false"/>
    </xf>
    <xf numFmtId="169" fontId="5" fillId="7" borderId="0" xfId="0" applyFont="true" applyBorder="tru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5" fontId="5" fillId="7" borderId="8" xfId="0" applyFont="true" applyBorder="true" applyAlignment="false" applyProtection="false">
      <alignment horizontal="general" vertical="bottom" textRotation="0" wrapText="false" indent="0" shrinkToFit="false"/>
      <protection locked="true" hidden="false"/>
    </xf>
    <xf numFmtId="169" fontId="4" fillId="3" borderId="6" xfId="0" applyFont="true" applyBorder="true" applyAlignment="false" applyProtection="false">
      <alignment horizontal="general" vertical="bottom" textRotation="0" wrapText="false" indent="0" shrinkToFit="false"/>
      <protection locked="true" hidden="false"/>
    </xf>
    <xf numFmtId="169" fontId="4" fillId="3" borderId="8" xfId="0" applyFont="tru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center" vertical="bottom" textRotation="0" wrapText="false" indent="0" shrinkToFit="false"/>
      <protection locked="true" hidden="false"/>
    </xf>
    <xf numFmtId="165" fontId="5" fillId="0" borderId="10" xfId="0" applyFont="true" applyBorder="true" applyAlignment="true" applyProtection="false">
      <alignment horizontal="center" vertical="bottom" textRotation="0" wrapText="false" indent="0" shrinkToFit="false"/>
      <protection locked="true" hidden="false"/>
    </xf>
    <xf numFmtId="164" fontId="5" fillId="0" borderId="1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5" fillId="4" borderId="0" xfId="0" applyFont="true" applyBorder="false" applyAlignment="false" applyProtection="false">
      <alignment horizontal="general" vertical="bottom" textRotation="0" wrapText="false" indent="0" shrinkToFit="false"/>
      <protection locked="true" hidden="false"/>
    </xf>
    <xf numFmtId="168" fontId="0" fillId="3" borderId="0" xfId="0" applyFont="false" applyBorder="tru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Normal 5" xfId="23"/>
    <cellStyle name="Normal 6" xfId="24"/>
    <cellStyle name="Normal 7" xfId="25"/>
    <cellStyle name="Normal 8" xfId="2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2DCDB"/>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29520</xdr:colOff>
      <xdr:row>11</xdr:row>
      <xdr:rowOff>0</xdr:rowOff>
    </xdr:from>
    <xdr:to>
      <xdr:col>11</xdr:col>
      <xdr:colOff>15480</xdr:colOff>
      <xdr:row>13</xdr:row>
      <xdr:rowOff>36000</xdr:rowOff>
    </xdr:to>
    <xdr:sp>
      <xdr:nvSpPr>
        <xdr:cNvPr id="0" name="CustomShape 1"/>
        <xdr:cNvSpPr/>
      </xdr:nvSpPr>
      <xdr:spPr>
        <a:xfrm>
          <a:off x="5985720" y="1828800"/>
          <a:ext cx="3899520" cy="369360"/>
        </a:xfrm>
        <a:prstGeom prst="rect">
          <a:avLst/>
        </a:prstGeom>
        <a:solidFill>
          <a:srgbClr val="ff0000"/>
        </a:solidFill>
        <a:ln>
          <a:noFill/>
        </a:ln>
      </xdr:spPr>
      <xdr:style>
        <a:lnRef idx="0"/>
        <a:fillRef idx="0"/>
        <a:effectRef idx="0"/>
        <a:fontRef idx="minor"/>
      </xdr:style>
      <xdr:txBody>
        <a:bodyPr wrap="none" lIns="90000" rIns="90000" tIns="45000" bIns="45000">
          <a:spAutoFit/>
        </a:bodyPr>
        <a:p>
          <a:pPr>
            <a:lnSpc>
              <a:spcPct val="100000"/>
            </a:lnSpc>
          </a:pPr>
          <a:r>
            <a:rPr b="1" lang="en-US" sz="1100" spc="-1" strike="noStrike">
              <a:solidFill>
                <a:srgbClr val="000000"/>
              </a:solidFill>
              <a:latin typeface="Calibri"/>
            </a:rPr>
            <a:t>Only enter information in the cells highlighted in orange or blue.</a:t>
          </a:r>
          <a:endParaRPr b="0" lang="en-US" sz="1100" spc="-1" strike="noStrike">
            <a:latin typeface="Times New Roman"/>
          </a:endParaRPr>
        </a:p>
        <a:p>
          <a:pPr>
            <a:lnSpc>
              <a:spcPct val="100000"/>
            </a:lnSpc>
          </a:pPr>
          <a:r>
            <a:rPr b="1" lang="en-US" sz="1100" spc="-1" strike="noStrike">
              <a:solidFill>
                <a:srgbClr val="000000"/>
              </a:solidFill>
              <a:latin typeface="Calibri"/>
            </a:rPr>
            <a:t>Results appear in the cells highlighted in green</a:t>
          </a:r>
          <a:endParaRPr b="0" lang="en-US" sz="1100" spc="-1" strike="noStrike">
            <a:latin typeface="Times New Roman"/>
          </a:endParaRPr>
        </a:p>
      </xdr:txBody>
    </xdr:sp>
    <xdr:clientData/>
  </xdr:twoCellAnchor>
  <xdr:twoCellAnchor editAs="twoCell">
    <xdr:from>
      <xdr:col>9</xdr:col>
      <xdr:colOff>27720</xdr:colOff>
      <xdr:row>4</xdr:row>
      <xdr:rowOff>18360</xdr:rowOff>
    </xdr:from>
    <xdr:to>
      <xdr:col>12</xdr:col>
      <xdr:colOff>230400</xdr:colOff>
      <xdr:row>8</xdr:row>
      <xdr:rowOff>110160</xdr:rowOff>
    </xdr:to>
    <xdr:sp>
      <xdr:nvSpPr>
        <xdr:cNvPr id="1" name="CustomShape 1"/>
        <xdr:cNvSpPr/>
      </xdr:nvSpPr>
      <xdr:spPr>
        <a:xfrm>
          <a:off x="8646480" y="704160"/>
          <a:ext cx="2129760" cy="74880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100" spc="-1" strike="noStrike">
              <a:solidFill>
                <a:srgbClr val="000000"/>
              </a:solidFill>
              <a:latin typeface="Calibri"/>
            </a:rPr>
            <a:t>Drag and Lift Model:</a:t>
          </a:r>
          <a:endParaRPr b="0" lang="en-US" sz="1100" spc="-1" strike="noStrike">
            <a:latin typeface="Times New Roman"/>
          </a:endParaRPr>
        </a:p>
        <a:p>
          <a:pPr>
            <a:lnSpc>
              <a:spcPct val="100000"/>
            </a:lnSpc>
          </a:pPr>
          <a:r>
            <a:rPr b="1" lang="en-US" sz="1100" spc="-1" strike="noStrike">
              <a:solidFill>
                <a:srgbClr val="000000"/>
              </a:solidFill>
              <a:latin typeface="Calibri"/>
            </a:rPr>
            <a:t>cd=cd0+cdspin*spin/1000</a:t>
          </a:r>
          <a:endParaRPr b="0" lang="en-US" sz="1100" spc="-1" strike="noStrike">
            <a:latin typeface="Times New Roman"/>
          </a:endParaRPr>
        </a:p>
        <a:p>
          <a:pPr>
            <a:lnSpc>
              <a:spcPct val="100000"/>
            </a:lnSpc>
          </a:pPr>
          <a:r>
            <a:rPr b="1" lang="en-US" sz="1100" spc="-1" strike="noStrike">
              <a:solidFill>
                <a:srgbClr val="000000"/>
              </a:solidFill>
              <a:latin typeface="Calibri"/>
            </a:rPr>
            <a:t>cl=cl2*S/(cl0+cl1*S)</a:t>
          </a:r>
          <a:endParaRPr b="0" lang="en-US" sz="1100" spc="-1" strike="noStrike">
            <a:latin typeface="Times New Roman"/>
          </a:endParaRPr>
        </a:p>
        <a:p>
          <a:pPr>
            <a:lnSpc>
              <a:spcPct val="100000"/>
            </a:lnSpc>
          </a:pPr>
          <a:r>
            <a:rPr b="1" lang="en-US" sz="1100" spc="-1" strike="noStrike">
              <a:solidFill>
                <a:srgbClr val="000000"/>
              </a:solidFill>
              <a:latin typeface="Calibri"/>
            </a:rPr>
            <a:t>S=radius*spin/v</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75960</xdr:colOff>
      <xdr:row>11</xdr:row>
      <xdr:rowOff>0</xdr:rowOff>
    </xdr:from>
    <xdr:to>
      <xdr:col>11</xdr:col>
      <xdr:colOff>99360</xdr:colOff>
      <xdr:row>14</xdr:row>
      <xdr:rowOff>14040</xdr:rowOff>
    </xdr:to>
    <xdr:sp>
      <xdr:nvSpPr>
        <xdr:cNvPr id="2" name="CustomShape 1"/>
        <xdr:cNvSpPr/>
      </xdr:nvSpPr>
      <xdr:spPr>
        <a:xfrm>
          <a:off x="6032160" y="1803960"/>
          <a:ext cx="3936960" cy="509400"/>
        </a:xfrm>
        <a:prstGeom prst="rect">
          <a:avLst/>
        </a:prstGeom>
        <a:solidFill>
          <a:srgbClr val="ff0000"/>
        </a:solidFill>
        <a:ln>
          <a:noFill/>
        </a:ln>
      </xdr:spPr>
      <xdr:style>
        <a:lnRef idx="0"/>
        <a:fillRef idx="0"/>
        <a:effectRef idx="0"/>
        <a:fontRef idx="minor"/>
      </xdr:style>
      <xdr:txBody>
        <a:bodyPr wrap="none" lIns="90000" rIns="90000" tIns="45000" bIns="45000">
          <a:spAutoFit/>
        </a:bodyPr>
        <a:p>
          <a:pPr>
            <a:lnSpc>
              <a:spcPct val="100000"/>
            </a:lnSpc>
          </a:pPr>
          <a:r>
            <a:rPr b="1" lang="en-US" sz="1100" spc="-1" strike="noStrike">
              <a:solidFill>
                <a:srgbClr val="000000"/>
              </a:solidFill>
              <a:latin typeface="Calibri"/>
            </a:rPr>
            <a:t>Only enter information in the cells highlighted in orange. or blue.</a:t>
          </a:r>
          <a:endParaRPr b="0" lang="en-US" sz="1100" spc="-1" strike="noStrike">
            <a:latin typeface="Times New Roman"/>
          </a:endParaRPr>
        </a:p>
        <a:p>
          <a:pPr>
            <a:lnSpc>
              <a:spcPct val="100000"/>
            </a:lnSpc>
          </a:pPr>
          <a:r>
            <a:rPr b="1" lang="en-US" sz="1100" spc="-1" strike="noStrike">
              <a:solidFill>
                <a:srgbClr val="000000"/>
              </a:solidFill>
              <a:latin typeface="Calibri"/>
            </a:rPr>
            <a:t>In particular, do not adjust the spin values.</a:t>
          </a:r>
          <a:endParaRPr b="0" lang="en-US" sz="1100" spc="-1" strike="noStrike">
            <a:latin typeface="Times New Roman"/>
          </a:endParaRPr>
        </a:p>
        <a:p>
          <a:pPr>
            <a:lnSpc>
              <a:spcPct val="100000"/>
            </a:lnSpc>
          </a:pPr>
          <a:r>
            <a:rPr b="1" lang="en-US" sz="1100" spc="-1" strike="noStrike">
              <a:solidFill>
                <a:srgbClr val="000000"/>
              </a:solidFill>
              <a:latin typeface="Calibri"/>
            </a:rPr>
            <a:t>Results appear in the cells highlighted in green</a:t>
          </a:r>
          <a:endParaRPr b="0" lang="en-US" sz="1100" spc="-1" strike="noStrike">
            <a:latin typeface="Times New Roman"/>
          </a:endParaRPr>
        </a:p>
      </xdr:txBody>
    </xdr:sp>
    <xdr:clientData/>
  </xdr:twoCellAnchor>
  <xdr:twoCellAnchor editAs="twoCell">
    <xdr:from>
      <xdr:col>9</xdr:col>
      <xdr:colOff>0</xdr:colOff>
      <xdr:row>4</xdr:row>
      <xdr:rowOff>0</xdr:rowOff>
    </xdr:from>
    <xdr:to>
      <xdr:col>12</xdr:col>
      <xdr:colOff>203040</xdr:colOff>
      <xdr:row>8</xdr:row>
      <xdr:rowOff>92160</xdr:rowOff>
    </xdr:to>
    <xdr:sp>
      <xdr:nvSpPr>
        <xdr:cNvPr id="3" name="CustomShape 1"/>
        <xdr:cNvSpPr/>
      </xdr:nvSpPr>
      <xdr:spPr>
        <a:xfrm>
          <a:off x="8618760" y="660960"/>
          <a:ext cx="2130120" cy="749160"/>
        </a:xfrm>
        <a:prstGeom prst="rect">
          <a:avLst/>
        </a:prstGeom>
        <a:solidFill>
          <a:srgbClr val="ffff00"/>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100" spc="-1" strike="noStrike">
              <a:solidFill>
                <a:srgbClr val="000000"/>
              </a:solidFill>
              <a:latin typeface="Calibri"/>
            </a:rPr>
            <a:t>Drag and Lift Model:</a:t>
          </a:r>
          <a:endParaRPr b="0" lang="en-US" sz="1100" spc="-1" strike="noStrike">
            <a:latin typeface="Times New Roman"/>
          </a:endParaRPr>
        </a:p>
        <a:p>
          <a:pPr>
            <a:lnSpc>
              <a:spcPct val="100000"/>
            </a:lnSpc>
          </a:pPr>
          <a:r>
            <a:rPr b="1" lang="en-US" sz="1100" spc="-1" strike="noStrike">
              <a:solidFill>
                <a:srgbClr val="000000"/>
              </a:solidFill>
              <a:latin typeface="Calibri"/>
            </a:rPr>
            <a:t>cd=cd0+cdspin*spin/1000</a:t>
          </a:r>
          <a:endParaRPr b="0" lang="en-US" sz="1100" spc="-1" strike="noStrike">
            <a:latin typeface="Times New Roman"/>
          </a:endParaRPr>
        </a:p>
        <a:p>
          <a:pPr>
            <a:lnSpc>
              <a:spcPct val="100000"/>
            </a:lnSpc>
          </a:pPr>
          <a:r>
            <a:rPr b="1" lang="en-US" sz="1100" spc="-1" strike="noStrike">
              <a:solidFill>
                <a:srgbClr val="000000"/>
              </a:solidFill>
              <a:latin typeface="Calibri"/>
            </a:rPr>
            <a:t>cl=cl2*S/(cl0+cl1*S)</a:t>
          </a:r>
          <a:endParaRPr b="0" lang="en-US" sz="1100" spc="-1" strike="noStrike">
            <a:latin typeface="Times New Roman"/>
          </a:endParaRPr>
        </a:p>
        <a:p>
          <a:pPr>
            <a:lnSpc>
              <a:spcPct val="100000"/>
            </a:lnSpc>
          </a:pPr>
          <a:r>
            <a:rPr b="1" lang="en-US" sz="1100" spc="-1" strike="noStrike">
              <a:solidFill>
                <a:srgbClr val="000000"/>
              </a:solidFill>
              <a:latin typeface="Calibri"/>
            </a:rPr>
            <a:t>S=radius*spin/v</a:t>
          </a:r>
          <a:endParaRPr b="0" lang="en-US"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266760</xdr:colOff>
      <xdr:row>1</xdr:row>
      <xdr:rowOff>66600</xdr:rowOff>
    </xdr:from>
    <xdr:to>
      <xdr:col>13</xdr:col>
      <xdr:colOff>394920</xdr:colOff>
      <xdr:row>33</xdr:row>
      <xdr:rowOff>112680</xdr:rowOff>
    </xdr:to>
    <xdr:sp>
      <xdr:nvSpPr>
        <xdr:cNvPr id="4" name="CustomShape 1"/>
        <xdr:cNvSpPr/>
      </xdr:nvSpPr>
      <xdr:spPr>
        <a:xfrm>
          <a:off x="266760" y="228240"/>
          <a:ext cx="7970400" cy="5228280"/>
        </a:xfrm>
        <a:prstGeom prst="rect">
          <a:avLst/>
        </a:prstGeom>
        <a:noFill/>
        <a:ln>
          <a:noFill/>
        </a:ln>
      </xdr:spPr>
      <xdr:style>
        <a:lnRef idx="0"/>
        <a:fillRef idx="0"/>
        <a:effectRef idx="0"/>
        <a:fontRef idx="minor"/>
      </xdr:style>
      <xdr:txBody>
        <a:bodyPr lIns="90000" rIns="90000" tIns="45000" bIns="45000">
          <a:spAutoFit/>
        </a:bodyPr>
        <a:p>
          <a:pPr>
            <a:lnSpc>
              <a:spcPct val="100000"/>
            </a:lnSpc>
          </a:pPr>
          <a:r>
            <a:rPr b="0" lang="en-US" sz="1200" spc="-1" strike="noStrike">
              <a:solidFill>
                <a:srgbClr val="000000"/>
              </a:solidFill>
              <a:latin typeface="Calibri"/>
            </a:rPr>
            <a:t>April 30, 2018</a:t>
          </a:r>
          <a:endParaRPr b="0" lang="en-US" sz="1200" spc="-1" strike="noStrike">
            <a:latin typeface="Times New Roman"/>
          </a:endParaRPr>
        </a:p>
        <a:p>
          <a:pPr>
            <a:lnSpc>
              <a:spcPct val="100000"/>
            </a:lnSpc>
          </a:pPr>
          <a:r>
            <a:rPr b="0" lang="en-US" sz="1200" spc="-1" strike="noStrike">
              <a:solidFill>
                <a:srgbClr val="000000"/>
              </a:solidFill>
              <a:latin typeface="Calibri"/>
            </a:rPr>
            <a:t>This spreadsheet is the latest version of my Trajectory Calculator.   It is currently set up to calculate the trajectory of batted balls.  While it could easily be modified to calculate trajectories of pitched balls, that version is not included here.  The user must supply  information about the initial conditions, namely, the exit speed, launch angle, and direction.  There are two versions of the program.  In version 1 (BattedBallTrajectory-1), the initial conditions plus the batter handedness (R or L) are used to calculate the backspin and sidespin on the batted ball.   In version 2 (BattedBallTrajectory-2), users can supply their own values for  backspin and sidespin.   In both cases, the full trajectory (x,y,z ,t) , including the landing point and hang time (both extrapolated to field level, z=0), are calculated.  Note that in version 1, the sidespin depends on the batter handedness; in version 2 it does not and what you enter for handedness has no effect on the calculation.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The calculation utilizes parametrizations of the lift and drag coefficients which have been optimized using Statcast data.  They represent average values.  Actual values (and therefore actual distances of fly balls) may vary, since there is considerable ball-to-ball variation in these coefficients.  It is possible to enter different information for the mass and circumference of the ball to see how that affects the trajectory.  One can even use this for softballs, although the lift and drag coefficients have been optimized only for baseballs.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A note on the coordinate system.  The origin (x=y=z=0) is at the corner of home plate.  The y axis extends  outward towards 2B, the z axis points straight up, and the x axis is perpendicular to the other two axes and pointing to the catcher's right.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The launch angle is positive for a ball hit into the air (i.e., in an upward direction).  The direction is 0 degrees for a ball hit directly toward 2B (i.e., parallel to the y axis); it is positive for balls hit to the right of 2B, negative for balls hit to the left of 2B.  So, +45 corresponds to the 1B line, -45 to the 3B line.  For the landing point, the "bearing" is the direction of the landing point, using the same convention as the initial direction.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The sign of "backspin" is positive is there is backspin and negative if there is topspin.  The sign of sidespin is positive for a ball that swerves toward the LF foul line  and negative for a ball that swerves toward the RF foul line.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The lift and drag coefficients were optimized using data from Tropicana Field, where the temperature is always 70 degrees and no wind blows.  The spreadsheet gives you the option of changing the atmospheric conditions, including temperature, air pressure, relative humidity, elevation, and wind.  For convenience, the Elevations worksheet has the elevations of each MLB stadium.</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159"/>
  <sheetViews>
    <sheetView showFormulas="false" showGridLines="true" showRowColHeaders="true" showZeros="true" rightToLeft="false" tabSelected="false" showOutlineSymbols="true" defaultGridColor="true" view="normal" topLeftCell="N1" colorId="64" zoomScale="103" zoomScaleNormal="103" zoomScalePageLayoutView="100" workbookViewId="0">
      <selection pane="topLeft" activeCell="V32" activeCellId="0" sqref="V32"/>
    </sheetView>
  </sheetViews>
  <sheetFormatPr defaultColWidth="8.875" defaultRowHeight="12.75" zeroHeight="false" outlineLevelRow="0" outlineLevelCol="0"/>
  <cols>
    <col collapsed="false" customWidth="true" hidden="false" outlineLevel="0" max="1" min="1" style="0" width="27.85"/>
    <col collapsed="false" customWidth="true" hidden="false" outlineLevel="0" max="3" min="3" style="0" width="26.71"/>
    <col collapsed="false" customWidth="true" hidden="false" outlineLevel="0" max="4" min="4" style="0" width="10.99"/>
    <col collapsed="false" customWidth="true" hidden="false" outlineLevel="0" max="5" min="5" style="0" width="10"/>
    <col collapsed="false" customWidth="true" hidden="false" outlineLevel="0" max="6" min="6" style="1" width="11.14"/>
    <col collapsed="false" customWidth="true" hidden="false" outlineLevel="0" max="12" min="12" style="0" width="9.59"/>
    <col collapsed="false" customWidth="true" hidden="false" outlineLevel="0" max="13" min="13" style="0" width="16.71"/>
    <col collapsed="false" customWidth="true" hidden="false" outlineLevel="0" max="14" min="14" style="0" width="7.29"/>
    <col collapsed="false" customWidth="true" hidden="false" outlineLevel="0" max="24" min="24" style="0" width="12.42"/>
  </cols>
  <sheetData>
    <row r="1" customFormat="false" ht="15.75" hidden="false" customHeight="false" outlineLevel="0" collapsed="false">
      <c r="A1" s="2" t="s">
        <v>0</v>
      </c>
      <c r="B1" s="3" t="n">
        <f aca="false">5.125</f>
        <v>5.125</v>
      </c>
      <c r="C1" s="4" t="s">
        <v>1</v>
      </c>
      <c r="D1" s="5" t="n">
        <f aca="false">D2*0.06261</f>
        <v>0.0747417658989373</v>
      </c>
      <c r="E1" s="6"/>
      <c r="F1" s="7" t="s">
        <v>2</v>
      </c>
      <c r="G1" s="7"/>
      <c r="H1" s="8"/>
      <c r="I1" s="8"/>
      <c r="J1" s="8"/>
      <c r="K1" s="8"/>
      <c r="W1" s="9" t="s">
        <v>3</v>
      </c>
    </row>
    <row r="2" customFormat="false" ht="12.75" hidden="false" customHeight="false" outlineLevel="0" collapsed="false">
      <c r="A2" s="10" t="s">
        <v>4</v>
      </c>
      <c r="B2" s="11" t="n">
        <f aca="false">9.125</f>
        <v>9.125</v>
      </c>
      <c r="C2" s="12" t="s">
        <v>5</v>
      </c>
      <c r="D2" s="13" t="n">
        <f aca="false">1.2929*(273/(temp+273)*(pressure*EXP(-beta*elev)-0.3783*RH*SVP/100)/760)</f>
        <v>1.19376722406864</v>
      </c>
      <c r="E2" s="14"/>
      <c r="F2" s="15" t="s">
        <v>6</v>
      </c>
      <c r="G2" s="16" t="n">
        <v>0.3008</v>
      </c>
      <c r="H2" s="17"/>
      <c r="I2" s="17"/>
      <c r="J2" s="17"/>
      <c r="K2" s="17"/>
    </row>
    <row r="3" customFormat="false" ht="12.75" hidden="false" customHeight="false" outlineLevel="0" collapsed="false">
      <c r="A3" s="18" t="s">
        <v>7</v>
      </c>
      <c r="B3" s="19" t="n">
        <v>0</v>
      </c>
      <c r="C3" s="20" t="s">
        <v>8</v>
      </c>
      <c r="D3" s="21" t="n">
        <f aca="false">c0</f>
        <v>0.00536795362686168</v>
      </c>
      <c r="E3" s="21"/>
      <c r="F3" s="22" t="s">
        <v>9</v>
      </c>
      <c r="G3" s="23" t="n">
        <v>0.0292</v>
      </c>
      <c r="H3" s="17"/>
      <c r="I3" s="17"/>
      <c r="J3" s="17"/>
      <c r="K3" s="17"/>
    </row>
    <row r="4" customFormat="false" ht="12.75" hidden="false" customHeight="false" outlineLevel="0" collapsed="false">
      <c r="A4" s="18" t="s">
        <v>10</v>
      </c>
      <c r="B4" s="19" t="n">
        <v>2</v>
      </c>
      <c r="C4" s="12" t="s">
        <v>11</v>
      </c>
      <c r="D4" s="21" t="n">
        <f aca="false">0.07182*rho*(5.125/mass)*(circ/9.125)^2</f>
        <v>0.00536795362686168</v>
      </c>
      <c r="E4" s="21"/>
      <c r="F4" s="22"/>
      <c r="G4" s="24"/>
    </row>
    <row r="5" customFormat="false" ht="12.75" hidden="false" customHeight="false" outlineLevel="0" collapsed="false">
      <c r="A5" s="18" t="s">
        <v>12</v>
      </c>
      <c r="B5" s="19" t="n">
        <v>3</v>
      </c>
      <c r="C5" s="12" t="s">
        <v>13</v>
      </c>
      <c r="D5" s="14" t="n">
        <v>0.0001217</v>
      </c>
      <c r="E5" s="14"/>
      <c r="F5" s="22"/>
      <c r="G5" s="24"/>
      <c r="H5" s="25" t="s">
        <v>14</v>
      </c>
      <c r="I5" s="26" t="n">
        <f aca="false">SQRT(wb^2+ws^2)</f>
        <v>6514.21284577039</v>
      </c>
    </row>
    <row r="6" customFormat="false" ht="12.75" hidden="false" customHeight="false" outlineLevel="0" collapsed="false">
      <c r="A6" s="18" t="s">
        <v>15</v>
      </c>
      <c r="B6" s="19" t="n">
        <v>65</v>
      </c>
      <c r="C6" s="12" t="s">
        <v>16</v>
      </c>
      <c r="D6" s="14" t="n">
        <f aca="false">v0*1.467</f>
        <v>95.355</v>
      </c>
      <c r="E6" s="27"/>
      <c r="F6" s="22" t="s">
        <v>17</v>
      </c>
      <c r="G6" s="28" t="n">
        <v>0.583</v>
      </c>
      <c r="H6" s="25" t="s">
        <v>18</v>
      </c>
      <c r="I6" s="29" t="n">
        <f aca="false">cd0+cdspin*I5/1000</f>
        <v>0.491015015096495</v>
      </c>
    </row>
    <row r="7" customFormat="false" ht="12.75" hidden="false" customHeight="false" outlineLevel="0" collapsed="false">
      <c r="A7" s="18" t="s">
        <v>19</v>
      </c>
      <c r="B7" s="19" t="n">
        <v>30</v>
      </c>
      <c r="C7" s="12" t="s">
        <v>20</v>
      </c>
      <c r="D7" s="27" t="n">
        <f aca="false">1.467*v0*COS(theta*PI()/180)*SIN(phi*PI()/180)</f>
        <v>0</v>
      </c>
      <c r="E7" s="27"/>
      <c r="F7" s="22" t="s">
        <v>21</v>
      </c>
      <c r="G7" s="30" t="n">
        <v>2.333</v>
      </c>
    </row>
    <row r="8" customFormat="false" ht="13.5" hidden="false" customHeight="false" outlineLevel="0" collapsed="false">
      <c r="A8" s="18" t="s">
        <v>22</v>
      </c>
      <c r="B8" s="19" t="n">
        <v>0</v>
      </c>
      <c r="C8" s="12" t="s">
        <v>23</v>
      </c>
      <c r="D8" s="27" t="n">
        <f aca="false">1.467*v0*COS(theta*PI()/180)*COS(phi*PI()/180)</f>
        <v>82.5798523778652</v>
      </c>
      <c r="E8" s="27"/>
      <c r="F8" s="31" t="s">
        <v>24</v>
      </c>
      <c r="G8" s="32" t="n">
        <v>1.12</v>
      </c>
    </row>
    <row r="9" customFormat="false" ht="12.75" hidden="false" customHeight="false" outlineLevel="0" collapsed="false">
      <c r="A9" s="19" t="s">
        <v>25</v>
      </c>
      <c r="B9" s="33" t="s">
        <v>26</v>
      </c>
      <c r="C9" s="12" t="s">
        <v>27</v>
      </c>
      <c r="D9" s="27" t="n">
        <f aca="false">1.467*v0*SIN(theta*PI()/180)</f>
        <v>47.6775</v>
      </c>
      <c r="E9" s="34"/>
    </row>
    <row r="10" customFormat="false" ht="12.75" hidden="false" customHeight="false" outlineLevel="0" collapsed="false">
      <c r="A10" s="18" t="s">
        <v>28</v>
      </c>
      <c r="B10" s="35" t="n">
        <v>6437</v>
      </c>
      <c r="C10" s="12" t="s">
        <v>29</v>
      </c>
      <c r="D10" s="27" t="n">
        <f aca="false">(wb*COS(phi*PI()/180)-ws*SIN(theta*PI()/180)*SIN(phi*PI()/180)+wg*v0x/D6)*PI()/30</f>
        <v>674.08106370525</v>
      </c>
      <c r="E10" s="34"/>
    </row>
    <row r="11" customFormat="false" ht="12.75" hidden="false" customHeight="false" outlineLevel="0" collapsed="false">
      <c r="A11" s="18" t="s">
        <v>30</v>
      </c>
      <c r="B11" s="36" t="n">
        <v>-1000</v>
      </c>
      <c r="C11" s="12" t="s">
        <v>31</v>
      </c>
      <c r="D11" s="27" t="n">
        <f aca="false">(-wb*SIN(phi*PI()/180)-ws*SIN(theta*PI()/180)*COS(phi*PI()/180)+wg*v0y/D6)*PI()/30</f>
        <v>52.3598775598299</v>
      </c>
      <c r="E11" s="34"/>
      <c r="F11" s="9"/>
      <c r="G11" s="9"/>
    </row>
    <row r="12" customFormat="false" ht="12.75" hidden="false" customHeight="false" outlineLevel="0" collapsed="false">
      <c r="A12" s="18" t="s">
        <v>32</v>
      </c>
      <c r="B12" s="36" t="n">
        <v>0</v>
      </c>
      <c r="C12" s="12" t="s">
        <v>33</v>
      </c>
      <c r="D12" s="27" t="n">
        <f aca="false">(ws*COS(theta*PI()/180)+wg*v0z/D6)*PI()/30</f>
        <v>-90.6899682117109</v>
      </c>
      <c r="E12" s="34"/>
    </row>
    <row r="13" customFormat="false" ht="13.5" hidden="false" customHeight="true" outlineLevel="0" collapsed="false">
      <c r="A13" s="37" t="s">
        <v>34</v>
      </c>
      <c r="B13" s="14" t="n">
        <v>30</v>
      </c>
      <c r="C13" s="12" t="s">
        <v>35</v>
      </c>
      <c r="D13" s="27" t="n">
        <f aca="false">SQRT(wb^2+ws^2)*PI()/30</f>
        <v>682.166774006418</v>
      </c>
      <c r="E13" s="34"/>
    </row>
    <row r="14" customFormat="false" ht="12.75" hidden="false" customHeight="false" outlineLevel="0" collapsed="false">
      <c r="A14" s="37" t="s">
        <v>36</v>
      </c>
      <c r="B14" s="14" t="n">
        <v>0.01</v>
      </c>
      <c r="C14" s="12" t="s">
        <v>37</v>
      </c>
      <c r="D14" s="27" t="n">
        <f aca="false">(circ/2/PI())*omega/12</f>
        <v>82.5586003022984</v>
      </c>
      <c r="E14" s="34"/>
    </row>
    <row r="15" customFormat="false" ht="12.75" hidden="false" customHeight="true" outlineLevel="0" collapsed="false">
      <c r="A15" s="10" t="s">
        <v>38</v>
      </c>
      <c r="B15" s="38" t="n">
        <v>70</v>
      </c>
      <c r="C15" s="12" t="s">
        <v>39</v>
      </c>
      <c r="D15" s="27" t="n">
        <f aca="false">(5/9)*(B15-32)</f>
        <v>21.1111111111111</v>
      </c>
      <c r="E15" s="34"/>
      <c r="G15" s="1"/>
      <c r="H15" s="1"/>
    </row>
    <row r="16" customFormat="false" ht="12.75" hidden="false" customHeight="false" outlineLevel="0" collapsed="false">
      <c r="A16" s="10" t="s">
        <v>40</v>
      </c>
      <c r="B16" s="39" t="n">
        <v>15</v>
      </c>
      <c r="C16" s="12" t="s">
        <v>41</v>
      </c>
      <c r="D16" s="27" t="n">
        <f aca="false">B16/3.2808</f>
        <v>4.57205559619605</v>
      </c>
      <c r="E16" s="34"/>
      <c r="G16" s="1"/>
      <c r="H16" s="1"/>
    </row>
    <row r="17" customFormat="false" ht="12.75" hidden="false" customHeight="false" outlineLevel="0" collapsed="false">
      <c r="A17" s="10" t="s">
        <v>42</v>
      </c>
      <c r="B17" s="38" t="n">
        <v>0</v>
      </c>
      <c r="C17" s="12" t="s">
        <v>43</v>
      </c>
      <c r="D17" s="27" t="n">
        <f aca="false">vwind*1.467*SIN(phiwind*PI()/180)</f>
        <v>0</v>
      </c>
      <c r="E17" s="34"/>
      <c r="G17" s="1"/>
      <c r="H17" s="1"/>
    </row>
    <row r="18" customFormat="false" ht="12.75" hidden="false" customHeight="false" outlineLevel="0" collapsed="false">
      <c r="A18" s="10" t="s">
        <v>44</v>
      </c>
      <c r="B18" s="38" t="n">
        <v>0</v>
      </c>
      <c r="C18" s="12" t="s">
        <v>45</v>
      </c>
      <c r="D18" s="27" t="n">
        <f aca="false">vwind*1.467*COS(phiwind*PI()/180)</f>
        <v>0</v>
      </c>
      <c r="E18" s="34"/>
      <c r="G18" s="1"/>
      <c r="H18" s="1"/>
    </row>
    <row r="19" customFormat="false" ht="12.75" hidden="false" customHeight="false" outlineLevel="0" collapsed="false">
      <c r="A19" s="10" t="s">
        <v>46</v>
      </c>
      <c r="B19" s="38" t="n">
        <v>0</v>
      </c>
      <c r="C19" s="40" t="s">
        <v>47</v>
      </c>
      <c r="D19" s="14" t="n">
        <f aca="false">IF(batterhand="R",1,-1)</f>
        <v>1</v>
      </c>
      <c r="E19" s="34"/>
      <c r="G19" s="1"/>
      <c r="H19" s="1"/>
    </row>
    <row r="20" customFormat="false" ht="12.75" hidden="false" customHeight="false" outlineLevel="0" collapsed="false">
      <c r="A20" s="10" t="s">
        <v>48</v>
      </c>
      <c r="B20" s="38" t="n">
        <v>50</v>
      </c>
      <c r="C20" s="12" t="s">
        <v>49</v>
      </c>
      <c r="D20" s="27" t="n">
        <f aca="false">4.5841*EXP((18.687-temp/234.5)*temp/(257.14+temp))</f>
        <v>18.7944108044671</v>
      </c>
      <c r="E20" s="34"/>
      <c r="G20" s="1"/>
      <c r="H20" s="1"/>
    </row>
    <row r="21" customFormat="false" ht="13.5" hidden="false" customHeight="false" outlineLevel="0" collapsed="false">
      <c r="A21" s="41" t="s">
        <v>50</v>
      </c>
      <c r="B21" s="42" t="n">
        <v>29.92</v>
      </c>
      <c r="C21" s="12" t="s">
        <v>51</v>
      </c>
      <c r="D21" s="27" t="n">
        <f aca="false">B21*1000/39.37</f>
        <v>759.96951993904</v>
      </c>
      <c r="E21" s="34"/>
      <c r="G21" s="1"/>
      <c r="H21" s="1"/>
    </row>
    <row r="22" customFormat="false" ht="13.5" hidden="false" customHeight="false" outlineLevel="0" collapsed="false">
      <c r="A22" s="43"/>
      <c r="B22" s="44"/>
      <c r="C22" s="45" t="s">
        <v>52</v>
      </c>
      <c r="D22" s="46" t="n">
        <f aca="false">D2*44.7*(circ/(PI()*39.37))*(temp+273.16+120)/(0.000001512*(temp+273.16)^1.5)</f>
        <v>213676.21097889</v>
      </c>
      <c r="E22" s="47"/>
      <c r="G22" s="1"/>
      <c r="H22" s="1"/>
    </row>
    <row r="23" customFormat="false" ht="13.5" hidden="false" customHeight="false" outlineLevel="0" collapsed="false">
      <c r="A23" s="48" t="s">
        <v>53</v>
      </c>
      <c r="B23" s="48"/>
      <c r="C23" s="4" t="n">
        <f aca="false">MATCH(1,AB32:AB1058,0)+31</f>
        <v>398</v>
      </c>
      <c r="D23" s="6" t="n">
        <f aca="false">C23+1</f>
        <v>399</v>
      </c>
      <c r="E23" s="49"/>
      <c r="G23" s="1"/>
      <c r="H23" s="1"/>
    </row>
    <row r="24" customFormat="false" ht="12.75" hidden="false" customHeight="false" outlineLevel="0" collapsed="false">
      <c r="A24" s="50" t="s">
        <v>54</v>
      </c>
      <c r="B24" s="51" t="n">
        <f aca="false">D24-E26*(D24-C24)</f>
        <v>7.70292089999656</v>
      </c>
      <c r="C24" s="52" t="n">
        <f aca="true">INDIRECT(ADDRESS(C$23,2,1,1))</f>
        <v>7.67845849564519</v>
      </c>
      <c r="D24" s="53" t="n">
        <f aca="true">INDIRECT(ADDRESS(D$23,2,1,1))</f>
        <v>7.70588562182257</v>
      </c>
      <c r="E24" s="54"/>
      <c r="G24" s="1"/>
      <c r="H24" s="1"/>
    </row>
    <row r="25" customFormat="false" ht="12.75" hidden="false" customHeight="false" outlineLevel="0" collapsed="false">
      <c r="A25" s="55" t="s">
        <v>55</v>
      </c>
      <c r="B25" s="56" t="n">
        <f aca="false">D25-E26*(D25-C25)</f>
        <v>210.941537951241</v>
      </c>
      <c r="C25" s="52" t="n">
        <f aca="true">INDIRECT(ADDRESS(C$23,3,1,1))</f>
        <v>210.531066435789</v>
      </c>
      <c r="D25" s="53" t="n">
        <f aca="true">INDIRECT(ADDRESS(D$23,3,1,1))</f>
        <v>210.991285058816</v>
      </c>
      <c r="E25" s="54"/>
    </row>
    <row r="26" customFormat="false" ht="12.75" hidden="false" customHeight="false" outlineLevel="0" collapsed="false">
      <c r="A26" s="55" t="s">
        <v>56</v>
      </c>
      <c r="B26" s="56" t="n">
        <f aca="false">D26-E26*(D26-C26)</f>
        <v>0</v>
      </c>
      <c r="C26" s="52" t="n">
        <f aca="true">INDIRECT(ADDRESS(C$23,4,1,1))</f>
        <v>0.389723150165622</v>
      </c>
      <c r="D26" s="53" t="n">
        <f aca="true">INDIRECT(ADDRESS(D$23,4,1,1))</f>
        <v>-0.0472325088246956</v>
      </c>
      <c r="E26" s="57" t="n">
        <f aca="false">(D26-height)/(D26-C26)</f>
        <v>0.108094512229998</v>
      </c>
    </row>
    <row r="27" customFormat="false" ht="12.75" hidden="false" customHeight="false" outlineLevel="0" collapsed="false">
      <c r="A27" s="55" t="s">
        <v>57</v>
      </c>
      <c r="B27" s="58" t="n">
        <f aca="false">D27-E26*(D27-C27)</f>
        <v>3.66891905487767</v>
      </c>
      <c r="C27" s="52" t="n">
        <f aca="true">INDIRECT(ADDRESS(C$23,1,1,1))</f>
        <v>3.65999999999997</v>
      </c>
      <c r="D27" s="53" t="n">
        <f aca="true">INDIRECT(ADDRESS(D$23,1,1,1))</f>
        <v>3.66999999999997</v>
      </c>
      <c r="E27" s="54"/>
    </row>
    <row r="28" customFormat="false" ht="12.75" hidden="false" customHeight="false" outlineLevel="0" collapsed="false">
      <c r="A28" s="55" t="s">
        <v>58</v>
      </c>
      <c r="B28" s="56" t="n">
        <f aca="false">D28-E26*(D28-C28)</f>
        <v>2.09133163390732</v>
      </c>
      <c r="C28" s="52" t="n">
        <f aca="true">INDIRECT(ADDRESS(C$23,6,1,1))</f>
        <v>2.08875752955165</v>
      </c>
      <c r="D28" s="53" t="n">
        <f aca="true">INDIRECT(ADDRESS(D$23,6,1,1))</f>
        <v>2.09164360256159</v>
      </c>
      <c r="E28" s="54"/>
    </row>
    <row r="29" customFormat="false" ht="13.5" hidden="false" customHeight="false" outlineLevel="0" collapsed="false">
      <c r="A29" s="59" t="s">
        <v>59</v>
      </c>
      <c r="B29" s="60" t="n">
        <f aca="false">SQRT(B24^2+B25^2)</f>
        <v>211.082134307066</v>
      </c>
      <c r="C29" s="61" t="n">
        <f aca="true">INDIRECT(ADDRESS(C$23,5,1,1))</f>
        <v>210.671043713795</v>
      </c>
      <c r="D29" s="62" t="n">
        <f aca="true">INDIRECT(ADDRESS(D$23,5,1,1))</f>
        <v>211.131956472693</v>
      </c>
      <c r="E29" s="63"/>
    </row>
    <row r="30" customFormat="false" ht="13.5" hidden="false" customHeight="false" outlineLevel="0" collapsed="false"/>
    <row r="31" s="68" customFormat="true" ht="13.5" hidden="false" customHeight="false" outlineLevel="0" collapsed="false">
      <c r="A31" s="64" t="s">
        <v>60</v>
      </c>
      <c r="B31" s="65" t="s">
        <v>61</v>
      </c>
      <c r="C31" s="65" t="s">
        <v>62</v>
      </c>
      <c r="D31" s="65" t="s">
        <v>63</v>
      </c>
      <c r="E31" s="65" t="s">
        <v>64</v>
      </c>
      <c r="F31" s="66" t="s">
        <v>65</v>
      </c>
      <c r="G31" s="65" t="s">
        <v>66</v>
      </c>
      <c r="H31" s="65" t="s">
        <v>67</v>
      </c>
      <c r="I31" s="65" t="s">
        <v>68</v>
      </c>
      <c r="J31" s="65" t="s">
        <v>69</v>
      </c>
      <c r="K31" s="65" t="s">
        <v>70</v>
      </c>
      <c r="L31" s="65" t="s">
        <v>71</v>
      </c>
      <c r="M31" s="65" t="s">
        <v>72</v>
      </c>
      <c r="N31" s="65" t="s">
        <v>73</v>
      </c>
      <c r="O31" s="65" t="s">
        <v>74</v>
      </c>
      <c r="P31" s="65" t="s">
        <v>75</v>
      </c>
      <c r="Q31" s="65" t="s">
        <v>76</v>
      </c>
      <c r="R31" s="65" t="s">
        <v>77</v>
      </c>
      <c r="S31" s="65" t="s">
        <v>78</v>
      </c>
      <c r="T31" s="65" t="s">
        <v>79</v>
      </c>
      <c r="U31" s="65" t="s">
        <v>80</v>
      </c>
      <c r="V31" s="65" t="s">
        <v>81</v>
      </c>
      <c r="W31" s="65" t="s">
        <v>82</v>
      </c>
      <c r="X31" s="65" t="s">
        <v>83</v>
      </c>
      <c r="Y31" s="65" t="s">
        <v>84</v>
      </c>
      <c r="Z31" s="65" t="s">
        <v>85</v>
      </c>
      <c r="AA31" s="65" t="s">
        <v>86</v>
      </c>
      <c r="AB31" s="67" t="s">
        <v>87</v>
      </c>
    </row>
    <row r="32" customFormat="false" ht="12.75" hidden="false" customHeight="false" outlineLevel="0" collapsed="false">
      <c r="A32" s="69" t="n">
        <v>0</v>
      </c>
      <c r="B32" s="0" t="n">
        <f aca="false">x0</f>
        <v>0</v>
      </c>
      <c r="C32" s="0" t="n">
        <f aca="false">y0</f>
        <v>2</v>
      </c>
      <c r="D32" s="0" t="n">
        <f aca="false">z0</f>
        <v>3</v>
      </c>
      <c r="E32" s="0" t="n">
        <f aca="false">SQRT(B32^2+C32^2)</f>
        <v>2</v>
      </c>
      <c r="F32" s="1" t="n">
        <v>0</v>
      </c>
      <c r="G32" s="69" t="n">
        <f aca="false">v0x</f>
        <v>0</v>
      </c>
      <c r="H32" s="69" t="n">
        <f aca="false">v0y</f>
        <v>82.5798523778652</v>
      </c>
      <c r="I32" s="69" t="n">
        <f aca="false">v0z</f>
        <v>47.6775</v>
      </c>
      <c r="J32" s="1" t="n">
        <f aca="false">SQRT(G32^2+H32^2+I32^2)</f>
        <v>95.355</v>
      </c>
      <c r="K32" s="1" t="n">
        <f aca="false">IF(D32&gt;=hwind,SQRT((G32-vxw)^2+(H32-vyw)^2+I32^2),J32)</f>
        <v>95.355</v>
      </c>
      <c r="L32" s="1" t="n">
        <f aca="false">J32/1.467</f>
        <v>65</v>
      </c>
      <c r="M32" s="70" t="n">
        <f aca="false">cd0+cdspin*(spin/1000)*EXP(-A32/(tau*146.7/K32))</f>
        <v>0.491015015096495</v>
      </c>
      <c r="N32" s="71" t="n">
        <f aca="false">(romega/K32)*EXP(-A32/(tau*146.7/K32))</f>
        <v>0.865802530567861</v>
      </c>
      <c r="O32" s="71" t="n">
        <f aca="false">cl2_*N32/(cl0+cl1_*N32)</f>
        <v>0.372543081877714</v>
      </c>
      <c r="P32" s="71" t="n">
        <f aca="false">IF(D32&gt;=hwind,vxw,0)</f>
        <v>0</v>
      </c>
      <c r="Q32" s="71" t="n">
        <f aca="false">IF(D32&gt;=hwind,vyw,0)</f>
        <v>0</v>
      </c>
      <c r="R32" s="70" t="n">
        <f aca="false">-const*$M32*$K32*(G32-P32)</f>
        <v>-0</v>
      </c>
      <c r="S32" s="70" t="n">
        <f aca="false">-const*$M32*$K32*(H32-Q32)</f>
        <v>-20.7549217789159</v>
      </c>
      <c r="T32" s="70" t="n">
        <f aca="false">-const*$M32*$K32*I32</f>
        <v>-11.9828596760667</v>
      </c>
      <c r="U32" s="72" t="n">
        <f aca="false">omega*EXP(-A32/tau)*30/PI()</f>
        <v>6514.21284577039</v>
      </c>
      <c r="V32" s="70" t="n">
        <f aca="false">const*($O32/omega)*K32*(wy*I32-wz*(H32-Q32))</f>
        <v>2.79132403199563</v>
      </c>
      <c r="W32" s="70" t="n">
        <f aca="false">const*($O32/omega)*K32*(wz*(G32-P32)-wx*I32)</f>
        <v>-8.98387639697794</v>
      </c>
      <c r="X32" s="70" t="n">
        <f aca="false">const*($O32/omega)*K32*(wx*(H32-Q32)-wy*(G32-P32))</f>
        <v>15.5605303684846</v>
      </c>
      <c r="Y32" s="70" t="n">
        <f aca="false">R32+V32</f>
        <v>2.79132403199563</v>
      </c>
      <c r="Z32" s="70" t="n">
        <f aca="false">S32+W32</f>
        <v>-29.7387981758938</v>
      </c>
      <c r="AA32" s="70" t="n">
        <f aca="false">T32+X32-32.174</f>
        <v>-28.5963293075821</v>
      </c>
      <c r="AB32" s="0" t="n">
        <v>0</v>
      </c>
    </row>
    <row r="33" customFormat="false" ht="12.75" hidden="false" customHeight="false" outlineLevel="0" collapsed="false">
      <c r="A33" s="0" t="n">
        <f aca="false">A32+dt</f>
        <v>0.01</v>
      </c>
      <c r="B33" s="70" t="n">
        <f aca="false">B32+G32*dt+0.5*Y32*dt*dt</f>
        <v>0.000139566201599782</v>
      </c>
      <c r="C33" s="70" t="n">
        <f aca="false">C32+H32*dt+0.5*Z32*dt*dt</f>
        <v>2.82431158386986</v>
      </c>
      <c r="D33" s="70" t="n">
        <f aca="false">D32+I32*dt+0.5*AA32*dt*dt</f>
        <v>3.47534518353462</v>
      </c>
      <c r="E33" s="1" t="n">
        <f aca="false">SQRT(B33^2+C33^2)</f>
        <v>2.82431158731826</v>
      </c>
      <c r="F33" s="1" t="n">
        <f aca="false">ATAN2(C33,B33)*180/PI()</f>
        <v>0.00283132865137834</v>
      </c>
      <c r="G33" s="69" t="n">
        <f aca="false">G32+Y32*dt</f>
        <v>0.0279132403199563</v>
      </c>
      <c r="H33" s="69" t="n">
        <f aca="false">H32+Z32*dt</f>
        <v>82.2824643961062</v>
      </c>
      <c r="I33" s="69" t="n">
        <f aca="false">I32+AA32*dt</f>
        <v>47.3915367069242</v>
      </c>
      <c r="J33" s="1" t="n">
        <f aca="false">SQRT(G33^2+H33^2+I33^2)</f>
        <v>94.9545284738396</v>
      </c>
      <c r="K33" s="1" t="n">
        <f aca="false">IF(D33&gt;=hwind,SQRT((G33-vxw)^2+(H33-vyw)^2+I33^2),J33)</f>
        <v>94.9545284738396</v>
      </c>
      <c r="L33" s="1" t="n">
        <f aca="false">J33/1.467</f>
        <v>64.727013274601</v>
      </c>
      <c r="M33" s="70" t="n">
        <f aca="false">cd0+cdspin*(spin/1000)*EXP(-A33/(tau*146.7/K33))</f>
        <v>0.490973979357499</v>
      </c>
      <c r="N33" s="71" t="n">
        <f aca="false">(romega/K33)*EXP(-A33/(tau*146.7/K33))</f>
        <v>0.869266489743378</v>
      </c>
      <c r="O33" s="71" t="n">
        <f aca="false">cl2_*N33/(cl0+cl1_*N33)</f>
        <v>0.372875888770853</v>
      </c>
      <c r="P33" s="71" t="n">
        <f aca="false">IF(D33&gt;=hwind,vxw,0)</f>
        <v>0</v>
      </c>
      <c r="Q33" s="71" t="n">
        <f aca="false">IF(D33&gt;=hwind,vyw,0)</f>
        <v>0</v>
      </c>
      <c r="R33" s="70" t="n">
        <f aca="false">-const*$M33*$K33*(G33-P33)</f>
        <v>-0.00698543036193442</v>
      </c>
      <c r="S33" s="70" t="n">
        <f aca="false">-const*$M33*$K33*(H33-Q33)</f>
        <v>-20.5916052188472</v>
      </c>
      <c r="T33" s="70" t="n">
        <f aca="false">-const*$M33*$K33*I33</f>
        <v>-11.8599731029649</v>
      </c>
      <c r="U33" s="72" t="n">
        <f aca="false">omega*EXP(-A33/tau)*30/PI()</f>
        <v>6512.04180334898</v>
      </c>
      <c r="V33" s="70" t="n">
        <f aca="false">const*($O33/omega)*K33*(wy*I33-wz*(H33-Q33))</f>
        <v>2.77039835488909</v>
      </c>
      <c r="W33" s="70" t="n">
        <f aca="false">const*($O33/omega)*K33*(wz*(G33-P33)-wx*I33)</f>
        <v>-8.90113744684062</v>
      </c>
      <c r="X33" s="70" t="n">
        <f aca="false">const*($O33/omega)*K33*(wx*(H33-Q33)-wy*(G33-P33))</f>
        <v>15.4527631966923</v>
      </c>
      <c r="Y33" s="70" t="n">
        <f aca="false">R33+V33</f>
        <v>2.76341292452715</v>
      </c>
      <c r="Z33" s="70" t="n">
        <f aca="false">S33+W33</f>
        <v>-29.4927426656878</v>
      </c>
      <c r="AA33" s="70" t="n">
        <f aca="false">T33+X33-32.174</f>
        <v>-28.5812099062726</v>
      </c>
      <c r="AB33" s="0" t="n">
        <v>0</v>
      </c>
    </row>
    <row r="34" customFormat="false" ht="12.75" hidden="false" customHeight="false" outlineLevel="0" collapsed="false">
      <c r="A34" s="0" t="n">
        <f aca="false">A33+dt</f>
        <v>0.02</v>
      </c>
      <c r="B34" s="70" t="n">
        <f aca="false">B33+G33*dt+0.5*Y33*dt*dt</f>
        <v>0.000556869251025703</v>
      </c>
      <c r="C34" s="70" t="n">
        <f aca="false">C33+H33*dt+0.5*Z33*dt*dt</f>
        <v>3.64566159069763</v>
      </c>
      <c r="D34" s="70" t="n">
        <f aca="false">D33+I33*dt+0.5*AA33*dt*dt</f>
        <v>3.94783149010855</v>
      </c>
      <c r="E34" s="1" t="n">
        <f aca="false">SQRT(B34^2+C34^2)</f>
        <v>3.6456616332281</v>
      </c>
      <c r="F34" s="1" t="n">
        <f aca="false">ATAN2(C34,B34)*180/PI()</f>
        <v>0.00875184291862146</v>
      </c>
      <c r="G34" s="69" t="n">
        <f aca="false">G33+Y33*dt</f>
        <v>0.0555473695652279</v>
      </c>
      <c r="H34" s="69" t="n">
        <f aca="false">H33+Z33*dt</f>
        <v>81.9875369694493</v>
      </c>
      <c r="I34" s="69" t="n">
        <f aca="false">I33+AA33*dt</f>
        <v>47.1057246078614</v>
      </c>
      <c r="J34" s="1" t="n">
        <f aca="false">SQRT(G34^2+H34^2+I34^2)</f>
        <v>94.5563778634671</v>
      </c>
      <c r="K34" s="1" t="n">
        <f aca="false">IF(D34&gt;=hwind,SQRT((G34-vxw)^2+(H34-vyw)^2+I34^2),J34)</f>
        <v>94.5563778634671</v>
      </c>
      <c r="L34" s="1" t="n">
        <f aca="false">J34/1.467</f>
        <v>64.4556086322202</v>
      </c>
      <c r="M34" s="70" t="n">
        <f aca="false">cd0+cdspin*(spin/1000)*EXP(-A34/(tau*146.7/K34))</f>
        <v>0.490933296491367</v>
      </c>
      <c r="N34" s="71" t="n">
        <f aca="false">(romega/K34)*EXP(-A34/(tau*146.7/K34))</f>
        <v>0.872739988801911</v>
      </c>
      <c r="O34" s="71" t="n">
        <f aca="false">cl2_*N34/(cl0+cl1_*N34)</f>
        <v>0.373207549939281</v>
      </c>
      <c r="P34" s="71" t="n">
        <f aca="false">IF(D34&gt;=hwind,vxw,0)</f>
        <v>0</v>
      </c>
      <c r="Q34" s="71" t="n">
        <f aca="false">IF(D34&gt;=hwind,vyw,0)</f>
        <v>0</v>
      </c>
      <c r="R34" s="70" t="n">
        <f aca="false">-const*$M34*$K34*(G34-P34)</f>
        <v>-0.0138415768676569</v>
      </c>
      <c r="S34" s="70" t="n">
        <f aca="false">-const*$M34*$K34*(H34-Q34)</f>
        <v>-20.4300726395312</v>
      </c>
      <c r="T34" s="70" t="n">
        <f aca="false">-const*$M34*$K34*I34</f>
        <v>-11.7380447205649</v>
      </c>
      <c r="U34" s="72" t="n">
        <f aca="false">omega*EXP(-A34/tau)*30/PI()</f>
        <v>6509.87148448777</v>
      </c>
      <c r="V34" s="70" t="n">
        <f aca="false">const*($O34/omega)*K34*(wy*I34-wz*(H34-Q34))</f>
        <v>2.74965274318854</v>
      </c>
      <c r="W34" s="70" t="n">
        <f aca="false">const*($O34/omega)*K34*(wz*(G34-P34)-wx*I34)</f>
        <v>-8.81889459462546</v>
      </c>
      <c r="X34" s="70" t="n">
        <f aca="false">const*($O34/omega)*K34*(wx*(H34-Q34)-wy*(G34-P34))</f>
        <v>15.346047994107</v>
      </c>
      <c r="Y34" s="70" t="n">
        <f aca="false">R34+V34</f>
        <v>2.73581116632088</v>
      </c>
      <c r="Z34" s="70" t="n">
        <f aca="false">S34+W34</f>
        <v>-29.2489672341567</v>
      </c>
      <c r="AA34" s="70" t="n">
        <f aca="false">T34+X34-32.174</f>
        <v>-28.5659967264579</v>
      </c>
      <c r="AB34" s="0" t="n">
        <v>0</v>
      </c>
    </row>
    <row r="35" customFormat="false" ht="12.75" hidden="false" customHeight="false" outlineLevel="0" collapsed="false">
      <c r="A35" s="0" t="n">
        <f aca="false">A34+dt</f>
        <v>0.03</v>
      </c>
      <c r="B35" s="70" t="n">
        <f aca="false">B34+G34*dt+0.5*Y34*dt*dt</f>
        <v>0.00124913350499403</v>
      </c>
      <c r="C35" s="70" t="n">
        <f aca="false">C34+H34*dt+0.5*Z34*dt*dt</f>
        <v>4.46407451203042</v>
      </c>
      <c r="D35" s="70" t="n">
        <f aca="false">D34+I34*dt+0.5*AA34*dt*dt</f>
        <v>4.41746043635084</v>
      </c>
      <c r="E35" s="1" t="n">
        <f aca="false">SQRT(B35^2+C35^2)</f>
        <v>4.46407468679615</v>
      </c>
      <c r="F35" s="1" t="n">
        <f aca="false">ATAN2(C35,B35)*180/PI()</f>
        <v>0.0160324555120474</v>
      </c>
      <c r="G35" s="69" t="n">
        <f aca="false">G34+Y34*dt</f>
        <v>0.0829054812284367</v>
      </c>
      <c r="H35" s="69" t="n">
        <f aca="false">H34+Z34*dt</f>
        <v>81.6950472971078</v>
      </c>
      <c r="I35" s="69" t="n">
        <f aca="false">I34+AA34*dt</f>
        <v>46.8200646405969</v>
      </c>
      <c r="J35" s="1" t="n">
        <f aca="false">SQRT(G35^2+H35^2+I35^2)</f>
        <v>94.1605335538471</v>
      </c>
      <c r="K35" s="1" t="n">
        <f aca="false">IF(D35&gt;=hwind,SQRT((G35-vxw)^2+(H35-vyw)^2+I35^2),J35)</f>
        <v>94.1605335538471</v>
      </c>
      <c r="L35" s="1" t="n">
        <f aca="false">J35/1.467</f>
        <v>64.1857761103252</v>
      </c>
      <c r="M35" s="70" t="n">
        <f aca="false">cd0+cdspin*(spin/1000)*EXP(-A35/(tau*146.7/K35))</f>
        <v>0.490892963286918</v>
      </c>
      <c r="N35" s="71" t="n">
        <f aca="false">(romega/K35)*EXP(-A35/(tau*146.7/K35))</f>
        <v>0.876223013110177</v>
      </c>
      <c r="O35" s="71" t="n">
        <f aca="false">cl2_*N35/(cl0+cl1_*N35)</f>
        <v>0.373538066171641</v>
      </c>
      <c r="P35" s="71" t="n">
        <f aca="false">IF(D35&gt;=hwind,vxw,0)</f>
        <v>0</v>
      </c>
      <c r="Q35" s="71" t="n">
        <f aca="false">IF(D35&gt;=hwind,vyw,0)</f>
        <v>0</v>
      </c>
      <c r="R35" s="70" t="n">
        <f aca="false">-const*$M35*$K35*(G35-P35)</f>
        <v>-0.0205706359056945</v>
      </c>
      <c r="S35" s="70" t="n">
        <f aca="false">-const*$M35*$K35*(H35-Q35)</f>
        <v>-20.2703011712436</v>
      </c>
      <c r="T35" s="70" t="n">
        <f aca="false">-const*$M35*$K35*I35</f>
        <v>-11.6170666707673</v>
      </c>
      <c r="U35" s="72" t="n">
        <f aca="false">omega*EXP(-A35/tau)*30/PI()</f>
        <v>6507.70188894562</v>
      </c>
      <c r="V35" s="70" t="n">
        <f aca="false">const*($O35/omega)*K35*(wy*I35-wz*(H35-Q35))</f>
        <v>2.72908538318995</v>
      </c>
      <c r="W35" s="70" t="n">
        <f aca="false">const*($O35/omega)*K35*(wz*(G35-P35)-wx*I35)</f>
        <v>-8.73714525170162</v>
      </c>
      <c r="X35" s="70" t="n">
        <f aca="false">const*($O35/omega)*K35*(wx*(H35-Q35)-wy*(G35-P35))</f>
        <v>15.2403727743628</v>
      </c>
      <c r="Y35" s="70" t="n">
        <f aca="false">R35+V35</f>
        <v>2.70851474728425</v>
      </c>
      <c r="Z35" s="70" t="n">
        <f aca="false">S35+W35</f>
        <v>-29.0074464229452</v>
      </c>
      <c r="AA35" s="70" t="n">
        <f aca="false">T35+X35-32.174</f>
        <v>-28.5506938964046</v>
      </c>
      <c r="AB35" s="0" t="n">
        <v>0</v>
      </c>
    </row>
    <row r="36" customFormat="false" ht="12.75" hidden="false" customHeight="false" outlineLevel="0" collapsed="false">
      <c r="A36" s="0" t="n">
        <f aca="false">A35+dt</f>
        <v>0.04</v>
      </c>
      <c r="B36" s="70" t="n">
        <f aca="false">B35+G35*dt+0.5*Y35*dt*dt</f>
        <v>0.00221361405464261</v>
      </c>
      <c r="C36" s="70" t="n">
        <f aca="false">C35+H35*dt+0.5*Z35*dt*dt</f>
        <v>5.27957461268035</v>
      </c>
      <c r="D36" s="70" t="n">
        <f aca="false">D35+I35*dt+0.5*AA35*dt*dt</f>
        <v>4.88423354806199</v>
      </c>
      <c r="E36" s="1" t="n">
        <f aca="false">SQRT(B36^2+C36^2)</f>
        <v>5.27957507674113</v>
      </c>
      <c r="F36" s="1" t="n">
        <f aca="false">ATAN2(C36,B36)*180/PI()</f>
        <v>0.0240229080322465</v>
      </c>
      <c r="G36" s="69" t="n">
        <f aca="false">G35+Y35*dt</f>
        <v>0.109990628701279</v>
      </c>
      <c r="H36" s="69" t="n">
        <f aca="false">H35+Z35*dt</f>
        <v>81.4049728328783</v>
      </c>
      <c r="I36" s="69" t="n">
        <f aca="false">I35+AA35*dt</f>
        <v>46.5345577016328</v>
      </c>
      <c r="J36" s="1" t="n">
        <f aca="false">SQRT(G36^2+H36^2+I36^2)</f>
        <v>93.7669811839256</v>
      </c>
      <c r="K36" s="1" t="n">
        <f aca="false">IF(D36&gt;=hwind,SQRT((G36-vxw)^2+(H36-vyw)^2+I36^2),J36)</f>
        <v>93.7669811839256</v>
      </c>
      <c r="L36" s="1" t="n">
        <f aca="false">J36/1.467</f>
        <v>63.917505919513</v>
      </c>
      <c r="M36" s="70" t="n">
        <f aca="false">cd0+cdspin*(spin/1000)*EXP(-A36/(tau*146.7/K36))</f>
        <v>0.490852976562251</v>
      </c>
      <c r="N36" s="71" t="n">
        <f aca="false">(romega/K36)*EXP(-A36/(tau*146.7/K36))</f>
        <v>0.879715546302632</v>
      </c>
      <c r="O36" s="71" t="n">
        <f aca="false">cl2_*N36/(cl0+cl1_*N36)</f>
        <v>0.373867438159087</v>
      </c>
      <c r="P36" s="71" t="n">
        <f aca="false">IF(D36&gt;=hwind,vxw,0)</f>
        <v>0</v>
      </c>
      <c r="Q36" s="71" t="n">
        <f aca="false">IF(D36&gt;=hwind,vyw,0)</f>
        <v>0</v>
      </c>
      <c r="R36" s="70" t="n">
        <f aca="false">-const*$M36*$K36*(G36-P36)</f>
        <v>-0.0271747653634216</v>
      </c>
      <c r="S36" s="70" t="n">
        <f aca="false">-const*$M36*$K36*(H36-Q36)</f>
        <v>-20.1122683111225</v>
      </c>
      <c r="T36" s="70" t="n">
        <f aca="false">-const*$M36*$K36*I36</f>
        <v>-11.4970311722363</v>
      </c>
      <c r="U36" s="72" t="n">
        <f aca="false">omega*EXP(-A36/tau)*30/PI()</f>
        <v>6505.53301648146</v>
      </c>
      <c r="V36" s="70" t="n">
        <f aca="false">const*($O36/omega)*K36*(wy*I36-wz*(H36-Q36))</f>
        <v>2.70869448573095</v>
      </c>
      <c r="W36" s="70" t="n">
        <f aca="false">const*($O36/omega)*K36*(wz*(G36-P36)-wx*I36)</f>
        <v>-8.65588684159775</v>
      </c>
      <c r="X36" s="70" t="n">
        <f aca="false">const*($O36/omega)*K36*(wx*(H36-Q36)-wy*(G36-P36))</f>
        <v>15.1357257264868</v>
      </c>
      <c r="Y36" s="70" t="n">
        <f aca="false">R36+V36</f>
        <v>2.68151972036753</v>
      </c>
      <c r="Z36" s="70" t="n">
        <f aca="false">S36+W36</f>
        <v>-28.7681551527202</v>
      </c>
      <c r="AA36" s="70" t="n">
        <f aca="false">T36+X36-32.174</f>
        <v>-28.5353054457495</v>
      </c>
      <c r="AB36" s="0" t="n">
        <v>0</v>
      </c>
    </row>
    <row r="37" customFormat="false" ht="12.75" hidden="false" customHeight="false" outlineLevel="0" collapsed="false">
      <c r="A37" s="0" t="n">
        <f aca="false">A36+dt</f>
        <v>0.05</v>
      </c>
      <c r="B37" s="70" t="n">
        <f aca="false">B36+G36*dt+0.5*Y36*dt*dt</f>
        <v>0.00344759632767377</v>
      </c>
      <c r="C37" s="70" t="n">
        <f aca="false">C36+H36*dt+0.5*Z36*dt*dt</f>
        <v>6.0921859332515</v>
      </c>
      <c r="D37" s="70" t="n">
        <f aca="false">D36+I36*dt+0.5*AA36*dt*dt</f>
        <v>5.34815235980603</v>
      </c>
      <c r="E37" s="1" t="n">
        <f aca="false">SQRT(B37^2+C37^2)</f>
        <v>6.09218690875681</v>
      </c>
      <c r="F37" s="1" t="n">
        <f aca="false">ATAN2(C37,B37)*180/PI()</f>
        <v>0.0324239443966865</v>
      </c>
      <c r="G37" s="69" t="n">
        <f aca="false">G36+Y36*dt</f>
        <v>0.136805825904955</v>
      </c>
      <c r="H37" s="69" t="n">
        <f aca="false">H36+Z36*dt</f>
        <v>81.1172912813511</v>
      </c>
      <c r="I37" s="69" t="n">
        <f aca="false">I36+AA36*dt</f>
        <v>46.2492046471753</v>
      </c>
      <c r="J37" s="1" t="n">
        <f aca="false">SQRT(G37^2+H37^2+I37^2)</f>
        <v>93.3757066433977</v>
      </c>
      <c r="K37" s="1" t="n">
        <f aca="false">IF(D37&gt;=hwind,SQRT((G37-vxw)^2+(H37-vyw)^2+I37^2),J37)</f>
        <v>93.3757066433977</v>
      </c>
      <c r="L37" s="1" t="n">
        <f aca="false">J37/1.467</f>
        <v>63.6507884413072</v>
      </c>
      <c r="M37" s="70" t="n">
        <f aca="false">cd0+cdspin*(spin/1000)*EXP(-A37/(tau*146.7/K37))</f>
        <v>0.490813333164122</v>
      </c>
      <c r="N37" s="71" t="n">
        <f aca="false">(romega/K37)*EXP(-A37/(tau*146.7/K37))</f>
        <v>0.883217570243724</v>
      </c>
      <c r="O37" s="71" t="n">
        <f aca="false">cl2_*N37/(cl0+cl1_*N37)</f>
        <v>0.374195666495555</v>
      </c>
      <c r="P37" s="71" t="n">
        <f aca="false">IF(D37&gt;=hwind,vxw,0)</f>
        <v>0</v>
      </c>
      <c r="Q37" s="71" t="n">
        <f aca="false">IF(D37&gt;=hwind,vyw,0)</f>
        <v>0</v>
      </c>
      <c r="R37" s="70" t="n">
        <f aca="false">-const*$M37*$K37*(G37-P37)</f>
        <v>-0.0336560854107413</v>
      </c>
      <c r="S37" s="70" t="n">
        <f aca="false">-const*$M37*$K37*(H37-Q37)</f>
        <v>-19.9559519164766</v>
      </c>
      <c r="T37" s="70" t="n">
        <f aca="false">-const*$M37*$K37*I37</f>
        <v>-11.3779305193158</v>
      </c>
      <c r="U37" s="72" t="n">
        <f aca="false">omega*EXP(-A37/tau)*30/PI()</f>
        <v>6503.36486685431</v>
      </c>
      <c r="V37" s="70" t="n">
        <f aca="false">const*($O37/omega)*K37*(wy*I37-wz*(H37-Q37))</f>
        <v>2.68847828579732</v>
      </c>
      <c r="W37" s="70" t="n">
        <f aca="false">const*($O37/omega)*K37*(wz*(G37-P37)-wx*I37)</f>
        <v>-8.57511679990349</v>
      </c>
      <c r="X37" s="70" t="n">
        <f aca="false">const*($O37/omega)*K37*(wx*(H37-Q37)-wy*(G37-P37))</f>
        <v>15.0320952120314</v>
      </c>
      <c r="Y37" s="70" t="n">
        <f aca="false">R37+V37</f>
        <v>2.65482220038658</v>
      </c>
      <c r="Z37" s="70" t="n">
        <f aca="false">S37+W37</f>
        <v>-28.53106871638</v>
      </c>
      <c r="AA37" s="70" t="n">
        <f aca="false">T37+X37-32.174</f>
        <v>-28.5198353072845</v>
      </c>
      <c r="AB37" s="0" t="n">
        <v>0</v>
      </c>
    </row>
    <row r="38" customFormat="false" ht="12.75" hidden="false" customHeight="false" outlineLevel="0" collapsed="false">
      <c r="A38" s="0" t="n">
        <f aca="false">A37+dt</f>
        <v>0.06</v>
      </c>
      <c r="B38" s="70" t="n">
        <f aca="false">B37+G37*dt+0.5*Y37*dt*dt</f>
        <v>0.00494839569674265</v>
      </c>
      <c r="C38" s="70" t="n">
        <f aca="false">C37+H37*dt+0.5*Z37*dt*dt</f>
        <v>6.90193229262919</v>
      </c>
      <c r="D38" s="70" t="n">
        <f aca="false">D37+I37*dt+0.5*AA37*dt*dt</f>
        <v>5.80921841451242</v>
      </c>
      <c r="E38" s="1" t="n">
        <f aca="false">SQRT(B38^2+C38^2)</f>
        <v>6.90193406652495</v>
      </c>
      <c r="F38" s="1" t="n">
        <f aca="false">ATAN2(C38,B38)*180/PI()</f>
        <v>0.0410786614796738</v>
      </c>
      <c r="G38" s="69" t="n">
        <f aca="false">G37+Y37*dt</f>
        <v>0.16335404790882</v>
      </c>
      <c r="H38" s="69" t="n">
        <f aca="false">H37+Z37*dt</f>
        <v>80.8319805941873</v>
      </c>
      <c r="I38" s="69" t="n">
        <f aca="false">I37+AA37*dt</f>
        <v>45.9640062941025</v>
      </c>
      <c r="J38" s="1" t="n">
        <f aca="false">SQRT(G38^2+H38^2+I38^2)</f>
        <v>92.9866960695364</v>
      </c>
      <c r="K38" s="1" t="n">
        <f aca="false">IF(D38&gt;=hwind,SQRT((G38-vxw)^2+(H38-vyw)^2+I38^2),J38)</f>
        <v>92.9866960695364</v>
      </c>
      <c r="L38" s="1" t="n">
        <f aca="false">J38/1.467</f>
        <v>63.3856142259962</v>
      </c>
      <c r="M38" s="70" t="n">
        <f aca="false">cd0+cdspin*(spin/1000)*EXP(-A38/(tau*146.7/K38))</f>
        <v>0.490774029967336</v>
      </c>
      <c r="N38" s="71" t="n">
        <f aca="false">(romega/K38)*EXP(-A38/(tau*146.7/K38))</f>
        <v>0.886729064989595</v>
      </c>
      <c r="O38" s="71" t="n">
        <f aca="false">cl2_*N38/(cl0+cl1_*N38)</f>
        <v>0.374522751678036</v>
      </c>
      <c r="P38" s="71" t="n">
        <f aca="false">IF(D38&gt;=hwind,vxw,0)</f>
        <v>0</v>
      </c>
      <c r="Q38" s="71" t="n">
        <f aca="false">IF(D38&gt;=hwind,vyw,0)</f>
        <v>0</v>
      </c>
      <c r="R38" s="70" t="n">
        <f aca="false">-const*$M38*$K38*(G38-P38)</f>
        <v>-0.0400166792658509</v>
      </c>
      <c r="S38" s="70" t="n">
        <f aca="false">-const*$M38*$K38*(H38-Q38)</f>
        <v>-19.8013301982364</v>
      </c>
      <c r="T38" s="70" t="n">
        <f aca="false">-const*$M38*$K38*I38</f>
        <v>-11.259757080959</v>
      </c>
      <c r="U38" s="72" t="n">
        <f aca="false">omega*EXP(-A38/tau)*30/PI()</f>
        <v>6501.19743982327</v>
      </c>
      <c r="V38" s="70" t="n">
        <f aca="false">const*($O38/omega)*K38*(wy*I38-wz*(H38-Q38))</f>
        <v>2.66843504213676</v>
      </c>
      <c r="W38" s="70" t="n">
        <f aca="false">const*($O38/omega)*K38*(wz*(G38-P38)-wx*I38)</f>
        <v>-8.49483257416718</v>
      </c>
      <c r="X38" s="70" t="n">
        <f aca="false">const*($O38/omega)*K38*(wx*(H38-Q38)-wy*(G38-P38))</f>
        <v>14.9294697622623</v>
      </c>
      <c r="Y38" s="70" t="n">
        <f aca="false">R38+V38</f>
        <v>2.62841836287091</v>
      </c>
      <c r="Z38" s="70" t="n">
        <f aca="false">S38+W38</f>
        <v>-28.2961627724036</v>
      </c>
      <c r="AA38" s="70" t="n">
        <f aca="false">T38+X38-32.174</f>
        <v>-28.5042873186967</v>
      </c>
      <c r="AB38" s="0" t="n">
        <v>0</v>
      </c>
    </row>
    <row r="39" customFormat="false" ht="12.75" hidden="false" customHeight="false" outlineLevel="0" collapsed="false">
      <c r="A39" s="0" t="n">
        <f aca="false">A38+dt</f>
        <v>0.07</v>
      </c>
      <c r="B39" s="70" t="n">
        <f aca="false">B38+G38*dt+0.5*Y38*dt*dt</f>
        <v>0.0067133570939744</v>
      </c>
      <c r="C39" s="70" t="n">
        <f aca="false">C38+H38*dt+0.5*Z38*dt*dt</f>
        <v>7.70883729043244</v>
      </c>
      <c r="D39" s="70" t="n">
        <f aca="false">D38+I38*dt+0.5*AA38*dt*dt</f>
        <v>6.26743326308751</v>
      </c>
      <c r="E39" s="1" t="n">
        <f aca="false">SQRT(B39^2+C39^2)</f>
        <v>7.70884021364597</v>
      </c>
      <c r="F39" s="1" t="n">
        <f aca="false">ATAN2(C39,B39)*180/PI()</f>
        <v>0.0498968801802117</v>
      </c>
      <c r="G39" s="69" t="n">
        <f aca="false">G38+Y38*dt</f>
        <v>0.189638231537529</v>
      </c>
      <c r="H39" s="69" t="n">
        <f aca="false">H38+Z38*dt</f>
        <v>80.5490189664633</v>
      </c>
      <c r="I39" s="69" t="n">
        <f aca="false">I38+AA38*dt</f>
        <v>45.6789634209155</v>
      </c>
      <c r="J39" s="1" t="n">
        <f aca="false">SQRT(G39^2+H39^2+I39^2)</f>
        <v>92.5999358440807</v>
      </c>
      <c r="K39" s="1" t="n">
        <f aca="false">IF(D39&gt;=hwind,SQRT((G39-vxw)^2+(H39-vyw)^2+I39^2),J39)</f>
        <v>92.5999358440807</v>
      </c>
      <c r="L39" s="1" t="n">
        <f aca="false">J39/1.467</f>
        <v>63.1219739905117</v>
      </c>
      <c r="M39" s="70" t="n">
        <f aca="false">cd0+cdspin*(spin/1000)*EXP(-A39/(tau*146.7/K39))</f>
        <v>0.490735063874135</v>
      </c>
      <c r="N39" s="71" t="n">
        <f aca="false">(romega/K39)*EXP(-A39/(tau*146.7/K39))</f>
        <v>0.890250008749231</v>
      </c>
      <c r="O39" s="71" t="n">
        <f aca="false">cl2_*N39/(cl0+cl1_*N39)</f>
        <v>0.374848694106839</v>
      </c>
      <c r="P39" s="71" t="n">
        <f aca="false">IF(D39&gt;=hwind,vxw,0)</f>
        <v>0</v>
      </c>
      <c r="Q39" s="71" t="n">
        <f aca="false">IF(D39&gt;=hwind,vyw,0)</f>
        <v>0</v>
      </c>
      <c r="R39" s="70" t="n">
        <f aca="false">-const*$M39*$K39*(G39-P39)</f>
        <v>-0.0462585939435511</v>
      </c>
      <c r="S39" s="70" t="n">
        <f aca="false">-const*$M39*$K39*(H39-Q39)</f>
        <v>-19.648381714547</v>
      </c>
      <c r="T39" s="70" t="n">
        <f aca="false">-const*$M39*$K39*I39</f>
        <v>-11.1425032996697</v>
      </c>
      <c r="U39" s="72" t="n">
        <f aca="false">omega*EXP(-A39/tau)*30/PI()</f>
        <v>6499.0307351475</v>
      </c>
      <c r="V39" s="70" t="n">
        <f aca="false">const*($O39/omega)*K39*(wy*I39-wz*(H39-Q39))</f>
        <v>2.64856303688002</v>
      </c>
      <c r="W39" s="70" t="n">
        <f aca="false">const*($O39/omega)*K39*(wz*(G39-P39)-wx*I39)</f>
        <v>-8.41503162379001</v>
      </c>
      <c r="X39" s="70" t="n">
        <f aca="false">const*($O39/omega)*K39*(wx*(H39-Q39)-wy*(G39-P39))</f>
        <v>14.8278380754036</v>
      </c>
      <c r="Y39" s="70" t="n">
        <f aca="false">R39+V39</f>
        <v>2.60230444293647</v>
      </c>
      <c r="Z39" s="70" t="n">
        <f aca="false">S39+W39</f>
        <v>-28.063413338337</v>
      </c>
      <c r="AA39" s="70" t="n">
        <f aca="false">T39+X39-32.174</f>
        <v>-28.4886652242661</v>
      </c>
      <c r="AB39" s="0" t="n">
        <v>0</v>
      </c>
    </row>
    <row r="40" customFormat="false" ht="12.75" hidden="false" customHeight="false" outlineLevel="0" collapsed="false">
      <c r="A40" s="0" t="n">
        <f aca="false">A39+dt</f>
        <v>0.08</v>
      </c>
      <c r="B40" s="70" t="n">
        <f aca="false">B39+G39*dt+0.5*Y39*dt*dt</f>
        <v>0.00873985463149652</v>
      </c>
      <c r="C40" s="70" t="n">
        <f aca="false">C39+H39*dt+0.5*Z39*dt*dt</f>
        <v>8.51292430943016</v>
      </c>
      <c r="D40" s="70" t="n">
        <f aca="false">D39+I39*dt+0.5*AA39*dt*dt</f>
        <v>6.72279846403545</v>
      </c>
      <c r="E40" s="1" t="n">
        <f aca="false">SQRT(B40^2+C40^2)</f>
        <v>8.51292879584611</v>
      </c>
      <c r="F40" s="1" t="n">
        <f aca="false">ATAN2(C40,B40)*180/PI()</f>
        <v>0.05882310118173</v>
      </c>
      <c r="G40" s="69" t="n">
        <f aca="false">G39+Y39*dt</f>
        <v>0.215661275966894</v>
      </c>
      <c r="H40" s="69" t="n">
        <f aca="false">H39+Z39*dt</f>
        <v>80.2683848330799</v>
      </c>
      <c r="I40" s="69" t="n">
        <f aca="false">I39+AA39*dt</f>
        <v>45.3940767686729</v>
      </c>
      <c r="J40" s="1" t="n">
        <f aca="false">SQRT(G40^2+H40^2+I40^2)</f>
        <v>92.2154125901822</v>
      </c>
      <c r="K40" s="1" t="n">
        <f aca="false">IF(D40&gt;=hwind,SQRT((G40-vxw)^2+(H40-vyw)^2+I40^2),J40)</f>
        <v>92.2154125901822</v>
      </c>
      <c r="L40" s="1" t="n">
        <f aca="false">J40/1.467</f>
        <v>62.8598586163478</v>
      </c>
      <c r="M40" s="70" t="n">
        <f aca="false">cd0+cdspin*(spin/1000)*EXP(-A40/(tau*146.7/K40))</f>
        <v>0.49069643181361</v>
      </c>
      <c r="N40" s="71" t="n">
        <f aca="false">(romega/K40)*EXP(-A40/(tau*146.7/K40))</f>
        <v>0.893780377845054</v>
      </c>
      <c r="O40" s="71" t="n">
        <f aca="false">cl2_*N40/(cl0+cl1_*N40)</f>
        <v>0.375173494085854</v>
      </c>
      <c r="P40" s="71" t="n">
        <f aca="false">IF(D40&gt;=hwind,vxw,0)</f>
        <v>0</v>
      </c>
      <c r="Q40" s="71" t="n">
        <f aca="false">IF(D40&gt;=hwind,vyw,0)</f>
        <v>0</v>
      </c>
      <c r="R40" s="70" t="n">
        <f aca="false">-const*$M40*$K40*(G40-P40)</f>
        <v>-0.0523838409865451</v>
      </c>
      <c r="S40" s="70" t="n">
        <f aca="false">-const*$M40*$K40*(H40-Q40)</f>
        <v>-19.4970853644969</v>
      </c>
      <c r="T40" s="70" t="n">
        <f aca="false">-const*$M40*$K40*I40</f>
        <v>-11.0261616904567</v>
      </c>
      <c r="U40" s="72" t="n">
        <f aca="false">omega*EXP(-A40/tau)*30/PI()</f>
        <v>6496.86475258627</v>
      </c>
      <c r="V40" s="70" t="n">
        <f aca="false">const*($O40/omega)*K40*(wy*I40-wz*(H40-Q40))</f>
        <v>2.62886057516891</v>
      </c>
      <c r="W40" s="70" t="n">
        <f aca="false">const*($O40/omega)*K40*(wz*(G40-P40)-wx*I40)</f>
        <v>-8.33571141991658</v>
      </c>
      <c r="X40" s="70" t="n">
        <f aca="false">const*($O40/omega)*K40*(wx*(H40-Q40)-wy*(G40-P40))</f>
        <v>14.7271890139364</v>
      </c>
      <c r="Y40" s="70" t="n">
        <f aca="false">R40+V40</f>
        <v>2.57647673418237</v>
      </c>
      <c r="Z40" s="70" t="n">
        <f aca="false">S40+W40</f>
        <v>-27.8327967844135</v>
      </c>
      <c r="AA40" s="70" t="n">
        <f aca="false">T40+X40-32.174</f>
        <v>-28.4729726765203</v>
      </c>
      <c r="AB40" s="0" t="n">
        <v>0</v>
      </c>
    </row>
    <row r="41" customFormat="false" ht="12.75" hidden="false" customHeight="false" outlineLevel="0" collapsed="false">
      <c r="A41" s="0" t="n">
        <f aca="false">A40+dt</f>
        <v>0.09</v>
      </c>
      <c r="B41" s="70" t="n">
        <f aca="false">B40+G40*dt+0.5*Y40*dt*dt</f>
        <v>0.0110252912278746</v>
      </c>
      <c r="C41" s="70" t="n">
        <f aca="false">C40+H40*dt+0.5*Z40*dt*dt</f>
        <v>9.31421651792174</v>
      </c>
      <c r="D41" s="70" t="n">
        <f aca="false">D40+I40*dt+0.5*AA40*dt*dt</f>
        <v>7.17531558308835</v>
      </c>
      <c r="E41" s="1" t="n">
        <f aca="false">SQRT(B41^2+C41^2)</f>
        <v>9.31422304326951</v>
      </c>
      <c r="F41" s="1" t="n">
        <f aca="false">ATAN2(C41,B41)*180/PI()</f>
        <v>0.0678213093936493</v>
      </c>
      <c r="G41" s="69" t="n">
        <f aca="false">G40+Y40*dt</f>
        <v>0.241426043308718</v>
      </c>
      <c r="H41" s="69" t="n">
        <f aca="false">H40+Z40*dt</f>
        <v>79.9900568652358</v>
      </c>
      <c r="I41" s="69" t="n">
        <f aca="false">I40+AA40*dt</f>
        <v>45.1093470419077</v>
      </c>
      <c r="J41" s="1" t="n">
        <f aca="false">SQRT(G41^2+H41^2+I41^2)</f>
        <v>91.833113169408</v>
      </c>
      <c r="K41" s="1" t="n">
        <f aca="false">IF(D41&gt;=hwind,SQRT((G41-vxw)^2+(H41-vyw)^2+I41^2),J41)</f>
        <v>91.833113169408</v>
      </c>
      <c r="L41" s="1" t="n">
        <f aca="false">J41/1.467</f>
        <v>62.5992591475174</v>
      </c>
      <c r="M41" s="70" t="n">
        <f aca="false">cd0+cdspin*(spin/1000)*EXP(-A41/(tau*146.7/K41))</f>
        <v>0.490658130741114</v>
      </c>
      <c r="N41" s="71" t="n">
        <f aca="false">(romega/K41)*EXP(-A41/(tau*146.7/K41))</f>
        <v>0.89732014667297</v>
      </c>
      <c r="O41" s="71" t="n">
        <f aca="false">cl2_*N41/(cl0+cl1_*N41)</f>
        <v>0.375497151822804</v>
      </c>
      <c r="P41" s="71" t="n">
        <f aca="false">IF(D41&gt;=hwind,vxw,0)</f>
        <v>0</v>
      </c>
      <c r="Q41" s="71" t="n">
        <f aca="false">IF(D41&gt;=hwind,vyw,0)</f>
        <v>0</v>
      </c>
      <c r="R41" s="70" t="n">
        <f aca="false">-const*$M41*$K41*(G41-P41)</f>
        <v>-0.058394397180162</v>
      </c>
      <c r="S41" s="70" t="n">
        <f aca="false">-const*$M41*$K41*(H41-Q41)</f>
        <v>-19.3474203819819</v>
      </c>
      <c r="T41" s="70" t="n">
        <f aca="false">-const*$M41*$K41*I41</f>
        <v>-10.9107248397994</v>
      </c>
      <c r="U41" s="72" t="n">
        <f aca="false">omega*EXP(-A41/tau)*30/PI()</f>
        <v>6494.6994918989</v>
      </c>
      <c r="V41" s="70" t="n">
        <f aca="false">const*($O41/omega)*K41*(wy*I41-wz*(H41-Q41))</f>
        <v>2.60932598479137</v>
      </c>
      <c r="W41" s="70" t="n">
        <f aca="false">const*($O41/omega)*K41*(wz*(G41-P41)-wx*I41)</f>
        <v>-8.25686944532208</v>
      </c>
      <c r="X41" s="70" t="n">
        <f aca="false">const*($O41/omega)*K41*(wx*(H41-Q41)-wy*(G41-P41))</f>
        <v>14.6275116019508</v>
      </c>
      <c r="Y41" s="70" t="n">
        <f aca="false">R41+V41</f>
        <v>2.55093158761121</v>
      </c>
      <c r="Z41" s="70" t="n">
        <f aca="false">S41+W41</f>
        <v>-27.604289827304</v>
      </c>
      <c r="AA41" s="70" t="n">
        <f aca="false">T41+X41-32.174</f>
        <v>-28.4572132378486</v>
      </c>
      <c r="AB41" s="0" t="n">
        <v>0</v>
      </c>
    </row>
    <row r="42" customFormat="false" ht="12.75" hidden="false" customHeight="false" outlineLevel="0" collapsed="false">
      <c r="A42" s="0" t="n">
        <f aca="false">A41+dt</f>
        <v>0.1</v>
      </c>
      <c r="B42" s="70" t="n">
        <f aca="false">B41+G41*dt+0.5*Y41*dt*dt</f>
        <v>0.0135670982403423</v>
      </c>
      <c r="C42" s="70" t="n">
        <f aca="false">C41+H41*dt+0.5*Z41*dt*dt</f>
        <v>10.1127368720827</v>
      </c>
      <c r="D42" s="70" t="n">
        <f aca="false">D41+I41*dt+0.5*AA41*dt*dt</f>
        <v>7.62498619284554</v>
      </c>
      <c r="E42" s="1" t="n">
        <f aca="false">SQRT(B42^2+C42^2)</f>
        <v>10.1127459727878</v>
      </c>
      <c r="F42" s="1" t="n">
        <f aca="false">ATAN2(C42,B42)*180/PI()</f>
        <v>0.0768671243878164</v>
      </c>
      <c r="G42" s="69" t="n">
        <f aca="false">G41+Y41*dt</f>
        <v>0.26693535918483</v>
      </c>
      <c r="H42" s="69" t="n">
        <f aca="false">H41+Z41*dt</f>
        <v>79.7140139669627</v>
      </c>
      <c r="I42" s="69" t="n">
        <f aca="false">I41+AA41*dt</f>
        <v>44.8247749095292</v>
      </c>
      <c r="J42" s="1" t="n">
        <f aca="false">SQRT(G42^2+H42^2+I42^2)</f>
        <v>91.4530246787993</v>
      </c>
      <c r="K42" s="1" t="n">
        <f aca="false">IF(D42&gt;=hwind,SQRT((G42-vxw)^2+(H42-vyw)^2+I42^2),J42)</f>
        <v>91.4530246787993</v>
      </c>
      <c r="L42" s="1" t="n">
        <f aca="false">J42/1.467</f>
        <v>62.3401667885476</v>
      </c>
      <c r="M42" s="70" t="n">
        <f aca="false">cd0+cdspin*(spin/1000)*EXP(-A42/(tau*146.7/K42))</f>
        <v>0.490620157637686</v>
      </c>
      <c r="N42" s="71" t="n">
        <f aca="false">(romega/K42)*EXP(-A42/(tau*146.7/K42))</f>
        <v>0.900869287661858</v>
      </c>
      <c r="O42" s="71" t="n">
        <f aca="false">cl2_*N42/(cl0+cl1_*N42)</f>
        <v>0.375819667429503</v>
      </c>
      <c r="P42" s="71" t="n">
        <f aca="false">IF(D42&gt;=hwind,vxw,0)</f>
        <v>0</v>
      </c>
      <c r="Q42" s="71" t="n">
        <f aca="false">IF(D42&gt;=hwind,vyw,0)</f>
        <v>0</v>
      </c>
      <c r="R42" s="70" t="n">
        <f aca="false">-const*$M42*$K42*(G42-P42)</f>
        <v>-0.0642922052509246</v>
      </c>
      <c r="S42" s="70" t="n">
        <f aca="false">-const*$M42*$K42*(H42-Q42)</f>
        <v>-19.1993663296979</v>
      </c>
      <c r="T42" s="70" t="n">
        <f aca="false">-const*$M42*$K42*I42</f>
        <v>-10.7961854046263</v>
      </c>
      <c r="U42" s="72" t="n">
        <f aca="false">omega*EXP(-A42/tau)*30/PI()</f>
        <v>6492.53495284482</v>
      </c>
      <c r="V42" s="70" t="n">
        <f aca="false">const*($O42/omega)*K42*(wy*I42-wz*(H42-Q42))</f>
        <v>2.58995761582316</v>
      </c>
      <c r="W42" s="70" t="n">
        <f aca="false">const*($O42/omega)*K42*(wz*(G42-P42)-wx*I42)</f>
        <v>-8.17850319429608</v>
      </c>
      <c r="X42" s="70" t="n">
        <f aca="false">const*($O42/omega)*K42*(wx*(H42-Q42)-wy*(G42-P42))</f>
        <v>14.5287950225505</v>
      </c>
      <c r="Y42" s="70" t="n">
        <f aca="false">R42+V42</f>
        <v>2.52566541057223</v>
      </c>
      <c r="Z42" s="70" t="n">
        <f aca="false">S42+W42</f>
        <v>-27.377869523994</v>
      </c>
      <c r="AA42" s="70" t="n">
        <f aca="false">T42+X42-32.174</f>
        <v>-28.4413903820758</v>
      </c>
      <c r="AB42" s="0" t="n">
        <v>0</v>
      </c>
    </row>
    <row r="43" customFormat="false" ht="12.75" hidden="false" customHeight="false" outlineLevel="0" collapsed="false">
      <c r="A43" s="0" t="n">
        <f aca="false">A42+dt</f>
        <v>0.11</v>
      </c>
      <c r="B43" s="70" t="n">
        <f aca="false">B42+G42*dt+0.5*Y42*dt*dt</f>
        <v>0.0163627351027192</v>
      </c>
      <c r="C43" s="70" t="n">
        <f aca="false">C42+H42*dt+0.5*Z42*dt*dt</f>
        <v>10.9085081182762</v>
      </c>
      <c r="D43" s="70" t="n">
        <f aca="false">D42+I42*dt+0.5*AA42*dt*dt</f>
        <v>8.07181187242172</v>
      </c>
      <c r="E43" s="1" t="n">
        <f aca="false">SQRT(B43^2+C43^2)</f>
        <v>10.9085203903003</v>
      </c>
      <c r="F43" s="1" t="n">
        <f aca="false">ATAN2(C43,B43)*180/PI()</f>
        <v>0.0859434626053205</v>
      </c>
      <c r="G43" s="69" t="n">
        <f aca="false">G42+Y42*dt</f>
        <v>0.292192013290552</v>
      </c>
      <c r="H43" s="69" t="n">
        <f aca="false">H42+Z42*dt</f>
        <v>79.4402352717228</v>
      </c>
      <c r="I43" s="69" t="n">
        <f aca="false">I42+AA42*dt</f>
        <v>44.5403610057084</v>
      </c>
      <c r="J43" s="1" t="n">
        <f aca="false">SQRT(G43^2+H43^2+I43^2)</f>
        <v>91.0751344479827</v>
      </c>
      <c r="K43" s="1" t="n">
        <f aca="false">IF(D43&gt;=hwind,SQRT((G43-vxw)^2+(H43-vyw)^2+I43^2),J43)</f>
        <v>91.0751344479827</v>
      </c>
      <c r="L43" s="1" t="n">
        <f aca="false">J43/1.467</f>
        <v>62.0825729025104</v>
      </c>
      <c r="M43" s="70" t="n">
        <f aca="false">cd0+cdspin*(spin/1000)*EXP(-A43/(tau*146.7/K43))</f>
        <v>0.490582509509484</v>
      </c>
      <c r="N43" s="71" t="n">
        <f aca="false">(romega/K43)*EXP(-A43/(tau*146.7/K43))</f>
        <v>0.904427771232521</v>
      </c>
      <c r="O43" s="71" t="n">
        <f aca="false">cl2_*N43/(cl0+cl1_*N43)</f>
        <v>0.376141040922105</v>
      </c>
      <c r="P43" s="71" t="n">
        <f aca="false">IF(D43&gt;=hwind,vxw,0)</f>
        <v>0</v>
      </c>
      <c r="Q43" s="71" t="n">
        <f aca="false">IF(D43&gt;=hwind,vyw,0)</f>
        <v>0</v>
      </c>
      <c r="R43" s="70" t="n">
        <f aca="false">-const*$M43*$K43*(G43-P43)</f>
        <v>-0.0700791745493711</v>
      </c>
      <c r="S43" s="70" t="n">
        <f aca="false">-const*$M43*$K43*(H43-Q43)</f>
        <v>-19.0529030932625</v>
      </c>
      <c r="T43" s="70" t="n">
        <f aca="false">-const*$M43*$K43*I43</f>
        <v>-10.6825361113043</v>
      </c>
      <c r="U43" s="72" t="n">
        <f aca="false">omega*EXP(-A43/tau)*30/PI()</f>
        <v>6490.37113518352</v>
      </c>
      <c r="V43" s="70" t="n">
        <f aca="false">const*($O43/omega)*K43*(wy*I43-wz*(H43-Q43))</f>
        <v>2.57075384027616</v>
      </c>
      <c r="W43" s="70" t="n">
        <f aca="false">const*($O43/omega)*K43*(wz*(G43-P43)-wx*I43)</f>
        <v>-8.10061017252313</v>
      </c>
      <c r="X43" s="70" t="n">
        <f aca="false">const*($O43/omega)*K43*(wx*(H43-Q43)-wy*(G43-P43))</f>
        <v>14.431028615307</v>
      </c>
      <c r="Y43" s="70" t="n">
        <f aca="false">R43+V43</f>
        <v>2.50067466572679</v>
      </c>
      <c r="Z43" s="70" t="n">
        <f aca="false">S43+W43</f>
        <v>-27.1535132657856</v>
      </c>
      <c r="AA43" s="70" t="n">
        <f aca="false">T43+X43-32.174</f>
        <v>-28.4255074959973</v>
      </c>
      <c r="AB43" s="0" t="n">
        <v>0</v>
      </c>
    </row>
    <row r="44" customFormat="false" ht="12.75" hidden="false" customHeight="false" outlineLevel="0" collapsed="false">
      <c r="A44" s="0" t="n">
        <f aca="false">A43+dt</f>
        <v>0.12</v>
      </c>
      <c r="B44" s="70" t="n">
        <f aca="false">B43+G43*dt+0.5*Y43*dt*dt</f>
        <v>0.0194096889689111</v>
      </c>
      <c r="C44" s="70" t="n">
        <f aca="false">C43+H43*dt+0.5*Z43*dt*dt</f>
        <v>11.7015527953301</v>
      </c>
      <c r="D44" s="70" t="n">
        <f aca="false">D43+I43*dt+0.5*AA43*dt*dt</f>
        <v>8.51579420710401</v>
      </c>
      <c r="E44" s="1" t="n">
        <f aca="false">SQRT(B44^2+C44^2)</f>
        <v>11.7015688930127</v>
      </c>
      <c r="F44" s="1" t="n">
        <f aca="false">ATAN2(C44,B44)*180/PI()</f>
        <v>0.0950380055625038</v>
      </c>
      <c r="G44" s="69" t="n">
        <f aca="false">G43+Y43*dt</f>
        <v>0.31719875994782</v>
      </c>
      <c r="H44" s="69" t="n">
        <f aca="false">H43+Z43*dt</f>
        <v>79.1687001390649</v>
      </c>
      <c r="I44" s="69" t="n">
        <f aca="false">I43+AA43*dt</f>
        <v>44.2561059307484</v>
      </c>
      <c r="J44" s="1" t="n">
        <f aca="false">SQRT(G44^2+H44^2+I44^2)</f>
        <v>90.6994300363355</v>
      </c>
      <c r="K44" s="1" t="n">
        <f aca="false">IF(D44&gt;=hwind,SQRT((G44-vxw)^2+(H44-vyw)^2+I44^2),J44)</f>
        <v>90.6994300363355</v>
      </c>
      <c r="L44" s="1" t="n">
        <f aca="false">J44/1.467</f>
        <v>61.8264690090903</v>
      </c>
      <c r="M44" s="70" t="n">
        <f aca="false">cd0+cdspin*(spin/1000)*EXP(-A44/(tau*146.7/K44))</f>
        <v>0.490545183387229</v>
      </c>
      <c r="N44" s="71" t="n">
        <f aca="false">(romega/K44)*EXP(-A44/(tau*146.7/K44))</f>
        <v>0.907995565756074</v>
      </c>
      <c r="O44" s="71" t="n">
        <f aca="false">cl2_*N44/(cl0+cl1_*N44)</f>
        <v>0.376461272221349</v>
      </c>
      <c r="P44" s="71" t="n">
        <f aca="false">IF(D44&gt;=hwind,vxw,0)</f>
        <v>0</v>
      </c>
      <c r="Q44" s="71" t="n">
        <f aca="false">IF(D44&gt;=hwind,vyw,0)</f>
        <v>0</v>
      </c>
      <c r="R44" s="70" t="n">
        <f aca="false">-const*$M44*$K44*(G44-P44)</f>
        <v>-0.0757571817175285</v>
      </c>
      <c r="S44" s="70" t="n">
        <f aca="false">-const*$M44*$K44*(H44-Q44)</f>
        <v>-18.9080108754595</v>
      </c>
      <c r="T44" s="70" t="n">
        <f aca="false">-const*$M44*$K44*I44</f>
        <v>-10.5697697546404</v>
      </c>
      <c r="U44" s="72" t="n">
        <f aca="false">omega*EXP(-A44/tau)*30/PI()</f>
        <v>6488.20803867457</v>
      </c>
      <c r="V44" s="70" t="n">
        <f aca="false">const*($O44/omega)*K44*(wy*I44-wz*(H44-Q44))</f>
        <v>2.55171305175312</v>
      </c>
      <c r="W44" s="70" t="n">
        <f aca="false">const*($O44/omega)*K44*(wz*(G44-P44)-wx*I44)</f>
        <v>-8.02318789696025</v>
      </c>
      <c r="X44" s="70" t="n">
        <f aca="false">const*($O44/omega)*K44*(wx*(H44-Q44)-wy*(G44-P44))</f>
        <v>14.3342018737647</v>
      </c>
      <c r="Y44" s="70" t="n">
        <f aca="false">R44+V44</f>
        <v>2.47595587003559</v>
      </c>
      <c r="Z44" s="70" t="n">
        <f aca="false">S44+W44</f>
        <v>-26.9311987724198</v>
      </c>
      <c r="AA44" s="70" t="n">
        <f aca="false">T44+X44-32.174</f>
        <v>-28.4095678808757</v>
      </c>
      <c r="AB44" s="0" t="n">
        <v>0</v>
      </c>
    </row>
    <row r="45" customFormat="false" ht="12.75" hidden="false" customHeight="false" outlineLevel="0" collapsed="false">
      <c r="A45" s="0" t="n">
        <f aca="false">A44+dt</f>
        <v>0.13</v>
      </c>
      <c r="B45" s="70" t="n">
        <f aca="false">B44+G44*dt+0.5*Y44*dt*dt</f>
        <v>0.0227054743618911</v>
      </c>
      <c r="C45" s="70" t="n">
        <f aca="false">C44+H44*dt+0.5*Z44*dt*dt</f>
        <v>12.4918932367821</v>
      </c>
      <c r="D45" s="70" t="n">
        <f aca="false">D44+I44*dt+0.5*AA44*dt*dt</f>
        <v>8.95693478801745</v>
      </c>
      <c r="E45" s="1" t="n">
        <f aca="false">SQRT(B45^2+C45^2)</f>
        <v>12.4919138716903</v>
      </c>
      <c r="F45" s="1" t="n">
        <f aca="false">ATAN2(C45,B45)*180/PI()</f>
        <v>0.104141653749709</v>
      </c>
      <c r="G45" s="69" t="n">
        <f aca="false">G44+Y44*dt</f>
        <v>0.341958318648176</v>
      </c>
      <c r="H45" s="69" t="n">
        <f aca="false">H44+Z44*dt</f>
        <v>78.8993881513408</v>
      </c>
      <c r="I45" s="69" t="n">
        <f aca="false">I44+AA44*dt</f>
        <v>43.9720102519397</v>
      </c>
      <c r="J45" s="1" t="n">
        <f aca="false">SQRT(G45^2+H45^2+I45^2)</f>
        <v>90.3258992302004</v>
      </c>
      <c r="K45" s="1" t="n">
        <f aca="false">IF(D45&gt;=hwind,SQRT((G45-vxw)^2+(H45-vyw)^2+I45^2),J45)</f>
        <v>90.3258992302004</v>
      </c>
      <c r="L45" s="1" t="n">
        <f aca="false">J45/1.467</f>
        <v>61.571846782686</v>
      </c>
      <c r="M45" s="70" t="n">
        <f aca="false">cd0+cdspin*(spin/1000)*EXP(-A45/(tau*146.7/K45))</f>
        <v>0.490508176325656</v>
      </c>
      <c r="N45" s="71" t="n">
        <f aca="false">(romega/K45)*EXP(-A45/(tau*146.7/K45))</f>
        <v>0.911572637511805</v>
      </c>
      <c r="O45" s="71" t="n">
        <f aca="false">cl2_*N45/(cl0+cl1_*N45)</f>
        <v>0.376780361152805</v>
      </c>
      <c r="P45" s="71" t="n">
        <f aca="false">IF(D45&gt;=hwind,vxw,0)</f>
        <v>0</v>
      </c>
      <c r="Q45" s="71" t="n">
        <f aca="false">IF(D45&gt;=hwind,vyw,0)</f>
        <v>0</v>
      </c>
      <c r="R45" s="70" t="n">
        <f aca="false">-const*$M45*$K45*(G45-P45)</f>
        <v>-0.0813280713414238</v>
      </c>
      <c r="S45" s="70" t="n">
        <f aca="false">-const*$M45*$K45*(H45-Q45)</f>
        <v>-18.7646701906053</v>
      </c>
      <c r="T45" s="70" t="n">
        <f aca="false">-const*$M45*$K45*I45</f>
        <v>-10.4578791968939</v>
      </c>
      <c r="U45" s="72" t="n">
        <f aca="false">omega*EXP(-A45/tau)*30/PI()</f>
        <v>6486.04566307763</v>
      </c>
      <c r="V45" s="70" t="n">
        <f aca="false">const*($O45/omega)*K45*(wy*I45-wz*(H45-Q45))</f>
        <v>2.53283366510868</v>
      </c>
      <c r="W45" s="70" t="n">
        <f aca="false">const*($O45/omega)*K45*(wz*(G45-P45)-wx*I45)</f>
        <v>-7.94623389571133</v>
      </c>
      <c r="X45" s="70" t="n">
        <f aca="false">const*($O45/omega)*K45*(wx*(H45-Q45)-wy*(G45-P45))</f>
        <v>14.2383044429931</v>
      </c>
      <c r="Y45" s="70" t="n">
        <f aca="false">R45+V45</f>
        <v>2.45150559376725</v>
      </c>
      <c r="Z45" s="70" t="n">
        <f aca="false">S45+W45</f>
        <v>-26.7109040863166</v>
      </c>
      <c r="AA45" s="70" t="n">
        <f aca="false">T45+X45-32.174</f>
        <v>-28.3935747539007</v>
      </c>
      <c r="AB45" s="0" t="n">
        <v>0</v>
      </c>
    </row>
    <row r="46" customFormat="false" ht="12.75" hidden="false" customHeight="false" outlineLevel="0" collapsed="false">
      <c r="A46" s="0" t="n">
        <f aca="false">A45+dt</f>
        <v>0.14</v>
      </c>
      <c r="B46" s="70" t="n">
        <f aca="false">B45+G45*dt+0.5*Y45*dt*dt</f>
        <v>0.0262476328280612</v>
      </c>
      <c r="C46" s="70" t="n">
        <f aca="false">C45+H45*dt+0.5*Z45*dt*dt</f>
        <v>13.2795515730912</v>
      </c>
      <c r="D46" s="70" t="n">
        <f aca="false">D45+I45*dt+0.5*AA45*dt*dt</f>
        <v>9.39523521179915</v>
      </c>
      <c r="E46" s="1" t="n">
        <f aca="false">SQRT(B46^2+C46^2)</f>
        <v>13.2795775128811</v>
      </c>
      <c r="F46" s="1" t="n">
        <f aca="false">ATAN2(C46,B46)*180/PI()</f>
        <v>0.113247545790079</v>
      </c>
      <c r="G46" s="69" t="n">
        <f aca="false">G45+Y45*dt</f>
        <v>0.366473374585849</v>
      </c>
      <c r="H46" s="69" t="n">
        <f aca="false">H45+Z45*dt</f>
        <v>78.6322791104776</v>
      </c>
      <c r="I46" s="69" t="n">
        <f aca="false">I45+AA45*dt</f>
        <v>43.6880745044007</v>
      </c>
      <c r="J46" s="1" t="n">
        <f aca="false">SQRT(G46^2+H46^2+I46^2)</f>
        <v>89.9545300401508</v>
      </c>
      <c r="K46" s="1" t="n">
        <f aca="false">IF(D46&gt;=hwind,SQRT((G46-vxw)^2+(H46-vyw)^2+I46^2),J46)</f>
        <v>89.9545300401508</v>
      </c>
      <c r="L46" s="1" t="n">
        <f aca="false">J46/1.467</f>
        <v>61.3186980505459</v>
      </c>
      <c r="M46" s="70" t="n">
        <f aca="false">cd0+cdspin*(spin/1000)*EXP(-A46/(tau*146.7/K46))</f>
        <v>0.490471485402972</v>
      </c>
      <c r="N46" s="71" t="n">
        <f aca="false">(romega/K46)*EXP(-A46/(tau*146.7/K46))</f>
        <v>0.915158950644482</v>
      </c>
      <c r="O46" s="71" t="n">
        <f aca="false">cl2_*N46/(cl0+cl1_*N46)</f>
        <v>0.377098307447116</v>
      </c>
      <c r="P46" s="71" t="n">
        <f aca="false">IF(D46&gt;=hwind,vxw,0)</f>
        <v>0</v>
      </c>
      <c r="Q46" s="71" t="n">
        <f aca="false">IF(D46&gt;=hwind,vyw,0)</f>
        <v>0</v>
      </c>
      <c r="R46" s="70" t="n">
        <f aca="false">-const*$M46*$K46*(G46-P46)</f>
        <v>-0.0867936565890075</v>
      </c>
      <c r="S46" s="70" t="n">
        <f aca="false">-const*$M46*$K46*(H46-Q46)</f>
        <v>-18.6228618590326</v>
      </c>
      <c r="T46" s="70" t="n">
        <f aca="false">-const*$M46*$K46*I46</f>
        <v>-10.3468573668008</v>
      </c>
      <c r="U46" s="72" t="n">
        <f aca="false">omega*EXP(-A46/tau)*30/PI()</f>
        <v>6483.88400815244</v>
      </c>
      <c r="V46" s="70" t="n">
        <f aca="false">const*($O46/omega)*K46*(wy*I46-wz*(H46-Q46))</f>
        <v>2.51411411611648</v>
      </c>
      <c r="W46" s="70" t="n">
        <f aca="false">const*($O46/omega)*K46*(wz*(G46-P46)-wx*I46)</f>
        <v>-7.86974570789855</v>
      </c>
      <c r="X46" s="70" t="n">
        <f aca="false">const*($O46/omega)*K46*(wx*(H46-Q46)-wy*(G46-P46))</f>
        <v>14.1433261171878</v>
      </c>
      <c r="Y46" s="70" t="n">
        <f aca="false">R46+V46</f>
        <v>2.42732045952748</v>
      </c>
      <c r="Z46" s="70" t="n">
        <f aca="false">S46+W46</f>
        <v>-26.4926075669312</v>
      </c>
      <c r="AA46" s="70" t="n">
        <f aca="false">T46+X46-32.174</f>
        <v>-28.377531249613</v>
      </c>
      <c r="AB46" s="0" t="n">
        <v>0</v>
      </c>
    </row>
    <row r="47" customFormat="false" ht="12.75" hidden="false" customHeight="false" outlineLevel="0" collapsed="false">
      <c r="A47" s="0" t="n">
        <f aca="false">A46+dt</f>
        <v>0.15</v>
      </c>
      <c r="B47" s="70" t="n">
        <f aca="false">B46+G46*dt+0.5*Y46*dt*dt</f>
        <v>0.030033732596896</v>
      </c>
      <c r="C47" s="70" t="n">
        <f aca="false">C46+H46*dt+0.5*Z46*dt*dt</f>
        <v>14.0645497338176</v>
      </c>
      <c r="D47" s="70" t="n">
        <f aca="false">D46+I46*dt+0.5*AA46*dt*dt</f>
        <v>9.83069708028068</v>
      </c>
      <c r="E47" s="1" t="n">
        <f aca="false">SQRT(B47^2+C47^2)</f>
        <v>14.0645818011103</v>
      </c>
      <c r="F47" s="1" t="n">
        <f aca="false">ATAN2(C47,B47)*180/PI()</f>
        <v>0.122350415602582</v>
      </c>
      <c r="G47" s="69" t="n">
        <f aca="false">G46+Y46*dt</f>
        <v>0.390746579181123</v>
      </c>
      <c r="H47" s="69" t="n">
        <f aca="false">H46+Z46*dt</f>
        <v>78.3673530348083</v>
      </c>
      <c r="I47" s="69" t="n">
        <f aca="false">I46+AA46*dt</f>
        <v>43.4042991919045</v>
      </c>
      <c r="J47" s="1" t="n">
        <f aca="false">SQRT(G47^2+H47^2+I47^2)</f>
        <v>89.5853106983047</v>
      </c>
      <c r="K47" s="1" t="n">
        <f aca="false">IF(D47&gt;=hwind,SQRT((G47-vxw)^2+(H47-vyw)^2+I47^2),J47)</f>
        <v>89.5853106983047</v>
      </c>
      <c r="L47" s="1" t="n">
        <f aca="false">J47/1.467</f>
        <v>61.0670147909371</v>
      </c>
      <c r="M47" s="70" t="n">
        <f aca="false">cd0+cdspin*(spin/1000)*EXP(-A47/(tau*146.7/K47))</f>
        <v>0.490435107720323</v>
      </c>
      <c r="N47" s="71" t="n">
        <f aca="false">(romega/K47)*EXP(-A47/(tau*146.7/K47))</f>
        <v>0.918754467121124</v>
      </c>
      <c r="O47" s="71" t="n">
        <f aca="false">cl2_*N47/(cl0+cl1_*N47)</f>
        <v>0.377415110740238</v>
      </c>
      <c r="P47" s="71" t="n">
        <f aca="false">IF(D47&gt;=hwind,vxw,0)</f>
        <v>0</v>
      </c>
      <c r="Q47" s="71" t="n">
        <f aca="false">IF(D47&gt;=hwind,vyw,0)</f>
        <v>0</v>
      </c>
      <c r="R47" s="70" t="n">
        <f aca="false">-const*$M47*$K47*(G47-P47)</f>
        <v>-0.0921557198338549</v>
      </c>
      <c r="S47" s="70" t="n">
        <f aca="false">-const*$M47*$K47*(H47-Q47)</f>
        <v>-18.4825670016908</v>
      </c>
      <c r="T47" s="70" t="n">
        <f aca="false">-const*$M47*$K47*I47</f>
        <v>-10.2366972586083</v>
      </c>
      <c r="U47" s="72" t="n">
        <f aca="false">omega*EXP(-A47/tau)*30/PI()</f>
        <v>6481.72307365882</v>
      </c>
      <c r="V47" s="70" t="n">
        <f aca="false">const*($O47/omega)*K47*(wy*I47-wz*(H47-Q47))</f>
        <v>2.49555286114236</v>
      </c>
      <c r="W47" s="70" t="n">
        <f aca="false">const*($O47/omega)*K47*(wz*(G47-P47)-wx*I47)</f>
        <v>-7.79372088353101</v>
      </c>
      <c r="X47" s="70" t="n">
        <f aca="false">const*($O47/omega)*K47*(wx*(H47-Q47)-wy*(G47-P47))</f>
        <v>14.049256837316</v>
      </c>
      <c r="Y47" s="70" t="n">
        <f aca="false">R47+V47</f>
        <v>2.40339714130851</v>
      </c>
      <c r="Z47" s="70" t="n">
        <f aca="false">S47+W47</f>
        <v>-26.2762878852218</v>
      </c>
      <c r="AA47" s="70" t="n">
        <f aca="false">T47+X47-32.174</f>
        <v>-28.3614404212923</v>
      </c>
      <c r="AB47" s="0" t="n">
        <v>0</v>
      </c>
    </row>
    <row r="48" customFormat="false" ht="12.75" hidden="false" customHeight="false" outlineLevel="0" collapsed="false">
      <c r="A48" s="0" t="n">
        <f aca="false">A47+dt</f>
        <v>0.16</v>
      </c>
      <c r="B48" s="70" t="n">
        <f aca="false">B47+G47*dt+0.5*Y47*dt*dt</f>
        <v>0.0340613682457727</v>
      </c>
      <c r="C48" s="70" t="n">
        <f aca="false">C47+H47*dt+0.5*Z47*dt*dt</f>
        <v>14.8469094497715</v>
      </c>
      <c r="D48" s="70" t="n">
        <f aca="false">D47+I47*dt+0.5*AA47*dt*dt</f>
        <v>10.2633220001787</v>
      </c>
      <c r="E48" s="1" t="n">
        <f aca="false">SQRT(B48^2+C48^2)</f>
        <v>14.8469485210436</v>
      </c>
      <c r="F48" s="1" t="n">
        <f aca="false">ATAN2(C48,B48)*180/PI()</f>
        <v>0.131446159059606</v>
      </c>
      <c r="G48" s="69" t="n">
        <f aca="false">G47+Y47*dt</f>
        <v>0.414780550594208</v>
      </c>
      <c r="H48" s="69" t="n">
        <f aca="false">H47+Z47*dt</f>
        <v>78.1045901559561</v>
      </c>
      <c r="I48" s="69" t="n">
        <f aca="false">I47+AA47*dt</f>
        <v>43.1206847876916</v>
      </c>
      <c r="J48" s="1" t="n">
        <f aca="false">SQRT(G48^2+H48^2+I48^2)</f>
        <v>89.2182296556846</v>
      </c>
      <c r="K48" s="1" t="n">
        <f aca="false">IF(D48&gt;=hwind,SQRT((G48-vxw)^2+(H48-vyw)^2+I48^2),J48)</f>
        <v>89.2182296556846</v>
      </c>
      <c r="L48" s="1" t="n">
        <f aca="false">J48/1.467</f>
        <v>60.816789131346</v>
      </c>
      <c r="M48" s="70" t="n">
        <f aca="false">cd0+cdspin*(spin/1000)*EXP(-A48/(tau*146.7/K48))</f>
        <v>0.490399040401274</v>
      </c>
      <c r="N48" s="71" t="n">
        <f aca="false">(romega/K48)*EXP(-A48/(tau*146.7/K48))</f>
        <v>0.922359146687244</v>
      </c>
      <c r="O48" s="71" t="n">
        <f aca="false">cl2_*N48/(cl0+cl1_*N48)</f>
        <v>0.377730770573682</v>
      </c>
      <c r="P48" s="71" t="n">
        <f aca="false">IF(D48&gt;=hwind,vxw,0)</f>
        <v>0</v>
      </c>
      <c r="Q48" s="71" t="n">
        <f aca="false">IF(D48&gt;=hwind,vyw,0)</f>
        <v>0</v>
      </c>
      <c r="R48" s="70" t="n">
        <f aca="false">-const*$M48*$K48*(G48-P48)</f>
        <v>-0.0974160132649989</v>
      </c>
      <c r="S48" s="70" t="n">
        <f aca="false">-const*$M48*$K48*(H48-Q48)</f>
        <v>-18.3437670348571</v>
      </c>
      <c r="T48" s="70" t="n">
        <f aca="false">-const*$M48*$K48*I48</f>
        <v>-10.1273919311207</v>
      </c>
      <c r="U48" s="72" t="n">
        <f aca="false">omega*EXP(-A48/tau)*30/PI()</f>
        <v>6479.56285935665</v>
      </c>
      <c r="V48" s="70" t="n">
        <f aca="false">const*($O48/omega)*K48*(wy*I48-wz*(H48-Q48))</f>
        <v>2.47714837682333</v>
      </c>
      <c r="W48" s="70" t="n">
        <f aca="false">const*($O48/omega)*K48*(wz*(G48-P48)-wx*I48)</f>
        <v>-7.71815698337046</v>
      </c>
      <c r="X48" s="70" t="n">
        <f aca="false">const*($O48/omega)*K48*(wx*(H48-Q48)-wy*(G48-P48))</f>
        <v>13.9560866888091</v>
      </c>
      <c r="Y48" s="70" t="n">
        <f aca="false">R48+V48</f>
        <v>2.37973236355833</v>
      </c>
      <c r="Z48" s="70" t="n">
        <f aca="false">S48+W48</f>
        <v>-26.0619240182276</v>
      </c>
      <c r="AA48" s="70" t="n">
        <f aca="false">T48+X48-32.174</f>
        <v>-28.3453052423116</v>
      </c>
      <c r="AB48" s="0" t="n">
        <v>0</v>
      </c>
    </row>
    <row r="49" customFormat="false" ht="12.75" hidden="false" customHeight="false" outlineLevel="0" collapsed="false">
      <c r="A49" s="0" t="n">
        <f aca="false">A48+dt</f>
        <v>0.17</v>
      </c>
      <c r="B49" s="70" t="n">
        <f aca="false">B48+G48*dt+0.5*Y48*dt*dt</f>
        <v>0.0383281603698927</v>
      </c>
      <c r="C49" s="70" t="n">
        <f aca="false">C48+H48*dt+0.5*Z48*dt*dt</f>
        <v>15.6266522551301</v>
      </c>
      <c r="D49" s="70" t="n">
        <f aca="false">D48+I48*dt+0.5*AA48*dt*dt</f>
        <v>10.6931115827935</v>
      </c>
      <c r="E49" s="1" t="n">
        <f aca="false">SQRT(B49^2+C49^2)</f>
        <v>15.626699259621</v>
      </c>
      <c r="F49" s="1" t="n">
        <f aca="false">ATAN2(C49,B49)*180/PI()</f>
        <v>0.140531534592303</v>
      </c>
      <c r="G49" s="69" t="n">
        <f aca="false">G48+Y48*dt</f>
        <v>0.438577874229792</v>
      </c>
      <c r="H49" s="69" t="n">
        <f aca="false">H48+Z48*dt</f>
        <v>77.8439709157738</v>
      </c>
      <c r="I49" s="69" t="n">
        <f aca="false">I48+AA48*dt</f>
        <v>42.8372317352685</v>
      </c>
      <c r="J49" s="1" t="n">
        <f aca="false">SQRT(G49^2+H49^2+I49^2)</f>
        <v>88.8532755796245</v>
      </c>
      <c r="K49" s="1" t="n">
        <f aca="false">IF(D49&gt;=hwind,SQRT((G49-vxw)^2+(H49-vyw)^2+I49^2),J49)</f>
        <v>88.8532755796245</v>
      </c>
      <c r="L49" s="1" t="n">
        <f aca="false">J49/1.467</f>
        <v>60.5680133467106</v>
      </c>
      <c r="M49" s="70" t="n">
        <f aca="false">cd0+cdspin*(spin/1000)*EXP(-A49/(tau*146.7/K49))</f>
        <v>0.490363280591286</v>
      </c>
      <c r="N49" s="71" t="n">
        <f aca="false">(romega/K49)*EXP(-A49/(tau*146.7/K49))</f>
        <v>0.925972946822554</v>
      </c>
      <c r="O49" s="71" t="n">
        <f aca="false">cl2_*N49/(cl0+cl1_*N49)</f>
        <v>0.378045286394747</v>
      </c>
      <c r="P49" s="71" t="n">
        <f aca="false">IF(D49&gt;=hwind,vxw,0)</f>
        <v>0</v>
      </c>
      <c r="Q49" s="71" t="n">
        <f aca="false">IF(D49&gt;=hwind,vyw,0)</f>
        <v>0</v>
      </c>
      <c r="R49" s="70" t="n">
        <f aca="false">-const*$M49*$K49*(G49-P49)</f>
        <v>-0.102576259483239</v>
      </c>
      <c r="S49" s="70" t="n">
        <f aca="false">-const*$M49*$K49*(H49-Q49)</f>
        <v>-18.2064436649588</v>
      </c>
      <c r="T49" s="70" t="n">
        <f aca="false">-const*$M49*$K49*I49</f>
        <v>-10.0189345067559</v>
      </c>
      <c r="U49" s="72" t="n">
        <f aca="false">omega*EXP(-A49/tau)*30/PI()</f>
        <v>6477.40336500592</v>
      </c>
      <c r="V49" s="70" t="n">
        <f aca="false">const*($O49/omega)*K49*(wy*I49-wz*(H49-Q49))</f>
        <v>2.45889915975231</v>
      </c>
      <c r="W49" s="70" t="n">
        <f aca="false">const*($O49/omega)*K49*(wz*(G49-P49)-wx*I49)</f>
        <v>-7.64305157879439</v>
      </c>
      <c r="X49" s="70" t="n">
        <f aca="false">const*($O49/omega)*K49*(wx*(H49-Q49)-wy*(G49-P49))</f>
        <v>13.8638058992977</v>
      </c>
      <c r="Y49" s="70" t="n">
        <f aca="false">R49+V49</f>
        <v>2.35632290026907</v>
      </c>
      <c r="Z49" s="70" t="n">
        <f aca="false">S49+W49</f>
        <v>-25.8494952437532</v>
      </c>
      <c r="AA49" s="70" t="n">
        <f aca="false">T49+X49-32.174</f>
        <v>-28.3291286074582</v>
      </c>
      <c r="AB49" s="0" t="n">
        <v>0</v>
      </c>
    </row>
    <row r="50" customFormat="false" ht="12.75" hidden="false" customHeight="false" outlineLevel="0" collapsed="false">
      <c r="A50" s="0" t="n">
        <f aca="false">A49+dt</f>
        <v>0.18</v>
      </c>
      <c r="B50" s="70" t="n">
        <f aca="false">B49+G49*dt+0.5*Y49*dt*dt</f>
        <v>0.0428317552572041</v>
      </c>
      <c r="C50" s="70" t="n">
        <f aca="false">C49+H49*dt+0.5*Z49*dt*dt</f>
        <v>16.4037994895257</v>
      </c>
      <c r="D50" s="70" t="n">
        <f aca="false">D49+I49*dt+0.5*AA49*dt*dt</f>
        <v>11.1200674437158</v>
      </c>
      <c r="E50" s="1" t="n">
        <f aca="false">SQRT(B50^2+C50^2)</f>
        <v>16.40385540816</v>
      </c>
      <c r="F50" s="1" t="n">
        <f aca="false">ATAN2(C50,B50)*180/PI()</f>
        <v>0.149603951806628</v>
      </c>
      <c r="G50" s="69" t="n">
        <f aca="false">G49+Y49*dt</f>
        <v>0.462141103232483</v>
      </c>
      <c r="H50" s="69" t="n">
        <f aca="false">H49+Z49*dt</f>
        <v>77.5854759633363</v>
      </c>
      <c r="I50" s="69" t="n">
        <f aca="false">I49+AA49*dt</f>
        <v>42.5539404491939</v>
      </c>
      <c r="J50" s="1" t="n">
        <f aca="false">SQRT(G50^2+H50^2+I50^2)</f>
        <v>88.4904373512204</v>
      </c>
      <c r="K50" s="1" t="n">
        <f aca="false">IF(D50&gt;=hwind,SQRT((G50-vxw)^2+(H50-vyw)^2+I50^2),J50)</f>
        <v>88.4904373512204</v>
      </c>
      <c r="L50" s="1" t="n">
        <f aca="false">J50/1.467</f>
        <v>60.3206798576826</v>
      </c>
      <c r="M50" s="70" t="n">
        <f aca="false">cd0+cdspin*(spin/1000)*EXP(-A50/(tau*146.7/K50))</f>
        <v>0.490327825457216</v>
      </c>
      <c r="N50" s="71" t="n">
        <f aca="false">(romega/K50)*EXP(-A50/(tau*146.7/K50))</f>
        <v>0.929595822696151</v>
      </c>
      <c r="O50" s="71" t="n">
        <f aca="false">cl2_*N50/(cl0+cl1_*N50)</f>
        <v>0.378358657556763</v>
      </c>
      <c r="P50" s="71" t="n">
        <f aca="false">IF(D50&gt;=hwind,vxw,0)</f>
        <v>0</v>
      </c>
      <c r="Q50" s="71" t="n">
        <f aca="false">IF(D50&gt;=hwind,vyw,0)</f>
        <v>0</v>
      </c>
      <c r="R50" s="70" t="n">
        <f aca="false">-const*$M50*$K50*(G50-P50)</f>
        <v>-0.107638152084259</v>
      </c>
      <c r="S50" s="70" t="n">
        <f aca="false">-const*$M50*$K50*(H50-Q50)</f>
        <v>-18.070578883502</v>
      </c>
      <c r="T50" s="70" t="n">
        <f aca="false">-const*$M50*$K50*I50</f>
        <v>-9.91131817061211</v>
      </c>
      <c r="U50" s="72" t="n">
        <f aca="false">omega*EXP(-A50/tau)*30/PI()</f>
        <v>6475.24459036668</v>
      </c>
      <c r="V50" s="70" t="n">
        <f aca="false">const*($O50/omega)*K50*(wy*I50-wz*(H50-Q50))</f>
        <v>2.44080372616846</v>
      </c>
      <c r="W50" s="70" t="n">
        <f aca="false">const*($O50/omega)*K50*(wz*(G50-P50)-wx*I50)</f>
        <v>-7.56840225165647</v>
      </c>
      <c r="X50" s="70" t="n">
        <f aca="false">const*($O50/omega)*K50*(wx*(H50-Q50)-wy*(G50-P50))</f>
        <v>13.7724048363909</v>
      </c>
      <c r="Y50" s="70" t="n">
        <f aca="false">R50+V50</f>
        <v>2.3331655740842</v>
      </c>
      <c r="Z50" s="70" t="n">
        <f aca="false">S50+W50</f>
        <v>-25.6389811351584</v>
      </c>
      <c r="AA50" s="70" t="n">
        <f aca="false">T50+X50-32.174</f>
        <v>-28.3129133342212</v>
      </c>
      <c r="AB50" s="0" t="n">
        <v>0</v>
      </c>
    </row>
    <row r="51" customFormat="false" ht="12.75" hidden="false" customHeight="false" outlineLevel="0" collapsed="false">
      <c r="A51" s="0" t="n">
        <f aca="false">A50+dt</f>
        <v>0.19</v>
      </c>
      <c r="B51" s="70" t="n">
        <f aca="false">B50+G50*dt+0.5*Y50*dt*dt</f>
        <v>0.0475698245682331</v>
      </c>
      <c r="C51" s="70" t="n">
        <f aca="false">C50+H50*dt+0.5*Z50*dt*dt</f>
        <v>17.1783723001023</v>
      </c>
      <c r="D51" s="70" t="n">
        <f aca="false">D50+I50*dt+0.5*AA50*dt*dt</f>
        <v>11.544191202541</v>
      </c>
      <c r="E51" s="1" t="n">
        <f aca="false">SQRT(B51^2+C51^2)</f>
        <v>17.1784381644296</v>
      </c>
      <c r="F51" s="1" t="n">
        <f aca="false">ATAN2(C51,B51)*180/PI()</f>
        <v>0.158661319336686</v>
      </c>
      <c r="G51" s="69" t="n">
        <f aca="false">G50+Y50*dt</f>
        <v>0.485472758973325</v>
      </c>
      <c r="H51" s="69" t="n">
        <f aca="false">H50+Z50*dt</f>
        <v>77.3290861519847</v>
      </c>
      <c r="I51" s="69" t="n">
        <f aca="false">I50+AA50*dt</f>
        <v>42.2708113158517</v>
      </c>
      <c r="J51" s="1" t="n">
        <f aca="false">SQRT(G51^2+H51^2+I51^2)</f>
        <v>88.129704062825</v>
      </c>
      <c r="K51" s="1" t="n">
        <f aca="false">IF(D51&gt;=hwind,SQRT((G51-vxw)^2+(H51-vyw)^2+I51^2),J51)</f>
        <v>88.129704062825</v>
      </c>
      <c r="L51" s="1" t="n">
        <f aca="false">J51/1.467</f>
        <v>60.0747812289196</v>
      </c>
      <c r="M51" s="70" t="n">
        <f aca="false">cd0+cdspin*(spin/1000)*EXP(-A51/(tau*146.7/K51))</f>
        <v>0.490292672186807</v>
      </c>
      <c r="N51" s="71" t="n">
        <f aca="false">(romega/K51)*EXP(-A51/(tau*146.7/K51))</f>
        <v>0.933227727121186</v>
      </c>
      <c r="O51" s="71" t="n">
        <f aca="false">cl2_*N51/(cl0+cl1_*N51)</f>
        <v>0.378670883319324</v>
      </c>
      <c r="P51" s="71" t="n">
        <f aca="false">IF(D51&gt;=hwind,vxw,0)</f>
        <v>0</v>
      </c>
      <c r="Q51" s="71" t="n">
        <f aca="false">IF(D51&gt;=hwind,vyw,0)</f>
        <v>0</v>
      </c>
      <c r="R51" s="70" t="n">
        <f aca="false">-const*$M51*$K51*(G51-P51)</f>
        <v>-0.112603356228886</v>
      </c>
      <c r="S51" s="70" t="n">
        <f aca="false">-const*$M51*$K51*(H51-Q51)</f>
        <v>-17.936154962105</v>
      </c>
      <c r="T51" s="70" t="n">
        <f aca="false">-const*$M51*$K51*I51</f>
        <v>-9.80453616954528</v>
      </c>
      <c r="U51" s="72" t="n">
        <f aca="false">omega*EXP(-A51/tau)*30/PI()</f>
        <v>6473.08653519907</v>
      </c>
      <c r="V51" s="70" t="n">
        <f aca="false">const*($O51/omega)*K51*(wy*I51-wz*(H51-Q51))</f>
        <v>2.42286061165302</v>
      </c>
      <c r="W51" s="70" t="n">
        <f aca="false">const*($O51/omega)*K51*(wz*(G51-P51)-wx*I51)</f>
        <v>-7.49420659414439</v>
      </c>
      <c r="X51" s="70" t="n">
        <f aca="false">const*($O51/omega)*K51*(wx*(H51-Q51)-wy*(G51-P51))</f>
        <v>13.6818740054969</v>
      </c>
      <c r="Y51" s="70" t="n">
        <f aca="false">R51+V51</f>
        <v>2.31025725542413</v>
      </c>
      <c r="Z51" s="70" t="n">
        <f aca="false">S51+W51</f>
        <v>-25.4303615562494</v>
      </c>
      <c r="AA51" s="70" t="n">
        <f aca="false">T51+X51-32.174</f>
        <v>-28.2966621640484</v>
      </c>
      <c r="AB51" s="0" t="n">
        <v>0</v>
      </c>
    </row>
    <row r="52" customFormat="false" ht="12.75" hidden="false" customHeight="false" outlineLevel="0" collapsed="false">
      <c r="A52" s="0" t="n">
        <f aca="false">A51+dt</f>
        <v>0.2</v>
      </c>
      <c r="B52" s="70" t="n">
        <f aca="false">B51+G51*dt+0.5*Y51*dt*dt</f>
        <v>0.0525400650207376</v>
      </c>
      <c r="C52" s="70" t="n">
        <f aca="false">C51+H51*dt+0.5*Z51*dt*dt</f>
        <v>17.9503916435443</v>
      </c>
      <c r="D52" s="70" t="n">
        <f aca="false">D51+I51*dt+0.5*AA51*dt*dt</f>
        <v>11.9654844825913</v>
      </c>
      <c r="E52" s="1" t="n">
        <f aca="false">SQRT(B52^2+C52^2)</f>
        <v>17.9504685346945</v>
      </c>
      <c r="F52" s="1" t="n">
        <f aca="false">ATAN2(C52,B52)*180/PI()</f>
        <v>0.167701933433043</v>
      </c>
      <c r="G52" s="69" t="n">
        <f aca="false">G51+Y51*dt</f>
        <v>0.508575331527566</v>
      </c>
      <c r="H52" s="69" t="n">
        <f aca="false">H51+Z51*dt</f>
        <v>77.0747825364222</v>
      </c>
      <c r="I52" s="69" t="n">
        <f aca="false">I51+AA51*dt</f>
        <v>41.9878446942112</v>
      </c>
      <c r="J52" s="1" t="n">
        <f aca="false">SQRT(G52^2+H52^2+I52^2)</f>
        <v>87.7710650155836</v>
      </c>
      <c r="K52" s="1" t="n">
        <f aca="false">IF(D52&gt;=hwind,SQRT((G52-vxw)^2+(H52-vyw)^2+I52^2),J52)</f>
        <v>87.7710650155836</v>
      </c>
      <c r="L52" s="1" t="n">
        <f aca="false">J52/1.467</f>
        <v>59.8303101674054</v>
      </c>
      <c r="M52" s="70" t="n">
        <f aca="false">cd0+cdspin*(spin/1000)*EXP(-A52/(tau*146.7/K52))</f>
        <v>0.490257817988202</v>
      </c>
      <c r="N52" s="71" t="n">
        <f aca="false">(romega/K52)*EXP(-A52/(tau*146.7/K52))</f>
        <v>0.936868610509014</v>
      </c>
      <c r="O52" s="71" t="n">
        <f aca="false">cl2_*N52/(cl0+cl1_*N52)</f>
        <v>0.378981962848528</v>
      </c>
      <c r="P52" s="71" t="n">
        <f aca="false">IF(D52&gt;=hwind,vxw,0)</f>
        <v>0</v>
      </c>
      <c r="Q52" s="71" t="n">
        <f aca="false">IF(D52&gt;=hwind,vyw,0)</f>
        <v>0</v>
      </c>
      <c r="R52" s="70" t="n">
        <f aca="false">-const*$M52*$K52*(G52-P52)</f>
        <v>-0.117473509200797</v>
      </c>
      <c r="S52" s="70" t="n">
        <f aca="false">-const*$M52*$K52*(H52-Q52)</f>
        <v>-17.8031544476338</v>
      </c>
      <c r="T52" s="70" t="n">
        <f aca="false">-const*$M52*$K52*I52</f>
        <v>-9.69858181125661</v>
      </c>
      <c r="U52" s="72" t="n">
        <f aca="false">omega*EXP(-A52/tau)*30/PI()</f>
        <v>6470.9291992633</v>
      </c>
      <c r="V52" s="70" t="n">
        <f aca="false">const*($O52/omega)*K52*(wy*I52-wz*(H52-Q52))</f>
        <v>2.40506837083039</v>
      </c>
      <c r="W52" s="70" t="n">
        <f aca="false">const*($O52/omega)*K52*(wz*(G52-P52)-wx*I52)</f>
        <v>-7.42046220863527</v>
      </c>
      <c r="X52" s="70" t="n">
        <f aca="false">const*($O52/omega)*K52*(wx*(H52-Q52)-wy*(G52-P52))</f>
        <v>13.5922040476858</v>
      </c>
      <c r="Y52" s="70" t="n">
        <f aca="false">R52+V52</f>
        <v>2.28759486162959</v>
      </c>
      <c r="Z52" s="70" t="n">
        <f aca="false">S52+W52</f>
        <v>-25.223616656269</v>
      </c>
      <c r="AA52" s="70" t="n">
        <f aca="false">T52+X52-32.174</f>
        <v>-28.2803777635708</v>
      </c>
      <c r="AB52" s="0" t="n">
        <v>0</v>
      </c>
    </row>
    <row r="53" customFormat="false" ht="12.75" hidden="false" customHeight="false" outlineLevel="0" collapsed="false">
      <c r="A53" s="0" t="n">
        <f aca="false">A52+dt</f>
        <v>0.21</v>
      </c>
      <c r="B53" s="70" t="n">
        <f aca="false">B52+G52*dt+0.5*Y52*dt*dt</f>
        <v>0.0577401980790947</v>
      </c>
      <c r="C53" s="70" t="n">
        <f aca="false">C52+H52*dt+0.5*Z52*dt*dt</f>
        <v>18.7198782880757</v>
      </c>
      <c r="D53" s="70" t="n">
        <f aca="false">D52+I52*dt+0.5*AA52*dt*dt</f>
        <v>12.3839489106453</v>
      </c>
      <c r="E53" s="1" t="n">
        <f aca="false">SQRT(B53^2+C53^2)</f>
        <v>18.7199673357312</v>
      </c>
      <c r="F53" s="1" t="n">
        <f aca="false">ATAN2(C53,B53)*180/PI()</f>
        <v>0.176724395106161</v>
      </c>
      <c r="G53" s="69" t="n">
        <f aca="false">G52+Y52*dt</f>
        <v>0.531451280143862</v>
      </c>
      <c r="H53" s="69" t="n">
        <f aca="false">H52+Z52*dt</f>
        <v>76.8225463698595</v>
      </c>
      <c r="I53" s="69" t="n">
        <f aca="false">I52+AA52*dt</f>
        <v>41.7050409165755</v>
      </c>
      <c r="J53" s="1" t="n">
        <f aca="false">SQRT(G53^2+H53^2+I53^2)</f>
        <v>87.4145097170122</v>
      </c>
      <c r="K53" s="1" t="n">
        <f aca="false">IF(D53&gt;=hwind,SQRT((G53-vxw)^2+(H53-vyw)^2+I53^2),J53)</f>
        <v>87.4145097170122</v>
      </c>
      <c r="L53" s="1" t="n">
        <f aca="false">J53/1.467</f>
        <v>59.587259520799</v>
      </c>
      <c r="M53" s="70" t="n">
        <f aca="false">cd0+cdspin*(spin/1000)*EXP(-A53/(tau*146.7/K53))</f>
        <v>0.490223260089454</v>
      </c>
      <c r="N53" s="71" t="n">
        <f aca="false">(romega/K53)*EXP(-A53/(tau*146.7/K53))</f>
        <v>0.940518420822846</v>
      </c>
      <c r="O53" s="71" t="n">
        <f aca="false">cl2_*N53/(cl0+cl1_*N53)</f>
        <v>0.379291895217212</v>
      </c>
      <c r="P53" s="71" t="n">
        <f aca="false">IF(D53&gt;=hwind,vxw,0)</f>
        <v>0</v>
      </c>
      <c r="Q53" s="71" t="n">
        <f aca="false">IF(D53&gt;=hwind,vyw,0)</f>
        <v>0</v>
      </c>
      <c r="R53" s="70" t="n">
        <f aca="false">-const*$M53*$K53*(G53-P53)</f>
        <v>-0.122250220951982</v>
      </c>
      <c r="S53" s="70" t="n">
        <f aca="false">-const*$M53*$K53*(H53-Q53)</f>
        <v>-17.6715601574371</v>
      </c>
      <c r="T53" s="70" t="n">
        <f aca="false">-const*$M53*$K53*I53</f>
        <v>-9.59344846339004</v>
      </c>
      <c r="U53" s="72" t="n">
        <f aca="false">omega*EXP(-A53/tau)*30/PI()</f>
        <v>6468.77258231967</v>
      </c>
      <c r="V53" s="70" t="n">
        <f aca="false">const*($O53/omega)*K53*(wy*I53-wz*(H53-Q53))</f>
        <v>2.38742557707456</v>
      </c>
      <c r="W53" s="70" t="n">
        <f aca="false">const*($O53/omega)*K53*(wz*(G53-P53)-wx*I53)</f>
        <v>-7.34716670754857</v>
      </c>
      <c r="X53" s="70" t="n">
        <f aca="false">const*($O53/omega)*K53*(wx*(H53-Q53)-wy*(G53-P53))</f>
        <v>13.5033857375914</v>
      </c>
      <c r="Y53" s="70" t="n">
        <f aca="false">R53+V53</f>
        <v>2.26517535612258</v>
      </c>
      <c r="Z53" s="70" t="n">
        <f aca="false">S53+W53</f>
        <v>-25.0187268649856</v>
      </c>
      <c r="AA53" s="70" t="n">
        <f aca="false">T53+X53-32.174</f>
        <v>-28.2640627257986</v>
      </c>
      <c r="AB53" s="0" t="n">
        <v>0</v>
      </c>
    </row>
    <row r="54" customFormat="false" ht="12.75" hidden="false" customHeight="false" outlineLevel="0" collapsed="false">
      <c r="A54" s="0" t="n">
        <f aca="false">A53+dt</f>
        <v>0.22</v>
      </c>
      <c r="B54" s="70" t="n">
        <f aca="false">B53+G53*dt+0.5*Y53*dt*dt</f>
        <v>0.0631679696483395</v>
      </c>
      <c r="C54" s="70" t="n">
        <f aca="false">C53+H53*dt+0.5*Z53*dt*dt</f>
        <v>19.4868528154311</v>
      </c>
      <c r="D54" s="70" t="n">
        <f aca="false">D53+I53*dt+0.5*AA53*dt*dt</f>
        <v>12.7995861166747</v>
      </c>
      <c r="E54" s="1" t="n">
        <f aca="false">SQRT(B54^2+C54^2)</f>
        <v>19.4869551968147</v>
      </c>
      <c r="F54" s="1" t="n">
        <f aca="false">ATAN2(C54,B54)*180/PI()</f>
        <v>0.185727547636684</v>
      </c>
      <c r="G54" s="69" t="n">
        <f aca="false">G53+Y53*dt</f>
        <v>0.554103033705088</v>
      </c>
      <c r="H54" s="69" t="n">
        <f aca="false">H53+Z53*dt</f>
        <v>76.5723591012096</v>
      </c>
      <c r="I54" s="69" t="n">
        <f aca="false">I53+AA53*dt</f>
        <v>41.4224002893175</v>
      </c>
      <c r="J54" s="1" t="n">
        <f aca="false">SQRT(G54^2+H54^2+I54^2)</f>
        <v>87.0600278786138</v>
      </c>
      <c r="K54" s="1" t="n">
        <f aca="false">IF(D54&gt;=hwind,SQRT((G54-vxw)^2+(H54-vyw)^2+I54^2),J54)</f>
        <v>87.0600278786138</v>
      </c>
      <c r="L54" s="1" t="n">
        <f aca="false">J54/1.467</f>
        <v>59.3456222758104</v>
      </c>
      <c r="M54" s="70" t="n">
        <f aca="false">cd0+cdspin*(spin/1000)*EXP(-A54/(tau*146.7/K54))</f>
        <v>0.490188995738046</v>
      </c>
      <c r="N54" s="71" t="n">
        <f aca="false">(romega/K54)*EXP(-A54/(tau*146.7/K54))</f>
        <v>0.944177103530902</v>
      </c>
      <c r="O54" s="71" t="n">
        <f aca="false">cl2_*N54/(cl0+cl1_*N54)</f>
        <v>0.379600679405196</v>
      </c>
      <c r="P54" s="71" t="n">
        <f aca="false">IF(D54&gt;=hwind,vxw,0)</f>
        <v>0</v>
      </c>
      <c r="Q54" s="71" t="n">
        <f aca="false">IF(D54&gt;=hwind,vyw,0)</f>
        <v>0</v>
      </c>
      <c r="R54" s="70" t="n">
        <f aca="false">-const*$M54*$K54*(G54-P54)</f>
        <v>-0.126935074636276</v>
      </c>
      <c r="S54" s="70" t="n">
        <f aca="false">-const*$M54*$K54*(H54-Q54)</f>
        <v>-17.5413551746784</v>
      </c>
      <c r="T54" s="70" t="n">
        <f aca="false">-const*$M54*$K54*I54</f>
        <v>-9.48912955263961</v>
      </c>
      <c r="U54" s="72" t="n">
        <f aca="false">omega*EXP(-A54/tau)*30/PI()</f>
        <v>6466.61668412856</v>
      </c>
      <c r="V54" s="70" t="n">
        <f aca="false">const*($O54/omega)*K54*(wy*I54-wz*(H54-Q54))</f>
        <v>2.36993082222056</v>
      </c>
      <c r="W54" s="70" t="n">
        <f aca="false">const*($O54/omega)*K54*(wz*(G54-P54)-wx*I54)</f>
        <v>-7.27431771319675</v>
      </c>
      <c r="X54" s="70" t="n">
        <f aca="false">const*($O54/omega)*K54*(wx*(H54-Q54)-wy*(G54-P54))</f>
        <v>13.4154099813534</v>
      </c>
      <c r="Y54" s="70" t="n">
        <f aca="false">R54+V54</f>
        <v>2.24299574758429</v>
      </c>
      <c r="Z54" s="70" t="n">
        <f aca="false">S54+W54</f>
        <v>-24.8156728878752</v>
      </c>
      <c r="AA54" s="70" t="n">
        <f aca="false">T54+X54-32.174</f>
        <v>-28.2477195712862</v>
      </c>
      <c r="AB54" s="0" t="n">
        <v>0</v>
      </c>
    </row>
    <row r="55" customFormat="false" ht="12.75" hidden="false" customHeight="false" outlineLevel="0" collapsed="false">
      <c r="A55" s="0" t="n">
        <f aca="false">A54+dt</f>
        <v>0.23</v>
      </c>
      <c r="B55" s="70" t="n">
        <f aca="false">B54+G54*dt+0.5*Y54*dt*dt</f>
        <v>0.0688211497727695</v>
      </c>
      <c r="C55" s="70" t="n">
        <f aca="false">C54+H54*dt+0.5*Z54*dt*dt</f>
        <v>20.2513356227988</v>
      </c>
      <c r="D55" s="70" t="n">
        <f aca="false">D54+I54*dt+0.5*AA54*dt*dt</f>
        <v>13.2123977335893</v>
      </c>
      <c r="E55" s="1" t="n">
        <f aca="false">SQRT(B55^2+C55^2)</f>
        <v>20.251452561678</v>
      </c>
      <c r="F55" s="1" t="n">
        <f aca="false">ATAN2(C55,B55)*180/PI()</f>
        <v>0.194710428842117</v>
      </c>
      <c r="G55" s="69" t="n">
        <f aca="false">G54+Y54*dt</f>
        <v>0.576532991180931</v>
      </c>
      <c r="H55" s="69" t="n">
        <f aca="false">H54+Z54*dt</f>
        <v>76.3242023723309</v>
      </c>
      <c r="I55" s="69" t="n">
        <f aca="false">I54+AA54*dt</f>
        <v>41.1399230936047</v>
      </c>
      <c r="J55" s="1" t="n">
        <f aca="false">SQRT(G55^2+H55^2+I55^2)</f>
        <v>86.707609413535</v>
      </c>
      <c r="K55" s="1" t="n">
        <f aca="false">IF(D55&gt;=hwind,SQRT((G55-vxw)^2+(H55-vyw)^2+I55^2),J55)</f>
        <v>86.707609413535</v>
      </c>
      <c r="L55" s="1" t="n">
        <f aca="false">J55/1.467</f>
        <v>59.1053915566019</v>
      </c>
      <c r="M55" s="70" t="n">
        <f aca="false">cd0+cdspin*(spin/1000)*EXP(-A55/(tau*146.7/K55))</f>
        <v>0.490155022200424</v>
      </c>
      <c r="N55" s="71" t="n">
        <f aca="false">(romega/K55)*EXP(-A55/(tau*146.7/K55))</f>
        <v>0.947844601559074</v>
      </c>
      <c r="O55" s="71" t="n">
        <f aca="false">cl2_*N55/(cl0+cl1_*N55)</f>
        <v>0.379908314299516</v>
      </c>
      <c r="P55" s="71" t="n">
        <f aca="false">IF(D55&gt;=hwind,vxw,0)</f>
        <v>0</v>
      </c>
      <c r="Q55" s="71" t="n">
        <f aca="false">IF(D55&gt;=hwind,vyw,0)</f>
        <v>0</v>
      </c>
      <c r="R55" s="70" t="n">
        <f aca="false">-const*$M55*$K55*(G55-P55)</f>
        <v>-0.131529627131229</v>
      </c>
      <c r="S55" s="70" t="n">
        <f aca="false">-const*$M55*$K55*(H55-Q55)</f>
        <v>-17.4125228437633</v>
      </c>
      <c r="T55" s="70" t="n">
        <f aca="false">-const*$M55*$K55*I55</f>
        <v>-9.38561856386658</v>
      </c>
      <c r="U55" s="72" t="n">
        <f aca="false">omega*EXP(-A55/tau)*30/PI()</f>
        <v>6464.46150445042</v>
      </c>
      <c r="V55" s="70" t="n">
        <f aca="false">const*($O55/omega)*K55*(wy*I55-wz*(H55-Q55))</f>
        <v>2.35258271628095</v>
      </c>
      <c r="W55" s="70" t="n">
        <f aca="false">const*($O55/omega)*K55*(wz*(G55-P55)-wx*I55)</f>
        <v>-7.20191285763356</v>
      </c>
      <c r="X55" s="70" t="n">
        <f aca="false">const*($O55/omega)*K55*(wx*(H55-Q55)-wy*(G55-P55))</f>
        <v>13.3282678145972</v>
      </c>
      <c r="Y55" s="70" t="n">
        <f aca="false">R55+V55</f>
        <v>2.22105308914972</v>
      </c>
      <c r="Z55" s="70" t="n">
        <f aca="false">S55+W55</f>
        <v>-24.6144357013969</v>
      </c>
      <c r="AA55" s="70" t="n">
        <f aca="false">T55+X55-32.174</f>
        <v>-28.2313507492693</v>
      </c>
      <c r="AB55" s="0" t="n">
        <v>0</v>
      </c>
    </row>
    <row r="56" customFormat="false" ht="12.75" hidden="false" customHeight="false" outlineLevel="0" collapsed="false">
      <c r="A56" s="0" t="n">
        <f aca="false">A55+dt</f>
        <v>0.24</v>
      </c>
      <c r="B56" s="70" t="n">
        <f aca="false">B55+G55*dt+0.5*Y55*dt*dt</f>
        <v>0.0746975323390363</v>
      </c>
      <c r="C56" s="70" t="n">
        <f aca="false">C55+H55*dt+0.5*Z55*dt*dt</f>
        <v>21.013346924737</v>
      </c>
      <c r="D56" s="70" t="n">
        <f aca="false">D55+I55*dt+0.5*AA55*dt*dt</f>
        <v>13.6223853969879</v>
      </c>
      <c r="E56" s="1" t="n">
        <f aca="false">SQRT(B56^2+C56^2)</f>
        <v>21.0134796904437</v>
      </c>
      <c r="F56" s="1" t="n">
        <f aca="false">ATAN2(C56,B56)*180/PI()</f>
        <v>0.203672234188877</v>
      </c>
      <c r="G56" s="69" t="n">
        <f aca="false">G55+Y55*dt</f>
        <v>0.598743522072428</v>
      </c>
      <c r="H56" s="69" t="n">
        <f aca="false">H55+Z55*dt</f>
        <v>76.0780580153169</v>
      </c>
      <c r="I56" s="69" t="n">
        <f aca="false">I55+AA55*dt</f>
        <v>40.857609586112</v>
      </c>
      <c r="J56" s="1" t="n">
        <f aca="false">SQRT(G56^2+H56^2+I56^2)</f>
        <v>86.3572444342587</v>
      </c>
      <c r="K56" s="1" t="n">
        <f aca="false">IF(D56&gt;=hwind,SQRT((G56-vxw)^2+(H56-vyw)^2+I56^2),J56)</f>
        <v>86.3572444342587</v>
      </c>
      <c r="L56" s="1" t="n">
        <f aca="false">J56/1.467</f>
        <v>58.8665606232165</v>
      </c>
      <c r="M56" s="70" t="n">
        <f aca="false">cd0+cdspin*(spin/1000)*EXP(-A56/(tau*146.7/K56))</f>
        <v>0.490121336761527</v>
      </c>
      <c r="N56" s="71" t="n">
        <f aca="false">(romega/K56)*EXP(-A56/(tau*146.7/K56))</f>
        <v>0.95152085524311</v>
      </c>
      <c r="O56" s="71" t="n">
        <f aca="false">cl2_*N56/(cl0+cl1_*N56)</f>
        <v>0.380214798694673</v>
      </c>
      <c r="P56" s="71" t="n">
        <f aca="false">IF(D56&gt;=hwind,vxw,0)</f>
        <v>0</v>
      </c>
      <c r="Q56" s="71" t="n">
        <f aca="false">IF(D56&gt;=hwind,vyw,0)</f>
        <v>0</v>
      </c>
      <c r="R56" s="70" t="n">
        <f aca="false">-const*$M56*$K56*(G56-P56)</f>
        <v>-0.136035409548617</v>
      </c>
      <c r="S56" s="70" t="n">
        <f aca="false">-const*$M56*$K56*(H56-Q56)</f>
        <v>-17.2850467658591</v>
      </c>
      <c r="T56" s="70" t="n">
        <f aca="false">-const*$M56*$K56*I56</f>
        <v>-9.28290903922616</v>
      </c>
      <c r="U56" s="72" t="n">
        <f aca="false">omega*EXP(-A56/tau)*30/PI()</f>
        <v>6462.30704304578</v>
      </c>
      <c r="V56" s="70" t="n">
        <f aca="false">const*($O56/omega)*K56*(wy*I56-wz*(H56-Q56))</f>
        <v>2.33537988716715</v>
      </c>
      <c r="W56" s="70" t="n">
        <f aca="false">const*($O56/omega)*K56*(wz*(G56-P56)-wx*I56)</f>
        <v>-7.12994978250015</v>
      </c>
      <c r="X56" s="70" t="n">
        <f aca="false">const*($O56/omega)*K56*(wx*(H56-Q56)-wy*(G56-P56))</f>
        <v>13.2419504004519</v>
      </c>
      <c r="Y56" s="70" t="n">
        <f aca="false">R56+V56</f>
        <v>2.19934447761853</v>
      </c>
      <c r="Z56" s="70" t="n">
        <f aca="false">S56+W56</f>
        <v>-24.4149965483592</v>
      </c>
      <c r="AA56" s="70" t="n">
        <f aca="false">T56+X56-32.174</f>
        <v>-28.2149586387743</v>
      </c>
      <c r="AB56" s="0" t="n">
        <v>0</v>
      </c>
    </row>
    <row r="57" customFormat="false" ht="12.75" hidden="false" customHeight="false" outlineLevel="0" collapsed="false">
      <c r="A57" s="0" t="n">
        <f aca="false">A56+dt</f>
        <v>0.25</v>
      </c>
      <c r="B57" s="70" t="n">
        <f aca="false">B56+G56*dt+0.5*Y56*dt*dt</f>
        <v>0.0807949347836415</v>
      </c>
      <c r="C57" s="70" t="n">
        <f aca="false">C56+H56*dt+0.5*Z56*dt*dt</f>
        <v>21.7729067550627</v>
      </c>
      <c r="D57" s="70" t="n">
        <f aca="false">D56+I56*dt+0.5*AA56*dt*dt</f>
        <v>14.0295507449171</v>
      </c>
      <c r="E57" s="1" t="n">
        <f aca="false">SQRT(B57^2+C57^2)</f>
        <v>21.7730566615288</v>
      </c>
      <c r="F57" s="1" t="n">
        <f aca="false">ATAN2(C57,B57)*180/PI()</f>
        <v>0.212612287980093</v>
      </c>
      <c r="G57" s="69" t="n">
        <f aca="false">G56+Y56*dt</f>
        <v>0.620736966848613</v>
      </c>
      <c r="H57" s="69" t="n">
        <f aca="false">H56+Z56*dt</f>
        <v>75.8339080498333</v>
      </c>
      <c r="I57" s="69" t="n">
        <f aca="false">I56+AA56*dt</f>
        <v>40.5754599997242</v>
      </c>
      <c r="J57" s="1" t="n">
        <f aca="false">SQRT(G57^2+H57^2+I57^2)</f>
        <v>86.0089232503338</v>
      </c>
      <c r="K57" s="1" t="n">
        <f aca="false">IF(D57&gt;=hwind,SQRT((G57-vxw)^2+(H57-vyw)^2+I57^2),J57)</f>
        <v>86.0089232503338</v>
      </c>
      <c r="L57" s="1" t="n">
        <f aca="false">J57/1.467</f>
        <v>58.6291228700298</v>
      </c>
      <c r="M57" s="70" t="n">
        <f aca="false">cd0+cdspin*(spin/1000)*EXP(-A57/(tau*146.7/K57))</f>
        <v>0.490087936724332</v>
      </c>
      <c r="N57" s="71" t="n">
        <f aca="false">(romega/K57)*EXP(-A57/(tau*146.7/K57))</f>
        <v>0.955205802280329</v>
      </c>
      <c r="O57" s="71" t="n">
        <f aca="false">cl2_*N57/(cl0+cl1_*N57)</f>
        <v>0.380520131292872</v>
      </c>
      <c r="P57" s="71" t="n">
        <f aca="false">IF(D57&gt;=hwind,vxw,0)</f>
        <v>0</v>
      </c>
      <c r="Q57" s="71" t="n">
        <f aca="false">IF(D57&gt;=hwind,vyw,0)</f>
        <v>0</v>
      </c>
      <c r="R57" s="70" t="n">
        <f aca="false">-const*$M57*$K57*(G57-P57)</f>
        <v>-0.14045392773385</v>
      </c>
      <c r="S57" s="70" t="n">
        <f aca="false">-const*$M57*$K57*(H57-Q57)</f>
        <v>-17.1589107945046</v>
      </c>
      <c r="T57" s="70" t="n">
        <f aca="false">-const*$M57*$K57*I57</f>
        <v>-9.18099457730357</v>
      </c>
      <c r="U57" s="72" t="n">
        <f aca="false">omega*EXP(-A57/tau)*30/PI()</f>
        <v>6460.15329967527</v>
      </c>
      <c r="V57" s="70" t="n">
        <f aca="false">const*($O57/omega)*K57*(wy*I57-wz*(H57-Q57))</f>
        <v>2.31832098041555</v>
      </c>
      <c r="W57" s="70" t="n">
        <f aca="false">const*($O57/omega)*K57*(wz*(G57-P57)-wx*I57)</f>
        <v>-7.05842613886903</v>
      </c>
      <c r="X57" s="70" t="n">
        <f aca="false">const*($O57/omega)*K57*(wx*(H57-Q57)-wy*(G57-P57))</f>
        <v>13.1564490276043</v>
      </c>
      <c r="Y57" s="70" t="n">
        <f aca="false">R57+V57</f>
        <v>2.17786705268171</v>
      </c>
      <c r="Z57" s="70" t="n">
        <f aca="false">S57+W57</f>
        <v>-24.2173369333736</v>
      </c>
      <c r="AA57" s="70" t="n">
        <f aca="false">T57+X57-32.174</f>
        <v>-28.1985455496993</v>
      </c>
      <c r="AB57" s="0" t="n">
        <v>0</v>
      </c>
    </row>
    <row r="58" customFormat="false" ht="12.75" hidden="false" customHeight="false" outlineLevel="0" collapsed="false">
      <c r="A58" s="0" t="n">
        <f aca="false">A57+dt</f>
        <v>0.26</v>
      </c>
      <c r="B58" s="70" t="n">
        <f aca="false">B57+G57*dt+0.5*Y57*dt*dt</f>
        <v>0.0871111978047618</v>
      </c>
      <c r="C58" s="70" t="n">
        <f aca="false">C57+H57*dt+0.5*Z57*dt*dt</f>
        <v>22.5300349687144</v>
      </c>
      <c r="D58" s="70" t="n">
        <f aca="false">D57+I57*dt+0.5*AA57*dt*dt</f>
        <v>14.4338954176369</v>
      </c>
      <c r="E58" s="1" t="n">
        <f aca="false">SQRT(B58^2+C58^2)</f>
        <v>22.5302033735223</v>
      </c>
      <c r="F58" s="1" t="n">
        <f aca="false">ATAN2(C58,B58)*180/PI()</f>
        <v>0.221530020629439</v>
      </c>
      <c r="G58" s="69" t="n">
        <f aca="false">G57+Y57*dt</f>
        <v>0.64251563737543</v>
      </c>
      <c r="H58" s="69" t="n">
        <f aca="false">H57+Z57*dt</f>
        <v>75.5917346804996</v>
      </c>
      <c r="I58" s="69" t="n">
        <f aca="false">I57+AA57*dt</f>
        <v>40.2934745442273</v>
      </c>
      <c r="J58" s="1" t="n">
        <f aca="false">SQRT(G58^2+H58^2+I58^2)</f>
        <v>85.6626363661404</v>
      </c>
      <c r="K58" s="1" t="n">
        <f aca="false">IF(D58&gt;=hwind,SQRT((G58-vxw)^2+(H58-vyw)^2+I58^2),J58)</f>
        <v>85.6626363661404</v>
      </c>
      <c r="L58" s="1" t="n">
        <f aca="false">J58/1.467</f>
        <v>58.3930718242266</v>
      </c>
      <c r="M58" s="70" t="n">
        <f aca="false">cd0+cdspin*(spin/1000)*EXP(-A58/(tau*146.7/K58))</f>
        <v>0.490054819409398</v>
      </c>
      <c r="N58" s="71" t="n">
        <f aca="false">(romega/K58)*EXP(-A58/(tau*146.7/K58))</f>
        <v>0.958899377680883</v>
      </c>
      <c r="O58" s="71" t="n">
        <f aca="false">cl2_*N58/(cl0+cl1_*N58)</f>
        <v>0.380824310704271</v>
      </c>
      <c r="P58" s="71" t="n">
        <f aca="false">IF(D58&gt;=hwind,vxw,0)</f>
        <v>0</v>
      </c>
      <c r="Q58" s="71" t="n">
        <f aca="false">IF(D58&gt;=hwind,vyw,0)</f>
        <v>0</v>
      </c>
      <c r="R58" s="70" t="n">
        <f aca="false">-const*$M58*$K58*(G58-P58)</f>
        <v>-0.144786662754561</v>
      </c>
      <c r="S58" s="70" t="n">
        <f aca="false">-const*$M58*$K58*(H58-Q58)</f>
        <v>-17.034099031309</v>
      </c>
      <c r="T58" s="70" t="n">
        <f aca="false">-const*$M58*$K58*I58</f>
        <v>-9.07986883225948</v>
      </c>
      <c r="U58" s="72" t="n">
        <f aca="false">omega*EXP(-A58/tau)*30/PI()</f>
        <v>6458.00027409958</v>
      </c>
      <c r="V58" s="70" t="n">
        <f aca="false">const*($O58/omega)*K58*(wy*I58-wz*(H58-Q58))</f>
        <v>2.30140465891834</v>
      </c>
      <c r="W58" s="70" t="n">
        <f aca="false">const*($O58/omega)*K58*(wz*(G58-P58)-wx*I58)</f>
        <v>-6.98733958708594</v>
      </c>
      <c r="X58" s="70" t="n">
        <f aca="false">const*($O58/omega)*K58*(wx*(H58-Q58)-wy*(G58-P58))</f>
        <v>13.0717551083896</v>
      </c>
      <c r="Y58" s="70" t="n">
        <f aca="false">R58+V58</f>
        <v>2.15661799616378</v>
      </c>
      <c r="Z58" s="70" t="n">
        <f aca="false">S58+W58</f>
        <v>-24.021438618395</v>
      </c>
      <c r="AA58" s="70" t="n">
        <f aca="false">T58+X58-32.174</f>
        <v>-28.1821137238699</v>
      </c>
      <c r="AB58" s="0" t="n">
        <v>0</v>
      </c>
    </row>
    <row r="59" customFormat="false" ht="12.75" hidden="false" customHeight="false" outlineLevel="0" collapsed="false">
      <c r="A59" s="0" t="n">
        <f aca="false">A58+dt</f>
        <v>0.27</v>
      </c>
      <c r="B59" s="70" t="n">
        <f aca="false">B58+G58*dt+0.5*Y58*dt*dt</f>
        <v>0.0936441850783243</v>
      </c>
      <c r="C59" s="70" t="n">
        <f aca="false">C58+H58*dt+0.5*Z58*dt*dt</f>
        <v>23.2847512435885</v>
      </c>
      <c r="D59" s="70" t="n">
        <f aca="false">D58+I58*dt+0.5*AA58*dt*dt</f>
        <v>14.8354210573929</v>
      </c>
      <c r="E59" s="1" t="n">
        <f aca="false">SQRT(B59^2+C59^2)</f>
        <v>23.2849395470376</v>
      </c>
      <c r="F59" s="1" t="n">
        <f aca="false">ATAN2(C59,B59)*180/PI()</f>
        <v>0.230424950572454</v>
      </c>
      <c r="G59" s="69" t="n">
        <f aca="false">G58+Y58*dt</f>
        <v>0.664081817337068</v>
      </c>
      <c r="H59" s="69" t="n">
        <f aca="false">H58+Z58*dt</f>
        <v>75.3515202943156</v>
      </c>
      <c r="I59" s="69" t="n">
        <f aca="false">I58+AA58*dt</f>
        <v>40.0116534069885</v>
      </c>
      <c r="J59" s="1" t="n">
        <f aca="false">SQRT(G59^2+H59^2+I59^2)</f>
        <v>85.3183744786887</v>
      </c>
      <c r="K59" s="1" t="n">
        <f aca="false">IF(D59&gt;=hwind,SQRT((G59-vxw)^2+(H59-vyw)^2+I59^2),J59)</f>
        <v>85.3183744786887</v>
      </c>
      <c r="L59" s="1" t="n">
        <f aca="false">J59/1.467</f>
        <v>58.1584011443004</v>
      </c>
      <c r="M59" s="70" t="n">
        <f aca="false">cd0+cdspin*(spin/1000)*EXP(-A59/(tau*146.7/K59))</f>
        <v>0.490021982154428</v>
      </c>
      <c r="N59" s="71" t="n">
        <f aca="false">(romega/K59)*EXP(-A59/(tau*146.7/K59))</f>
        <v>0.962601513718559</v>
      </c>
      <c r="O59" s="71" t="n">
        <f aca="false">cl2_*N59/(cl0+cl1_*N59)</f>
        <v>0.38112733544723</v>
      </c>
      <c r="P59" s="71" t="n">
        <f aca="false">IF(D59&gt;=hwind,vxw,0)</f>
        <v>0</v>
      </c>
      <c r="Q59" s="71" t="n">
        <f aca="false">IF(D59&gt;=hwind,vyw,0)</f>
        <v>0</v>
      </c>
      <c r="R59" s="70" t="n">
        <f aca="false">-const*$M59*$K59*(G59-P59)</f>
        <v>-0.149035071378625</v>
      </c>
      <c r="S59" s="70" t="n">
        <f aca="false">-const*$M59*$K59*(H59-Q59)</f>
        <v>-16.9105958217362</v>
      </c>
      <c r="T59" s="70" t="n">
        <f aca="false">-const*$M59*$K59*I59</f>
        <v>-8.97952551298452</v>
      </c>
      <c r="U59" s="72" t="n">
        <f aca="false">omega*EXP(-A59/tau)*30/PI()</f>
        <v>6455.84796607947</v>
      </c>
      <c r="V59" s="70" t="n">
        <f aca="false">const*($O59/omega)*K59*(wy*I59-wz*(H59-Q59))</f>
        <v>2.28462960265878</v>
      </c>
      <c r="W59" s="70" t="n">
        <f aca="false">const*($O59/omega)*K59*(wz*(G59-P59)-wx*I59)</f>
        <v>-6.91668779660964</v>
      </c>
      <c r="X59" s="70" t="n">
        <f aca="false">const*($O59/omega)*K59*(wx*(H59-Q59)-wy*(G59-P59))</f>
        <v>12.9878601769162</v>
      </c>
      <c r="Y59" s="70" t="n">
        <f aca="false">R59+V59</f>
        <v>2.13559453128015</v>
      </c>
      <c r="Z59" s="70" t="n">
        <f aca="false">S59+W59</f>
        <v>-23.8272836183459</v>
      </c>
      <c r="AA59" s="70" t="n">
        <f aca="false">T59+X59-32.174</f>
        <v>-28.1656653360683</v>
      </c>
      <c r="AB59" s="0" t="n">
        <v>0</v>
      </c>
    </row>
    <row r="60" customFormat="false" ht="12.75" hidden="false" customHeight="false" outlineLevel="0" collapsed="false">
      <c r="A60" s="0" t="n">
        <f aca="false">A59+dt</f>
        <v>0.28</v>
      </c>
      <c r="B60" s="70" t="n">
        <f aca="false">B59+G59*dt+0.5*Y59*dt*dt</f>
        <v>0.100391782978259</v>
      </c>
      <c r="C60" s="70" t="n">
        <f aca="false">C59+H59*dt+0.5*Z59*dt*dt</f>
        <v>24.0370750823507</v>
      </c>
      <c r="D60" s="70" t="n">
        <f aca="false">D59+I59*dt+0.5*AA59*dt*dt</f>
        <v>15.234129308196</v>
      </c>
      <c r="E60" s="1" t="n">
        <f aca="false">SQRT(B60^2+C60^2)</f>
        <v>24.037284726538</v>
      </c>
      <c r="F60" s="1" t="n">
        <f aca="false">ATAN2(C60,B60)*180/PI()</f>
        <v>0.239296669747897</v>
      </c>
      <c r="G60" s="69" t="n">
        <f aca="false">G59+Y59*dt</f>
        <v>0.685437762649869</v>
      </c>
      <c r="H60" s="69" t="n">
        <f aca="false">H59+Z59*dt</f>
        <v>75.1132474581322</v>
      </c>
      <c r="I60" s="69" t="n">
        <f aca="false">I59+AA59*dt</f>
        <v>39.7299967536279</v>
      </c>
      <c r="J60" s="1" t="n">
        <f aca="false">SQRT(G60^2+H60^2+I60^2)</f>
        <v>84.976128475451</v>
      </c>
      <c r="K60" s="1" t="n">
        <f aca="false">IF(D60&gt;=hwind,SQRT((G60-vxw)^2+(H60-vyw)^2+I60^2),J60)</f>
        <v>84.976128475451</v>
      </c>
      <c r="L60" s="1" t="n">
        <f aca="false">J60/1.467</f>
        <v>57.925104618576</v>
      </c>
      <c r="M60" s="70" t="n">
        <f aca="false">cd0+cdspin*(spin/1000)*EXP(-A60/(tau*146.7/K60))</f>
        <v>0.489989422313822</v>
      </c>
      <c r="N60" s="71" t="n">
        <f aca="false">(romega/K60)*EXP(-A60/(tau*146.7/K60))</f>
        <v>0.966312139881162</v>
      </c>
      <c r="O60" s="71" t="n">
        <f aca="false">cl2_*N60/(cl0+cl1_*N60)</f>
        <v>0.381429203948565</v>
      </c>
      <c r="P60" s="71" t="n">
        <f aca="false">IF(D60&gt;=hwind,vxw,0)</f>
        <v>0</v>
      </c>
      <c r="Q60" s="71" t="n">
        <f aca="false">IF(D60&gt;=hwind,vyw,0)</f>
        <v>0</v>
      </c>
      <c r="R60" s="70" t="n">
        <f aca="false">-const*$M60*$K60*(G60-P60)</f>
        <v>-0.153200586541865</v>
      </c>
      <c r="S60" s="70" t="n">
        <f aca="false">-const*$M60*$K60*(H60-Q60)</f>
        <v>-16.7883857509734</v>
      </c>
      <c r="T60" s="70" t="n">
        <f aca="false">-const*$M60*$K60*I60</f>
        <v>-8.87995838226284</v>
      </c>
      <c r="U60" s="72" t="n">
        <f aca="false">omega*EXP(-A60/tau)*30/PI()</f>
        <v>6453.69637537582</v>
      </c>
      <c r="V60" s="70" t="n">
        <f aca="false">const*($O60/omega)*K60*(wy*I60-wz*(H60-Q60))</f>
        <v>2.26799450845101</v>
      </c>
      <c r="W60" s="70" t="n">
        <f aca="false">const*($O60/omega)*K60*(wz*(G60-P60)-wx*I60)</f>
        <v>-6.84646844584981</v>
      </c>
      <c r="X60" s="70" t="n">
        <f aca="false">const*($O60/omega)*K60*(wx*(H60-Q60)-wy*(G60-P60))</f>
        <v>12.9047558872257</v>
      </c>
      <c r="Y60" s="70" t="n">
        <f aca="false">R60+V60</f>
        <v>2.11479392190914</v>
      </c>
      <c r="Z60" s="70" t="n">
        <f aca="false">S60+W60</f>
        <v>-23.6348541968232</v>
      </c>
      <c r="AA60" s="70" t="n">
        <f aca="false">T60+X60-32.174</f>
        <v>-28.1492024950372</v>
      </c>
      <c r="AB60" s="0" t="n">
        <v>0</v>
      </c>
    </row>
    <row r="61" customFormat="false" ht="12.75" hidden="false" customHeight="false" outlineLevel="0" collapsed="false">
      <c r="A61" s="0" t="n">
        <f aca="false">A60+dt</f>
        <v>0.29</v>
      </c>
      <c r="B61" s="70" t="n">
        <f aca="false">B60+G60*dt+0.5*Y60*dt*dt</f>
        <v>0.107351900300853</v>
      </c>
      <c r="C61" s="70" t="n">
        <f aca="false">C60+H60*dt+0.5*Z60*dt*dt</f>
        <v>24.7870258142222</v>
      </c>
      <c r="D61" s="70" t="n">
        <f aca="false">D60+I60*dt+0.5*AA60*dt*dt</f>
        <v>15.6300218156075</v>
      </c>
      <c r="E61" s="1" t="n">
        <f aca="false">SQRT(B61^2+C61^2)</f>
        <v>24.7872582821379</v>
      </c>
      <c r="F61" s="1" t="n">
        <f aca="false">ATAN2(C61,B61)*180/PI()</f>
        <v>0.248144831853513</v>
      </c>
      <c r="G61" s="69" t="n">
        <f aca="false">G60+Y60*dt</f>
        <v>0.706585701868961</v>
      </c>
      <c r="H61" s="69" t="n">
        <f aca="false">H60+Z60*dt</f>
        <v>74.8768989161639</v>
      </c>
      <c r="I61" s="69" t="n">
        <f aca="false">I60+AA60*dt</f>
        <v>39.4485047286775</v>
      </c>
      <c r="J61" s="1" t="n">
        <f aca="false">SQRT(G61^2+H61^2+I61^2)</f>
        <v>84.6358894322261</v>
      </c>
      <c r="K61" s="1" t="n">
        <f aca="false">IF(D61&gt;=hwind,SQRT((G61-vxw)^2+(H61-vyw)^2+I61^2),J61)</f>
        <v>84.6358894322261</v>
      </c>
      <c r="L61" s="1" t="n">
        <f aca="false">J61/1.467</f>
        <v>57.6931761637533</v>
      </c>
      <c r="M61" s="70" t="n">
        <f aca="false">cd0+cdspin*(spin/1000)*EXP(-A61/(tau*146.7/K61))</f>
        <v>0.48995713725825</v>
      </c>
      <c r="N61" s="71" t="n">
        <f aca="false">(romega/K61)*EXP(-A61/(tau*146.7/K61))</f>
        <v>0.970031182820466</v>
      </c>
      <c r="O61" s="71" t="n">
        <f aca="false">cl2_*N61/(cl0+cl1_*N61)</f>
        <v>0.381729914543804</v>
      </c>
      <c r="P61" s="71" t="n">
        <f aca="false">IF(D61&gt;=hwind,vxw,0)</f>
        <v>0</v>
      </c>
      <c r="Q61" s="71" t="n">
        <f aca="false">IF(D61&gt;=hwind,vyw,0)</f>
        <v>0</v>
      </c>
      <c r="R61" s="70" t="n">
        <f aca="false">-const*$M61*$K61*(G61-P61)</f>
        <v>-0.157284617805692</v>
      </c>
      <c r="S61" s="70" t="n">
        <f aca="false">-const*$M61*$K61*(H61-Q61)</f>
        <v>-16.6674536398818</v>
      </c>
      <c r="T61" s="70" t="n">
        <f aca="false">-const*$M61*$K61*I61</f>
        <v>-8.78116125594451</v>
      </c>
      <c r="U61" s="72" t="n">
        <f aca="false">omega*EXP(-A61/tau)*30/PI()</f>
        <v>6451.54550174955</v>
      </c>
      <c r="V61" s="70" t="n">
        <f aca="false">const*($O61/omega)*K61*(wy*I61-wz*(H61-Q61))</f>
        <v>2.25149808968421</v>
      </c>
      <c r="W61" s="70" t="n">
        <f aca="false">const*($O61/omega)*K61*(wz*(G61-P61)-wx*I61)</f>
        <v>-6.77667922200296</v>
      </c>
      <c r="X61" s="70" t="n">
        <f aca="false">const*($O61/omega)*K61*(wx*(H61-Q61)-wy*(G61-P61))</f>
        <v>12.8224340114852</v>
      </c>
      <c r="Y61" s="70" t="n">
        <f aca="false">R61+V61</f>
        <v>2.09421347187852</v>
      </c>
      <c r="Z61" s="70" t="n">
        <f aca="false">S61+W61</f>
        <v>-23.4441328618848</v>
      </c>
      <c r="AA61" s="70" t="n">
        <f aca="false">T61+X61-32.174</f>
        <v>-28.1327272444593</v>
      </c>
      <c r="AB61" s="0" t="n">
        <v>0</v>
      </c>
    </row>
    <row r="62" customFormat="false" ht="12.75" hidden="false" customHeight="false" outlineLevel="0" collapsed="false">
      <c r="A62" s="0" t="n">
        <f aca="false">A61+dt</f>
        <v>0.3</v>
      </c>
      <c r="B62" s="70" t="n">
        <f aca="false">B61+G61*dt+0.5*Y61*dt*dt</f>
        <v>0.114522467993137</v>
      </c>
      <c r="C62" s="70" t="n">
        <f aca="false">C61+H61*dt+0.5*Z61*dt*dt</f>
        <v>25.5346225967408</v>
      </c>
      <c r="D62" s="70" t="n">
        <f aca="false">D61+I61*dt+0.5*AA61*dt*dt</f>
        <v>16.0231002265321</v>
      </c>
      <c r="E62" s="1" t="n">
        <f aca="false">SQRT(B62^2+C62^2)</f>
        <v>25.5348794113788</v>
      </c>
      <c r="F62" s="1" t="n">
        <f aca="false">ATAN2(C62,B62)*180/PI()</f>
        <v>0.256969142776997</v>
      </c>
      <c r="G62" s="69" t="n">
        <f aca="false">G61+Y61*dt</f>
        <v>0.727527836587746</v>
      </c>
      <c r="H62" s="69" t="n">
        <f aca="false">H61+Z61*dt</f>
        <v>74.6424575875451</v>
      </c>
      <c r="I62" s="69" t="n">
        <f aca="false">I61+AA61*dt</f>
        <v>39.1671774562329</v>
      </c>
      <c r="J62" s="1" t="n">
        <f aca="false">SQRT(G62^2+H62^2+I62^2)</f>
        <v>84.2976486110349</v>
      </c>
      <c r="K62" s="1" t="n">
        <f aca="false">IF(D62&gt;=hwind,SQRT((G62-vxw)^2+(H62-vyw)^2+I62^2),J62)</f>
        <v>84.2976486110349</v>
      </c>
      <c r="L62" s="1" t="n">
        <f aca="false">J62/1.467</f>
        <v>57.462609823473</v>
      </c>
      <c r="M62" s="70" t="n">
        <f aca="false">cd0+cdspin*(spin/1000)*EXP(-A62/(tau*146.7/K62))</f>
        <v>0.489925124374226</v>
      </c>
      <c r="N62" s="71" t="n">
        <f aca="false">(romega/K62)*EXP(-A62/(tau*146.7/K62))</f>
        <v>0.973758566301765</v>
      </c>
      <c r="O62" s="71" t="n">
        <f aca="false">cl2_*N62/(cl0+cl1_*N62)</f>
        <v>0.38202946547745</v>
      </c>
      <c r="P62" s="71" t="n">
        <f aca="false">IF(D62&gt;=hwind,vxw,0)</f>
        <v>0</v>
      </c>
      <c r="Q62" s="71" t="n">
        <f aca="false">IF(D62&gt;=hwind,vyw,0)</f>
        <v>0</v>
      </c>
      <c r="R62" s="70" t="n">
        <f aca="false">-const*$M62*$K62*(G62-P62)</f>
        <v>-0.161288551804909</v>
      </c>
      <c r="S62" s="70" t="n">
        <f aca="false">-const*$M62*$K62*(H62-Q62)</f>
        <v>-16.5477845410283</v>
      </c>
      <c r="T62" s="70" t="n">
        <f aca="false">-const*$M62*$K62*I62</f>
        <v>-8.68312800212664</v>
      </c>
      <c r="U62" s="72" t="n">
        <f aca="false">omega*EXP(-A62/tau)*30/PI()</f>
        <v>6449.39534496167</v>
      </c>
      <c r="V62" s="70" t="n">
        <f aca="false">const*($O62/omega)*K62*(wy*I62-wz*(H62-Q62))</f>
        <v>2.23513907607098</v>
      </c>
      <c r="W62" s="70" t="n">
        <f aca="false">const*($O62/omega)*K62*(wz*(G62-P62)-wx*I62)</f>
        <v>-6.70731782088656</v>
      </c>
      <c r="X62" s="70" t="n">
        <f aca="false">const*($O62/omega)*K62*(wx*(H62-Q62)-wy*(G62-P62))</f>
        <v>12.7408864382136</v>
      </c>
      <c r="Y62" s="70" t="n">
        <f aca="false">R62+V62</f>
        <v>2.07385052426607</v>
      </c>
      <c r="Z62" s="70" t="n">
        <f aca="false">S62+W62</f>
        <v>-23.2551023619149</v>
      </c>
      <c r="AA62" s="70" t="n">
        <f aca="false">T62+X62-32.174</f>
        <v>-28.116241563913</v>
      </c>
      <c r="AB62" s="0" t="n">
        <v>0</v>
      </c>
    </row>
    <row r="63" customFormat="false" ht="12.75" hidden="false" customHeight="false" outlineLevel="0" collapsed="false">
      <c r="A63" s="0" t="n">
        <f aca="false">A62+dt</f>
        <v>0.31</v>
      </c>
      <c r="B63" s="70" t="n">
        <f aca="false">B62+G62*dt+0.5*Y62*dt*dt</f>
        <v>0.121901438885227</v>
      </c>
      <c r="C63" s="70" t="n">
        <f aca="false">C62+H62*dt+0.5*Z62*dt*dt</f>
        <v>26.2798844174981</v>
      </c>
      <c r="D63" s="70" t="n">
        <f aca="false">D62+I62*dt+0.5*AA62*dt*dt</f>
        <v>16.4133661890162</v>
      </c>
      <c r="E63" s="1" t="n">
        <f aca="false">SQRT(B63^2+C63^2)</f>
        <v>26.2801671409803</v>
      </c>
      <c r="F63" s="1" t="n">
        <f aca="false">ATAN2(C63,B63)*180/PI()</f>
        <v>0.265769352746407</v>
      </c>
      <c r="G63" s="69" t="n">
        <f aca="false">G62+Y62*dt</f>
        <v>0.748266341830407</v>
      </c>
      <c r="H63" s="69" t="n">
        <f aca="false">H62+Z62*dt</f>
        <v>74.409906563926</v>
      </c>
      <c r="I63" s="69" t="n">
        <f aca="false">I62+AA62*dt</f>
        <v>38.8860150405938</v>
      </c>
      <c r="J63" s="1" t="n">
        <f aca="false">SQRT(G63^2+H63^2+I63^2)</f>
        <v>83.9613974580449</v>
      </c>
      <c r="K63" s="1" t="n">
        <f aca="false">IF(D63&gt;=hwind,SQRT((G63-vxw)^2+(H63-vyw)^2+I63^2),J63)</f>
        <v>83.9613974580449</v>
      </c>
      <c r="L63" s="1" t="n">
        <f aca="false">J63/1.467</f>
        <v>57.2333997669018</v>
      </c>
      <c r="M63" s="70" t="n">
        <f aca="false">cd0+cdspin*(spin/1000)*EXP(-A63/(tau*146.7/K63))</f>
        <v>0.489893381063684</v>
      </c>
      <c r="N63" s="71" t="n">
        <f aca="false">(romega/K63)*EXP(-A63/(tau*146.7/K63))</f>
        <v>0.977494211153026</v>
      </c>
      <c r="O63" s="71" t="n">
        <f aca="false">cl2_*N63/(cl0+cl1_*N63)</f>
        <v>0.382327854903244</v>
      </c>
      <c r="P63" s="71" t="n">
        <f aca="false">IF(D63&gt;=hwind,vxw,0)</f>
        <v>0</v>
      </c>
      <c r="Q63" s="71" t="n">
        <f aca="false">IF(D63&gt;=hwind,vyw,0)</f>
        <v>0</v>
      </c>
      <c r="R63" s="70" t="n">
        <f aca="false">-const*$M63*$K63*(G63-P63)</f>
        <v>-0.165213752685927</v>
      </c>
      <c r="S63" s="70" t="n">
        <f aca="false">-const*$M63*$K63*(H63-Q63)</f>
        <v>-16.4293637347939</v>
      </c>
      <c r="T63" s="70" t="n">
        <f aca="false">-const*$M63*$K63*I63</f>
        <v>-8.58585254034317</v>
      </c>
      <c r="U63" s="72" t="n">
        <f aca="false">omega*EXP(-A63/tau)*30/PI()</f>
        <v>6447.24590477328</v>
      </c>
      <c r="V63" s="70" t="n">
        <f aca="false">const*($O63/omega)*K63*(wy*I63-wz*(H63-Q63))</f>
        <v>2.21891621339988</v>
      </c>
      <c r="W63" s="70" t="n">
        <f aca="false">const*($O63/omega)*K63*(wz*(G63-P63)-wx*I63)</f>
        <v>-6.63838194677127</v>
      </c>
      <c r="X63" s="70" t="n">
        <f aca="false">const*($O63/omega)*K63*(wx*(H63-Q63)-wy*(G63-P63))</f>
        <v>12.6601051705389</v>
      </c>
      <c r="Y63" s="70" t="n">
        <f aca="false">R63+V63</f>
        <v>2.05370246071395</v>
      </c>
      <c r="Z63" s="70" t="n">
        <f aca="false">S63+W63</f>
        <v>-23.0677456815652</v>
      </c>
      <c r="AA63" s="70" t="n">
        <f aca="false">T63+X63-32.174</f>
        <v>-28.0997473698043</v>
      </c>
      <c r="AB63" s="0" t="n">
        <v>0</v>
      </c>
    </row>
    <row r="64" customFormat="false" ht="12.75" hidden="false" customHeight="false" outlineLevel="0" collapsed="false">
      <c r="A64" s="0" t="n">
        <f aca="false">A63+dt</f>
        <v>0.32</v>
      </c>
      <c r="B64" s="70" t="n">
        <f aca="false">B63+G63*dt+0.5*Y63*dt*dt</f>
        <v>0.129486787426567</v>
      </c>
      <c r="C64" s="70" t="n">
        <f aca="false">C63+H63*dt+0.5*Z63*dt*dt</f>
        <v>27.0228300958533</v>
      </c>
      <c r="D64" s="70" t="n">
        <f aca="false">D63+I63*dt+0.5*AA63*dt*dt</f>
        <v>16.8008213520537</v>
      </c>
      <c r="E64" s="1" t="n">
        <f aca="false">SQRT(B64^2+C64^2)</f>
        <v>27.0231403285679</v>
      </c>
      <c r="F64" s="1" t="n">
        <f aca="false">ATAN2(C64,B64)*180/PI()</f>
        <v>0.274545249850226</v>
      </c>
      <c r="G64" s="69" t="n">
        <f aca="false">G63+Y63*dt</f>
        <v>0.768803366437546</v>
      </c>
      <c r="H64" s="69" t="n">
        <f aca="false">H63+Z63*dt</f>
        <v>74.1792291071103</v>
      </c>
      <c r="I64" s="69" t="n">
        <f aca="false">I63+AA63*dt</f>
        <v>38.6050175668957</v>
      </c>
      <c r="J64" s="1" t="n">
        <f aca="false">SQRT(G64^2+H64^2+I64^2)</f>
        <v>83.6271276015249</v>
      </c>
      <c r="K64" s="1" t="n">
        <f aca="false">IF(D64&gt;=hwind,SQRT((G64-vxw)^2+(H64-vyw)^2+I64^2),J64)</f>
        <v>83.6271276015249</v>
      </c>
      <c r="L64" s="1" t="n">
        <f aca="false">J64/1.467</f>
        <v>57.005540287338</v>
      </c>
      <c r="M64" s="70" t="n">
        <f aca="false">cd0+cdspin*(spin/1000)*EXP(-A64/(tau*146.7/K64))</f>
        <v>0.489861904743565</v>
      </c>
      <c r="N64" s="71" t="n">
        <f aca="false">(romega/K64)*EXP(-A64/(tau*146.7/K64))</f>
        <v>0.981238035213675</v>
      </c>
      <c r="O64" s="71" t="n">
        <f aca="false">cl2_*N64/(cl0+cl1_*N64)</f>
        <v>0.38262508088444</v>
      </c>
      <c r="P64" s="71" t="n">
        <f aca="false">IF(D64&gt;=hwind,vxw,0)</f>
        <v>0</v>
      </c>
      <c r="Q64" s="71" t="n">
        <f aca="false">IF(D64&gt;=hwind,vyw,0)</f>
        <v>0</v>
      </c>
      <c r="R64" s="70" t="n">
        <f aca="false">-const*$M64*$K64*(G64-P64)</f>
        <v>-0.169061562535608</v>
      </c>
      <c r="S64" s="70" t="n">
        <f aca="false">-const*$M64*$K64*(H64-Q64)</f>
        <v>-16.3121767255602</v>
      </c>
      <c r="T64" s="70" t="n">
        <f aca="false">-const*$M64*$K64*I64</f>
        <v>-8.48932884076304</v>
      </c>
      <c r="U64" s="72" t="n">
        <f aca="false">omega*EXP(-A64/tau)*30/PI()</f>
        <v>6445.09718094556</v>
      </c>
      <c r="V64" s="70" t="n">
        <f aca="false">const*($O64/omega)*K64*(wy*I64-wz*(H64-Q64))</f>
        <v>2.20282826329207</v>
      </c>
      <c r="W64" s="70" t="n">
        <f aca="false">const*($O64/omega)*K64*(wz*(G64-P64)-wx*I64)</f>
        <v>-6.56986931221157</v>
      </c>
      <c r="X64" s="70" t="n">
        <f aca="false">const*($O64/omega)*K64*(wx*(H64-Q64)-wy*(G64-P64))</f>
        <v>12.5800823244869</v>
      </c>
      <c r="Y64" s="70" t="n">
        <f aca="false">R64+V64</f>
        <v>2.03376670075646</v>
      </c>
      <c r="Z64" s="70" t="n">
        <f aca="false">S64+W64</f>
        <v>-22.8820460377718</v>
      </c>
      <c r="AA64" s="70" t="n">
        <f aca="false">T64+X64-32.174</f>
        <v>-28.0832465162761</v>
      </c>
      <c r="AB64" s="0" t="n">
        <v>0</v>
      </c>
    </row>
    <row r="65" customFormat="false" ht="12.75" hidden="false" customHeight="false" outlineLevel="0" collapsed="false">
      <c r="A65" s="0" t="n">
        <f aca="false">A64+dt</f>
        <v>0.33</v>
      </c>
      <c r="B65" s="70" t="n">
        <f aca="false">B64+G64*dt+0.5*Y64*dt*dt</f>
        <v>0.13727650942598</v>
      </c>
      <c r="C65" s="70" t="n">
        <f aca="false">C64+H64*dt+0.5*Z64*dt*dt</f>
        <v>27.7634782846225</v>
      </c>
      <c r="D65" s="70" t="n">
        <f aca="false">D64+I64*dt+0.5*AA64*dt*dt</f>
        <v>17.1854673653968</v>
      </c>
      <c r="E65" s="1" t="n">
        <f aca="false">SQRT(B65^2+C65^2)</f>
        <v>27.7638176643765</v>
      </c>
      <c r="F65" s="1" t="n">
        <f aca="false">ATAN2(C65,B65)*180/PI()</f>
        <v>0.283296654656311</v>
      </c>
      <c r="G65" s="69" t="n">
        <f aca="false">G64+Y64*dt</f>
        <v>0.789141033445111</v>
      </c>
      <c r="H65" s="69" t="n">
        <f aca="false">H64+Z64*dt</f>
        <v>73.9504086467326</v>
      </c>
      <c r="I65" s="69" t="n">
        <f aca="false">I64+AA64*dt</f>
        <v>38.324185101733</v>
      </c>
      <c r="J65" s="1" t="n">
        <f aca="false">SQRT(G65^2+H65^2+I65^2)</f>
        <v>83.294830849827</v>
      </c>
      <c r="K65" s="1" t="n">
        <f aca="false">IF(D65&gt;=hwind,SQRT((G65-vxw)^2+(H65-vyw)^2+I65^2),J65)</f>
        <v>83.294830849827</v>
      </c>
      <c r="L65" s="1" t="n">
        <f aca="false">J65/1.467</f>
        <v>56.7790258008364</v>
      </c>
      <c r="M65" s="70" t="n">
        <f aca="false">cd0+cdspin*(spin/1000)*EXP(-A65/(tau*146.7/K65))</f>
        <v>0.489830692845412</v>
      </c>
      <c r="N65" s="71" t="n">
        <f aca="false">(romega/K65)*EXP(-A65/(tau*146.7/K65))</f>
        <v>0.984989953283015</v>
      </c>
      <c r="O65" s="71" t="n">
        <f aca="false">cl2_*N65/(cl0+cl1_*N65)</f>
        <v>0.382921141394083</v>
      </c>
      <c r="P65" s="71" t="n">
        <f aca="false">IF(D65&gt;=hwind,vxw,0)</f>
        <v>0</v>
      </c>
      <c r="Q65" s="71" t="n">
        <f aca="false">IF(D65&gt;=hwind,vyw,0)</f>
        <v>0</v>
      </c>
      <c r="R65" s="70" t="n">
        <f aca="false">-const*$M65*$K65*(G65-P65)</f>
        <v>-0.172833301800956</v>
      </c>
      <c r="S65" s="70" t="n">
        <f aca="false">-const*$M65*$K65*(H65-Q65)</f>
        <v>-16.1962092379698</v>
      </c>
      <c r="T65" s="70" t="n">
        <f aca="false">-const*$M65*$K65*I65</f>
        <v>-8.39355092339681</v>
      </c>
      <c r="U65" s="72" t="n">
        <f aca="false">omega*EXP(-A65/tau)*30/PI()</f>
        <v>6442.94917323975</v>
      </c>
      <c r="V65" s="70" t="n">
        <f aca="false">const*($O65/omega)*K65*(wy*I65-wz*(H65-Q65))</f>
        <v>2.18687400296189</v>
      </c>
      <c r="W65" s="70" t="n">
        <f aca="false">const*($O65/omega)*K65*(wz*(G65-P65)-wx*I65)</f>
        <v>-6.50177763787456</v>
      </c>
      <c r="X65" s="70" t="n">
        <f aca="false">const*($O65/omega)*K65*(wx*(H65-Q65)-wy*(G65-P65))</f>
        <v>12.5008101273009</v>
      </c>
      <c r="Y65" s="70" t="n">
        <f aca="false">R65+V65</f>
        <v>2.01404070116093</v>
      </c>
      <c r="Z65" s="70" t="n">
        <f aca="false">S65+W65</f>
        <v>-22.6979868758444</v>
      </c>
      <c r="AA65" s="70" t="n">
        <f aca="false">T65+X65-32.174</f>
        <v>-28.0667407960959</v>
      </c>
      <c r="AB65" s="0" t="n">
        <v>0</v>
      </c>
    </row>
    <row r="66" customFormat="false" ht="12.75" hidden="false" customHeight="false" outlineLevel="0" collapsed="false">
      <c r="A66" s="0" t="n">
        <f aca="false">A65+dt</f>
        <v>0.34</v>
      </c>
      <c r="B66" s="70" t="n">
        <f aca="false">B65+G65*dt+0.5*Y65*dt*dt</f>
        <v>0.14526862179549</v>
      </c>
      <c r="C66" s="70" t="n">
        <f aca="false">C65+H65*dt+0.5*Z65*dt*dt</f>
        <v>28.501847471746</v>
      </c>
      <c r="D66" s="70" t="n">
        <f aca="false">D65+I65*dt+0.5*AA65*dt*dt</f>
        <v>17.5673058793743</v>
      </c>
      <c r="E66" s="1" t="n">
        <f aca="false">SQRT(B66^2+C66^2)</f>
        <v>28.5022176729312</v>
      </c>
      <c r="F66" s="1" t="n">
        <f aca="false">ATAN2(C66,B66)*180/PI()</f>
        <v>0.292023415718437</v>
      </c>
      <c r="G66" s="69" t="n">
        <f aca="false">G65+Y65*dt</f>
        <v>0.80928144045672</v>
      </c>
      <c r="H66" s="69" t="n">
        <f aca="false">H65+Z65*dt</f>
        <v>73.7234287779741</v>
      </c>
      <c r="I66" s="69" t="n">
        <f aca="false">I65+AA65*dt</f>
        <v>38.043517693772</v>
      </c>
      <c r="J66" s="1" t="n">
        <f aca="false">SQRT(G66^2+H66^2+I66^2)</f>
        <v>82.9644991893957</v>
      </c>
      <c r="K66" s="1" t="n">
        <f aca="false">IF(D66&gt;=hwind,SQRT((G66-vxw)^2+(H66-vyw)^2+I66^2),J66)</f>
        <v>82.9644991893957</v>
      </c>
      <c r="L66" s="1" t="n">
        <f aca="false">J66/1.467</f>
        <v>56.5538508448505</v>
      </c>
      <c r="M66" s="70" t="n">
        <f aca="false">cd0+cdspin*(spin/1000)*EXP(-A66/(tau*146.7/K66))</f>
        <v>0.489799742814962</v>
      </c>
      <c r="N66" s="71" t="n">
        <f aca="false">(romega/K66)*EXP(-A66/(tau*146.7/K66))</f>
        <v>0.988749877068315</v>
      </c>
      <c r="O66" s="71" t="n">
        <f aca="false">cl2_*N66/(cl0+cl1_*N66)</f>
        <v>0.383216034315286</v>
      </c>
      <c r="P66" s="71" t="n">
        <f aca="false">IF(D66&gt;=hwind,vxw,0)</f>
        <v>0</v>
      </c>
      <c r="Q66" s="71" t="n">
        <f aca="false">IF(D66&gt;=hwind,vyw,0)</f>
        <v>0</v>
      </c>
      <c r="R66" s="70" t="n">
        <f aca="false">-const*$M66*$K66*(G66-P66)</f>
        <v>-0.176530269699877</v>
      </c>
      <c r="S66" s="70" t="n">
        <f aca="false">-const*$M66*$K66*(H66-Q66)</f>
        <v>-16.0814472132596</v>
      </c>
      <c r="T66" s="70" t="n">
        <f aca="false">-const*$M66*$K66*I66</f>
        <v>-8.29851285731142</v>
      </c>
      <c r="U66" s="72" t="n">
        <f aca="false">omega*EXP(-A66/tau)*30/PI()</f>
        <v>6440.80188141719</v>
      </c>
      <c r="V66" s="70" t="n">
        <f aca="false">const*($O66/omega)*K66*(wy*I66-wz*(H66-Q66))</f>
        <v>2.17105222498134</v>
      </c>
      <c r="W66" s="70" t="n">
        <f aca="false">const*($O66/omega)*K66*(wz*(G66-P66)-wx*I66)</f>
        <v>-6.4341046523672</v>
      </c>
      <c r="X66" s="70" t="n">
        <f aca="false">const*($O66/omega)*K66*(wx*(H66-Q66)-wy*(G66-P66))</f>
        <v>12.4222809157906</v>
      </c>
      <c r="Y66" s="70" t="n">
        <f aca="false">R66+V66</f>
        <v>1.99452195528146</v>
      </c>
      <c r="Z66" s="70" t="n">
        <f aca="false">S66+W66</f>
        <v>-22.5155518656268</v>
      </c>
      <c r="AA66" s="70" t="n">
        <f aca="false">T66+X66-32.174</f>
        <v>-28.0502319415208</v>
      </c>
      <c r="AB66" s="0" t="n">
        <v>0</v>
      </c>
    </row>
    <row r="67" customFormat="false" ht="12.75" hidden="false" customHeight="false" outlineLevel="0" collapsed="false">
      <c r="A67" s="0" t="n">
        <f aca="false">A66+dt</f>
        <v>0.35</v>
      </c>
      <c r="B67" s="70" t="n">
        <f aca="false">B66+G66*dt+0.5*Y66*dt*dt</f>
        <v>0.153461162297821</v>
      </c>
      <c r="C67" s="70" t="n">
        <f aca="false">C66+H66*dt+0.5*Z66*dt*dt</f>
        <v>29.2379559819325</v>
      </c>
      <c r="D67" s="70" t="n">
        <f aca="false">D66+I66*dt+0.5*AA66*dt*dt</f>
        <v>17.946338544715</v>
      </c>
      <c r="E67" s="1" t="n">
        <f aca="false">SQRT(B67^2+C67^2)</f>
        <v>29.2383587147048</v>
      </c>
      <c r="F67" s="1" t="n">
        <f aca="false">ATAN2(C67,B67)*180/PI()</f>
        <v>0.300725405804363</v>
      </c>
      <c r="G67" s="69" t="n">
        <f aca="false">G66+Y66*dt</f>
        <v>0.829226660009535</v>
      </c>
      <c r="H67" s="69" t="n">
        <f aca="false">H66+Z66*dt</f>
        <v>73.4982732593179</v>
      </c>
      <c r="I67" s="69" t="n">
        <f aca="false">I66+AA66*dt</f>
        <v>37.7630153743568</v>
      </c>
      <c r="J67" s="1" t="n">
        <f aca="false">SQRT(G67^2+H67^2+I67^2)</f>
        <v>82.6361247828027</v>
      </c>
      <c r="K67" s="1" t="n">
        <f aca="false">IF(D67&gt;=hwind,SQRT((G67-vxw)^2+(H67-vyw)^2+I67^2),J67)</f>
        <v>82.6361247828027</v>
      </c>
      <c r="L67" s="1" t="n">
        <f aca="false">J67/1.467</f>
        <v>56.3300100768934</v>
      </c>
      <c r="M67" s="70" t="n">
        <f aca="false">cd0+cdspin*(spin/1000)*EXP(-A67/(tau*146.7/K67))</f>
        <v>0.489769052111752</v>
      </c>
      <c r="N67" s="71" t="n">
        <f aca="false">(romega/K67)*EXP(-A67/(tau*146.7/K67))</f>
        <v>0.992517715132566</v>
      </c>
      <c r="O67" s="71" t="n">
        <f aca="false">cl2_*N67/(cl0+cl1_*N67)</f>
        <v>0.383509757441529</v>
      </c>
      <c r="P67" s="71" t="n">
        <f aca="false">IF(D67&gt;=hwind,vxw,0)</f>
        <v>0</v>
      </c>
      <c r="Q67" s="71" t="n">
        <f aca="false">IF(D67&gt;=hwind,vyw,0)</f>
        <v>0</v>
      </c>
      <c r="R67" s="70" t="n">
        <f aca="false">-const*$M67*$K67*(G67-P67)</f>
        <v>-0.180153744623204</v>
      </c>
      <c r="S67" s="70" t="n">
        <f aca="false">-const*$M67*$K67*(H67-Q67)</f>
        <v>-15.9678768056653</v>
      </c>
      <c r="T67" s="70" t="n">
        <f aca="false">-const*$M67*$K67*I67</f>
        <v>-8.20420875985314</v>
      </c>
      <c r="U67" s="72" t="n">
        <f aca="false">omega*EXP(-A67/tau)*30/PI()</f>
        <v>6438.65530523929</v>
      </c>
      <c r="V67" s="70" t="n">
        <f aca="false">const*($O67/omega)*K67*(wy*I67-wz*(H67-Q67))</f>
        <v>2.15536173704835</v>
      </c>
      <c r="W67" s="70" t="n">
        <f aca="false">const*($O67/omega)*K67*(wz*(G67-P67)-wx*I67)</f>
        <v>-6.36684809206198</v>
      </c>
      <c r="X67" s="70" t="n">
        <f aca="false">const*($O67/omega)*K67*(wx*(H67-Q67)-wy*(G67-P67))</f>
        <v>12.3444871347103</v>
      </c>
      <c r="Y67" s="70" t="n">
        <f aca="false">R67+V67</f>
        <v>1.97520799242515</v>
      </c>
      <c r="Z67" s="70" t="n">
        <f aca="false">S67+W67</f>
        <v>-22.3347248977273</v>
      </c>
      <c r="AA67" s="70" t="n">
        <f aca="false">T67+X67-32.174</f>
        <v>-28.0337216251429</v>
      </c>
      <c r="AB67" s="0" t="n">
        <v>0</v>
      </c>
    </row>
    <row r="68" customFormat="false" ht="12.75" hidden="false" customHeight="false" outlineLevel="0" collapsed="false">
      <c r="A68" s="0" t="n">
        <f aca="false">A67+dt</f>
        <v>0.36</v>
      </c>
      <c r="B68" s="70" t="n">
        <f aca="false">B67+G67*dt+0.5*Y67*dt*dt</f>
        <v>0.161852189297537</v>
      </c>
      <c r="C68" s="70" t="n">
        <f aca="false">C67+H67*dt+0.5*Z67*dt*dt</f>
        <v>29.9718219782808</v>
      </c>
      <c r="D68" s="70" t="n">
        <f aca="false">D67+I67*dt+0.5*AA67*dt*dt</f>
        <v>18.3225670123773</v>
      </c>
      <c r="E68" s="1" t="n">
        <f aca="false">SQRT(B68^2+C68^2)</f>
        <v>29.9722589877529</v>
      </c>
      <c r="F68" s="1" t="n">
        <f aca="false">ATAN2(C68,B68)*180/PI()</f>
        <v>0.309402518713885</v>
      </c>
      <c r="G68" s="69" t="n">
        <f aca="false">G67+Y67*dt</f>
        <v>0.848978739933786</v>
      </c>
      <c r="H68" s="69" t="n">
        <f aca="false">H67+Z67*dt</f>
        <v>73.2749260103406</v>
      </c>
      <c r="I68" s="69" t="n">
        <f aca="false">I67+AA67*dt</f>
        <v>37.4826781581054</v>
      </c>
      <c r="J68" s="1" t="n">
        <f aca="false">SQRT(G68^2+H68^2+I68^2)</f>
        <v>82.3096999668074</v>
      </c>
      <c r="K68" s="1" t="n">
        <f aca="false">IF(D68&gt;=hwind,SQRT((G68-vxw)^2+(H68-vyw)^2+I68^2),J68)</f>
        <v>82.3096999668074</v>
      </c>
      <c r="L68" s="1" t="n">
        <f aca="false">J68/1.467</f>
        <v>56.1074982732157</v>
      </c>
      <c r="M68" s="70" t="n">
        <f aca="false">cd0+cdspin*(spin/1000)*EXP(-A68/(tau*146.7/K68))</f>
        <v>0.48973861820873</v>
      </c>
      <c r="N68" s="71" t="n">
        <f aca="false">(romega/K68)*EXP(-A68/(tau*146.7/K68))</f>
        <v>0.996293372841945</v>
      </c>
      <c r="O68" s="71" t="n">
        <f aca="false">cl2_*N68/(cl0+cl1_*N68)</f>
        <v>0.383802308476949</v>
      </c>
      <c r="P68" s="71" t="n">
        <f aca="false">IF(D68&gt;=hwind,vxw,0)</f>
        <v>0</v>
      </c>
      <c r="Q68" s="71" t="n">
        <f aca="false">IF(D68&gt;=hwind,vyw,0)</f>
        <v>0</v>
      </c>
      <c r="R68" s="70" t="n">
        <f aca="false">-const*$M68*$K68*(G68-P68)</f>
        <v>-0.183704984528208</v>
      </c>
      <c r="S68" s="70" t="n">
        <f aca="false">-const*$M68*$K68*(H68-Q68)</f>
        <v>-15.8554843788963</v>
      </c>
      <c r="T68" s="70" t="n">
        <f aca="false">-const*$M68*$K68*I68</f>
        <v>-8.11063279587847</v>
      </c>
      <c r="U68" s="72" t="n">
        <f aca="false">omega*EXP(-A68/tau)*30/PI()</f>
        <v>6436.50944446754</v>
      </c>
      <c r="V68" s="70" t="n">
        <f aca="false">const*($O68/omega)*K68*(wy*I68-wz*(H68-Q68))</f>
        <v>2.13980136175879</v>
      </c>
      <c r="W68" s="70" t="n">
        <f aca="false">const*($O68/omega)*K68*(wz*(G68-P68)-wx*I68)</f>
        <v>-6.30000570092102</v>
      </c>
      <c r="X68" s="70" t="n">
        <f aca="false">const*($O68/omega)*K68*(wx*(H68-Q68)-wy*(G68-P68))</f>
        <v>12.2674213351659</v>
      </c>
      <c r="Y68" s="70" t="n">
        <f aca="false">R68+V68</f>
        <v>1.95609637723059</v>
      </c>
      <c r="Z68" s="70" t="n">
        <f aca="false">S68+W68</f>
        <v>-22.1554900798173</v>
      </c>
      <c r="AA68" s="70" t="n">
        <f aca="false">T68+X68-32.174</f>
        <v>-28.0172114607126</v>
      </c>
      <c r="AB68" s="0" t="n">
        <v>0</v>
      </c>
    </row>
    <row r="69" customFormat="false" ht="12.75" hidden="false" customHeight="false" outlineLevel="0" collapsed="false">
      <c r="A69" s="0" t="n">
        <f aca="false">A68+dt</f>
        <v>0.37</v>
      </c>
      <c r="B69" s="70" t="n">
        <f aca="false">B68+G68*dt+0.5*Y68*dt*dt</f>
        <v>0.170439781515737</v>
      </c>
      <c r="C69" s="70" t="n">
        <f aca="false">C68+H68*dt+0.5*Z68*dt*dt</f>
        <v>30.7034634638802</v>
      </c>
      <c r="D69" s="70" t="n">
        <f aca="false">D68+I68*dt+0.5*AA68*dt*dt</f>
        <v>18.6959929333853</v>
      </c>
      <c r="E69" s="1" t="n">
        <f aca="false">SQRT(B69^2+C69^2)</f>
        <v>30.7039365293271</v>
      </c>
      <c r="F69" s="1" t="n">
        <f aca="false">ATAN2(C69,B69)*180/PI()</f>
        <v>0.318054666582089</v>
      </c>
      <c r="G69" s="69" t="n">
        <f aca="false">G68+Y68*dt</f>
        <v>0.868539703706092</v>
      </c>
      <c r="H69" s="69" t="n">
        <f aca="false">H68+Z68*dt</f>
        <v>73.0533711095424</v>
      </c>
      <c r="I69" s="69" t="n">
        <f aca="false">I68+AA68*dt</f>
        <v>37.2025060434982</v>
      </c>
      <c r="J69" s="1" t="n">
        <f aca="false">SQRT(G69^2+H69^2+I69^2)</f>
        <v>81.9852172504407</v>
      </c>
      <c r="K69" s="1" t="n">
        <f aca="false">IF(D69&gt;=hwind,SQRT((G69-vxw)^2+(H69-vyw)^2+I69^2),J69)</f>
        <v>81.9852172504407</v>
      </c>
      <c r="L69" s="1" t="n">
        <f aca="false">J69/1.467</f>
        <v>55.8863103274988</v>
      </c>
      <c r="M69" s="70" t="n">
        <f aca="false">cd0+cdspin*(spin/1000)*EXP(-A69/(tau*146.7/K69))</f>
        <v>0.489708438591864</v>
      </c>
      <c r="N69" s="71" t="n">
        <f aca="false">(romega/K69)*EXP(-A69/(tau*146.7/K69))</f>
        <v>1.000076752313</v>
      </c>
      <c r="O69" s="71" t="n">
        <f aca="false">cl2_*N69/(cl0+cl1_*N69)</f>
        <v>0.38409368503665</v>
      </c>
      <c r="P69" s="71" t="n">
        <f aca="false">IF(D69&gt;=hwind,vxw,0)</f>
        <v>0</v>
      </c>
      <c r="Q69" s="71" t="n">
        <f aca="false">IF(D69&gt;=hwind,vyw,0)</f>
        <v>0</v>
      </c>
      <c r="R69" s="70" t="n">
        <f aca="false">-const*$M69*$K69*(G69-P69)</f>
        <v>-0.187185227323776</v>
      </c>
      <c r="S69" s="70" t="n">
        <f aca="false">-const*$M69*$K69*(H69-Q69)</f>
        <v>-15.7442565026771</v>
      </c>
      <c r="T69" s="70" t="n">
        <f aca="false">-const*$M69*$K69*I69</f>
        <v>-8.01777917699298</v>
      </c>
      <c r="U69" s="72" t="n">
        <f aca="false">omega*EXP(-A69/tau)*30/PI()</f>
        <v>6434.36429886352</v>
      </c>
      <c r="V69" s="70" t="n">
        <f aca="false">const*($O69/omega)*K69*(wy*I69-wz*(H69-Q69))</f>
        <v>2.12436993638206</v>
      </c>
      <c r="W69" s="70" t="n">
        <f aca="false">const*($O69/omega)*K69*(wz*(G69-P69)-wx*I69)</f>
        <v>-6.23357523031873</v>
      </c>
      <c r="X69" s="70" t="n">
        <f aca="false">const*($O69/omega)*K69*(wx*(H69-Q69)-wy*(G69-P69))</f>
        <v>12.1910761730494</v>
      </c>
      <c r="Y69" s="70" t="n">
        <f aca="false">R69+V69</f>
        <v>1.93718470905829</v>
      </c>
      <c r="Z69" s="70" t="n">
        <f aca="false">S69+W69</f>
        <v>-21.9778317329958</v>
      </c>
      <c r="AA69" s="70" t="n">
        <f aca="false">T69+X69-32.174</f>
        <v>-28.0007030039436</v>
      </c>
      <c r="AB69" s="0" t="n">
        <f aca="false">IF(($D69-height)*($D70-height)&lt;0,1,0)</f>
        <v>0</v>
      </c>
    </row>
    <row r="70" customFormat="false" ht="12.75" hidden="false" customHeight="false" outlineLevel="0" collapsed="false">
      <c r="A70" s="0" t="n">
        <f aca="false">A69+dt</f>
        <v>0.38</v>
      </c>
      <c r="B70" s="70" t="n">
        <f aca="false">B69+G69*dt+0.5*Y69*dt*dt</f>
        <v>0.179222037788251</v>
      </c>
      <c r="C70" s="70" t="n">
        <f aca="false">C69+H69*dt+0.5*Z69*dt*dt</f>
        <v>31.432898283389</v>
      </c>
      <c r="D70" s="70" t="n">
        <f aca="false">D69+I69*dt+0.5*AA69*dt*dt</f>
        <v>19.0666179586701</v>
      </c>
      <c r="E70" s="1" t="n">
        <f aca="false">SQRT(B70^2+C70^2)</f>
        <v>31.4334092174665</v>
      </c>
      <c r="F70" s="1" t="n">
        <f aca="false">ATAN2(C70,B70)*180/PI()</f>
        <v>0.32668177758373</v>
      </c>
      <c r="G70" s="69" t="n">
        <f aca="false">G69+Y69*dt</f>
        <v>0.887911550796675</v>
      </c>
      <c r="H70" s="69" t="n">
        <f aca="false">H69+Z69*dt</f>
        <v>72.8335927922125</v>
      </c>
      <c r="I70" s="69" t="n">
        <f aca="false">I69+AA69*dt</f>
        <v>36.9224990134588</v>
      </c>
      <c r="J70" s="1" t="n">
        <f aca="false">SQRT(G70^2+H70^2+I70^2)</f>
        <v>81.6626693131123</v>
      </c>
      <c r="K70" s="1" t="n">
        <f aca="false">IF(D70&gt;=hwind,SQRT((G70-vxw)^2+(H70-vyw)^2+I70^2),J70)</f>
        <v>81.6626693131123</v>
      </c>
      <c r="L70" s="1" t="n">
        <f aca="false">J70/1.467</f>
        <v>55.6664412495653</v>
      </c>
      <c r="M70" s="70" t="n">
        <f aca="false">cd0+cdspin*(spin/1000)*EXP(-A70/(tau*146.7/K70))</f>
        <v>0.489678510759764</v>
      </c>
      <c r="N70" s="71" t="n">
        <f aca="false">(romega/K70)*EXP(-A70/(tau*146.7/K70))</f>
        <v>1.00386775235957</v>
      </c>
      <c r="O70" s="71" t="n">
        <f aca="false">cl2_*N70/(cl0+cl1_*N70)</f>
        <v>0.384383884647012</v>
      </c>
      <c r="P70" s="71" t="n">
        <f aca="false">IF(D70&gt;=hwind,vxw,0)</f>
        <v>0</v>
      </c>
      <c r="Q70" s="71" t="n">
        <f aca="false">IF(D70&gt;=hwind,vyw,0)</f>
        <v>0</v>
      </c>
      <c r="R70" s="70" t="n">
        <f aca="false">-const*$M70*$K70*(G70-P70)</f>
        <v>-0.190595691247451</v>
      </c>
      <c r="S70" s="70" t="n">
        <f aca="false">-const*$M70*$K70*(H70-Q70)</f>
        <v>-15.6341799493561</v>
      </c>
      <c r="T70" s="70" t="n">
        <f aca="false">-const*$M70*$K70*I70</f>
        <v>-7.92564216079782</v>
      </c>
      <c r="U70" s="72" t="n">
        <f aca="false">omega*EXP(-A70/tau)*30/PI()</f>
        <v>6432.21986818887</v>
      </c>
      <c r="V70" s="70" t="n">
        <f aca="false">const*($O70/omega)*K70*(wy*I70-wz*(H70-Q70))</f>
        <v>2.10906631264025</v>
      </c>
      <c r="W70" s="70" t="n">
        <f aca="false">const*($O70/omega)*K70*(wz*(G70-P70)-wx*I70)</f>
        <v>-6.16755443886301</v>
      </c>
      <c r="X70" s="70" t="n">
        <f aca="false">const*($O70/omega)*K70*(wx*(H70-Q70)-wy*(G70-P70))</f>
        <v>12.1154444075008</v>
      </c>
      <c r="Y70" s="70" t="n">
        <f aca="false">R70+V70</f>
        <v>1.9184706213928</v>
      </c>
      <c r="Z70" s="70" t="n">
        <f aca="false">S70+W70</f>
        <v>-21.8017343882191</v>
      </c>
      <c r="AA70" s="70" t="n">
        <f aca="false">T70+X70-32.174</f>
        <v>-27.9841977532971</v>
      </c>
      <c r="AB70" s="0" t="n">
        <f aca="false">IF(($D70-height)*($D71-height)&lt;0,1,0)</f>
        <v>0</v>
      </c>
    </row>
    <row r="71" customFormat="false" ht="12.75" hidden="false" customHeight="false" outlineLevel="0" collapsed="false">
      <c r="A71" s="0" t="n">
        <f aca="false">A70+dt</f>
        <v>0.39</v>
      </c>
      <c r="B71" s="70" t="n">
        <f aca="false">B70+G70*dt+0.5*Y70*dt*dt</f>
        <v>0.188197076827287</v>
      </c>
      <c r="C71" s="70" t="n">
        <f aca="false">C70+H70*dt+0.5*Z70*dt*dt</f>
        <v>32.1601441245917</v>
      </c>
      <c r="D71" s="70" t="n">
        <f aca="false">D70+I70*dt+0.5*AA70*dt*dt</f>
        <v>19.434443738917</v>
      </c>
      <c r="E71" s="1" t="n">
        <f aca="false">SQRT(B71^2+C71^2)</f>
        <v>32.1606947725673</v>
      </c>
      <c r="F71" s="1" t="n">
        <f aca="false">ATAN2(C71,B71)*180/PI()</f>
        <v>0.335283793970924</v>
      </c>
      <c r="G71" s="69" t="n">
        <f aca="false">G70+Y70*dt</f>
        <v>0.907096257010603</v>
      </c>
      <c r="H71" s="69" t="n">
        <f aca="false">H70+Z70*dt</f>
        <v>72.6155754483303</v>
      </c>
      <c r="I71" s="69" t="n">
        <f aca="false">I70+AA70*dt</f>
        <v>36.6426570359258</v>
      </c>
      <c r="J71" s="1" t="n">
        <f aca="false">SQRT(G71^2+H71^2+I71^2)</f>
        <v>81.3420490027397</v>
      </c>
      <c r="K71" s="1" t="n">
        <f aca="false">IF(D71&gt;=hwind,SQRT((G71-vxw)^2+(H71-vyw)^2+I71^2),J71)</f>
        <v>81.3420490027397</v>
      </c>
      <c r="L71" s="1" t="n">
        <f aca="false">J71/1.467</f>
        <v>55.4478861641034</v>
      </c>
      <c r="M71" s="70" t="n">
        <f aca="false">cd0+cdspin*(spin/1000)*EXP(-A71/(tau*146.7/K71))</f>
        <v>0.48964883222331</v>
      </c>
      <c r="N71" s="71" t="n">
        <f aca="false">(romega/K71)*EXP(-A71/(tau*146.7/K71))</f>
        <v>1.00766626843948</v>
      </c>
      <c r="O71" s="71" t="n">
        <f aca="false">cl2_*N71/(cl0+cl1_*N71)</f>
        <v>0.384672904746017</v>
      </c>
      <c r="P71" s="71" t="n">
        <f aca="false">IF(D71&gt;=hwind,vxw,0)</f>
        <v>0</v>
      </c>
      <c r="Q71" s="71" t="n">
        <f aca="false">IF(D71&gt;=hwind,vyw,0)</f>
        <v>0</v>
      </c>
      <c r="R71" s="70" t="n">
        <f aca="false">-const*$M71*$K71*(G71-P71)</f>
        <v>-0.193937575234533</v>
      </c>
      <c r="S71" s="70" t="n">
        <f aca="false">-const*$M71*$K71*(H71-Q71)</f>
        <v>-15.5252416905793</v>
      </c>
      <c r="T71" s="70" t="n">
        <f aca="false">-const*$M71*$K71*I71</f>
        <v>-7.83421605014403</v>
      </c>
      <c r="U71" s="72" t="n">
        <f aca="false">omega*EXP(-A71/tau)*30/PI()</f>
        <v>6430.07615220532</v>
      </c>
      <c r="V71" s="70" t="n">
        <f aca="false">const*($O71/omega)*K71*(wy*I71-wz*(H71-Q71))</f>
        <v>2.09388935649078</v>
      </c>
      <c r="W71" s="70" t="n">
        <f aca="false">const*($O71/omega)*K71*(wz*(G71-P71)-wx*I71)</f>
        <v>-6.10194109221516</v>
      </c>
      <c r="X71" s="70" t="n">
        <f aca="false">const*($O71/omega)*K71*(wx*(H71-Q71)-wy*(G71-P71))</f>
        <v>12.040518899396</v>
      </c>
      <c r="Y71" s="70" t="n">
        <f aca="false">R71+V71</f>
        <v>1.89995178125624</v>
      </c>
      <c r="Z71" s="70" t="n">
        <f aca="false">S71+W71</f>
        <v>-21.6271827827944</v>
      </c>
      <c r="AA71" s="70" t="n">
        <f aca="false">T71+X71-32.174</f>
        <v>-27.9676971507481</v>
      </c>
      <c r="AB71" s="0" t="n">
        <f aca="false">IF(($D71-height)*($D72-height)&lt;0,1,0)</f>
        <v>0</v>
      </c>
    </row>
    <row r="72" customFormat="false" ht="12.75" hidden="false" customHeight="false" outlineLevel="0" collapsed="false">
      <c r="A72" s="0" t="n">
        <f aca="false">A71+dt</f>
        <v>0.4</v>
      </c>
      <c r="B72" s="70" t="n">
        <f aca="false">B71+G71*dt+0.5*Y71*dt*dt</f>
        <v>0.197363036986456</v>
      </c>
      <c r="C72" s="70" t="n">
        <f aca="false">C71+H71*dt+0.5*Z71*dt*dt</f>
        <v>32.8852185199359</v>
      </c>
      <c r="D72" s="70" t="n">
        <f aca="false">D71+I71*dt+0.5*AA71*dt*dt</f>
        <v>19.7994719244187</v>
      </c>
      <c r="E72" s="1" t="n">
        <f aca="false">SQRT(B72^2+C72^2)</f>
        <v>32.8858107589322</v>
      </c>
      <c r="F72" s="1" t="n">
        <f aca="false">ATAN2(C72,B72)*180/PI()</f>
        <v>0.343860670389112</v>
      </c>
      <c r="G72" s="69" t="n">
        <f aca="false">G71+Y71*dt</f>
        <v>0.926095774823166</v>
      </c>
      <c r="H72" s="69" t="n">
        <f aca="false">H71+Z71*dt</f>
        <v>72.3993036205023</v>
      </c>
      <c r="I72" s="69" t="n">
        <f aca="false">I71+AA71*dt</f>
        <v>36.3629800644183</v>
      </c>
      <c r="J72" s="1" t="n">
        <f aca="false">SQRT(G72^2+H72^2+I72^2)</f>
        <v>81.0233493338995</v>
      </c>
      <c r="K72" s="1" t="n">
        <f aca="false">IF(D72&gt;=hwind,SQRT((G72-vxw)^2+(H72-vyw)^2+I72^2),J72)</f>
        <v>81.0233493338995</v>
      </c>
      <c r="L72" s="1" t="n">
        <f aca="false">J72/1.467</f>
        <v>55.2306403094066</v>
      </c>
      <c r="M72" s="70" t="n">
        <f aca="false">cd0+cdspin*(spin/1000)*EXP(-A72/(tau*146.7/K72))</f>
        <v>0.489619400505277</v>
      </c>
      <c r="N72" s="71" t="n">
        <f aca="false">(romega/K72)*EXP(-A72/(tau*146.7/K72))</f>
        <v>1.01147219260102</v>
      </c>
      <c r="O72" s="71" t="n">
        <f aca="false">cl2_*N72/(cl0+cl1_*N72)</f>
        <v>0.384960742683576</v>
      </c>
      <c r="P72" s="71" t="n">
        <f aca="false">IF(D72&gt;=hwind,vxw,0)</f>
        <v>0</v>
      </c>
      <c r="Q72" s="71" t="n">
        <f aca="false">IF(D72&gt;=hwind,vyw,0)</f>
        <v>0</v>
      </c>
      <c r="R72" s="70" t="n">
        <f aca="false">-const*$M72*$K72*(G72-P72)</f>
        <v>-0.197212059279405</v>
      </c>
      <c r="S72" s="70" t="n">
        <f aca="false">-const*$M72*$K72*(H72-Q72)</f>
        <v>-15.4174288940261</v>
      </c>
      <c r="T72" s="70" t="n">
        <f aca="false">-const*$M72*$K72*I72</f>
        <v>-7.74349519239435</v>
      </c>
      <c r="U72" s="72" t="n">
        <f aca="false">omega*EXP(-A72/tau)*30/PI()</f>
        <v>6427.93315067468</v>
      </c>
      <c r="V72" s="70" t="n">
        <f aca="false">const*($O72/omega)*K72*(wy*I72-wz*(H72-Q72))</f>
        <v>2.07883794791242</v>
      </c>
      <c r="W72" s="70" t="n">
        <f aca="false">const*($O72/omega)*K72*(wz*(G72-P72)-wx*I72)</f>
        <v>-6.03673296290835</v>
      </c>
      <c r="X72" s="70" t="n">
        <f aca="false">const*($O72/omega)*K72*(wx*(H72-Q72)-wy*(G72-P72))</f>
        <v>11.9662926098615</v>
      </c>
      <c r="Y72" s="70" t="n">
        <f aca="false">R72+V72</f>
        <v>1.88162588863302</v>
      </c>
      <c r="Z72" s="70" t="n">
        <f aca="false">S72+W72</f>
        <v>-21.4541618569344</v>
      </c>
      <c r="AA72" s="70" t="n">
        <f aca="false">T72+X72-32.174</f>
        <v>-27.9512025825328</v>
      </c>
      <c r="AB72" s="0" t="n">
        <f aca="false">IF(($D72-height)*($D73-height)&lt;0,1,0)</f>
        <v>0</v>
      </c>
    </row>
    <row r="73" customFormat="false" ht="12.75" hidden="false" customHeight="false" outlineLevel="0" collapsed="false">
      <c r="A73" s="0" t="n">
        <f aca="false">A72+dt</f>
        <v>0.41</v>
      </c>
      <c r="B73" s="70" t="n">
        <f aca="false">B72+G72*dt+0.5*Y72*dt*dt</f>
        <v>0.206718076029119</v>
      </c>
      <c r="C73" s="70" t="n">
        <f aca="false">C72+H72*dt+0.5*Z72*dt*dt</f>
        <v>33.608138848048</v>
      </c>
      <c r="D73" s="70" t="n">
        <f aca="false">D72+I72*dt+0.5*AA72*dt*dt</f>
        <v>20.1617041649338</v>
      </c>
      <c r="E73" s="1" t="n">
        <f aca="false">SQRT(B73^2+C73^2)</f>
        <v>33.6087745862986</v>
      </c>
      <c r="F73" s="1" t="n">
        <f aca="false">ATAN2(C73,B73)*180/PI()</f>
        <v>0.352412372426419</v>
      </c>
      <c r="G73" s="69" t="n">
        <f aca="false">G72+Y72*dt</f>
        <v>0.944912033709496</v>
      </c>
      <c r="H73" s="69" t="n">
        <f aca="false">H72+Z72*dt</f>
        <v>72.184762001933</v>
      </c>
      <c r="I73" s="69" t="n">
        <f aca="false">I72+AA72*dt</f>
        <v>36.083468038593</v>
      </c>
      <c r="J73" s="1" t="n">
        <f aca="false">SQRT(G73^2+H73^2+I73^2)</f>
        <v>80.7065634859974</v>
      </c>
      <c r="K73" s="1" t="n">
        <f aca="false">IF(D73&gt;=hwind,SQRT((G73-vxw)^2+(H73-vyw)^2+I73^2),J73)</f>
        <v>80.7065634859974</v>
      </c>
      <c r="L73" s="1" t="n">
        <f aca="false">J73/1.467</f>
        <v>55.0146990361264</v>
      </c>
      <c r="M73" s="70" t="n">
        <f aca="false">cd0+cdspin*(spin/1000)*EXP(-A73/(tau*146.7/K73))</f>
        <v>0.489590213139974</v>
      </c>
      <c r="N73" s="71" t="n">
        <f aca="false">(romega/K73)*EXP(-A73/(tau*146.7/K73))</f>
        <v>1.01528541342926</v>
      </c>
      <c r="O73" s="71" t="n">
        <f aca="false">cl2_*N73/(cl0+cl1_*N73)</f>
        <v>0.385247395721873</v>
      </c>
      <c r="P73" s="71" t="n">
        <f aca="false">IF(D73&gt;=hwind,vxw,0)</f>
        <v>0</v>
      </c>
      <c r="Q73" s="71" t="n">
        <f aca="false">IF(D73&gt;=hwind,vyw,0)</f>
        <v>0</v>
      </c>
      <c r="R73" s="70" t="n">
        <f aca="false">-const*$M73*$K73*(G73-P73)</f>
        <v>-0.200420304789279</v>
      </c>
      <c r="S73" s="70" t="n">
        <f aca="false">-const*$M73*$K73*(H73-Q73)</f>
        <v>-15.3107289202085</v>
      </c>
      <c r="T73" s="70" t="n">
        <f aca="false">-const*$M73*$K73*I73</f>
        <v>-7.65347397869248</v>
      </c>
      <c r="U73" s="72" t="n">
        <f aca="false">omega*EXP(-A73/tau)*30/PI()</f>
        <v>6425.79086335884</v>
      </c>
      <c r="V73" s="70" t="n">
        <f aca="false">const*($O73/omega)*K73*(wy*I73-wz*(H73-Q73))</f>
        <v>2.06391098069463</v>
      </c>
      <c r="W73" s="70" t="n">
        <f aca="false">const*($O73/omega)*K73*(wz*(G73-P73)-wx*I73)</f>
        <v>-5.97192783016493</v>
      </c>
      <c r="X73" s="70" t="n">
        <f aca="false">const*($O73/omega)*K73*(wx*(H73-Q73)-wy*(G73-P73))</f>
        <v>11.8927585988141</v>
      </c>
      <c r="Y73" s="70" t="n">
        <f aca="false">R73+V73</f>
        <v>1.86349067590535</v>
      </c>
      <c r="Z73" s="70" t="n">
        <f aca="false">S73+W73</f>
        <v>-21.2826567503734</v>
      </c>
      <c r="AA73" s="70" t="n">
        <f aca="false">T73+X73-32.174</f>
        <v>-27.9347153798784</v>
      </c>
      <c r="AB73" s="0" t="n">
        <f aca="false">IF(($D73-height)*($D74-height)&lt;0,1,0)</f>
        <v>0</v>
      </c>
    </row>
    <row r="74" customFormat="false" ht="12.75" hidden="false" customHeight="false" outlineLevel="0" collapsed="false">
      <c r="A74" s="0" t="n">
        <f aca="false">A73+dt</f>
        <v>0.42</v>
      </c>
      <c r="B74" s="70" t="n">
        <f aca="false">B73+G73*dt+0.5*Y73*dt*dt</f>
        <v>0.216260370900009</v>
      </c>
      <c r="C74" s="70" t="n">
        <f aca="false">C73+H73*dt+0.5*Z73*dt*dt</f>
        <v>34.3289223352298</v>
      </c>
      <c r="D74" s="70" t="n">
        <f aca="false">D73+I73*dt+0.5*AA73*dt*dt</f>
        <v>20.5211421095507</v>
      </c>
      <c r="E74" s="1" t="n">
        <f aca="false">SQRT(B74^2+C74^2)</f>
        <v>34.3296035113467</v>
      </c>
      <c r="F74" s="1" t="n">
        <f aca="false">ATAN2(C74,B74)*180/PI()</f>
        <v>0.360938875359605</v>
      </c>
      <c r="G74" s="69" t="n">
        <f aca="false">G73+Y73*dt</f>
        <v>0.963546940468549</v>
      </c>
      <c r="H74" s="69" t="n">
        <f aca="false">H73+Z73*dt</f>
        <v>71.9719354344292</v>
      </c>
      <c r="I74" s="69" t="n">
        <f aca="false">I73+AA73*dt</f>
        <v>35.8041208847942</v>
      </c>
      <c r="J74" s="1" t="n">
        <f aca="false">SQRT(G74^2+H74^2+I74^2)</f>
        <v>80.3916848014588</v>
      </c>
      <c r="K74" s="1" t="n">
        <f aca="false">IF(D74&gt;=hwind,SQRT((G74-vxw)^2+(H74-vyw)^2+I74^2),J74)</f>
        <v>80.3916848014588</v>
      </c>
      <c r="L74" s="1" t="n">
        <f aca="false">J74/1.467</f>
        <v>54.8000578060387</v>
      </c>
      <c r="M74" s="70" t="n">
        <f aca="false">cd0+cdspin*(spin/1000)*EXP(-A74/(tau*146.7/K74))</f>
        <v>0.489561267672883</v>
      </c>
      <c r="N74" s="71" t="n">
        <f aca="false">(romega/K74)*EXP(-A74/(tau*146.7/K74))</f>
        <v>1.01910581599219</v>
      </c>
      <c r="O74" s="71" t="n">
        <f aca="false">cl2_*N74/(cl0+cl1_*N74)</f>
        <v>0.385532861035714</v>
      </c>
      <c r="P74" s="71" t="n">
        <f aca="false">IF(D74&gt;=hwind,vxw,0)</f>
        <v>0</v>
      </c>
      <c r="Q74" s="71" t="n">
        <f aca="false">IF(D74&gt;=hwind,vyw,0)</f>
        <v>0</v>
      </c>
      <c r="R74" s="70" t="n">
        <f aca="false">-const*$M74*$K74*(G74-P74)</f>
        <v>-0.203563454930515</v>
      </c>
      <c r="S74" s="70" t="n">
        <f aca="false">-const*$M74*$K74*(H74-Q74)</f>
        <v>-15.2051293193293</v>
      </c>
      <c r="T74" s="70" t="n">
        <f aca="false">-const*$M74*$K74*I74</f>
        <v>-7.56414684323979</v>
      </c>
      <c r="U74" s="72" t="n">
        <f aca="false">omega*EXP(-A74/tau)*30/PI()</f>
        <v>6423.64929001977</v>
      </c>
      <c r="V74" s="70" t="n">
        <f aca="false">const*($O74/omega)*K74*(wy*I74-wz*(H74-Q74))</f>
        <v>2.04910736223009</v>
      </c>
      <c r="W74" s="70" t="n">
        <f aca="false">const*($O74/omega)*K74*(wz*(G74-P74)-wx*I74)</f>
        <v>-5.9075234797125</v>
      </c>
      <c r="X74" s="70" t="n">
        <f aca="false">const*($O74/omega)*K74*(wx*(H74-Q74)-wy*(G74-P74))</f>
        <v>11.8199100235248</v>
      </c>
      <c r="Y74" s="70" t="n">
        <f aca="false">R74+V74</f>
        <v>1.84554390729957</v>
      </c>
      <c r="Z74" s="70" t="n">
        <f aca="false">S74+W74</f>
        <v>-21.1126527990418</v>
      </c>
      <c r="AA74" s="70" t="n">
        <f aca="false">T74+X74-32.174</f>
        <v>-27.918236819715</v>
      </c>
      <c r="AB74" s="0" t="n">
        <f aca="false">IF(($D74-height)*($D75-height)&lt;0,1,0)</f>
        <v>0</v>
      </c>
    </row>
    <row r="75" customFormat="false" ht="12.75" hidden="false" customHeight="false" outlineLevel="0" collapsed="false">
      <c r="A75" s="0" t="n">
        <f aca="false">A74+dt</f>
        <v>0.43</v>
      </c>
      <c r="B75" s="70" t="n">
        <f aca="false">B74+G74*dt+0.5*Y74*dt*dt</f>
        <v>0.22598811750006</v>
      </c>
      <c r="C75" s="70" t="n">
        <f aca="false">C74+H74*dt+0.5*Z74*dt*dt</f>
        <v>35.0475860569342</v>
      </c>
      <c r="D75" s="70" t="n">
        <f aca="false">D74+I74*dt+0.5*AA74*dt*dt</f>
        <v>20.8777874065577</v>
      </c>
      <c r="E75" s="1" t="n">
        <f aca="false">SQRT(B75^2+C75^2)</f>
        <v>35.0483146391871</v>
      </c>
      <c r="F75" s="1" t="n">
        <f aca="false">ATAN2(C75,B75)*180/PI()</f>
        <v>0.369440163066285</v>
      </c>
      <c r="G75" s="69" t="n">
        <f aca="false">G74+Y74*dt</f>
        <v>0.982002379541545</v>
      </c>
      <c r="H75" s="69" t="n">
        <f aca="false">H74+Z74*dt</f>
        <v>71.7608089064388</v>
      </c>
      <c r="I75" s="69" t="n">
        <f aca="false">I74+AA74*dt</f>
        <v>35.5249385165971</v>
      </c>
      <c r="J75" s="1" t="n">
        <f aca="false">SQRT(G75^2+H75^2+I75^2)</f>
        <v>80.0787067839376</v>
      </c>
      <c r="K75" s="1" t="n">
        <f aca="false">IF(D75&gt;=hwind,SQRT((G75-vxw)^2+(H75-vyw)^2+I75^2),J75)</f>
        <v>80.0787067839376</v>
      </c>
      <c r="L75" s="1" t="n">
        <f aca="false">J75/1.467</f>
        <v>54.5867121908232</v>
      </c>
      <c r="M75" s="70" t="n">
        <f aca="false">cd0+cdspin*(spin/1000)*EXP(-A75/(tau*146.7/K75))</f>
        <v>0.489532561660307</v>
      </c>
      <c r="N75" s="71" t="n">
        <f aca="false">(romega/K75)*EXP(-A75/(tau*146.7/K75))</f>
        <v>1.02293328178673</v>
      </c>
      <c r="O75" s="71" t="n">
        <f aca="false">cl2_*N75/(cl0+cl1_*N75)</f>
        <v>0.385817135712887</v>
      </c>
      <c r="P75" s="71" t="n">
        <f aca="false">IF(D75&gt;=hwind,vxw,0)</f>
        <v>0</v>
      </c>
      <c r="Q75" s="71" t="n">
        <f aca="false">IF(D75&gt;=hwind,vyw,0)</f>
        <v>0</v>
      </c>
      <c r="R75" s="70" t="n">
        <f aca="false">-const*$M75*$K75*(G75-P75)</f>
        <v>-0.206642634967703</v>
      </c>
      <c r="S75" s="70" t="n">
        <f aca="false">-const*$M75*$K75*(H75-Q75)</f>
        <v>-15.1006178282004</v>
      </c>
      <c r="T75" s="70" t="n">
        <f aca="false">-const*$M75*$K75*I75</f>
        <v>-7.4755082625792</v>
      </c>
      <c r="U75" s="72" t="n">
        <f aca="false">omega*EXP(-A75/tau)*30/PI()</f>
        <v>6421.50843041952</v>
      </c>
      <c r="V75" s="70" t="n">
        <f aca="false">const*($O75/omega)*K75*(wy*I75-wz*(H75-Q75))</f>
        <v>2.03442601331047</v>
      </c>
      <c r="W75" s="70" t="n">
        <f aca="false">const*($O75/omega)*K75*(wz*(G75-P75)-wx*I75)</f>
        <v>-5.84351770359876</v>
      </c>
      <c r="X75" s="70" t="n">
        <f aca="false">const*($O75/omega)*K75*(wx*(H75-Q75)-wy*(G75-P75))</f>
        <v>11.7477401372079</v>
      </c>
      <c r="Y75" s="70" t="n">
        <f aca="false">R75+V75</f>
        <v>1.82778337834277</v>
      </c>
      <c r="Z75" s="70" t="n">
        <f aca="false">S75+W75</f>
        <v>-20.9441355317992</v>
      </c>
      <c r="AA75" s="70" t="n">
        <f aca="false">T75+X75-32.174</f>
        <v>-27.9017681253713</v>
      </c>
      <c r="AB75" s="0" t="n">
        <f aca="false">IF(($D75-height)*($D76-height)&lt;0,1,0)</f>
        <v>0</v>
      </c>
    </row>
    <row r="76" customFormat="false" ht="12.75" hidden="false" customHeight="false" outlineLevel="0" collapsed="false">
      <c r="A76" s="0" t="n">
        <f aca="false">A75+dt</f>
        <v>0.44</v>
      </c>
      <c r="B76" s="70" t="n">
        <f aca="false">B75+G75*dt+0.5*Y75*dt*dt</f>
        <v>0.235899530464392</v>
      </c>
      <c r="C76" s="70" t="n">
        <f aca="false">C75+H75*dt+0.5*Z75*dt*dt</f>
        <v>35.764146939222</v>
      </c>
      <c r="D76" s="70" t="n">
        <f aca="false">D75+I75*dt+0.5*AA75*dt*dt</f>
        <v>21.2316417033174</v>
      </c>
      <c r="E76" s="1" t="n">
        <f aca="false">SQRT(B76^2+C76^2)</f>
        <v>35.7649249248301</v>
      </c>
      <c r="F76" s="1" t="n">
        <f aca="false">ATAN2(C76,B76)*180/PI()</f>
        <v>0.37791622707833</v>
      </c>
      <c r="G76" s="69" t="n">
        <f aca="false">G75+Y75*dt</f>
        <v>1.00028021332497</v>
      </c>
      <c r="H76" s="69" t="n">
        <f aca="false">H75+Z75*dt</f>
        <v>71.5513675511208</v>
      </c>
      <c r="I76" s="69" t="n">
        <f aca="false">I75+AA75*dt</f>
        <v>35.2459208353434</v>
      </c>
      <c r="J76" s="1" t="n">
        <f aca="false">SQRT(G76^2+H76^2+I76^2)</f>
        <v>79.7676230965424</v>
      </c>
      <c r="K76" s="1" t="n">
        <f aca="false">IF(D76&gt;=hwind,SQRT((G76-vxw)^2+(H76-vyw)^2+I76^2),J76)</f>
        <v>79.7676230965424</v>
      </c>
      <c r="L76" s="1" t="n">
        <f aca="false">J76/1.467</f>
        <v>54.3746578708537</v>
      </c>
      <c r="M76" s="70" t="n">
        <f aca="false">cd0+cdspin*(spin/1000)*EXP(-A76/(tau*146.7/K76))</f>
        <v>0.489504092669019</v>
      </c>
      <c r="N76" s="71" t="n">
        <f aca="false">(romega/K76)*EXP(-A76/(tau*146.7/K76))</f>
        <v>1.02676768868466</v>
      </c>
      <c r="O76" s="71" t="n">
        <f aca="false">cl2_*N76/(cl0+cl1_*N76)</f>
        <v>0.386100216754539</v>
      </c>
      <c r="P76" s="71" t="n">
        <f aca="false">IF(D76&gt;=hwind,vxw,0)</f>
        <v>0</v>
      </c>
      <c r="Q76" s="71" t="n">
        <f aca="false">IF(D76&gt;=hwind,vyw,0)</f>
        <v>0</v>
      </c>
      <c r="R76" s="70" t="n">
        <f aca="false">-const*$M76*$K76*(G76-P76)</f>
        <v>-0.209658952595648</v>
      </c>
      <c r="S76" s="70" t="n">
        <f aca="false">-const*$M76*$K76*(H76-Q76)</f>
        <v>-14.9971823672179</v>
      </c>
      <c r="T76" s="70" t="n">
        <f aca="false">-const*$M76*$K76*I76</f>
        <v>-7.38755275488635</v>
      </c>
      <c r="U76" s="72" t="n">
        <f aca="false">omega*EXP(-A76/tau)*30/PI()</f>
        <v>6419.36828432022</v>
      </c>
      <c r="V76" s="70" t="n">
        <f aca="false">const*($O76/omega)*K76*(wy*I76-wz*(H76-Q76))</f>
        <v>2.01986586792527</v>
      </c>
      <c r="W76" s="70" t="n">
        <f aca="false">const*($O76/omega)*K76*(wz*(G76-P76)-wx*I76)</f>
        <v>-5.77990830000535</v>
      </c>
      <c r="X76" s="70" t="n">
        <f aca="false">const*($O76/omega)*K76*(wx*(H76-Q76)-wy*(G76-P76))</f>
        <v>11.676242287633</v>
      </c>
      <c r="Y76" s="70" t="n">
        <f aca="false">R76+V76</f>
        <v>1.81020691532962</v>
      </c>
      <c r="Z76" s="70" t="n">
        <f aca="false">S76+W76</f>
        <v>-20.7770906672232</v>
      </c>
      <c r="AA76" s="70" t="n">
        <f aca="false">T76+X76-32.174</f>
        <v>-27.8853104672534</v>
      </c>
      <c r="AB76" s="0" t="n">
        <f aca="false">IF(($D76-height)*($D77-height)&lt;0,1,0)</f>
        <v>0</v>
      </c>
    </row>
    <row r="77" customFormat="false" ht="12.75" hidden="false" customHeight="false" outlineLevel="0" collapsed="false">
      <c r="A77" s="0" t="n">
        <f aca="false">A76+dt</f>
        <v>0.45</v>
      </c>
      <c r="B77" s="70" t="n">
        <f aca="false">B76+G76*dt+0.5*Y76*dt*dt</f>
        <v>0.245992842943409</v>
      </c>
      <c r="C77" s="70" t="n">
        <f aca="false">C76+H76*dt+0.5*Z76*dt*dt</f>
        <v>36.4786217601998</v>
      </c>
      <c r="D77" s="70" t="n">
        <f aca="false">D76+I76*dt+0.5*AA76*dt*dt</f>
        <v>21.5827066461475</v>
      </c>
      <c r="E77" s="1" t="n">
        <f aca="false">SQRT(B77^2+C77^2)</f>
        <v>36.479451174634</v>
      </c>
      <c r="F77" s="1" t="n">
        <f aca="false">ATAN2(C77,B77)*180/PI()</f>
        <v>0.386367065755586</v>
      </c>
      <c r="G77" s="69" t="n">
        <f aca="false">G76+Y76*dt</f>
        <v>1.01838228247827</v>
      </c>
      <c r="H77" s="69" t="n">
        <f aca="false">H76+Z76*dt</f>
        <v>71.3435966444486</v>
      </c>
      <c r="I77" s="69" t="n">
        <f aca="false">I76+AA76*dt</f>
        <v>34.9670677306708</v>
      </c>
      <c r="J77" s="1" t="n">
        <f aca="false">SQRT(G77^2+H77^2+I77^2)</f>
        <v>79.4584275600793</v>
      </c>
      <c r="K77" s="1" t="n">
        <f aca="false">IF(D77&gt;=hwind,SQRT((G77-vxw)^2+(H77-vyw)^2+I77^2),J77)</f>
        <v>79.4584275600793</v>
      </c>
      <c r="L77" s="1" t="n">
        <f aca="false">J77/1.467</f>
        <v>54.1638906340009</v>
      </c>
      <c r="M77" s="70" t="n">
        <f aca="false">cd0+cdspin*(spin/1000)*EXP(-A77/(tau*146.7/K77))</f>
        <v>0.489475858275918</v>
      </c>
      <c r="N77" s="71" t="n">
        <f aca="false">(romega/K77)*EXP(-A77/(tau*146.7/K77))</f>
        <v>1.0306089108785</v>
      </c>
      <c r="O77" s="71" t="n">
        <f aca="false">cl2_*N77/(cl0+cl1_*N77)</f>
        <v>0.386382101075557</v>
      </c>
      <c r="P77" s="71" t="n">
        <f aca="false">IF(D77&gt;=hwind,vxw,0)</f>
        <v>0</v>
      </c>
      <c r="Q77" s="71" t="n">
        <f aca="false">IF(D77&gt;=hwind,vyw,0)</f>
        <v>0</v>
      </c>
      <c r="R77" s="70" t="n">
        <f aca="false">-const*$M77*$K77*(G77-P77)</f>
        <v>-0.212613498264439</v>
      </c>
      <c r="S77" s="70" t="n">
        <f aca="false">-const*$M77*$K77*(H77-Q77)</f>
        <v>-14.8948110373935</v>
      </c>
      <c r="T77" s="70" t="n">
        <f aca="false">-const*$M77*$K77*I77</f>
        <v>-7.3002748792678</v>
      </c>
      <c r="U77" s="72" t="n">
        <f aca="false">omega*EXP(-A77/tau)*30/PI()</f>
        <v>6417.22885148406</v>
      </c>
      <c r="V77" s="70" t="n">
        <f aca="false">const*($O77/omega)*K77*(wy*I77-wz*(H77-Q77))</f>
        <v>2.00542587306362</v>
      </c>
      <c r="W77" s="70" t="n">
        <f aca="false">const*($O77/omega)*K77*(wz*(G77-P77)-wx*I77)</f>
        <v>-5.71669307306051</v>
      </c>
      <c r="X77" s="70" t="n">
        <f aca="false">const*($O77/omega)*K77*(wx*(H77-Q77)-wy*(G77-P77))</f>
        <v>11.6054099157603</v>
      </c>
      <c r="Y77" s="70" t="n">
        <f aca="false">R77+V77</f>
        <v>1.79281237479918</v>
      </c>
      <c r="Z77" s="70" t="n">
        <f aca="false">S77+W77</f>
        <v>-20.611504110454</v>
      </c>
      <c r="AA77" s="70" t="n">
        <f aca="false">T77+X77-32.174</f>
        <v>-27.8688649635075</v>
      </c>
      <c r="AB77" s="0" t="n">
        <f aca="false">IF(($D77-height)*($D78-height)&lt;0,1,0)</f>
        <v>0</v>
      </c>
    </row>
    <row r="78" customFormat="false" ht="12.75" hidden="false" customHeight="false" outlineLevel="0" collapsed="false">
      <c r="A78" s="0" t="n">
        <f aca="false">A77+dt</f>
        <v>0.46</v>
      </c>
      <c r="B78" s="70" t="n">
        <f aca="false">B77+G77*dt+0.5*Y77*dt*dt</f>
        <v>0.256266306386931</v>
      </c>
      <c r="C78" s="70" t="n">
        <f aca="false">C77+H77*dt+0.5*Z77*dt*dt</f>
        <v>37.1910271514388</v>
      </c>
      <c r="D78" s="70" t="n">
        <f aca="false">D77+I77*dt+0.5*AA77*dt*dt</f>
        <v>21.930983880206</v>
      </c>
      <c r="E78" s="1" t="n">
        <f aca="false">SQRT(B78^2+C78^2)</f>
        <v>37.1919100477355</v>
      </c>
      <c r="F78" s="1" t="n">
        <f aca="false">ATAN2(C78,B78)*180/PI()</f>
        <v>0.394792683562509</v>
      </c>
      <c r="G78" s="69" t="n">
        <f aca="false">G77+Y77*dt</f>
        <v>1.03631040622626</v>
      </c>
      <c r="H78" s="69" t="n">
        <f aca="false">H77+Z77*dt</f>
        <v>71.1374816033441</v>
      </c>
      <c r="I78" s="69" t="n">
        <f aca="false">I77+AA77*dt</f>
        <v>34.6883790810358</v>
      </c>
      <c r="J78" s="1" t="n">
        <f aca="false">SQRT(G78^2+H78^2+I78^2)</f>
        <v>79.1511141513106</v>
      </c>
      <c r="K78" s="1" t="n">
        <f aca="false">IF(D78&gt;=hwind,SQRT((G78-vxw)^2+(H78-vyw)^2+I78^2),J78)</f>
        <v>79.1511141513106</v>
      </c>
      <c r="L78" s="1" t="n">
        <f aca="false">J78/1.467</f>
        <v>53.9544063744449</v>
      </c>
      <c r="M78" s="70" t="n">
        <f aca="false">cd0+cdspin*(spin/1000)*EXP(-A78/(tau*146.7/K78))</f>
        <v>0.48944785606769</v>
      </c>
      <c r="N78" s="71" t="n">
        <f aca="false">(romega/K78)*EXP(-A78/(tau*146.7/K78))</f>
        <v>1.0344568188273</v>
      </c>
      <c r="O78" s="71" t="n">
        <f aca="false">cl2_*N78/(cl0+cl1_*N78)</f>
        <v>0.386662785504967</v>
      </c>
      <c r="P78" s="71" t="n">
        <f aca="false">IF(D78&gt;=hwind,vxw,0)</f>
        <v>0</v>
      </c>
      <c r="Q78" s="71" t="n">
        <f aca="false">IF(D78&gt;=hwind,vyw,0)</f>
        <v>0</v>
      </c>
      <c r="R78" s="70" t="n">
        <f aca="false">-const*$M78*$K78*(G78-P78)</f>
        <v>-0.215507345497742</v>
      </c>
      <c r="S78" s="70" t="n">
        <f aca="false">-const*$M78*$K78*(H78-Q78)</f>
        <v>-14.7934921174418</v>
      </c>
      <c r="T78" s="70" t="n">
        <f aca="false">-const*$M78*$K78*I78</f>
        <v>-7.21366923506627</v>
      </c>
      <c r="U78" s="72" t="n">
        <f aca="false">omega*EXP(-A78/tau)*30/PI()</f>
        <v>6415.09013167334</v>
      </c>
      <c r="V78" s="70" t="n">
        <f aca="false">const*($O78/omega)*K78*(wy*I78-wz*(H78-Q78))</f>
        <v>1.99110498851915</v>
      </c>
      <c r="W78" s="70" t="n">
        <f aca="false">const*($O78/omega)*K78*(wz*(G78-P78)-wx*I78)</f>
        <v>-5.65386983265085</v>
      </c>
      <c r="X78" s="70" t="n">
        <f aca="false">const*($O78/omega)*K78*(wx*(H78-Q78)-wy*(G78-P78))</f>
        <v>11.5352365543989</v>
      </c>
      <c r="Y78" s="70" t="n">
        <f aca="false">R78+V78</f>
        <v>1.77559764302141</v>
      </c>
      <c r="Z78" s="70" t="n">
        <f aca="false">S78+W78</f>
        <v>-20.4473619500926</v>
      </c>
      <c r="AA78" s="70" t="n">
        <f aca="false">T78+X78-32.174</f>
        <v>-27.8524326806674</v>
      </c>
      <c r="AB78" s="0" t="n">
        <f aca="false">IF(($D78-height)*($D79-height)&lt;0,1,0)</f>
        <v>0</v>
      </c>
    </row>
    <row r="79" customFormat="false" ht="12.75" hidden="false" customHeight="false" outlineLevel="0" collapsed="false">
      <c r="A79" s="0" t="n">
        <f aca="false">A78+dt</f>
        <v>0.47</v>
      </c>
      <c r="B79" s="70" t="n">
        <f aca="false">B78+G78*dt+0.5*Y78*dt*dt</f>
        <v>0.266718190331345</v>
      </c>
      <c r="C79" s="70" t="n">
        <f aca="false">C78+H78*dt+0.5*Z78*dt*dt</f>
        <v>37.9013795993747</v>
      </c>
      <c r="D79" s="70" t="n">
        <f aca="false">D78+I78*dt+0.5*AA78*dt*dt</f>
        <v>22.2764750493823</v>
      </c>
      <c r="E79" s="1" t="n">
        <f aca="false">SQRT(B79^2+C79^2)</f>
        <v>37.9023180574613</v>
      </c>
      <c r="F79" s="1" t="n">
        <f aca="false">ATAN2(C79,B79)*180/PI()</f>
        <v>0.403193090433115</v>
      </c>
      <c r="G79" s="69" t="n">
        <f aca="false">G78+Y78*dt</f>
        <v>1.05406638265648</v>
      </c>
      <c r="H79" s="69" t="n">
        <f aca="false">H78+Z78*dt</f>
        <v>70.9330079838431</v>
      </c>
      <c r="I79" s="69" t="n">
        <f aca="false">I78+AA78*dt</f>
        <v>34.4098547542291</v>
      </c>
      <c r="J79" s="1" t="n">
        <f aca="false">SQRT(G79^2+H79^2+I79^2)</f>
        <v>78.8456770012291</v>
      </c>
      <c r="K79" s="1" t="n">
        <f aca="false">IF(D79&gt;=hwind,SQRT((G79-vxw)^2+(H79-vyw)^2+I79^2),J79)</f>
        <v>78.8456770012291</v>
      </c>
      <c r="L79" s="1" t="n">
        <f aca="false">J79/1.467</f>
        <v>53.746201091499</v>
      </c>
      <c r="M79" s="70" t="n">
        <f aca="false">cd0+cdspin*(spin/1000)*EXP(-A79/(tau*146.7/K79))</f>
        <v>0.489420083640476</v>
      </c>
      <c r="N79" s="71" t="n">
        <f aca="false">(romega/K79)*EXP(-A79/(tau*146.7/K79))</f>
        <v>1.03831127920251</v>
      </c>
      <c r="O79" s="71" t="n">
        <f aca="false">cl2_*N79/(cl0+cl1_*N79)</f>
        <v>0.386942266786343</v>
      </c>
      <c r="P79" s="71" t="n">
        <f aca="false">IF(D79&gt;=hwind,vxw,0)</f>
        <v>0</v>
      </c>
      <c r="Q79" s="71" t="n">
        <f aca="false">IF(D79&gt;=hwind,vyw,0)</f>
        <v>0</v>
      </c>
      <c r="R79" s="70" t="n">
        <f aca="false">-const*$M79*$K79*(G79-P79)</f>
        <v>-0.218341551204468</v>
      </c>
      <c r="S79" s="70" t="n">
        <f aca="false">-const*$M79*$K79*(H79-Q79)</f>
        <v>-14.69321406092</v>
      </c>
      <c r="T79" s="70" t="n">
        <f aca="false">-const*$M79*$K79*I79</f>
        <v>-7.12773046117284</v>
      </c>
      <c r="U79" s="72" t="n">
        <f aca="false">omega*EXP(-A79/tau)*30/PI()</f>
        <v>6412.95212465041</v>
      </c>
      <c r="V79" s="70" t="n">
        <f aca="false">const*($O79/omega)*K79*(wy*I79-wz*(H79-Q79))</f>
        <v>1.97690218669765</v>
      </c>
      <c r="W79" s="70" t="n">
        <f aca="false">const*($O79/omega)*K79*(wz*(G79-P79)-wx*I79)</f>
        <v>-5.5914363942321</v>
      </c>
      <c r="X79" s="70" t="n">
        <f aca="false">const*($O79/omega)*K79*(wx*(H79-Q79)-wy*(G79-P79))</f>
        <v>11.4657158268862</v>
      </c>
      <c r="Y79" s="70" t="n">
        <f aca="false">R79+V79</f>
        <v>1.75856063549318</v>
      </c>
      <c r="Z79" s="70" t="n">
        <f aca="false">S79+W79</f>
        <v>-20.2846504551521</v>
      </c>
      <c r="AA79" s="70" t="n">
        <f aca="false">T79+X79-32.174</f>
        <v>-27.8360146342867</v>
      </c>
      <c r="AB79" s="0" t="n">
        <f aca="false">IF(($D79-height)*($D80-height)&lt;0,1,0)</f>
        <v>0</v>
      </c>
    </row>
    <row r="80" customFormat="false" ht="12.75" hidden="false" customHeight="false" outlineLevel="0" collapsed="false">
      <c r="A80" s="0" t="n">
        <f aca="false">A79+dt</f>
        <v>0.48</v>
      </c>
      <c r="B80" s="70" t="n">
        <f aca="false">B79+G79*dt+0.5*Y79*dt*dt</f>
        <v>0.277346782189684</v>
      </c>
      <c r="C80" s="70" t="n">
        <f aca="false">C79+H79*dt+0.5*Z79*dt*dt</f>
        <v>38.6096954466904</v>
      </c>
      <c r="D80" s="70" t="n">
        <f aca="false">D79+I79*dt+0.5*AA79*dt*dt</f>
        <v>22.6191817961929</v>
      </c>
      <c r="E80" s="1" t="n">
        <f aca="false">SQRT(B80^2+C80^2)</f>
        <v>38.6106915727209</v>
      </c>
      <c r="F80" s="1" t="n">
        <f aca="false">ATAN2(C80,B80)*180/PI()</f>
        <v>0.411568301211972</v>
      </c>
      <c r="G80" s="69" t="n">
        <f aca="false">G79+Y79*dt</f>
        <v>1.07165198901141</v>
      </c>
      <c r="H80" s="69" t="n">
        <f aca="false">H79+Z79*dt</f>
        <v>70.7301614792916</v>
      </c>
      <c r="I80" s="69" t="n">
        <f aca="false">I79+AA79*dt</f>
        <v>34.1314946078862</v>
      </c>
      <c r="J80" s="1" t="n">
        <f aca="false">SQRT(G80^2+H80^2+I80^2)</f>
        <v>78.542110393345</v>
      </c>
      <c r="K80" s="1" t="n">
        <f aca="false">IF(D80&gt;=hwind,SQRT((G80-vxw)^2+(H80-vyw)^2+I80^2),J80)</f>
        <v>78.542110393345</v>
      </c>
      <c r="L80" s="1" t="n">
        <f aca="false">J80/1.467</f>
        <v>53.5392708884424</v>
      </c>
      <c r="M80" s="70" t="n">
        <f aca="false">cd0+cdspin*(spin/1000)*EXP(-A80/(tau*146.7/K80))</f>
        <v>0.489392538599537</v>
      </c>
      <c r="N80" s="71" t="n">
        <f aca="false">(romega/K80)*EXP(-A80/(tau*146.7/K80))</f>
        <v>1.0421721548338</v>
      </c>
      <c r="O80" s="71" t="n">
        <f aca="false">cl2_*N80/(cl0+cl1_*N80)</f>
        <v>0.387220541578229</v>
      </c>
      <c r="P80" s="71" t="n">
        <f aca="false">IF(D80&gt;=hwind,vxw,0)</f>
        <v>0</v>
      </c>
      <c r="Q80" s="71" t="n">
        <f aca="false">IF(D80&gt;=hwind,vyw,0)</f>
        <v>0</v>
      </c>
      <c r="R80" s="70" t="n">
        <f aca="false">-const*$M80*$K80*(G80-P80)</f>
        <v>-0.221117155983979</v>
      </c>
      <c r="S80" s="70" t="n">
        <f aca="false">-const*$M80*$K80*(H80-Q80)</f>
        <v>-14.5939654934211</v>
      </c>
      <c r="T80" s="70" t="n">
        <f aca="false">-const*$M80*$K80*I80</f>
        <v>-7.04245323534597</v>
      </c>
      <c r="U80" s="72" t="n">
        <f aca="false">omega*EXP(-A80/tau)*30/PI()</f>
        <v>6410.81483017773</v>
      </c>
      <c r="V80" s="70" t="n">
        <f aca="false">const*($O80/omega)*K80*(wy*I80-wz*(H80-Q80))</f>
        <v>1.96281645242761</v>
      </c>
      <c r="W80" s="70" t="n">
        <f aca="false">const*($O80/omega)*K80*(wz*(G80-P80)-wx*I80)</f>
        <v>-5.52939057863895</v>
      </c>
      <c r="X80" s="70" t="n">
        <f aca="false">const*($O80/omega)*K80*(wx*(H80-Q80)-wy*(G80-P80))</f>
        <v>11.3968414457895</v>
      </c>
      <c r="Y80" s="70" t="n">
        <f aca="false">R80+V80</f>
        <v>1.74169929644363</v>
      </c>
      <c r="Z80" s="70" t="n">
        <f aca="false">S80+W80</f>
        <v>-20.12335607206</v>
      </c>
      <c r="AA80" s="70" t="n">
        <f aca="false">T80+X80-32.174</f>
        <v>-27.8196117895565</v>
      </c>
      <c r="AB80" s="0" t="n">
        <f aca="false">IF(($D80-height)*($D81-height)&lt;0,1,0)</f>
        <v>0</v>
      </c>
    </row>
    <row r="81" customFormat="false" ht="12.75" hidden="false" customHeight="false" outlineLevel="0" collapsed="false">
      <c r="A81" s="0" t="n">
        <f aca="false">A80+dt</f>
        <v>0.49</v>
      </c>
      <c r="B81" s="70" t="n">
        <f aca="false">B80+G80*dt+0.5*Y80*dt*dt</f>
        <v>0.288150387044621</v>
      </c>
      <c r="C81" s="70" t="n">
        <f aca="false">C80+H80*dt+0.5*Z80*dt*dt</f>
        <v>39.3159908936797</v>
      </c>
      <c r="D81" s="70" t="n">
        <f aca="false">D80+I80*dt+0.5*AA80*dt*dt</f>
        <v>22.9591057616823</v>
      </c>
      <c r="E81" s="1" t="n">
        <f aca="false">SQRT(B81^2+C81^2)</f>
        <v>39.3170468193818</v>
      </c>
      <c r="F81" s="1" t="n">
        <f aca="false">ATAN2(C81,B81)*180/PI()</f>
        <v>0.419918335160871</v>
      </c>
      <c r="G81" s="69" t="n">
        <f aca="false">G80+Y80*dt</f>
        <v>1.08906898197584</v>
      </c>
      <c r="H81" s="69" t="n">
        <f aca="false">H80+Z80*dt</f>
        <v>70.528927918571</v>
      </c>
      <c r="I81" s="69" t="n">
        <f aca="false">I80+AA80*dt</f>
        <v>33.8532984899907</v>
      </c>
      <c r="J81" s="1" t="n">
        <f aca="false">SQRT(G81^2+H81^2+I81^2)</f>
        <v>78.2404087619875</v>
      </c>
      <c r="K81" s="1" t="n">
        <f aca="false">IF(D81&gt;=hwind,SQRT((G81-vxw)^2+(H81-vyw)^2+I81^2),J81)</f>
        <v>78.2404087619875</v>
      </c>
      <c r="L81" s="1" t="n">
        <f aca="false">J81/1.467</f>
        <v>53.3336119713616</v>
      </c>
      <c r="M81" s="70" t="n">
        <f aca="false">cd0+cdspin*(spin/1000)*EXP(-A81/(tau*146.7/K81))</f>
        <v>0.489365218558937</v>
      </c>
      <c r="N81" s="71" t="n">
        <f aca="false">(romega/K81)*EXP(-A81/(tau*146.7/K81))</f>
        <v>1.04603930465505</v>
      </c>
      <c r="O81" s="71" t="n">
        <f aca="false">cl2_*N81/(cl0+cl1_*N81)</f>
        <v>0.38749760645458</v>
      </c>
      <c r="P81" s="71" t="n">
        <f aca="false">IF(D81&gt;=hwind,vxw,0)</f>
        <v>0</v>
      </c>
      <c r="Q81" s="71" t="n">
        <f aca="false">IF(D81&gt;=hwind,vyw,0)</f>
        <v>0</v>
      </c>
      <c r="R81" s="70" t="n">
        <f aca="false">-const*$M81*$K81*(G81-P81)</f>
        <v>-0.223835184424949</v>
      </c>
      <c r="S81" s="70" t="n">
        <f aca="false">-const*$M81*$K81*(H81-Q81)</f>
        <v>-14.4957352098175</v>
      </c>
      <c r="T81" s="70" t="n">
        <f aca="false">-const*$M81*$K81*I81</f>
        <v>-6.95783227353729</v>
      </c>
      <c r="U81" s="72" t="n">
        <f aca="false">omega*EXP(-A81/tau)*30/PI()</f>
        <v>6408.67824801781</v>
      </c>
      <c r="V81" s="70" t="n">
        <f aca="false">const*($O81/omega)*K81*(wy*I81-wz*(H81-Q81))</f>
        <v>1.94884678277352</v>
      </c>
      <c r="W81" s="70" t="n">
        <f aca="false">const*($O81/omega)*K81*(wz*(G81-P81)-wx*I81)</f>
        <v>-5.46773021189409</v>
      </c>
      <c r="X81" s="70" t="n">
        <f aca="false">const*($O81/omega)*K81*(wx*(H81-Q81)-wy*(G81-P81))</f>
        <v>11.3286072116288</v>
      </c>
      <c r="Y81" s="70" t="n">
        <f aca="false">R81+V81</f>
        <v>1.72501159834857</v>
      </c>
      <c r="Z81" s="70" t="n">
        <f aca="false">S81+W81</f>
        <v>-19.9634654217116</v>
      </c>
      <c r="AA81" s="70" t="n">
        <f aca="false">T81+X81-32.174</f>
        <v>-27.8032250619085</v>
      </c>
      <c r="AB81" s="0" t="n">
        <f aca="false">IF(($D81-height)*($D82-height)&lt;0,1,0)</f>
        <v>0</v>
      </c>
    </row>
    <row r="82" customFormat="false" ht="12.75" hidden="false" customHeight="false" outlineLevel="0" collapsed="false">
      <c r="A82" s="0" t="n">
        <f aca="false">A81+dt</f>
        <v>0.5</v>
      </c>
      <c r="B82" s="70" t="n">
        <f aca="false">B81+G81*dt+0.5*Y81*dt*dt</f>
        <v>0.299127327444296</v>
      </c>
      <c r="C82" s="70" t="n">
        <f aca="false">C81+H81*dt+0.5*Z81*dt*dt</f>
        <v>40.0202819995944</v>
      </c>
      <c r="D82" s="70" t="n">
        <f aca="false">D81+I81*dt+0.5*AA81*dt*dt</f>
        <v>23.2962485853291</v>
      </c>
      <c r="E82" s="1" t="n">
        <f aca="false">SQRT(B82^2+C82^2)</f>
        <v>40.0213998816268</v>
      </c>
      <c r="F82" s="1" t="n">
        <f aca="false">ATAN2(C82,B82)*180/PI()</f>
        <v>0.428243215522388</v>
      </c>
      <c r="G82" s="69" t="n">
        <f aca="false">G81+Y81*dt</f>
        <v>1.10631909795933</v>
      </c>
      <c r="H82" s="69" t="n">
        <f aca="false">H81+Z81*dt</f>
        <v>70.3292932643539</v>
      </c>
      <c r="I82" s="69" t="n">
        <f aca="false">I81+AA81*dt</f>
        <v>33.5752662393716</v>
      </c>
      <c r="J82" s="1" t="n">
        <f aca="false">SQRT(G82^2+H82^2+I82^2)</f>
        <v>77.9405666906181</v>
      </c>
      <c r="K82" s="1" t="n">
        <f aca="false">IF(D82&gt;=hwind,SQRT((G82-vxw)^2+(H82-vyw)^2+I82^2),J82)</f>
        <v>77.9405666906181</v>
      </c>
      <c r="L82" s="1" t="n">
        <f aca="false">J82/1.467</f>
        <v>53.1292206480014</v>
      </c>
      <c r="M82" s="70" t="n">
        <f aca="false">cd0+cdspin*(spin/1000)*EXP(-A82/(tau*146.7/K82))</f>
        <v>0.489338121141216</v>
      </c>
      <c r="N82" s="71" t="n">
        <f aca="false">(romega/K82)*EXP(-A82/(tau*146.7/K82))</f>
        <v>1.04991258365035</v>
      </c>
      <c r="O82" s="71" t="n">
        <f aca="false">cl2_*N82/(cl0+cl1_*N82)</f>
        <v>0.38777345790521</v>
      </c>
      <c r="P82" s="71" t="n">
        <f aca="false">IF(D82&gt;=hwind,vxw,0)</f>
        <v>0</v>
      </c>
      <c r="Q82" s="71" t="n">
        <f aca="false">IF(D82&gt;=hwind,vyw,0)</f>
        <v>0</v>
      </c>
      <c r="R82" s="70" t="n">
        <f aca="false">-const*$M82*$K82*(G82-P82)</f>
        <v>-0.226496645398044</v>
      </c>
      <c r="S82" s="70" t="n">
        <f aca="false">-const*$M82*$K82*(H82-Q82)</f>
        <v>-14.3985121715552</v>
      </c>
      <c r="T82" s="70" t="n">
        <f aca="false">-const*$M82*$K82*I82</f>
        <v>-6.87386232922414</v>
      </c>
      <c r="U82" s="72" t="n">
        <f aca="false">omega*EXP(-A82/tau)*30/PI()</f>
        <v>6406.54237793326</v>
      </c>
      <c r="V82" s="70" t="n">
        <f aca="false">const*($O82/omega)*K82*(wy*I82-wz*(H82-Q82))</f>
        <v>1.93499218685183</v>
      </c>
      <c r="W82" s="70" t="n">
        <f aca="false">const*($O82/omega)*K82*(wz*(G82-P82)-wx*I82)</f>
        <v>-5.40645312501644</v>
      </c>
      <c r="X82" s="70" t="n">
        <f aca="false">const*($O82/omega)*K82*(wx*(H82-Q82)-wy*(G82-P82))</f>
        <v>11.2610070116193</v>
      </c>
      <c r="Y82" s="70" t="n">
        <f aca="false">R82+V82</f>
        <v>1.70849554145378</v>
      </c>
      <c r="Z82" s="70" t="n">
        <f aca="false">S82+W82</f>
        <v>-19.8049652965717</v>
      </c>
      <c r="AA82" s="70" t="n">
        <f aca="false">T82+X82-32.174</f>
        <v>-27.7868553176049</v>
      </c>
      <c r="AB82" s="0" t="n">
        <f aca="false">IF(($D82-height)*($D83-height)&lt;0,1,0)</f>
        <v>0</v>
      </c>
    </row>
    <row r="83" customFormat="false" ht="12.75" hidden="false" customHeight="false" outlineLevel="0" collapsed="false">
      <c r="A83" s="0" t="n">
        <f aca="false">A82+dt</f>
        <v>0.51</v>
      </c>
      <c r="B83" s="70" t="n">
        <f aca="false">B82+G82*dt+0.5*Y82*dt*dt</f>
        <v>0.310275943200962</v>
      </c>
      <c r="C83" s="70" t="n">
        <f aca="false">C82+H82*dt+0.5*Z82*dt*dt</f>
        <v>40.7225846839731</v>
      </c>
      <c r="D83" s="70" t="n">
        <f aca="false">D82+I82*dt+0.5*AA82*dt*dt</f>
        <v>23.6306119049569</v>
      </c>
      <c r="E83" s="1" t="n">
        <f aca="false">SQRT(B83^2+C83^2)</f>
        <v>40.7237667032936</v>
      </c>
      <c r="F83" s="1" t="n">
        <f aca="false">ATAN2(C83,B83)*180/PI()</f>
        <v>0.436542969132869</v>
      </c>
      <c r="G83" s="69" t="n">
        <f aca="false">G82+Y82*dt</f>
        <v>1.12340405337387</v>
      </c>
      <c r="H83" s="69" t="n">
        <f aca="false">H82+Z82*dt</f>
        <v>70.1312436113882</v>
      </c>
      <c r="I83" s="69" t="n">
        <f aca="false">I82+AA82*dt</f>
        <v>33.2973976861955</v>
      </c>
      <c r="J83" s="1" t="n">
        <f aca="false">SQRT(G83^2+H83^2+I83^2)</f>
        <v>77.6425789101552</v>
      </c>
      <c r="K83" s="1" t="n">
        <f aca="false">IF(D83&gt;=hwind,SQRT((G83-vxw)^2+(H83-vyw)^2+I83^2),J83)</f>
        <v>77.6425789101552</v>
      </c>
      <c r="L83" s="1" t="n">
        <f aca="false">J83/1.467</f>
        <v>52.9260933266225</v>
      </c>
      <c r="M83" s="70" t="n">
        <f aca="false">cd0+cdspin*(spin/1000)*EXP(-A83/(tau*146.7/K83))</f>
        <v>0.48931124397708</v>
      </c>
      <c r="N83" s="71" t="n">
        <f aca="false">(romega/K83)*EXP(-A83/(tau*146.7/K83))</f>
        <v>1.05379184280026</v>
      </c>
      <c r="O83" s="71" t="n">
        <f aca="false">cl2_*N83/(cl0+cl1_*N83)</f>
        <v>0.38804809233626</v>
      </c>
      <c r="P83" s="71" t="n">
        <f aca="false">IF(D83&gt;=hwind,vxw,0)</f>
        <v>0</v>
      </c>
      <c r="Q83" s="71" t="n">
        <f aca="false">IF(D83&gt;=hwind,vyw,0)</f>
        <v>0</v>
      </c>
      <c r="R83" s="70" t="n">
        <f aca="false">-const*$M83*$K83*(G83-P83)</f>
        <v>-0.22910253234254</v>
      </c>
      <c r="S83" s="70" t="n">
        <f aca="false">-const*$M83*$K83*(H83-Q83)</f>
        <v>-14.3022855039971</v>
      </c>
      <c r="T83" s="70" t="n">
        <f aca="false">-const*$M83*$K83*I83</f>
        <v>-6.79053819274877</v>
      </c>
      <c r="U83" s="72" t="n">
        <f aca="false">omega*EXP(-A83/tau)*30/PI()</f>
        <v>6404.40721968677</v>
      </c>
      <c r="V83" s="70" t="n">
        <f aca="false">const*($O83/omega)*K83*(wy*I83-wz*(H83-Q83))</f>
        <v>1.92125168564958</v>
      </c>
      <c r="W83" s="70" t="n">
        <f aca="false">const*($O83/omega)*K83*(wz*(G83-P83)-wx*I83)</f>
        <v>-5.3455571538286</v>
      </c>
      <c r="X83" s="70" t="n">
        <f aca="false">const*($O83/omega)*K83*(wx*(H83-Q83)-wy*(G83-P83))</f>
        <v>11.1940348184348</v>
      </c>
      <c r="Y83" s="70" t="n">
        <f aca="false">R83+V83</f>
        <v>1.69214915330704</v>
      </c>
      <c r="Z83" s="70" t="n">
        <f aca="false">S83+W83</f>
        <v>-19.6478426578257</v>
      </c>
      <c r="AA83" s="70" t="n">
        <f aca="false">T83+X83-32.174</f>
        <v>-27.770503374314</v>
      </c>
      <c r="AB83" s="0" t="n">
        <f aca="false">IF(($D83-height)*($D84-height)&lt;0,1,0)</f>
        <v>0</v>
      </c>
    </row>
    <row r="84" customFormat="false" ht="12.75" hidden="false" customHeight="false" outlineLevel="0" collapsed="false">
      <c r="A84" s="0" t="n">
        <f aca="false">A83+dt</f>
        <v>0.52</v>
      </c>
      <c r="B84" s="70" t="n">
        <f aca="false">B83+G83*dt+0.5*Y83*dt*dt</f>
        <v>0.321594591192366</v>
      </c>
      <c r="C84" s="70" t="n">
        <f aca="false">C83+H83*dt+0.5*Z83*dt*dt</f>
        <v>41.4229147279541</v>
      </c>
      <c r="D84" s="70" t="n">
        <f aca="false">D83+I83*dt+0.5*AA83*dt*dt</f>
        <v>23.9621973566502</v>
      </c>
      <c r="E84" s="1" t="n">
        <f aca="false">SQRT(B84^2+C84^2)</f>
        <v>41.4241630891976</v>
      </c>
      <c r="F84" s="1" t="n">
        <f aca="false">ATAN2(C84,B84)*180/PI()</f>
        <v>0.444817626078476</v>
      </c>
      <c r="G84" s="69" t="n">
        <f aca="false">G83+Y83*dt</f>
        <v>1.14032554490694</v>
      </c>
      <c r="H84" s="69" t="n">
        <f aca="false">H83+Z83*dt</f>
        <v>69.9347651848099</v>
      </c>
      <c r="I84" s="69" t="n">
        <f aca="false">I83+AA83*dt</f>
        <v>33.0196926524524</v>
      </c>
      <c r="J84" s="1" t="n">
        <f aca="false">SQRT(G84^2+H84^2+I84^2)</f>
        <v>77.3464402973097</v>
      </c>
      <c r="K84" s="1" t="n">
        <f aca="false">IF(D84&gt;=hwind,SQRT((G84-vxw)^2+(H84-vyw)^2+I84^2),J84)</f>
        <v>77.3464402973097</v>
      </c>
      <c r="L84" s="1" t="n">
        <f aca="false">J84/1.467</f>
        <v>52.7242265148668</v>
      </c>
      <c r="M84" s="70" t="n">
        <f aca="false">cd0+cdspin*(spin/1000)*EXP(-A84/(tau*146.7/K84))</f>
        <v>0.489284584705089</v>
      </c>
      <c r="N84" s="71" t="n">
        <f aca="false">(romega/K84)*EXP(-A84/(tau*146.7/K84))</f>
        <v>1.05767692902814</v>
      </c>
      <c r="O84" s="71" t="n">
        <f aca="false">cl2_*N84/(cl0+cl1_*N84)</f>
        <v>0.388321506070682</v>
      </c>
      <c r="P84" s="71" t="n">
        <f aca="false">IF(D84&gt;=hwind,vxw,0)</f>
        <v>0</v>
      </c>
      <c r="Q84" s="71" t="n">
        <f aca="false">IF(D84&gt;=hwind,vyw,0)</f>
        <v>0</v>
      </c>
      <c r="R84" s="70" t="n">
        <f aca="false">-const*$M84*$K84*(G84-P84)</f>
        <v>-0.231653823547019</v>
      </c>
      <c r="S84" s="70" t="n">
        <f aca="false">-const*$M84*$K84*(H84-Q84)</f>
        <v>-14.2070444938128</v>
      </c>
      <c r="T84" s="70" t="n">
        <f aca="false">-const*$M84*$K84*I84</f>
        <v>-6.70785469066403</v>
      </c>
      <c r="U84" s="72" t="n">
        <f aca="false">omega*EXP(-A84/tau)*30/PI()</f>
        <v>6402.27277304107</v>
      </c>
      <c r="V84" s="70" t="n">
        <f aca="false">const*($O84/omega)*K84*(wy*I84-wz*(H84-Q84))</f>
        <v>1.90762431184563</v>
      </c>
      <c r="W84" s="70" t="n">
        <f aca="false">const*($O84/omega)*K84*(wz*(G84-P84)-wx*I84)</f>
        <v>-5.28504013876367</v>
      </c>
      <c r="X84" s="70" t="n">
        <f aca="false">const*($O84/omega)*K84*(wx*(H84-Q84)-wy*(G84-P84))</f>
        <v>11.12768468899</v>
      </c>
      <c r="Y84" s="70" t="n">
        <f aca="false">R84+V84</f>
        <v>1.67597048829861</v>
      </c>
      <c r="Z84" s="70" t="n">
        <f aca="false">S84+W84</f>
        <v>-19.4920846325765</v>
      </c>
      <c r="AA84" s="70" t="n">
        <f aca="false">T84+X84-32.174</f>
        <v>-27.754170001674</v>
      </c>
      <c r="AB84" s="0" t="n">
        <f aca="false">IF(($D84-height)*($D85-height)&lt;0,1,0)</f>
        <v>0</v>
      </c>
    </row>
    <row r="85" customFormat="false" ht="12.75" hidden="false" customHeight="false" outlineLevel="0" collapsed="false">
      <c r="A85" s="0" t="n">
        <f aca="false">A84+dt</f>
        <v>0.53</v>
      </c>
      <c r="B85" s="70" t="n">
        <f aca="false">B84+G84*dt+0.5*Y84*dt*dt</f>
        <v>0.333081645165851</v>
      </c>
      <c r="C85" s="70" t="n">
        <f aca="false">C84+H84*dt+0.5*Z84*dt*dt</f>
        <v>42.1212877755705</v>
      </c>
      <c r="D85" s="70" t="n">
        <f aca="false">D84+I84*dt+0.5*AA84*dt*dt</f>
        <v>24.2910065746746</v>
      </c>
      <c r="E85" s="1" t="n">
        <f aca="false">SQRT(B85^2+C85^2)</f>
        <v>42.1226047064373</v>
      </c>
      <c r="F85" s="1" t="n">
        <f aca="false">ATAN2(C85,B85)*180/PI()</f>
        <v>0.453067219388833</v>
      </c>
      <c r="G85" s="69" t="n">
        <f aca="false">G84+Y84*dt</f>
        <v>1.15708524978992</v>
      </c>
      <c r="H85" s="69" t="n">
        <f aca="false">H84+Z84*dt</f>
        <v>69.7398443384842</v>
      </c>
      <c r="I85" s="69" t="n">
        <f aca="false">I84+AA84*dt</f>
        <v>32.7421509524356</v>
      </c>
      <c r="J85" s="1" t="n">
        <f aca="false">SQRT(G85^2+H85^2+I85^2)</f>
        <v>77.0521458729305</v>
      </c>
      <c r="K85" s="1" t="n">
        <f aca="false">IF(D85&gt;=hwind,SQRT((G85-vxw)^2+(H85-vyw)^2+I85^2),J85)</f>
        <v>77.0521458729305</v>
      </c>
      <c r="L85" s="1" t="n">
        <f aca="false">J85/1.467</f>
        <v>52.5236168186302</v>
      </c>
      <c r="M85" s="70" t="n">
        <f aca="false">cd0+cdspin*(spin/1000)*EXP(-A85/(tau*146.7/K85))</f>
        <v>0.489258140971349</v>
      </c>
      <c r="N85" s="71" t="n">
        <f aca="false">(romega/K85)*EXP(-A85/(tau*146.7/K85))</f>
        <v>1.06156768514687</v>
      </c>
      <c r="O85" s="71" t="n">
        <f aca="false">cl2_*N85/(cl0+cl1_*N85)</f>
        <v>0.388593695348736</v>
      </c>
      <c r="P85" s="71" t="n">
        <f aca="false">IF(D85&gt;=hwind,vxw,0)</f>
        <v>0</v>
      </c>
      <c r="Q85" s="71" t="n">
        <f aca="false">IF(D85&gt;=hwind,vyw,0)</f>
        <v>0</v>
      </c>
      <c r="R85" s="70" t="n">
        <f aca="false">-const*$M85*$K85*(G85-P85)</f>
        <v>-0.234151482424271</v>
      </c>
      <c r="S85" s="70" t="n">
        <f aca="false">-const*$M85*$K85*(H85-Q85)</f>
        <v>-14.1127785864168</v>
      </c>
      <c r="T85" s="70" t="n">
        <f aca="false">-const*$M85*$K85*I85</f>
        <v>-6.62580668508566</v>
      </c>
      <c r="U85" s="72" t="n">
        <f aca="false">omega*EXP(-A85/tau)*30/PI()</f>
        <v>6400.13903775903</v>
      </c>
      <c r="V85" s="70" t="n">
        <f aca="false">const*($O85/omega)*K85*(wy*I85-wz*(H85-Q85))</f>
        <v>1.89410910963435</v>
      </c>
      <c r="W85" s="70" t="n">
        <f aca="false">const*($O85/omega)*K85*(wz*(G85-P85)-wx*I85)</f>
        <v>-5.22489992467145</v>
      </c>
      <c r="X85" s="70" t="n">
        <f aca="false">const*($O85/omega)*K85*(wx*(H85-Q85)-wy*(G85-P85))</f>
        <v>11.0619507632424</v>
      </c>
      <c r="Y85" s="70" t="n">
        <f aca="false">R85+V85</f>
        <v>1.65995762721008</v>
      </c>
      <c r="Z85" s="70" t="n">
        <f aca="false">S85+W85</f>
        <v>-19.3376785110883</v>
      </c>
      <c r="AA85" s="70" t="n">
        <f aca="false">T85+X85-32.174</f>
        <v>-27.7378559218432</v>
      </c>
      <c r="AB85" s="0" t="n">
        <f aca="false">IF(($D85-height)*($D86-height)&lt;0,1,0)</f>
        <v>0</v>
      </c>
    </row>
    <row r="86" customFormat="false" ht="12.75" hidden="false" customHeight="false" outlineLevel="0" collapsed="false">
      <c r="A86" s="0" t="n">
        <f aca="false">A85+dt</f>
        <v>0.54</v>
      </c>
      <c r="B86" s="70" t="n">
        <f aca="false">B85+G85*dt+0.5*Y85*dt*dt</f>
        <v>0.344735495545111</v>
      </c>
      <c r="C86" s="70" t="n">
        <f aca="false">C85+H85*dt+0.5*Z85*dt*dt</f>
        <v>42.8177193350298</v>
      </c>
      <c r="D86" s="70" t="n">
        <f aca="false">D85+I85*dt+0.5*AA85*dt*dt</f>
        <v>24.6170411914029</v>
      </c>
      <c r="E86" s="1" t="n">
        <f aca="false">SQRT(B86^2+C86^2)</f>
        <v>42.819107085684</v>
      </c>
      <c r="F86" s="1" t="n">
        <f aca="false">ATAN2(C86,B86)*180/PI()</f>
        <v>0.4612917847636</v>
      </c>
      <c r="G86" s="69" t="n">
        <f aca="false">G85+Y85*dt</f>
        <v>1.17368482606202</v>
      </c>
      <c r="H86" s="69" t="n">
        <f aca="false">H85+Z85*dt</f>
        <v>69.5464675533733</v>
      </c>
      <c r="I86" s="69" t="n">
        <f aca="false">I85+AA85*dt</f>
        <v>32.4647723932172</v>
      </c>
      <c r="J86" s="1" t="n">
        <f aca="false">SQRT(G86^2+H86^2+I86^2)</f>
        <v>76.7596908003591</v>
      </c>
      <c r="K86" s="1" t="n">
        <f aca="false">IF(D86&gt;=hwind,SQRT((G86-vxw)^2+(H86-vyw)^2+I86^2),J86)</f>
        <v>76.7596908003591</v>
      </c>
      <c r="L86" s="1" t="n">
        <f aca="false">J86/1.467</f>
        <v>52.3242609409401</v>
      </c>
      <c r="M86" s="70" t="n">
        <f aca="false">cd0+cdspin*(spin/1000)*EXP(-A86/(tau*146.7/K86))</f>
        <v>0.489231910429217</v>
      </c>
      <c r="N86" s="71" t="n">
        <f aca="false">(romega/K86)*EXP(-A86/(tau*146.7/K86))</f>
        <v>1.06546394980569</v>
      </c>
      <c r="O86" s="71" t="n">
        <f aca="false">cl2_*N86/(cl0+cl1_*N86)</f>
        <v>0.388864656328508</v>
      </c>
      <c r="P86" s="71" t="n">
        <f aca="false">IF(D86&gt;=hwind,vxw,0)</f>
        <v>0</v>
      </c>
      <c r="Q86" s="71" t="n">
        <f aca="false">IF(D86&gt;=hwind,vyw,0)</f>
        <v>0</v>
      </c>
      <c r="R86" s="70" t="n">
        <f aca="false">-const*$M86*$K86*(G86-P86)</f>
        <v>-0.236596457780522</v>
      </c>
      <c r="S86" s="70" t="n">
        <f aca="false">-const*$M86*$K86*(H86-Q86)</f>
        <v>-14.019477383451</v>
      </c>
      <c r="T86" s="70" t="n">
        <f aca="false">-const*$M86*$K86*I86</f>
        <v>-6.544389073051</v>
      </c>
      <c r="U86" s="72" t="n">
        <f aca="false">omega*EXP(-A86/tau)*30/PI()</f>
        <v>6398.00601360355</v>
      </c>
      <c r="V86" s="70" t="n">
        <f aca="false">const*($O86/omega)*K86*(wy*I86-wz*(H86-Q86))</f>
        <v>1.88070513455183</v>
      </c>
      <c r="W86" s="70" t="n">
        <f aca="false">const*($O86/omega)*K86*(wz*(G86-P86)-wx*I86)</f>
        <v>-5.16513436062398</v>
      </c>
      <c r="X86" s="70" t="n">
        <f aca="false">const*($O86/omega)*K86*(wx*(H86-Q86)-wy*(G86-P86))</f>
        <v>10.9968272630126</v>
      </c>
      <c r="Y86" s="70" t="n">
        <f aca="false">R86+V86</f>
        <v>1.64410867677131</v>
      </c>
      <c r="Z86" s="70" t="n">
        <f aca="false">S86+W86</f>
        <v>-19.1846117440749</v>
      </c>
      <c r="AA86" s="70" t="n">
        <f aca="false">T86+X86-32.174</f>
        <v>-27.7215618100384</v>
      </c>
      <c r="AB86" s="0" t="n">
        <f aca="false">IF(($D86-height)*($D87-height)&lt;0,1,0)</f>
        <v>0</v>
      </c>
    </row>
    <row r="87" customFormat="false" ht="12.75" hidden="false" customHeight="false" outlineLevel="0" collapsed="false">
      <c r="A87" s="0" t="n">
        <f aca="false">A86+dt</f>
        <v>0.55</v>
      </c>
      <c r="B87" s="70" t="n">
        <f aca="false">B86+G86*dt+0.5*Y86*dt*dt</f>
        <v>0.356554549239569</v>
      </c>
      <c r="C87" s="70" t="n">
        <f aca="false">C86+H86*dt+0.5*Z86*dt*dt</f>
        <v>43.5122247799763</v>
      </c>
      <c r="D87" s="70" t="n">
        <f aca="false">D86+I86*dt+0.5*AA86*dt*dt</f>
        <v>24.9403028372445</v>
      </c>
      <c r="E87" s="1" t="n">
        <f aca="false">SQRT(B87^2+C87^2)</f>
        <v>43.5136856224541</v>
      </c>
      <c r="F87" s="1" t="n">
        <f aca="false">ATAN2(C87,B87)*180/PI()</f>
        <v>0.469491360327961</v>
      </c>
      <c r="G87" s="69" t="n">
        <f aca="false">G86+Y86*dt</f>
        <v>1.19012591282974</v>
      </c>
      <c r="H87" s="69" t="n">
        <f aca="false">H86+Z86*dt</f>
        <v>69.3546214359325</v>
      </c>
      <c r="I87" s="69" t="n">
        <f aca="false">I86+AA86*dt</f>
        <v>32.1875567751168</v>
      </c>
      <c r="J87" s="1" t="n">
        <f aca="false">SQRT(G87^2+H87^2+I87^2)</f>
        <v>76.4690703837916</v>
      </c>
      <c r="K87" s="1" t="n">
        <f aca="false">IF(D87&gt;=hwind,SQRT((G87-vxw)^2+(H87-vyw)^2+I87^2),J87)</f>
        <v>76.4690703837916</v>
      </c>
      <c r="L87" s="1" t="n">
        <f aca="false">J87/1.467</f>
        <v>52.1261556808395</v>
      </c>
      <c r="M87" s="70" t="n">
        <f aca="false">cd0+cdspin*(spin/1000)*EXP(-A87/(tau*146.7/K87))</f>
        <v>0.489205890738996</v>
      </c>
      <c r="N87" s="71" t="n">
        <f aca="false">(romega/K87)*EXP(-A87/(tau*146.7/K87))</f>
        <v>1.06936555743748</v>
      </c>
      <c r="O87" s="71" t="n">
        <f aca="false">cl2_*N87/(cl0+cl1_*N87)</f>
        <v>0.389134385086442</v>
      </c>
      <c r="P87" s="71" t="n">
        <f aca="false">IF(D87&gt;=hwind,vxw,0)</f>
        <v>0</v>
      </c>
      <c r="Q87" s="71" t="n">
        <f aca="false">IF(D87&gt;=hwind,vyw,0)</f>
        <v>0</v>
      </c>
      <c r="R87" s="70" t="n">
        <f aca="false">-const*$M87*$K87*(G87-P87)</f>
        <v>-0.238989684079113</v>
      </c>
      <c r="S87" s="70" t="n">
        <f aca="false">-const*$M87*$K87*(H87-Q87)</f>
        <v>-13.9271306403117</v>
      </c>
      <c r="T87" s="70" t="n">
        <f aca="false">-const*$M87*$K87*I87</f>
        <v>-6.46359678588412</v>
      </c>
      <c r="U87" s="72" t="n">
        <f aca="false">omega*EXP(-A87/tau)*30/PI()</f>
        <v>6395.87370033764</v>
      </c>
      <c r="V87" s="70" t="n">
        <f aca="false">const*($O87/omega)*K87*(wy*I87-wz*(H87-Q87))</f>
        <v>1.86741145330448</v>
      </c>
      <c r="W87" s="70" t="n">
        <f aca="false">const*($O87/omega)*K87*(wz*(G87-P87)-wx*I87)</f>
        <v>-5.10574129972069</v>
      </c>
      <c r="X87" s="70" t="n">
        <f aca="false">const*($O87/omega)*K87*(wx*(H87-Q87)-wy*(G87-P87))</f>
        <v>10.9323084908225</v>
      </c>
      <c r="Y87" s="70" t="n">
        <f aca="false">R87+V87</f>
        <v>1.62842176922537</v>
      </c>
      <c r="Z87" s="70" t="n">
        <f aca="false">S87+W87</f>
        <v>-19.0328719400324</v>
      </c>
      <c r="AA87" s="70" t="n">
        <f aca="false">T87+X87-32.174</f>
        <v>-27.7052882950616</v>
      </c>
      <c r="AB87" s="0" t="n">
        <f aca="false">IF(($D87-height)*($D88-height)&lt;0,1,0)</f>
        <v>0</v>
      </c>
    </row>
    <row r="88" customFormat="false" ht="12.75" hidden="false" customHeight="false" outlineLevel="0" collapsed="false">
      <c r="A88" s="0" t="n">
        <f aca="false">A87+dt</f>
        <v>0.56</v>
      </c>
      <c r="B88" s="70" t="n">
        <f aca="false">B87+G87*dt+0.5*Y87*dt*dt</f>
        <v>0.368537229456328</v>
      </c>
      <c r="C88" s="70" t="n">
        <f aca="false">C87+H87*dt+0.5*Z87*dt*dt</f>
        <v>44.2048193507387</v>
      </c>
      <c r="D88" s="70" t="n">
        <f aca="false">D87+I87*dt+0.5*AA87*dt*dt</f>
        <v>25.260793140581</v>
      </c>
      <c r="E88" s="1" t="n">
        <f aca="false">SQRT(B88^2+C88^2)</f>
        <v>44.206355578366</v>
      </c>
      <c r="F88" s="1" t="n">
        <f aca="false">ATAN2(C88,B88)*180/PI()</f>
        <v>0.47766598641352</v>
      </c>
      <c r="G88" s="69" t="n">
        <f aca="false">G87+Y87*dt</f>
        <v>1.20641013052199</v>
      </c>
      <c r="H88" s="69" t="n">
        <f aca="false">H87+Z87*dt</f>
        <v>69.1642927165322</v>
      </c>
      <c r="I88" s="69" t="n">
        <f aca="false">I87+AA87*dt</f>
        <v>31.9105038921662</v>
      </c>
      <c r="J88" s="1" t="n">
        <f aca="false">SQRT(G88^2+H88^2+I88^2)</f>
        <v>76.1802800666493</v>
      </c>
      <c r="K88" s="1" t="n">
        <f aca="false">IF(D88&gt;=hwind,SQRT((G88-vxw)^2+(H88-vyw)^2+I88^2),J88)</f>
        <v>76.1802800666493</v>
      </c>
      <c r="L88" s="1" t="n">
        <f aca="false">J88/1.467</f>
        <v>51.9292979322763</v>
      </c>
      <c r="M88" s="70" t="n">
        <f aca="false">cd0+cdspin*(spin/1000)*EXP(-A88/(tau*146.7/K88))</f>
        <v>0.489180079567654</v>
      </c>
      <c r="N88" s="71" t="n">
        <f aca="false">(romega/K88)*EXP(-A88/(tau*146.7/K88))</f>
        <v>1.07327233820638</v>
      </c>
      <c r="O88" s="71" t="n">
        <f aca="false">cl2_*N88/(cl0+cl1_*N88)</f>
        <v>0.38940287761789</v>
      </c>
      <c r="P88" s="71" t="n">
        <f aca="false">IF(D88&gt;=hwind,vxw,0)</f>
        <v>0</v>
      </c>
      <c r="Q88" s="71" t="n">
        <f aca="false">IF(D88&gt;=hwind,vyw,0)</f>
        <v>0</v>
      </c>
      <c r="R88" s="70" t="n">
        <f aca="false">-const*$M88*$K88*(G88-P88)</f>
        <v>-0.241332081698757</v>
      </c>
      <c r="S88" s="70" t="n">
        <f aca="false">-const*$M88*$K88*(H88-Q88)</f>
        <v>-13.8357282637214</v>
      </c>
      <c r="T88" s="70" t="n">
        <f aca="false">-const*$M88*$K88*I88</f>
        <v>-6.38342478856728</v>
      </c>
      <c r="U88" s="72" t="n">
        <f aca="false">omega*EXP(-A88/tau)*30/PI()</f>
        <v>6393.74209772437</v>
      </c>
      <c r="V88" s="70" t="n">
        <f aca="false">const*($O88/omega)*K88*(wy*I88-wz*(H88-Q88))</f>
        <v>1.85422714359996</v>
      </c>
      <c r="W88" s="70" t="n">
        <f aca="false">const*($O88/omega)*K88*(wz*(G88-P88)-wx*I88)</f>
        <v>-5.04671859889301</v>
      </c>
      <c r="X88" s="70" t="n">
        <f aca="false">const*($O88/omega)*K88*(wx*(H88-Q88)-wy*(G88-P88))</f>
        <v>10.8683888287523</v>
      </c>
      <c r="Y88" s="70" t="n">
        <f aca="false">R88+V88</f>
        <v>1.61289506190121</v>
      </c>
      <c r="Z88" s="70" t="n">
        <f aca="false">S88+W88</f>
        <v>-18.8824468626144</v>
      </c>
      <c r="AA88" s="70" t="n">
        <f aca="false">T88+X88-32.174</f>
        <v>-27.689035959815</v>
      </c>
      <c r="AB88" s="0" t="n">
        <f aca="false">IF(($D88-height)*($D89-height)&lt;0,1,0)</f>
        <v>0</v>
      </c>
    </row>
    <row r="89" customFormat="false" ht="12.75" hidden="false" customHeight="false" outlineLevel="0" collapsed="false">
      <c r="A89" s="0" t="n">
        <f aca="false">A88+dt</f>
        <v>0.57</v>
      </c>
      <c r="B89" s="70" t="n">
        <f aca="false">B88+G88*dt+0.5*Y88*dt*dt</f>
        <v>0.380681975514643</v>
      </c>
      <c r="C89" s="70" t="n">
        <f aca="false">C88+H88*dt+0.5*Z88*dt*dt</f>
        <v>44.8955181555609</v>
      </c>
      <c r="D89" s="70" t="n">
        <f aca="false">D88+I88*dt+0.5*AA88*dt*dt</f>
        <v>25.5785137277046</v>
      </c>
      <c r="E89" s="1" t="n">
        <f aca="false">SQRT(B89^2+C89^2)</f>
        <v>44.8971320823811</v>
      </c>
      <c r="F89" s="1" t="n">
        <f aca="false">ATAN2(C89,B89)*180/PI()</f>
        <v>0.485815705361642</v>
      </c>
      <c r="G89" s="69" t="n">
        <f aca="false">G88+Y88*dt</f>
        <v>1.222539081141</v>
      </c>
      <c r="H89" s="69" t="n">
        <f aca="false">H88+Z88*dt</f>
        <v>68.9754682479061</v>
      </c>
      <c r="I89" s="69" t="n">
        <f aca="false">I88+AA88*dt</f>
        <v>31.6336135325681</v>
      </c>
      <c r="J89" s="1" t="n">
        <f aca="false">SQRT(G89^2+H89^2+I89^2)</f>
        <v>75.8933154299553</v>
      </c>
      <c r="K89" s="1" t="n">
        <f aca="false">IF(D89&gt;=hwind,SQRT((G89-vxw)^2+(H89-vyw)^2+I89^2),J89)</f>
        <v>75.8933154299553</v>
      </c>
      <c r="L89" s="1" t="n">
        <f aca="false">J89/1.467</f>
        <v>51.7336846829961</v>
      </c>
      <c r="M89" s="70" t="n">
        <f aca="false">cd0+cdspin*(spin/1000)*EXP(-A89/(tau*146.7/K89))</f>
        <v>0.489154474588528</v>
      </c>
      <c r="N89" s="71" t="n">
        <f aca="false">(romega/K89)*EXP(-A89/(tau*146.7/K89))</f>
        <v>1.07718411795583</v>
      </c>
      <c r="O89" s="71" t="n">
        <f aca="false">cl2_*N89/(cl0+cl1_*N89)</f>
        <v>0.389670129837684</v>
      </c>
      <c r="P89" s="71" t="n">
        <f aca="false">IF(D89&gt;=hwind,vxw,0)</f>
        <v>0</v>
      </c>
      <c r="Q89" s="71" t="n">
        <f aca="false">IF(D89&gt;=hwind,vyw,0)</f>
        <v>0</v>
      </c>
      <c r="R89" s="70" t="n">
        <f aca="false">-const*$M89*$K89*(G89-P89)</f>
        <v>-0.243624557186471</v>
      </c>
      <c r="S89" s="70" t="n">
        <f aca="false">-const*$M89*$K89*(H89-Q89)</f>
        <v>-13.745260309341</v>
      </c>
      <c r="T89" s="70" t="n">
        <f aca="false">-const*$M89*$K89*I89</f>
        <v>-6.30386807911869</v>
      </c>
      <c r="U89" s="72" t="n">
        <f aca="false">omega*EXP(-A89/tau)*30/PI()</f>
        <v>6391.61120552689</v>
      </c>
      <c r="V89" s="70" t="n">
        <f aca="false">const*($O89/omega)*K89*(wy*I89-wz*(H89-Q89))</f>
        <v>1.84115129398046</v>
      </c>
      <c r="W89" s="70" t="n">
        <f aca="false">const*($O89/omega)*K89*(wz*(G89-P89)-wx*I89)</f>
        <v>-4.98806411870861</v>
      </c>
      <c r="X89" s="70" t="n">
        <f aca="false">const*($O89/omega)*K89*(wx*(H89-Q89)-wy*(G89-P89))</f>
        <v>10.8050627373133</v>
      </c>
      <c r="Y89" s="70" t="n">
        <f aca="false">R89+V89</f>
        <v>1.59752673679399</v>
      </c>
      <c r="Z89" s="70" t="n">
        <f aca="false">S89+W89</f>
        <v>-18.7333244280496</v>
      </c>
      <c r="AA89" s="70" t="n">
        <f aca="false">T89+X89-32.174</f>
        <v>-27.6728053418054</v>
      </c>
      <c r="AB89" s="0" t="n">
        <f aca="false">IF(($D89-height)*($D90-height)&lt;0,1,0)</f>
        <v>0</v>
      </c>
    </row>
    <row r="90" customFormat="false" ht="12.75" hidden="false" customHeight="false" outlineLevel="0" collapsed="false">
      <c r="A90" s="0" t="n">
        <f aca="false">A89+dt</f>
        <v>0.58</v>
      </c>
      <c r="B90" s="70" t="n">
        <f aca="false">B89+G89*dt+0.5*Y89*dt*dt</f>
        <v>0.392987242662893</v>
      </c>
      <c r="C90" s="70" t="n">
        <f aca="false">C89+H89*dt+0.5*Z89*dt*dt</f>
        <v>45.5843361718185</v>
      </c>
      <c r="D90" s="70" t="n">
        <f aca="false">D89+I89*dt+0.5*AA89*dt*dt</f>
        <v>25.8934662227632</v>
      </c>
      <c r="E90" s="1" t="n">
        <f aca="false">SQRT(B90^2+C90^2)</f>
        <v>45.586030132029</v>
      </c>
      <c r="F90" s="1" t="n">
        <f aca="false">ATAN2(C90,B90)*180/PI()</f>
        <v>0.493940561346597</v>
      </c>
      <c r="G90" s="69" t="n">
        <f aca="false">G89+Y89*dt</f>
        <v>1.23851434850894</v>
      </c>
      <c r="H90" s="69" t="n">
        <f aca="false">H89+Z89*dt</f>
        <v>68.7881350036256</v>
      </c>
      <c r="I90" s="69" t="n">
        <f aca="false">I89+AA89*dt</f>
        <v>31.35688547915</v>
      </c>
      <c r="J90" s="1" t="n">
        <f aca="false">SQRT(G90^2+H90^2+I90^2)</f>
        <v>75.6081721907163</v>
      </c>
      <c r="K90" s="1" t="n">
        <f aca="false">IF(D90&gt;=hwind,SQRT((G90-vxw)^2+(H90-vyw)^2+I90^2),J90)</f>
        <v>75.6081721907163</v>
      </c>
      <c r="L90" s="1" t="n">
        <f aca="false">J90/1.467</f>
        <v>51.5393130134399</v>
      </c>
      <c r="M90" s="70" t="n">
        <f aca="false">cd0+cdspin*(spin/1000)*EXP(-A90/(tau*146.7/K90))</f>
        <v>0.489129073481044</v>
      </c>
      <c r="N90" s="71" t="n">
        <f aca="false">(romega/K90)*EXP(-A90/(tau*146.7/K90))</f>
        <v>1.08110071815705</v>
      </c>
      <c r="O90" s="71" t="n">
        <f aca="false">cl2_*N90/(cl0+cl1_*N90)</f>
        <v>0.389936137580727</v>
      </c>
      <c r="P90" s="71" t="n">
        <f aca="false">IF(D90&gt;=hwind,vxw,0)</f>
        <v>0</v>
      </c>
      <c r="Q90" s="71" t="n">
        <f aca="false">IF(D90&gt;=hwind,vyw,0)</f>
        <v>0</v>
      </c>
      <c r="R90" s="70" t="n">
        <f aca="false">-const*$M90*$K90*(G90-P90)</f>
        <v>-0.245868003505317</v>
      </c>
      <c r="S90" s="70" t="n">
        <f aca="false">-const*$M90*$K90*(H90-Q90)</f>
        <v>-13.6557169794254</v>
      </c>
      <c r="T90" s="70" t="n">
        <f aca="false">-const*$M90*$K90*I90</f>
        <v>-6.22492168797655</v>
      </c>
      <c r="U90" s="72" t="n">
        <f aca="false">omega*EXP(-A90/tau)*30/PI()</f>
        <v>6389.48102350844</v>
      </c>
      <c r="V90" s="70" t="n">
        <f aca="false">const*($O90/omega)*K90*(wy*I90-wz*(H90-Q90))</f>
        <v>1.82818300365819</v>
      </c>
      <c r="W90" s="70" t="n">
        <f aca="false">const*($O90/omega)*K90*(wz*(G90-P90)-wx*I90)</f>
        <v>-4.92977572317533</v>
      </c>
      <c r="X90" s="70" t="n">
        <f aca="false">const*($O90/omega)*K90*(wx*(H90-Q90)-wy*(G90-P90))</f>
        <v>10.7423247543391</v>
      </c>
      <c r="Y90" s="70" t="n">
        <f aca="false">R90+V90</f>
        <v>1.58231500015287</v>
      </c>
      <c r="Z90" s="70" t="n">
        <f aca="false">S90+W90</f>
        <v>-18.5854927026008</v>
      </c>
      <c r="AA90" s="70" t="n">
        <f aca="false">T90+X90-32.174</f>
        <v>-27.6565969336374</v>
      </c>
      <c r="AB90" s="0" t="n">
        <f aca="false">IF(($D90-height)*($D91-height)&lt;0,1,0)</f>
        <v>0</v>
      </c>
    </row>
    <row r="91" customFormat="false" ht="12.75" hidden="false" customHeight="false" outlineLevel="0" collapsed="false">
      <c r="A91" s="0" t="n">
        <f aca="false">A90+dt</f>
        <v>0.59</v>
      </c>
      <c r="B91" s="70" t="n">
        <f aca="false">B90+G90*dt+0.5*Y90*dt*dt</f>
        <v>0.40545150189799</v>
      </c>
      <c r="C91" s="70" t="n">
        <f aca="false">C90+H90*dt+0.5*Z90*dt*dt</f>
        <v>46.2712882472196</v>
      </c>
      <c r="D91" s="70" t="n">
        <f aca="false">D90+I90*dt+0.5*AA90*dt*dt</f>
        <v>26.205652247708</v>
      </c>
      <c r="E91" s="1" t="n">
        <f aca="false">SQRT(B91^2+C91^2)</f>
        <v>46.2730645946179</v>
      </c>
      <c r="F91" s="1" t="n">
        <f aca="false">ATAN2(C91,B91)*180/PI()</f>
        <v>0.502040600216253</v>
      </c>
      <c r="G91" s="69" t="n">
        <f aca="false">G90+Y90*dt</f>
        <v>1.25433749851047</v>
      </c>
      <c r="H91" s="69" t="n">
        <f aca="false">H90+Z90*dt</f>
        <v>68.6022800765996</v>
      </c>
      <c r="I91" s="69" t="n">
        <f aca="false">I90+AA90*dt</f>
        <v>31.0803195098136</v>
      </c>
      <c r="J91" s="1" t="n">
        <f aca="false">SQRT(G91^2+H91^2+I91^2)</f>
        <v>75.3248462003108</v>
      </c>
      <c r="K91" s="1" t="n">
        <f aca="false">IF(D91&gt;=hwind,SQRT((G91-vxw)^2+(H91-vyw)^2+I91^2),J91)</f>
        <v>75.3248462003108</v>
      </c>
      <c r="L91" s="1" t="n">
        <f aca="false">J91/1.467</f>
        <v>51.3461800956447</v>
      </c>
      <c r="M91" s="70" t="n">
        <f aca="false">cd0+cdspin*(spin/1000)*EXP(-A91/(tau*146.7/K91))</f>
        <v>0.489103873930442</v>
      </c>
      <c r="N91" s="71" t="n">
        <f aca="false">(romega/K91)*EXP(-A91/(tau*146.7/K91))</f>
        <v>1.08502195585816</v>
      </c>
      <c r="O91" s="71" t="n">
        <f aca="false">cl2_*N91/(cl0+cl1_*N91)</f>
        <v>0.390200896602595</v>
      </c>
      <c r="P91" s="71" t="n">
        <f aca="false">IF(D91&gt;=hwind,vxw,0)</f>
        <v>0</v>
      </c>
      <c r="Q91" s="71" t="n">
        <f aca="false">IF(D91&gt;=hwind,vyw,0)</f>
        <v>0</v>
      </c>
      <c r="R91" s="70" t="n">
        <f aca="false">-const*$M91*$K91*(G91-P91)</f>
        <v>-0.248063300277042</v>
      </c>
      <c r="S91" s="70" t="n">
        <f aca="false">-const*$M91*$K91*(H91-Q91)</f>
        <v>-13.5670886205187</v>
      </c>
      <c r="T91" s="70" t="n">
        <f aca="false">-const*$M91*$K91*I91</f>
        <v>-6.14658067738932</v>
      </c>
      <c r="U91" s="72" t="n">
        <f aca="false">omega*EXP(-A91/tau)*30/PI()</f>
        <v>6387.35155143233</v>
      </c>
      <c r="V91" s="70" t="n">
        <f aca="false">const*($O91/omega)*K91*(wy*I91-wz*(H91-Q91))</f>
        <v>1.81532138235308</v>
      </c>
      <c r="W91" s="70" t="n">
        <f aca="false">const*($O91/omega)*K91*(wz*(G91-P91)-wx*I91)</f>
        <v>-4.87185127954481</v>
      </c>
      <c r="X91" s="70" t="n">
        <f aca="false">const*($O91/omega)*K91*(wx*(H91-Q91)-wy*(G91-P91))</f>
        <v>10.6801694938924</v>
      </c>
      <c r="Y91" s="70" t="n">
        <f aca="false">R91+V91</f>
        <v>1.56725808207604</v>
      </c>
      <c r="Z91" s="70" t="n">
        <f aca="false">S91+W91</f>
        <v>-18.4389399000635</v>
      </c>
      <c r="AA91" s="70" t="n">
        <f aca="false">T91+X91-32.174</f>
        <v>-27.6404111834969</v>
      </c>
      <c r="AB91" s="0" t="n">
        <f aca="false">IF(($D91-height)*($D92-height)&lt;0,1,0)</f>
        <v>0</v>
      </c>
    </row>
    <row r="92" customFormat="false" ht="12.75" hidden="false" customHeight="false" outlineLevel="0" collapsed="false">
      <c r="A92" s="0" t="n">
        <f aca="false">A91+dt</f>
        <v>0.6</v>
      </c>
      <c r="B92" s="70" t="n">
        <f aca="false">B91+G91*dt+0.5*Y91*dt*dt</f>
        <v>0.418073239787198</v>
      </c>
      <c r="C92" s="70" t="n">
        <f aca="false">C91+H91*dt+0.5*Z91*dt*dt</f>
        <v>46.9563891009906</v>
      </c>
      <c r="D92" s="70" t="n">
        <f aca="false">D91+I91*dt+0.5*AA91*dt*dt</f>
        <v>26.515073422247</v>
      </c>
      <c r="E92" s="1" t="n">
        <f aca="false">SQRT(B92^2+C92^2)</f>
        <v>46.9582502084294</v>
      </c>
      <c r="F92" s="1" t="n">
        <f aca="false">ATAN2(C92,B92)*180/PI()</f>
        <v>0.51011586934834</v>
      </c>
      <c r="G92" s="69" t="n">
        <f aca="false">G91+Y91*dt</f>
        <v>1.27001007933123</v>
      </c>
      <c r="H92" s="69" t="n">
        <f aca="false">H91+Z91*dt</f>
        <v>68.4178906775989</v>
      </c>
      <c r="I92" s="69" t="n">
        <f aca="false">I91+AA91*dt</f>
        <v>30.8039153979787</v>
      </c>
      <c r="J92" s="1" t="n">
        <f aca="false">SQRT(G92^2+H92^2+I92^2)</f>
        <v>75.0433334428802</v>
      </c>
      <c r="K92" s="1" t="n">
        <f aca="false">IF(D92&gt;=hwind,SQRT((G92-vxw)^2+(H92-vyw)^2+I92^2),J92)</f>
        <v>75.0433334428802</v>
      </c>
      <c r="L92" s="1" t="n">
        <f aca="false">J92/1.467</f>
        <v>51.1542831921474</v>
      </c>
      <c r="M92" s="70" t="n">
        <f aca="false">cd0+cdspin*(spin/1000)*EXP(-A92/(tau*146.7/K92))</f>
        <v>0.489078873627501</v>
      </c>
      <c r="N92" s="71" t="n">
        <f aca="false">(romega/K92)*EXP(-A92/(tau*146.7/K92))</f>
        <v>1.08894764363376</v>
      </c>
      <c r="O92" s="71" t="n">
        <f aca="false">cl2_*N92/(cl0+cl1_*N92)</f>
        <v>0.390464402580175</v>
      </c>
      <c r="P92" s="71" t="n">
        <f aca="false">IF(D92&gt;=hwind,vxw,0)</f>
        <v>0</v>
      </c>
      <c r="Q92" s="71" t="n">
        <f aca="false">IF(D92&gt;=hwind,vyw,0)</f>
        <v>0</v>
      </c>
      <c r="R92" s="70" t="n">
        <f aca="false">-const*$M92*$K92*(G92-P92)</f>
        <v>-0.250211314019745</v>
      </c>
      <c r="S92" s="70" t="n">
        <f aca="false">-const*$M92*$K92*(H92-Q92)</f>
        <v>-13.4793657211885</v>
      </c>
      <c r="T92" s="70" t="n">
        <f aca="false">-const*$M92*$K92*I92</f>
        <v>-6.06884014081208</v>
      </c>
      <c r="U92" s="72" t="n">
        <f aca="false">omega*EXP(-A92/tau)*30/PI()</f>
        <v>6385.22278906196</v>
      </c>
      <c r="V92" s="70" t="n">
        <f aca="false">const*($O92/omega)*K92*(wy*I92-wz*(H92-Q92))</f>
        <v>1.80256555013267</v>
      </c>
      <c r="W92" s="70" t="n">
        <f aca="false">const*($O92/omega)*K92*(wz*(G92-P92)-wx*I92)</f>
        <v>-4.8142886581159</v>
      </c>
      <c r="X92" s="70" t="n">
        <f aca="false">const*($O92/omega)*K92*(wx*(H92-Q92)-wy*(G92-P92))</f>
        <v>10.618591645188</v>
      </c>
      <c r="Y92" s="70" t="n">
        <f aca="false">R92+V92</f>
        <v>1.55235423611292</v>
      </c>
      <c r="Z92" s="70" t="n">
        <f aca="false">S92+W92</f>
        <v>-18.2936543793044</v>
      </c>
      <c r="AA92" s="70" t="n">
        <f aca="false">T92+X92-32.174</f>
        <v>-27.6242484956241</v>
      </c>
      <c r="AB92" s="0" t="n">
        <f aca="false">IF(($D92-height)*($D93-height)&lt;0,1,0)</f>
        <v>0</v>
      </c>
    </row>
    <row r="93" customFormat="false" ht="12.75" hidden="false" customHeight="false" outlineLevel="0" collapsed="false">
      <c r="A93" s="0" t="n">
        <f aca="false">A92+dt</f>
        <v>0.61</v>
      </c>
      <c r="B93" s="70" t="n">
        <f aca="false">B92+G92*dt+0.5*Y92*dt*dt</f>
        <v>0.430850958292316</v>
      </c>
      <c r="C93" s="70" t="n">
        <f aca="false">C92+H92*dt+0.5*Z92*dt*dt</f>
        <v>47.6396533250477</v>
      </c>
      <c r="D93" s="70" t="n">
        <f aca="false">D92+I92*dt+0.5*AA92*dt*dt</f>
        <v>26.821731363802</v>
      </c>
      <c r="E93" s="1" t="n">
        <f aca="false">SQRT(B93^2+C93^2)</f>
        <v>47.6416015838992</v>
      </c>
      <c r="F93" s="1" t="n">
        <f aca="false">ATAN2(C93,B93)*180/PI()</f>
        <v>0.518166417520556</v>
      </c>
      <c r="G93" s="69" t="n">
        <f aca="false">G92+Y92*dt</f>
        <v>1.28553362169236</v>
      </c>
      <c r="H93" s="69" t="n">
        <f aca="false">H92+Z92*dt</f>
        <v>68.2349541338059</v>
      </c>
      <c r="I93" s="69" t="n">
        <f aca="false">I92+AA92*dt</f>
        <v>30.5276729130224</v>
      </c>
      <c r="J93" s="1" t="n">
        <f aca="false">SQRT(G93^2+H93^2+I93^2)</f>
        <v>74.7636300337241</v>
      </c>
      <c r="K93" s="1" t="n">
        <f aca="false">IF(D93&gt;=hwind,SQRT((G93-vxw)^2+(H93-vyw)^2+I93^2),J93)</f>
        <v>74.7636300337241</v>
      </c>
      <c r="L93" s="1" t="n">
        <f aca="false">J93/1.467</f>
        <v>50.9636196548903</v>
      </c>
      <c r="M93" s="70" t="n">
        <f aca="false">cd0+cdspin*(spin/1000)*EXP(-A93/(tau*146.7/K93))</f>
        <v>0.489054070268267</v>
      </c>
      <c r="N93" s="71" t="n">
        <f aca="false">(romega/K93)*EXP(-A93/(tau*146.7/K93))</f>
        <v>1.0928775895352</v>
      </c>
      <c r="O93" s="71" t="n">
        <f aca="false">cl2_*N93/(cl0+cl1_*N93)</f>
        <v>0.39072665111231</v>
      </c>
      <c r="P93" s="71" t="n">
        <f aca="false">IF(D93&gt;=hwind,vxw,0)</f>
        <v>0</v>
      </c>
      <c r="Q93" s="71" t="n">
        <f aca="false">IF(D93&gt;=hwind,vyw,0)</f>
        <v>0</v>
      </c>
      <c r="R93" s="70" t="n">
        <f aca="false">-const*$M93*$K93*(G93-P93)</f>
        <v>-0.252312898380653</v>
      </c>
      <c r="S93" s="70" t="n">
        <f aca="false">-const*$M93*$K93*(H93-Q93)</f>
        <v>-13.3925389098003</v>
      </c>
      <c r="T93" s="70" t="n">
        <f aca="false">-const*$M93*$K93*I93</f>
        <v>-5.99169520230916</v>
      </c>
      <c r="U93" s="72" t="n">
        <f aca="false">omega*EXP(-A93/tau)*30/PI()</f>
        <v>6383.0947361608</v>
      </c>
      <c r="V93" s="70" t="n">
        <f aca="false">const*($O93/omega)*K93*(wy*I93-wz*(H93-Q93))</f>
        <v>1.789914637254</v>
      </c>
      <c r="W93" s="70" t="n">
        <f aca="false">const*($O93/omega)*K93*(wz*(G93-P93)-wx*I93)</f>
        <v>-4.75708573203799</v>
      </c>
      <c r="X93" s="70" t="n">
        <f aca="false">const*($O93/omega)*K93*(wx*(H93-Q93)-wy*(G93-P93))</f>
        <v>10.5575859715321</v>
      </c>
      <c r="Y93" s="70" t="n">
        <f aca="false">R93+V93</f>
        <v>1.53760173887334</v>
      </c>
      <c r="Z93" s="70" t="n">
        <f aca="false">S93+W93</f>
        <v>-18.1496246418383</v>
      </c>
      <c r="AA93" s="70" t="n">
        <f aca="false">T93+X93-32.174</f>
        <v>-27.6081092307771</v>
      </c>
      <c r="AB93" s="0" t="n">
        <f aca="false">IF(($D93-height)*($D94-height)&lt;0,1,0)</f>
        <v>0</v>
      </c>
    </row>
    <row r="94" customFormat="false" ht="12.75" hidden="false" customHeight="false" outlineLevel="0" collapsed="false">
      <c r="A94" s="0" t="n">
        <f aca="false">A93+dt</f>
        <v>0.62</v>
      </c>
      <c r="B94" s="70" t="n">
        <f aca="false">B93+G93*dt+0.5*Y93*dt*dt</f>
        <v>0.443783174596183</v>
      </c>
      <c r="C94" s="70" t="n">
        <f aca="false">C93+H93*dt+0.5*Z93*dt*dt</f>
        <v>48.3210953851536</v>
      </c>
      <c r="D94" s="70" t="n">
        <f aca="false">D93+I93*dt+0.5*AA93*dt*dt</f>
        <v>27.1256276874707</v>
      </c>
      <c r="E94" s="1" t="n">
        <f aca="false">SQRT(B94^2+C94^2)</f>
        <v>48.3231332047827</v>
      </c>
      <c r="F94" s="1" t="n">
        <f aca="false">ATAN2(C94,B94)*180/PI()</f>
        <v>0.526192294793002</v>
      </c>
      <c r="G94" s="69" t="n">
        <f aca="false">G93+Y93*dt</f>
        <v>1.30090963908109</v>
      </c>
      <c r="H94" s="69" t="n">
        <f aca="false">H93+Z93*dt</f>
        <v>68.0534578873875</v>
      </c>
      <c r="I94" s="69" t="n">
        <f aca="false">I93+AA93*dt</f>
        <v>30.2515918207147</v>
      </c>
      <c r="J94" s="1" t="n">
        <f aca="false">SQRT(G94^2+H94^2+I94^2)</f>
        <v>74.485732217698</v>
      </c>
      <c r="K94" s="1" t="n">
        <f aca="false">IF(D94&gt;=hwind,SQRT((G94-vxw)^2+(H94-vyw)^2+I94^2),J94)</f>
        <v>74.485732217698</v>
      </c>
      <c r="L94" s="1" t="n">
        <f aca="false">J94/1.467</f>
        <v>50.7741869241295</v>
      </c>
      <c r="M94" s="70" t="n">
        <f aca="false">cd0+cdspin*(spin/1000)*EXP(-A94/(tau*146.7/K94))</f>
        <v>0.489029461553796</v>
      </c>
      <c r="N94" s="71" t="n">
        <f aca="false">(romega/K94)*EXP(-A94/(tau*146.7/K94))</f>
        <v>1.09681159704154</v>
      </c>
      <c r="O94" s="71" t="n">
        <f aca="false">cl2_*N94/(cl0+cl1_*N94)</f>
        <v>0.390987637720471</v>
      </c>
      <c r="P94" s="71" t="n">
        <f aca="false">IF(D94&gt;=hwind,vxw,0)</f>
        <v>0</v>
      </c>
      <c r="Q94" s="71" t="n">
        <f aca="false">IF(D94&gt;=hwind,vyw,0)</f>
        <v>0</v>
      </c>
      <c r="R94" s="70" t="n">
        <f aca="false">-const*$M94*$K94*(G94-P94)</f>
        <v>-0.254368894364122</v>
      </c>
      <c r="S94" s="70" t="n">
        <f aca="false">-const*$M94*$K94*(H94-Q94)</f>
        <v>-13.3065989523282</v>
      </c>
      <c r="T94" s="70" t="n">
        <f aca="false">-const*$M94*$K94*I94</f>
        <v>-5.91514101596277</v>
      </c>
      <c r="U94" s="72" t="n">
        <f aca="false">omega*EXP(-A94/tau)*30/PI()</f>
        <v>6380.96739249238</v>
      </c>
      <c r="V94" s="70" t="n">
        <f aca="false">const*($O94/omega)*K94*(wy*I94-wz*(H94-Q94))</f>
        <v>1.77736778400769</v>
      </c>
      <c r="W94" s="70" t="n">
        <f aca="false">const*($O94/omega)*K94*(wz*(G94-P94)-wx*I94)</f>
        <v>-4.70024037711416</v>
      </c>
      <c r="X94" s="70" t="n">
        <f aca="false">const*($O94/omega)*K94*(wx*(H94-Q94)-wy*(G94-P94))</f>
        <v>10.4971473092759</v>
      </c>
      <c r="Y94" s="70" t="n">
        <f aca="false">R94+V94</f>
        <v>1.52299888964357</v>
      </c>
      <c r="Z94" s="70" t="n">
        <f aca="false">S94+W94</f>
        <v>-18.0068393294423</v>
      </c>
      <c r="AA94" s="70" t="n">
        <f aca="false">T94+X94-32.174</f>
        <v>-27.5919937066868</v>
      </c>
      <c r="AB94" s="0" t="n">
        <f aca="false">IF(($D94-height)*($D95-height)&lt;0,1,0)</f>
        <v>0</v>
      </c>
    </row>
    <row r="95" customFormat="false" ht="12.75" hidden="false" customHeight="false" outlineLevel="0" collapsed="false">
      <c r="A95" s="0" t="n">
        <f aca="false">A94+dt</f>
        <v>0.63</v>
      </c>
      <c r="B95" s="70" t="n">
        <f aca="false">B94+G94*dt+0.5*Y94*dt*dt</f>
        <v>0.456868420931477</v>
      </c>
      <c r="C95" s="70" t="n">
        <f aca="false">C94+H94*dt+0.5*Z94*dt*dt</f>
        <v>49.000729622061</v>
      </c>
      <c r="D95" s="70" t="n">
        <f aca="false">D94+I94*dt+0.5*AA94*dt*dt</f>
        <v>27.4267640059925</v>
      </c>
      <c r="E95" s="1" t="n">
        <f aca="false">SQRT(B95^2+C95^2)</f>
        <v>49.0028594293065</v>
      </c>
      <c r="F95" s="1" t="n">
        <f aca="false">ATAN2(C95,B95)*180/PI()</f>
        <v>0.534193552401617</v>
      </c>
      <c r="G95" s="69" t="n">
        <f aca="false">G94+Y94*dt</f>
        <v>1.31613962797753</v>
      </c>
      <c r="H95" s="69" t="n">
        <f aca="false">H94+Z94*dt</f>
        <v>67.8733894940931</v>
      </c>
      <c r="I95" s="69" t="n">
        <f aca="false">I94+AA94*dt</f>
        <v>29.9756718836478</v>
      </c>
      <c r="J95" s="1" t="n">
        <f aca="false">SQRT(G95^2+H95^2+I95^2)</f>
        <v>74.2096363676127</v>
      </c>
      <c r="K95" s="1" t="n">
        <f aca="false">IF(D95&gt;=hwind,SQRT((G95-vxw)^2+(H95-vyw)^2+I95^2),J95)</f>
        <v>74.2096363676127</v>
      </c>
      <c r="L95" s="1" t="n">
        <f aca="false">J95/1.467</f>
        <v>50.5859825273434</v>
      </c>
      <c r="M95" s="70" t="n">
        <f aca="false">cd0+cdspin*(spin/1000)*EXP(-A95/(tau*146.7/K95))</f>
        <v>0.489005045189886</v>
      </c>
      <c r="N95" s="71" t="n">
        <f aca="false">(romega/K95)*EXP(-A95/(tau*146.7/K95))</f>
        <v>1.1007494650113</v>
      </c>
      <c r="O95" s="71" t="n">
        <f aca="false">cl2_*N95/(cl0+cl1_*N95)</f>
        <v>0.391247357849455</v>
      </c>
      <c r="P95" s="71" t="n">
        <f aca="false">IF(D95&gt;=hwind,vxw,0)</f>
        <v>0</v>
      </c>
      <c r="Q95" s="71" t="n">
        <f aca="false">IF(D95&gt;=hwind,vyw,0)</f>
        <v>0</v>
      </c>
      <c r="R95" s="70" t="n">
        <f aca="false">-const*$M95*$K95*(G95-P95)</f>
        <v>-0.256380130554963</v>
      </c>
      <c r="S95" s="70" t="n">
        <f aca="false">-const*$M95*$K95*(H95-Q95)</f>
        <v>-13.221536750203</v>
      </c>
      <c r="T95" s="70" t="n">
        <f aca="false">-const*$M95*$K95*I95</f>
        <v>-5.83917276528776</v>
      </c>
      <c r="U95" s="72" t="n">
        <f aca="false">omega*EXP(-A95/tau)*30/PI()</f>
        <v>6378.84075782036</v>
      </c>
      <c r="V95" s="70" t="n">
        <f aca="false">const*($O95/omega)*K95*(wy*I95-wz*(H95-Q95))</f>
        <v>1.76492414056394</v>
      </c>
      <c r="W95" s="70" t="n">
        <f aca="false">const*($O95/omega)*K95*(wz*(G95-P95)-wx*I95)</f>
        <v>-4.64375047160446</v>
      </c>
      <c r="X95" s="70" t="n">
        <f aca="false">const*($O95/omega)*K95*(wx*(H95-Q95)-wy*(G95-P95))</f>
        <v>10.4372705667855</v>
      </c>
      <c r="Y95" s="70" t="n">
        <f aca="false">R95+V95</f>
        <v>1.50854401000898</v>
      </c>
      <c r="Z95" s="70" t="n">
        <f aca="false">S95+W95</f>
        <v>-17.8652872218075</v>
      </c>
      <c r="AA95" s="70" t="n">
        <f aca="false">T95+X95-32.174</f>
        <v>-27.5759021985022</v>
      </c>
      <c r="AB95" s="0" t="n">
        <f aca="false">IF(($D95-height)*($D96-height)&lt;0,1,0)</f>
        <v>0</v>
      </c>
    </row>
    <row r="96" customFormat="false" ht="12.75" hidden="false" customHeight="false" outlineLevel="0" collapsed="false">
      <c r="A96" s="0" t="n">
        <f aca="false">A95+dt</f>
        <v>0.64</v>
      </c>
      <c r="B96" s="70" t="n">
        <f aca="false">B95+G95*dt+0.5*Y95*dt*dt</f>
        <v>0.470105244411752</v>
      </c>
      <c r="C96" s="70" t="n">
        <f aca="false">C95+H95*dt+0.5*Z95*dt*dt</f>
        <v>49.6785702526409</v>
      </c>
      <c r="D96" s="70" t="n">
        <f aca="false">D95+I95*dt+0.5*AA95*dt*dt</f>
        <v>27.7251419297191</v>
      </c>
      <c r="E96" s="1" t="n">
        <f aca="false">SQRT(B96^2+C96^2)</f>
        <v>49.6807944913062</v>
      </c>
      <c r="F96" s="1" t="n">
        <f aca="false">ATAN2(C96,B96)*180/PI()</f>
        <v>0.542170242661445</v>
      </c>
      <c r="G96" s="69" t="n">
        <f aca="false">G95+Y95*dt</f>
        <v>1.33122506807762</v>
      </c>
      <c r="H96" s="69" t="n">
        <f aca="false">H95+Z95*dt</f>
        <v>67.694736621875</v>
      </c>
      <c r="I96" s="69" t="n">
        <f aca="false">I95+AA95*dt</f>
        <v>29.6999128616628</v>
      </c>
      <c r="J96" s="1" t="n">
        <f aca="false">SQRT(G96^2+H96^2+I96^2)</f>
        <v>73.9353389826358</v>
      </c>
      <c r="K96" s="1" t="n">
        <f aca="false">IF(D96&gt;=hwind,SQRT((G96-vxw)^2+(H96-vyw)^2+I96^2),J96)</f>
        <v>73.9353389826358</v>
      </c>
      <c r="L96" s="1" t="n">
        <f aca="false">J96/1.467</f>
        <v>50.399004078143</v>
      </c>
      <c r="M96" s="70" t="n">
        <f aca="false">cd0+cdspin*(spin/1000)*EXP(-A96/(tau*146.7/K96))</f>
        <v>0.488980818886831</v>
      </c>
      <c r="N96" s="71" t="n">
        <f aca="false">(romega/K96)*EXP(-A96/(tau*146.7/K96))</f>
        <v>1.10469098763497</v>
      </c>
      <c r="O96" s="71" t="n">
        <f aca="false">cl2_*N96/(cl0+cl1_*N96)</f>
        <v>0.391505806868101</v>
      </c>
      <c r="P96" s="71" t="n">
        <f aca="false">IF(D96&gt;=hwind,vxw,0)</f>
        <v>0</v>
      </c>
      <c r="Q96" s="71" t="n">
        <f aca="false">IF(D96&gt;=hwind,vyw,0)</f>
        <v>0</v>
      </c>
      <c r="R96" s="70" t="n">
        <f aca="false">-const*$M96*$K96*(G96-P96)</f>
        <v>-0.258347423337179</v>
      </c>
      <c r="S96" s="70" t="n">
        <f aca="false">-const*$M96*$K96*(H96-Q96)</f>
        <v>-13.137343338197</v>
      </c>
      <c r="T96" s="70" t="n">
        <f aca="false">-const*$M96*$K96*I96</f>
        <v>-5.76378566265245</v>
      </c>
      <c r="U96" s="72" t="n">
        <f aca="false">omega*EXP(-A96/tau)*30/PI()</f>
        <v>6376.71483190842</v>
      </c>
      <c r="V96" s="70" t="n">
        <f aca="false">const*($O96/omega)*K96*(wy*I96-wz*(H96-Q96))</f>
        <v>1.75258286682049</v>
      </c>
      <c r="W96" s="70" t="n">
        <f aca="false">const*($O96/omega)*K96*(wz*(G96-P96)-wx*I96)</f>
        <v>-4.58761389602907</v>
      </c>
      <c r="X96" s="70" t="n">
        <f aca="false">const*($O96/omega)*K96*(wx*(H96-Q96)-wy*(G96-P96))</f>
        <v>10.3779507234248</v>
      </c>
      <c r="Y96" s="70" t="n">
        <f aca="false">R96+V96</f>
        <v>1.49423544348331</v>
      </c>
      <c r="Z96" s="70" t="n">
        <f aca="false">S96+W96</f>
        <v>-17.7249572342261</v>
      </c>
      <c r="AA96" s="70" t="n">
        <f aca="false">T96+X96-32.174</f>
        <v>-27.5598349392276</v>
      </c>
      <c r="AB96" s="0" t="n">
        <f aca="false">IF(($D96-height)*($D97-height)&lt;0,1,0)</f>
        <v>0</v>
      </c>
    </row>
    <row r="97" customFormat="false" ht="12.75" hidden="false" customHeight="false" outlineLevel="0" collapsed="false">
      <c r="A97" s="0" t="n">
        <f aca="false">A96+dt</f>
        <v>0.65</v>
      </c>
      <c r="B97" s="70" t="n">
        <f aca="false">B96+G96*dt+0.5*Y96*dt*dt</f>
        <v>0.483492206864703</v>
      </c>
      <c r="C97" s="70" t="n">
        <f aca="false">C96+H96*dt+0.5*Z96*dt*dt</f>
        <v>50.3546313709979</v>
      </c>
      <c r="D97" s="70" t="n">
        <f aca="false">D96+I96*dt+0.5*AA96*dt*dt</f>
        <v>28.0207630665887</v>
      </c>
      <c r="E97" s="1" t="n">
        <f aca="false">SQRT(B97^2+C97^2)</f>
        <v>50.3569525013497</v>
      </c>
      <c r="F97" s="1" t="n">
        <f aca="false">ATAN2(C97,B97)*180/PI()</f>
        <v>0.55012241887871</v>
      </c>
      <c r="G97" s="69" t="n">
        <f aca="false">G96+Y96*dt</f>
        <v>1.34616742251245</v>
      </c>
      <c r="H97" s="69" t="n">
        <f aca="false">H96+Z96*dt</f>
        <v>67.5174870495327</v>
      </c>
      <c r="I97" s="69" t="n">
        <f aca="false">I96+AA96*dt</f>
        <v>29.4243145122705</v>
      </c>
      <c r="J97" s="1" t="n">
        <f aca="false">SQRT(G97^2+H97^2+I97^2)</f>
        <v>73.6628366866921</v>
      </c>
      <c r="K97" s="1" t="n">
        <f aca="false">IF(D97&gt;=hwind,SQRT((G97-vxw)^2+(H97-vyw)^2+I97^2),J97)</f>
        <v>73.6628366866921</v>
      </c>
      <c r="L97" s="1" t="n">
        <f aca="false">J97/1.467</f>
        <v>50.213249275182</v>
      </c>
      <c r="M97" s="70" t="n">
        <f aca="false">cd0+cdspin*(spin/1000)*EXP(-A97/(tau*146.7/K97))</f>
        <v>0.488956780359163</v>
      </c>
      <c r="N97" s="71" t="n">
        <f aca="false">(romega/K97)*EXP(-A97/(tau*146.7/K97))</f>
        <v>1.10863595438842</v>
      </c>
      <c r="O97" s="71" t="n">
        <f aca="false">cl2_*N97/(cl0+cl1_*N97)</f>
        <v>0.391762980070029</v>
      </c>
      <c r="P97" s="71" t="n">
        <f aca="false">IF(D97&gt;=hwind,vxw,0)</f>
        <v>0</v>
      </c>
      <c r="Q97" s="71" t="n">
        <f aca="false">IF(D97&gt;=hwind,vyw,0)</f>
        <v>0</v>
      </c>
      <c r="R97" s="70" t="n">
        <f aca="false">-const*$M97*$K97*(G97-P97)</f>
        <v>-0.260271577108214</v>
      </c>
      <c r="S97" s="70" t="n">
        <f aca="false">-const*$M97*$K97*(H97-Q97)</f>
        <v>-13.0540098823427</v>
      </c>
      <c r="T97" s="70" t="n">
        <f aca="false">-const*$M97*$K97*I97</f>
        <v>-5.68897494870547</v>
      </c>
      <c r="U97" s="72" t="n">
        <f aca="false">omega*EXP(-A97/tau)*30/PI()</f>
        <v>6374.58961452036</v>
      </c>
      <c r="V97" s="70" t="n">
        <f aca="false">const*($O97/omega)*K97*(wy*I97-wz*(H97-Q97))</f>
        <v>1.74034313225257</v>
      </c>
      <c r="W97" s="70" t="n">
        <f aca="false">const*($O97/omega)*K97*(wz*(G97-P97)-wx*I97)</f>
        <v>-4.53182853297177</v>
      </c>
      <c r="X97" s="70" t="n">
        <f aca="false">const*($O97/omega)*K97*(wx*(H97-Q97)-wy*(G97-P97))</f>
        <v>10.319182828554</v>
      </c>
      <c r="Y97" s="70" t="n">
        <f aca="false">R97+V97</f>
        <v>1.48007155514435</v>
      </c>
      <c r="Z97" s="70" t="n">
        <f aca="false">S97+W97</f>
        <v>-17.5858384153144</v>
      </c>
      <c r="AA97" s="70" t="n">
        <f aca="false">T97+X97-32.174</f>
        <v>-27.5437921201515</v>
      </c>
      <c r="AB97" s="0" t="n">
        <f aca="false">IF(($D97-height)*($D98-height)&lt;0,1,0)</f>
        <v>0</v>
      </c>
    </row>
    <row r="98" customFormat="false" ht="12.75" hidden="false" customHeight="false" outlineLevel="0" collapsed="false">
      <c r="A98" s="0" t="n">
        <f aca="false">A97+dt</f>
        <v>0.66</v>
      </c>
      <c r="B98" s="70" t="n">
        <f aca="false">B97+G97*dt+0.5*Y97*dt*dt</f>
        <v>0.497027884667584</v>
      </c>
      <c r="C98" s="70" t="n">
        <f aca="false">C97+H97*dt+0.5*Z97*dt*dt</f>
        <v>51.0289269495725</v>
      </c>
      <c r="D98" s="70" t="n">
        <f aca="false">D97+I97*dt+0.5*AA97*dt*dt</f>
        <v>28.3136290221054</v>
      </c>
      <c r="E98" s="1" t="n">
        <f aca="false">SQRT(B98^2+C98^2)</f>
        <v>51.0313474478476</v>
      </c>
      <c r="F98" s="1" t="n">
        <f aca="false">ATAN2(C98,B98)*180/PI()</f>
        <v>0.558050135270777</v>
      </c>
      <c r="G98" s="69" t="n">
        <f aca="false">G97+Y97*dt</f>
        <v>1.3609681380639</v>
      </c>
      <c r="H98" s="69" t="n">
        <f aca="false">H97+Z97*dt</f>
        <v>67.3416286653796</v>
      </c>
      <c r="I98" s="69" t="n">
        <f aca="false">I97+AA97*dt</f>
        <v>29.148876591069</v>
      </c>
      <c r="J98" s="1" t="n">
        <f aca="false">SQRT(G98^2+H98^2+I98^2)</f>
        <v>73.3921262268649</v>
      </c>
      <c r="K98" s="1" t="n">
        <f aca="false">IF(D98&gt;=hwind,SQRT((G98-vxw)^2+(H98-vyw)^2+I98^2),J98)</f>
        <v>73.3921262268649</v>
      </c>
      <c r="L98" s="1" t="n">
        <f aca="false">J98/1.467</f>
        <v>50.0287159010667</v>
      </c>
      <c r="M98" s="70" t="n">
        <f aca="false">cd0+cdspin*(spin/1000)*EXP(-A98/(tau*146.7/K98))</f>
        <v>0.48893292732541</v>
      </c>
      <c r="N98" s="71" t="n">
        <f aca="false">(romega/K98)*EXP(-A98/(tau*146.7/K98))</f>
        <v>1.11258414998728</v>
      </c>
      <c r="O98" s="71" t="n">
        <f aca="false">cl2_*N98/(cl0+cl1_*N98)</f>
        <v>0.392018872674404</v>
      </c>
      <c r="P98" s="71" t="n">
        <f aca="false">IF(D98&gt;=hwind,vxw,0)</f>
        <v>0</v>
      </c>
      <c r="Q98" s="71" t="n">
        <f aca="false">IF(D98&gt;=hwind,vyw,0)</f>
        <v>0</v>
      </c>
      <c r="R98" s="70" t="n">
        <f aca="false">-const*$M98*$K98*(G98-P98)</f>
        <v>-0.262153384488808</v>
      </c>
      <c r="S98" s="70" t="n">
        <f aca="false">-const*$M98*$K98*(H98-Q98)</f>
        <v>-12.9715276778867</v>
      </c>
      <c r="T98" s="70" t="n">
        <f aca="false">-const*$M98*$K98*I98</f>
        <v>-5.61473589180863</v>
      </c>
      <c r="U98" s="72" t="n">
        <f aca="false">omega*EXP(-A98/tau)*30/PI()</f>
        <v>6372.46510542004</v>
      </c>
      <c r="V98" s="70" t="n">
        <f aca="false">const*($O98/omega)*K98*(wy*I98-wz*(H98-Q98))</f>
        <v>1.72820411576464</v>
      </c>
      <c r="W98" s="70" t="n">
        <f aca="false">const*($O98/omega)*K98*(wz*(G98-P98)-wx*I98)</f>
        <v>-4.47639226688347</v>
      </c>
      <c r="X98" s="70" t="n">
        <f aca="false">const*($O98/omega)*K98*(wx*(H98-Q98)-wy*(G98-P98))</f>
        <v>10.260962000541</v>
      </c>
      <c r="Y98" s="70" t="n">
        <f aca="false">R98+V98</f>
        <v>1.46605073127584</v>
      </c>
      <c r="Z98" s="70" t="n">
        <f aca="false">S98+W98</f>
        <v>-17.4479199447702</v>
      </c>
      <c r="AA98" s="70" t="n">
        <f aca="false">T98+X98-32.174</f>
        <v>-27.5277738912677</v>
      </c>
      <c r="AB98" s="0" t="n">
        <f aca="false">IF(($D98-height)*($D99-height)&lt;0,1,0)</f>
        <v>0</v>
      </c>
    </row>
    <row r="99" customFormat="false" ht="12.75" hidden="false" customHeight="false" outlineLevel="0" collapsed="false">
      <c r="A99" s="0" t="n">
        <f aca="false">A98+dt</f>
        <v>0.67</v>
      </c>
      <c r="B99" s="70" t="n">
        <f aca="false">B98+G98*dt+0.5*Y98*dt*dt</f>
        <v>0.510710868584787</v>
      </c>
      <c r="C99" s="70" t="n">
        <f aca="false">C98+H98*dt+0.5*Z98*dt*dt</f>
        <v>51.701470840229</v>
      </c>
      <c r="D99" s="70" t="n">
        <f aca="false">D98+I98*dt+0.5*AA98*dt*dt</f>
        <v>28.6037413993216</v>
      </c>
      <c r="E99" s="1" t="n">
        <f aca="false">SQRT(B99^2+C99^2)</f>
        <v>51.70399319815</v>
      </c>
      <c r="F99" s="1" t="n">
        <f aca="false">ATAN2(C99,B99)*180/PI()</f>
        <v>0.565953446893213</v>
      </c>
      <c r="G99" s="69" t="n">
        <f aca="false">G98+Y98*dt</f>
        <v>1.37562864537666</v>
      </c>
      <c r="H99" s="69" t="n">
        <f aca="false">H98+Z98*dt</f>
        <v>67.1671494659319</v>
      </c>
      <c r="I99" s="69" t="n">
        <f aca="false">I98+AA98*dt</f>
        <v>28.8735988521563</v>
      </c>
      <c r="J99" s="1" t="n">
        <f aca="false">SQRT(G99^2+H99^2+I99^2)</f>
        <v>73.1232044717958</v>
      </c>
      <c r="K99" s="1" t="n">
        <f aca="false">IF(D99&gt;=hwind,SQRT((G99-vxw)^2+(H99-vyw)^2+I99^2),J99)</f>
        <v>73.1232044717958</v>
      </c>
      <c r="L99" s="1" t="n">
        <f aca="false">J99/1.467</f>
        <v>49.845401821265</v>
      </c>
      <c r="M99" s="70" t="n">
        <f aca="false">cd0+cdspin*(spin/1000)*EXP(-A99/(tau*146.7/K99))</f>
        <v>0.488909257507855</v>
      </c>
      <c r="N99" s="71" t="n">
        <f aca="false">(romega/K99)*EXP(-A99/(tau*146.7/K99))</f>
        <v>1.11653535434231</v>
      </c>
      <c r="O99" s="71" t="n">
        <f aca="false">cl2_*N99/(cl0+cl1_*N99)</f>
        <v>0.392273479826731</v>
      </c>
      <c r="P99" s="71" t="n">
        <f aca="false">IF(D99&gt;=hwind,vxw,0)</f>
        <v>0</v>
      </c>
      <c r="Q99" s="71" t="n">
        <f aca="false">IF(D99&gt;=hwind,vyw,0)</f>
        <v>0</v>
      </c>
      <c r="R99" s="70" t="n">
        <f aca="false">-const*$M99*$K99*(G99-P99)</f>
        <v>-0.263993626528538</v>
      </c>
      <c r="S99" s="70" t="n">
        <f aca="false">-const*$M99*$K99*(H99-Q99)</f>
        <v>-12.8898881472773</v>
      </c>
      <c r="T99" s="70" t="n">
        <f aca="false">-const*$M99*$K99*I99</f>
        <v>-5.5410637874758</v>
      </c>
      <c r="U99" s="72" t="n">
        <f aca="false">omega*EXP(-A99/tau)*30/PI()</f>
        <v>6370.34130437141</v>
      </c>
      <c r="V99" s="70" t="n">
        <f aca="false">const*($O99/omega)*K99*(wy*I99-wz*(H99-Q99))</f>
        <v>1.71616500554407</v>
      </c>
      <c r="W99" s="70" t="n">
        <f aca="false">const*($O99/omega)*K99*(wz*(G99-P99)-wx*I99)</f>
        <v>-4.42130298388606</v>
      </c>
      <c r="X99" s="70" t="n">
        <f aca="false">const*($O99/omega)*K99*(wx*(H99-Q99)-wy*(G99-P99))</f>
        <v>10.2032834257869</v>
      </c>
      <c r="Y99" s="70" t="n">
        <f aca="false">R99+V99</f>
        <v>1.45217137901554</v>
      </c>
      <c r="Z99" s="70" t="n">
        <f aca="false">S99+W99</f>
        <v>-17.3111911311634</v>
      </c>
      <c r="AA99" s="70" t="n">
        <f aca="false">T99+X99-32.174</f>
        <v>-27.5117803616889</v>
      </c>
      <c r="AB99" s="0" t="n">
        <f aca="false">IF(($D99-height)*($D100-height)&lt;0,1,0)</f>
        <v>0</v>
      </c>
    </row>
    <row r="100" customFormat="false" ht="12.75" hidden="false" customHeight="false" outlineLevel="0" collapsed="false">
      <c r="A100" s="0" t="n">
        <f aca="false">A99+dt</f>
        <v>0.68</v>
      </c>
      <c r="B100" s="70" t="n">
        <f aca="false">B99+G99*dt+0.5*Y99*dt*dt</f>
        <v>0.524539763607505</v>
      </c>
      <c r="C100" s="70" t="n">
        <f aca="false">C99+H99*dt+0.5*Z99*dt*dt</f>
        <v>52.3722767753318</v>
      </c>
      <c r="D100" s="70" t="n">
        <f aca="false">D99+I99*dt+0.5*AA99*dt*dt</f>
        <v>28.891101798825</v>
      </c>
      <c r="E100" s="1" t="n">
        <f aca="false">SQRT(B100^2+C100^2)</f>
        <v>52.3749034996301</v>
      </c>
      <c r="F100" s="1" t="n">
        <f aca="false">ATAN2(C100,B100)*180/PI()</f>
        <v>0.57383240957322</v>
      </c>
      <c r="G100" s="69" t="n">
        <f aca="false">G99+Y99*dt</f>
        <v>1.39015035916681</v>
      </c>
      <c r="H100" s="69" t="n">
        <f aca="false">H99+Z99*dt</f>
        <v>66.9940375546203</v>
      </c>
      <c r="I100" s="69" t="n">
        <f aca="false">I99+AA99*dt</f>
        <v>28.5984810485394</v>
      </c>
      <c r="J100" s="1" t="n">
        <f aca="false">SQRT(G100^2+H100^2+I100^2)</f>
        <v>72.8560684100825</v>
      </c>
      <c r="K100" s="1" t="n">
        <f aca="false">IF(D100&gt;=hwind,SQRT((G100-vxw)^2+(H100-vyw)^2+I100^2),J100)</f>
        <v>72.8560684100825</v>
      </c>
      <c r="L100" s="1" t="n">
        <f aca="false">J100/1.467</f>
        <v>49.6633049830147</v>
      </c>
      <c r="M100" s="70" t="n">
        <f aca="false">cd0+cdspin*(spin/1000)*EXP(-A100/(tau*146.7/K100))</f>
        <v>0.488885768632297</v>
      </c>
      <c r="N100" s="71" t="n">
        <f aca="false">(romega/K100)*EXP(-A100/(tau*146.7/K100))</f>
        <v>1.12048934251582</v>
      </c>
      <c r="O100" s="71" t="n">
        <f aca="false">cl2_*N100/(cl0+cl1_*N100)</f>
        <v>0.392526796599664</v>
      </c>
      <c r="P100" s="71" t="n">
        <f aca="false">IF(D100&gt;=hwind,vxw,0)</f>
        <v>0</v>
      </c>
      <c r="Q100" s="71" t="n">
        <f aca="false">IF(D100&gt;=hwind,vyw,0)</f>
        <v>0</v>
      </c>
      <c r="R100" s="70" t="n">
        <f aca="false">-const*$M100*$K100*(G100-P100)</f>
        <v>-0.265793072907141</v>
      </c>
      <c r="S100" s="70" t="n">
        <f aca="false">-const*$M100*$K100*(H100-Q100)</f>
        <v>-12.809082838184</v>
      </c>
      <c r="T100" s="70" t="n">
        <f aca="false">-const*$M100*$K100*I100</f>
        <v>-5.46795395781774</v>
      </c>
      <c r="U100" s="72" t="n">
        <f aca="false">omega*EXP(-A100/tau)*30/PI()</f>
        <v>6368.21821113848</v>
      </c>
      <c r="V100" s="70" t="n">
        <f aca="false">const*($O100/omega)*K100*(wy*I100-wz*(H100-Q100))</f>
        <v>1.70422499891652</v>
      </c>
      <c r="W100" s="70" t="n">
        <f aca="false">const*($O100/omega)*K100*(wz*(G100-P100)-wx*I100)</f>
        <v>-4.36655857157662</v>
      </c>
      <c r="X100" s="70" t="n">
        <f aca="false">const*($O100/omega)*K100*(wx*(H100-Q100)-wy*(G100-P100))</f>
        <v>10.1461423577644</v>
      </c>
      <c r="Y100" s="70" t="n">
        <f aca="false">R100+V100</f>
        <v>1.43843192600938</v>
      </c>
      <c r="Z100" s="70" t="n">
        <f aca="false">S100+W100</f>
        <v>-17.1756414097606</v>
      </c>
      <c r="AA100" s="70" t="n">
        <f aca="false">T100+X100-32.174</f>
        <v>-27.4958116000533</v>
      </c>
      <c r="AB100" s="0" t="n">
        <f aca="false">IF(($D100-height)*($D101-height)&lt;0,1,0)</f>
        <v>0</v>
      </c>
    </row>
    <row r="101" customFormat="false" ht="12.75" hidden="false" customHeight="false" outlineLevel="0" collapsed="false">
      <c r="A101" s="0" t="n">
        <f aca="false">A100+dt</f>
        <v>0.69</v>
      </c>
      <c r="B101" s="70" t="n">
        <f aca="false">B100+G100*dt+0.5*Y100*dt*dt</f>
        <v>0.538513188795473</v>
      </c>
      <c r="C101" s="70" t="n">
        <f aca="false">C100+H100*dt+0.5*Z100*dt*dt</f>
        <v>53.0413583688075</v>
      </c>
      <c r="D101" s="70" t="n">
        <f aca="false">D100+I100*dt+0.5*AA100*dt*dt</f>
        <v>29.1757118187304</v>
      </c>
      <c r="E101" s="1" t="n">
        <f aca="false">SQRT(B101^2+C101^2)</f>
        <v>53.0440919807548</v>
      </c>
      <c r="F101" s="1" t="n">
        <f aca="false">ATAN2(C101,B101)*180/PI()</f>
        <v>0.581687079848812</v>
      </c>
      <c r="G101" s="69" t="n">
        <f aca="false">G100+Y100*dt</f>
        <v>1.4045346784269</v>
      </c>
      <c r="H101" s="69" t="n">
        <f aca="false">H100+Z100*dt</f>
        <v>66.8222811405227</v>
      </c>
      <c r="I101" s="69" t="n">
        <f aca="false">I100+AA100*dt</f>
        <v>28.3235229325389</v>
      </c>
      <c r="J101" s="1" t="n">
        <f aca="false">SQRT(G101^2+H101^2+I101^2)</f>
        <v>72.5907151486746</v>
      </c>
      <c r="K101" s="1" t="n">
        <f aca="false">IF(D101&gt;=hwind,SQRT((G101-vxw)^2+(H101-vyw)^2+I101^2),J101)</f>
        <v>72.5907151486746</v>
      </c>
      <c r="L101" s="1" t="n">
        <f aca="false">J101/1.467</f>
        <v>49.4824234142294</v>
      </c>
      <c r="M101" s="70" t="n">
        <f aca="false">cd0+cdspin*(spin/1000)*EXP(-A101/(tau*146.7/K101))</f>
        <v>0.488862458427823</v>
      </c>
      <c r="N101" s="71" t="n">
        <f aca="false">(romega/K101)*EXP(-A101/(tau*146.7/K101))</f>
        <v>1.12444588467929</v>
      </c>
      <c r="O101" s="71" t="n">
        <f aca="false">cl2_*N101/(cl0+cl1_*N101)</f>
        <v>0.392778817993849</v>
      </c>
      <c r="P101" s="71" t="n">
        <f aca="false">IF(D101&gt;=hwind,vxw,0)</f>
        <v>0</v>
      </c>
      <c r="Q101" s="71" t="n">
        <f aca="false">IF(D101&gt;=hwind,vyw,0)</f>
        <v>0</v>
      </c>
      <c r="R101" s="70" t="n">
        <f aca="false">-const*$M101*$K101*(G101-P101)</f>
        <v>-0.267552482131702</v>
      </c>
      <c r="S101" s="70" t="n">
        <f aca="false">-const*$M101*$K101*(H101-Q101)</f>
        <v>-12.7291034215498</v>
      </c>
      <c r="T101" s="70" t="n">
        <f aca="false">-const*$M101*$K101*I101</f>
        <v>-5.39540175099303</v>
      </c>
      <c r="U101" s="72" t="n">
        <f aca="false">omega*EXP(-A101/tau)*30/PI()</f>
        <v>6366.09582548536</v>
      </c>
      <c r="V101" s="70" t="n">
        <f aca="false">const*($O101/omega)*K101*(wy*I101-wz*(H101-Q101))</f>
        <v>1.69238330220312</v>
      </c>
      <c r="W101" s="70" t="n">
        <f aca="false">const*($O101/omega)*K101*(wz*(G101-P101)-wx*I101)</f>
        <v>-4.31215691883206</v>
      </c>
      <c r="X101" s="70" t="n">
        <f aca="false">const*($O101/omega)*K101*(wx*(H101-Q101)-wy*(G101-P101))</f>
        <v>10.0895341160689</v>
      </c>
      <c r="Y101" s="70" t="n">
        <f aca="false">R101+V101</f>
        <v>1.42483082007142</v>
      </c>
      <c r="Z101" s="70" t="n">
        <f aca="false">S101+W101</f>
        <v>-17.0412603403819</v>
      </c>
      <c r="AA101" s="70" t="n">
        <f aca="false">T101+X101-32.174</f>
        <v>-27.4798676349241</v>
      </c>
      <c r="AB101" s="0" t="n">
        <f aca="false">IF(($D101-height)*($D102-height)&lt;0,1,0)</f>
        <v>0</v>
      </c>
    </row>
    <row r="102" customFormat="false" ht="12.75" hidden="false" customHeight="false" outlineLevel="0" collapsed="false">
      <c r="A102" s="0" t="n">
        <f aca="false">A101+dt</f>
        <v>0.7</v>
      </c>
      <c r="B102" s="70" t="n">
        <f aca="false">B101+G101*dt+0.5*Y101*dt*dt</f>
        <v>0.552629777120746</v>
      </c>
      <c r="C102" s="70" t="n">
        <f aca="false">C101+H101*dt+0.5*Z101*dt*dt</f>
        <v>53.7087291171957</v>
      </c>
      <c r="D102" s="70" t="n">
        <f aca="false">D101+I101*dt+0.5*AA101*dt*dt</f>
        <v>29.4575730546741</v>
      </c>
      <c r="E102" s="1" t="n">
        <f aca="false">SQRT(B102^2+C102^2)</f>
        <v>53.711572152143</v>
      </c>
      <c r="F102" s="1" t="n">
        <f aca="false">ATAN2(C102,B102)*180/PI()</f>
        <v>0.589517514913177</v>
      </c>
      <c r="G102" s="69" t="n">
        <f aca="false">G101+Y101*dt</f>
        <v>1.41878298662762</v>
      </c>
      <c r="H102" s="69" t="n">
        <f aca="false">H101+Z101*dt</f>
        <v>66.6518685371188</v>
      </c>
      <c r="I102" s="69" t="n">
        <f aca="false">I101+AA101*dt</f>
        <v>28.0487242561896</v>
      </c>
      <c r="J102" s="1" t="n">
        <f aca="false">SQRT(G102^2+H102^2+I102^2)</f>
        <v>72.3271419112651</v>
      </c>
      <c r="K102" s="1" t="n">
        <f aca="false">IF(D102&gt;=hwind,SQRT((G102-vxw)^2+(H102-vyw)^2+I102^2),J102)</f>
        <v>72.3271419112651</v>
      </c>
      <c r="L102" s="1" t="n">
        <f aca="false">J102/1.467</f>
        <v>49.3027552224029</v>
      </c>
      <c r="M102" s="70" t="n">
        <f aca="false">cd0+cdspin*(spin/1000)*EXP(-A102/(tau*146.7/K102))</f>
        <v>0.488839324626578</v>
      </c>
      <c r="N102" s="71" t="n">
        <f aca="false">(romega/K102)*EXP(-A102/(tau*146.7/K102))</f>
        <v>1.12840474607218</v>
      </c>
      <c r="O102" s="71" t="n">
        <f aca="false">cl2_*N102/(cl0+cl1_*N102)</f>
        <v>0.393029538938793</v>
      </c>
      <c r="P102" s="71" t="n">
        <f aca="false">IF(D102&gt;=hwind,vxw,0)</f>
        <v>0</v>
      </c>
      <c r="Q102" s="71" t="n">
        <f aca="false">IF(D102&gt;=hwind,vyw,0)</f>
        <v>0</v>
      </c>
      <c r="R102" s="70" t="n">
        <f aca="false">-const*$M102*$K102*(G102-P102)</f>
        <v>-0.269272601729784</v>
      </c>
      <c r="S102" s="70" t="n">
        <f aca="false">-const*$M102*$K102*(H102-Q102)</f>
        <v>-12.6499416896745</v>
      </c>
      <c r="T102" s="70" t="n">
        <f aca="false">-const*$M102*$K102*I102</f>
        <v>-5.32340254066482</v>
      </c>
      <c r="U102" s="72" t="n">
        <f aca="false">omega*EXP(-A102/tau)*30/PI()</f>
        <v>6363.97414717623</v>
      </c>
      <c r="V102" s="70" t="n">
        <f aca="false">const*($O102/omega)*K102*(wy*I102-wz*(H102-Q102))</f>
        <v>1.68063913057939</v>
      </c>
      <c r="W102" s="70" t="n">
        <f aca="false">const*($O102/omega)*K102*(wz*(G102-P102)-wx*I102)</f>
        <v>-4.25809591561418</v>
      </c>
      <c r="X102" s="70" t="n">
        <f aca="false">const*($O102/omega)*K102*(wx*(H102-Q102)-wy*(G102-P102))</f>
        <v>10.0334540854823</v>
      </c>
      <c r="Y102" s="70" t="n">
        <f aca="false">R102+V102</f>
        <v>1.4113665288496</v>
      </c>
      <c r="Z102" s="70" t="n">
        <f aca="false">S102+W102</f>
        <v>-16.9080376052886</v>
      </c>
      <c r="AA102" s="70" t="n">
        <f aca="false">T102+X102-32.174</f>
        <v>-27.4639484551825</v>
      </c>
      <c r="AB102" s="0" t="n">
        <f aca="false">IF(($D102-height)*($D103-height)&lt;0,1,0)</f>
        <v>0</v>
      </c>
    </row>
    <row r="103" customFormat="false" ht="12.75" hidden="false" customHeight="false" outlineLevel="0" collapsed="false">
      <c r="A103" s="0" t="n">
        <f aca="false">A102+dt</f>
        <v>0.71</v>
      </c>
      <c r="B103" s="70" t="n">
        <f aca="false">B102+G102*dt+0.5*Y102*dt*dt</f>
        <v>0.566888175313464</v>
      </c>
      <c r="C103" s="70" t="n">
        <f aca="false">C102+H102*dt+0.5*Z102*dt*dt</f>
        <v>54.3744024006866</v>
      </c>
      <c r="D103" s="70" t="n">
        <f aca="false">D102+I102*dt+0.5*AA102*dt*dt</f>
        <v>29.7366870998132</v>
      </c>
      <c r="E103" s="1" t="n">
        <f aca="false">SQRT(B103^2+C103^2)</f>
        <v>54.3773574076114</v>
      </c>
      <c r="F103" s="1" t="n">
        <f aca="false">ATAN2(C103,B103)*180/PI()</f>
        <v>0.597323772563719</v>
      </c>
      <c r="G103" s="69" t="n">
        <f aca="false">G102+Y102*dt</f>
        <v>1.43289665191611</v>
      </c>
      <c r="H103" s="69" t="n">
        <f aca="false">H102+Z102*dt</f>
        <v>66.4827881610659</v>
      </c>
      <c r="I103" s="69" t="n">
        <f aca="false">I102+AA102*dt</f>
        <v>27.7740847716378</v>
      </c>
      <c r="J103" s="1" t="n">
        <f aca="false">SQRT(G103^2+H103^2+I103^2)</f>
        <v>72.0653460366795</v>
      </c>
      <c r="K103" s="1" t="n">
        <f aca="false">IF(D103&gt;=hwind,SQRT((G103-vxw)^2+(H103-vyw)^2+I103^2),J103)</f>
        <v>72.0653460366795</v>
      </c>
      <c r="L103" s="1" t="n">
        <f aca="false">J103/1.467</f>
        <v>49.1242985935103</v>
      </c>
      <c r="M103" s="70" t="n">
        <f aca="false">cd0+cdspin*(spin/1000)*EXP(-A103/(tau*146.7/K103))</f>
        <v>0.488816364963542</v>
      </c>
      <c r="N103" s="71" t="n">
        <f aca="false">(romega/K103)*EXP(-A103/(tau*146.7/K103))</f>
        <v>1.13236568696204</v>
      </c>
      <c r="O103" s="71" t="n">
        <f aca="false">cl2_*N103/(cl0+cl1_*N103)</f>
        <v>0.393278954293755</v>
      </c>
      <c r="P103" s="71" t="n">
        <f aca="false">IF(D103&gt;=hwind,vxw,0)</f>
        <v>0</v>
      </c>
      <c r="Q103" s="71" t="n">
        <f aca="false">IF(D103&gt;=hwind,vyw,0)</f>
        <v>0</v>
      </c>
      <c r="R103" s="70" t="n">
        <f aca="false">-const*$M103*$K103*(G103-P103)</f>
        <v>-0.270954168438589</v>
      </c>
      <c r="S103" s="70" t="n">
        <f aca="false">-const*$M103*$K103*(H103-Q103)</f>
        <v>-12.5715895543282</v>
      </c>
      <c r="T103" s="70" t="n">
        <f aca="false">-const*$M103*$K103*I103</f>
        <v>-5.25195172546371</v>
      </c>
      <c r="U103" s="72" t="n">
        <f aca="false">omega*EXP(-A103/tau)*30/PI()</f>
        <v>6361.85317597534</v>
      </c>
      <c r="V103" s="70" t="n">
        <f aca="false">const*($O103/omega)*K103*(wy*I103-wz*(H103-Q103))</f>
        <v>1.66899170793581</v>
      </c>
      <c r="W103" s="70" t="n">
        <f aca="false">const*($O103/omega)*K103*(wz*(G103-P103)-wx*I103)</f>
        <v>-4.20437345277542</v>
      </c>
      <c r="X103" s="70" t="n">
        <f aca="false">const*($O103/omega)*K103*(wx*(H103-Q103)-wy*(G103-P103))</f>
        <v>9.97789771504895</v>
      </c>
      <c r="Y103" s="70" t="n">
        <f aca="false">R103+V103</f>
        <v>1.39803753949722</v>
      </c>
      <c r="Z103" s="70" t="n">
        <f aca="false">S103+W103</f>
        <v>-16.7759630071036</v>
      </c>
      <c r="AA103" s="70" t="n">
        <f aca="false">T103+X103-32.174</f>
        <v>-27.4480540104148</v>
      </c>
      <c r="AB103" s="0" t="n">
        <f aca="false">IF(($D103-height)*($D104-height)&lt;0,1,0)</f>
        <v>0</v>
      </c>
    </row>
    <row r="104" customFormat="false" ht="12.75" hidden="false" customHeight="false" outlineLevel="0" collapsed="false">
      <c r="A104" s="0" t="n">
        <f aca="false">A103+dt</f>
        <v>0.72</v>
      </c>
      <c r="B104" s="70" t="n">
        <f aca="false">B103+G103*dt+0.5*Y103*dt*dt</f>
        <v>0.5812870437096</v>
      </c>
      <c r="C104" s="70" t="n">
        <f aca="false">C103+H103*dt+0.5*Z103*dt*dt</f>
        <v>55.038391484147</v>
      </c>
      <c r="D104" s="70" t="n">
        <f aca="false">D103+I103*dt+0.5*AA103*dt*dt</f>
        <v>30.0130555448291</v>
      </c>
      <c r="E104" s="1" t="n">
        <f aca="false">SQRT(B104^2+C104^2)</f>
        <v>55.0414610252072</v>
      </c>
      <c r="F104" s="1" t="n">
        <f aca="false">ATAN2(C104,B104)*180/PI()</f>
        <v>0.605105911155331</v>
      </c>
      <c r="G104" s="69" t="n">
        <f aca="false">G103+Y103*dt</f>
        <v>1.44687702731109</v>
      </c>
      <c r="H104" s="69" t="n">
        <f aca="false">H103+Z103*dt</f>
        <v>66.3150285309949</v>
      </c>
      <c r="I104" s="69" t="n">
        <f aca="false">I103+AA103*dt</f>
        <v>27.4996042315337</v>
      </c>
      <c r="J104" s="1" t="n">
        <f aca="false">SQRT(G104^2+H104^2+I104^2)</f>
        <v>71.8053249772593</v>
      </c>
      <c r="K104" s="1" t="n">
        <f aca="false">IF(D104&gt;=hwind,SQRT((G104-vxw)^2+(H104-vyw)^2+I104^2),J104)</f>
        <v>71.8053249772593</v>
      </c>
      <c r="L104" s="1" t="n">
        <f aca="false">J104/1.467</f>
        <v>48.9470517909061</v>
      </c>
      <c r="M104" s="70" t="n">
        <f aca="false">cd0+cdspin*(spin/1000)*EXP(-A104/(tau*146.7/K104))</f>
        <v>0.488793577176316</v>
      </c>
      <c r="N104" s="71" t="n">
        <f aca="false">(romega/K104)*EXP(-A104/(tau*146.7/K104))</f>
        <v>1.13632846260598</v>
      </c>
      <c r="O104" s="71" t="n">
        <f aca="false">cl2_*N104/(cl0+cl1_*N104)</f>
        <v>0.393527058848671</v>
      </c>
      <c r="P104" s="71" t="n">
        <f aca="false">IF(D104&gt;=hwind,vxw,0)</f>
        <v>0</v>
      </c>
      <c r="Q104" s="71" t="n">
        <f aca="false">IF(D104&gt;=hwind,vyw,0)</f>
        <v>0</v>
      </c>
      <c r="R104" s="70" t="n">
        <f aca="false">-const*$M104*$K104*(G104-P104)</f>
        <v>-0.27259790839022</v>
      </c>
      <c r="S104" s="70" t="n">
        <f aca="false">-const*$M104*$K104*(H104-Q104)</f>
        <v>-12.4940390448955</v>
      </c>
      <c r="T104" s="70" t="n">
        <f aca="false">-const*$M104*$K104*I104</f>
        <v>-5.18104472845651</v>
      </c>
      <c r="U104" s="72" t="n">
        <f aca="false">omega*EXP(-A104/tau)*30/PI()</f>
        <v>6359.73291164704</v>
      </c>
      <c r="V104" s="70" t="n">
        <f aca="false">const*($O104/omega)*K104*(wy*I104-wz*(H104-Q104))</f>
        <v>1.65744026674005</v>
      </c>
      <c r="W104" s="70" t="n">
        <f aca="false">const*($O104/omega)*K104*(wz*(G104-P104)-wx*I104)</f>
        <v>-4.15098742186519</v>
      </c>
      <c r="X104" s="70" t="n">
        <f aca="false">const*($O104/omega)*K104*(wx*(H104-Q104)-wy*(G104-P104))</f>
        <v>9.92286051716339</v>
      </c>
      <c r="Y104" s="70" t="n">
        <f aca="false">R104+V104</f>
        <v>1.38484235834983</v>
      </c>
      <c r="Z104" s="70" t="n">
        <f aca="false">S104+W104</f>
        <v>-16.6450264667607</v>
      </c>
      <c r="AA104" s="70" t="n">
        <f aca="false">T104+X104-32.174</f>
        <v>-27.4321842112931</v>
      </c>
      <c r="AB104" s="0" t="n">
        <f aca="false">IF(($D104-height)*($D105-height)&lt;0,1,0)</f>
        <v>0</v>
      </c>
    </row>
    <row r="105" customFormat="false" ht="12.75" hidden="false" customHeight="false" outlineLevel="0" collapsed="false">
      <c r="A105" s="0" t="n">
        <f aca="false">A104+dt</f>
        <v>0.73</v>
      </c>
      <c r="B105" s="70" t="n">
        <f aca="false">B104+G104*dt+0.5*Y104*dt*dt</f>
        <v>0.595825056100629</v>
      </c>
      <c r="C105" s="70" t="n">
        <f aca="false">C104+H104*dt+0.5*Z104*dt*dt</f>
        <v>55.7007095181336</v>
      </c>
      <c r="D105" s="70" t="n">
        <f aca="false">D104+I104*dt+0.5*AA104*dt*dt</f>
        <v>30.2866799779338</v>
      </c>
      <c r="E105" s="1" t="n">
        <f aca="false">SQRT(B105^2+C105^2)</f>
        <v>55.7038961682302</v>
      </c>
      <c r="F105" s="1" t="n">
        <f aca="false">ATAN2(C105,B105)*180/PI()</f>
        <v>0.612863989557498</v>
      </c>
      <c r="G105" s="69" t="n">
        <f aca="false">G104+Y104*dt</f>
        <v>1.46072545089459</v>
      </c>
      <c r="H105" s="69" t="n">
        <f aca="false">H104+Z104*dt</f>
        <v>66.1485782663273</v>
      </c>
      <c r="I105" s="69" t="n">
        <f aca="false">I104+AA104*dt</f>
        <v>27.2252823894207</v>
      </c>
      <c r="J105" s="1" t="n">
        <f aca="false">SQRT(G105^2+H105^2+I105^2)</f>
        <v>71.5470762972396</v>
      </c>
      <c r="K105" s="1" t="n">
        <f aca="false">IF(D105&gt;=hwind,SQRT((G105-vxw)^2+(H105-vyw)^2+I105^2),J105)</f>
        <v>71.5470762972396</v>
      </c>
      <c r="L105" s="1" t="n">
        <f aca="false">J105/1.467</f>
        <v>48.7710131542192</v>
      </c>
      <c r="M105" s="70" t="n">
        <f aca="false">cd0+cdspin*(spin/1000)*EXP(-A105/(tau*146.7/K105))</f>
        <v>0.488770959004905</v>
      </c>
      <c r="N105" s="71" t="n">
        <f aca="false">(romega/K105)*EXP(-A105/(tau*146.7/K105))</f>
        <v>1.14029282321358</v>
      </c>
      <c r="O105" s="71" t="n">
        <f aca="false">cl2_*N105/(cl0+cl1_*N105)</f>
        <v>0.393773847325102</v>
      </c>
      <c r="P105" s="71" t="n">
        <f aca="false">IF(D105&gt;=hwind,vxw,0)</f>
        <v>0</v>
      </c>
      <c r="Q105" s="71" t="n">
        <f aca="false">IF(D105&gt;=hwind,vyw,0)</f>
        <v>0</v>
      </c>
      <c r="R105" s="70" t="n">
        <f aca="false">-const*$M105*$K105*(G105-P105)</f>
        <v>-0.274204537293128</v>
      </c>
      <c r="S105" s="70" t="n">
        <f aca="false">-const*$M105*$K105*(H105-Q105)</f>
        <v>-12.4172823065472</v>
      </c>
      <c r="T105" s="70" t="n">
        <f aca="false">-const*$M105*$K105*I105</f>
        <v>-5.11067699662105</v>
      </c>
      <c r="U105" s="72" t="n">
        <f aca="false">omega*EXP(-A105/tau)*30/PI()</f>
        <v>6357.61335395573</v>
      </c>
      <c r="V105" s="70" t="n">
        <f aca="false">const*($O105/omega)*K105*(wy*I105-wz*(H105-Q105))</f>
        <v>1.64598404790079</v>
      </c>
      <c r="W105" s="70" t="n">
        <f aca="false">const*($O105/omega)*K105*(wz*(G105-P105)-wx*I105)</f>
        <v>-4.09793571493696</v>
      </c>
      <c r="X105" s="70" t="n">
        <f aca="false">const*($O105/omega)*K105*(wx*(H105-Q105)-wy*(G105-P105))</f>
        <v>9.86833806666961</v>
      </c>
      <c r="Y105" s="70" t="n">
        <f aca="false">R105+V105</f>
        <v>1.37177951060766</v>
      </c>
      <c r="Z105" s="70" t="n">
        <f aca="false">S105+W105</f>
        <v>-16.5152180214842</v>
      </c>
      <c r="AA105" s="70" t="n">
        <f aca="false">T105+X105-32.174</f>
        <v>-27.4163389299514</v>
      </c>
      <c r="AB105" s="0" t="n">
        <f aca="false">IF(($D105-height)*($D106-height)&lt;0,1,0)</f>
        <v>0</v>
      </c>
    </row>
    <row r="106" customFormat="false" ht="12.75" hidden="false" customHeight="false" outlineLevel="0" collapsed="false">
      <c r="A106" s="0" t="n">
        <f aca="false">A105+dt</f>
        <v>0.74</v>
      </c>
      <c r="B106" s="70" t="n">
        <f aca="false">B105+G105*dt+0.5*Y105*dt*dt</f>
        <v>0.610500899585105</v>
      </c>
      <c r="C106" s="70" t="n">
        <f aca="false">C105+H105*dt+0.5*Z105*dt*dt</f>
        <v>56.3613695398958</v>
      </c>
      <c r="D106" s="70" t="n">
        <f aca="false">D105+I105*dt+0.5*AA105*dt*dt</f>
        <v>30.5575619848815</v>
      </c>
      <c r="E106" s="1" t="n">
        <f aca="false">SQRT(B106^2+C106^2)</f>
        <v>56.3646758862418</v>
      </c>
      <c r="F106" s="1" t="n">
        <f aca="false">ATAN2(C106,B106)*180/PI()</f>
        <v>0.620598067114885</v>
      </c>
      <c r="G106" s="69" t="n">
        <f aca="false">G105+Y105*dt</f>
        <v>1.47444324600066</v>
      </c>
      <c r="H106" s="69" t="n">
        <f aca="false">H105+Z105*dt</f>
        <v>65.9834260861125</v>
      </c>
      <c r="I106" s="69" t="n">
        <f aca="false">I105+AA105*dt</f>
        <v>26.9511190001212</v>
      </c>
      <c r="J106" s="1" t="n">
        <f aca="false">SQRT(G106^2+H106^2+I106^2)</f>
        <v>71.2905976711224</v>
      </c>
      <c r="K106" s="1" t="n">
        <f aca="false">IF(D106&gt;=hwind,SQRT((G106-vxw)^2+(H106-vyw)^2+I106^2),J106)</f>
        <v>71.2905976711224</v>
      </c>
      <c r="L106" s="1" t="n">
        <f aca="false">J106/1.467</f>
        <v>48.5961810982429</v>
      </c>
      <c r="M106" s="70" t="n">
        <f aca="false">cd0+cdspin*(spin/1000)*EXP(-A106/(tau*146.7/K106))</f>
        <v>0.48874850819151</v>
      </c>
      <c r="N106" s="71" t="n">
        <f aca="false">(romega/K106)*EXP(-A106/(tau*146.7/K106))</f>
        <v>1.14425851391133</v>
      </c>
      <c r="O106" s="71" t="n">
        <f aca="false">cl2_*N106/(cl0+cl1_*N106)</f>
        <v>0.394019314377216</v>
      </c>
      <c r="P106" s="71" t="n">
        <f aca="false">IF(D106&gt;=hwind,vxw,0)</f>
        <v>0</v>
      </c>
      <c r="Q106" s="71" t="n">
        <f aca="false">IF(D106&gt;=hwind,vyw,0)</f>
        <v>0</v>
      </c>
      <c r="R106" s="70" t="n">
        <f aca="false">-const*$M106*$K106*(G106-P106)</f>
        <v>-0.275774760609816</v>
      </c>
      <c r="S106" s="70" t="n">
        <f aca="false">-const*$M106*$K106*(H106-Q106)</f>
        <v>-12.3413115984425</v>
      </c>
      <c r="T106" s="70" t="n">
        <f aca="false">-const*$M106*$K106*I106</f>
        <v>-5.04084400032699</v>
      </c>
      <c r="U106" s="72" t="n">
        <f aca="false">omega*EXP(-A106/tau)*30/PI()</f>
        <v>6355.49450266591</v>
      </c>
      <c r="V106" s="70" t="n">
        <f aca="false">const*($O106/omega)*K106*(wy*I106-wz*(H106-Q106))</f>
        <v>1.63462230063316</v>
      </c>
      <c r="W106" s="70" t="n">
        <f aca="false">const*($O106/omega)*K106*(wz*(G106-P106)-wx*I106)</f>
        <v>-4.04521622435619</v>
      </c>
      <c r="X106" s="70" t="n">
        <f aca="false">const*($O106/omega)*K106*(wx*(H106-Q106)-wy*(G106-P106))</f>
        <v>9.81432599997163</v>
      </c>
      <c r="Y106" s="70" t="n">
        <f aca="false">R106+V106</f>
        <v>1.35884754002334</v>
      </c>
      <c r="Z106" s="70" t="n">
        <f aca="false">S106+W106</f>
        <v>-16.3865278227987</v>
      </c>
      <c r="AA106" s="70" t="n">
        <f aca="false">T106+X106-32.174</f>
        <v>-27.4005180003554</v>
      </c>
      <c r="AB106" s="0" t="n">
        <f aca="false">IF(($D106-height)*($D107-height)&lt;0,1,0)</f>
        <v>0</v>
      </c>
    </row>
    <row r="107" customFormat="false" ht="12.75" hidden="false" customHeight="false" outlineLevel="0" collapsed="false">
      <c r="A107" s="0" t="n">
        <f aca="false">A106+dt</f>
        <v>0.75</v>
      </c>
      <c r="B107" s="70" t="n">
        <f aca="false">B106+G106*dt+0.5*Y106*dt*dt</f>
        <v>0.625313274422113</v>
      </c>
      <c r="C107" s="70" t="n">
        <f aca="false">C106+H106*dt+0.5*Z106*dt*dt</f>
        <v>57.0203844743657</v>
      </c>
      <c r="D107" s="70" t="n">
        <f aca="false">D106+I106*dt+0.5*AA106*dt*dt</f>
        <v>30.8257031489827</v>
      </c>
      <c r="E107" s="1" t="n">
        <f aca="false">SQRT(B107^2+C107^2)</f>
        <v>57.0238131160628</v>
      </c>
      <c r="F107" s="1" t="n">
        <f aca="false">ATAN2(C107,B107)*180/PI()</f>
        <v>0.628308203611065</v>
      </c>
      <c r="G107" s="69" t="n">
        <f aca="false">G106+Y106*dt</f>
        <v>1.4880317214009</v>
      </c>
      <c r="H107" s="69" t="n">
        <f aca="false">H106+Z106*dt</f>
        <v>65.8195608078845</v>
      </c>
      <c r="I107" s="69" t="n">
        <f aca="false">I106+AA106*dt</f>
        <v>26.6771138201177</v>
      </c>
      <c r="J107" s="1" t="n">
        <f aca="false">SQRT(G107^2+H107^2+I107^2)</f>
        <v>71.0358868820416</v>
      </c>
      <c r="K107" s="1" t="n">
        <f aca="false">IF(D107&gt;=hwind,SQRT((G107-vxw)^2+(H107-vyw)^2+I107^2),J107)</f>
        <v>71.0358868820416</v>
      </c>
      <c r="L107" s="1" t="n">
        <f aca="false">J107/1.467</f>
        <v>48.4225541118211</v>
      </c>
      <c r="M107" s="70" t="n">
        <f aca="false">cd0+cdspin*(spin/1000)*EXP(-A107/(tau*146.7/K107))</f>
        <v>0.488726222480327</v>
      </c>
      <c r="N107" s="71" t="n">
        <f aca="false">(romega/K107)*EXP(-A107/(tau*146.7/K107))</f>
        <v>1.1482252747087</v>
      </c>
      <c r="O107" s="71" t="n">
        <f aca="false">cl2_*N107/(cl0+cl1_*N107)</f>
        <v>0.394263454592795</v>
      </c>
      <c r="P107" s="71" t="n">
        <f aca="false">IF(D107&gt;=hwind,vxw,0)</f>
        <v>0</v>
      </c>
      <c r="Q107" s="71" t="n">
        <f aca="false">IF(D107&gt;=hwind,vyw,0)</f>
        <v>0</v>
      </c>
      <c r="R107" s="70" t="n">
        <f aca="false">-const*$M107*$K107*(G107-P107)</f>
        <v>-0.277309273730869</v>
      </c>
      <c r="S107" s="70" t="n">
        <f aca="false">-const*$M107*$K107*(H107-Q107)</f>
        <v>-12.2661192919568</v>
      </c>
      <c r="T107" s="70" t="n">
        <f aca="false">-const*$M107*$K107*I107</f>
        <v>-4.97154123282262</v>
      </c>
      <c r="U107" s="72" t="n">
        <f aca="false">omega*EXP(-A107/tau)*30/PI()</f>
        <v>6353.37635754216</v>
      </c>
      <c r="V107" s="70" t="n">
        <f aca="false">const*($O107/omega)*K107*(wy*I107-wz*(H107-Q107))</f>
        <v>1.62335428232568</v>
      </c>
      <c r="W107" s="70" t="n">
        <f aca="false">const*($O107/omega)*K107*(wz*(G107-P107)-wx*I107)</f>
        <v>-3.99282684260917</v>
      </c>
      <c r="X107" s="70" t="n">
        <f aca="false">const*($O107/omega)*K107*(wx*(H107-Q107)-wy*(G107-P107))</f>
        <v>9.76082001415498</v>
      </c>
      <c r="Y107" s="70" t="n">
        <f aca="false">R107+V107</f>
        <v>1.34604500859481</v>
      </c>
      <c r="Z107" s="70" t="n">
        <f aca="false">S107+W107</f>
        <v>-16.258946134566</v>
      </c>
      <c r="AA107" s="70" t="n">
        <f aca="false">T107+X107-32.174</f>
        <v>-27.3847212186676</v>
      </c>
      <c r="AB107" s="0" t="n">
        <f aca="false">IF(($D107-height)*($D108-height)&lt;0,1,0)</f>
        <v>0</v>
      </c>
    </row>
    <row r="108" customFormat="false" ht="12.75" hidden="false" customHeight="false" outlineLevel="0" collapsed="false">
      <c r="A108" s="0" t="n">
        <f aca="false">A107+dt</f>
        <v>0.76</v>
      </c>
      <c r="B108" s="70" t="n">
        <f aca="false">B107+G107*dt+0.5*Y107*dt*dt</f>
        <v>0.640260893886551</v>
      </c>
      <c r="C108" s="70" t="n">
        <f aca="false">C107+H107*dt+0.5*Z107*dt*dt</f>
        <v>57.6777671351379</v>
      </c>
      <c r="D108" s="70" t="n">
        <f aca="false">D107+I107*dt+0.5*AA107*dt*dt</f>
        <v>31.091105051123</v>
      </c>
      <c r="E108" s="1" t="n">
        <f aca="false">SQRT(B108^2+C108^2)</f>
        <v>57.6813206827603</v>
      </c>
      <c r="F108" s="1" t="n">
        <f aca="false">ATAN2(C108,B108)*180/PI()</f>
        <v>0.635994459235122</v>
      </c>
      <c r="G108" s="69" t="n">
        <f aca="false">G107+Y107*dt</f>
        <v>1.50149217148684</v>
      </c>
      <c r="H108" s="69" t="n">
        <f aca="false">H107+Z107*dt</f>
        <v>65.6569713465388</v>
      </c>
      <c r="I108" s="69" t="n">
        <f aca="false">I107+AA107*dt</f>
        <v>26.403266607931</v>
      </c>
      <c r="J108" s="1" t="n">
        <f aca="false">SQRT(G108^2+H108^2+I108^2)</f>
        <v>70.7829418201217</v>
      </c>
      <c r="K108" s="1" t="n">
        <f aca="false">IF(D108&gt;=hwind,SQRT((G108-vxw)^2+(H108-vyw)^2+I108^2),J108)</f>
        <v>70.7829418201217</v>
      </c>
      <c r="L108" s="1" t="n">
        <f aca="false">J108/1.467</f>
        <v>48.2501307567292</v>
      </c>
      <c r="M108" s="70" t="n">
        <f aca="false">cd0+cdspin*(spin/1000)*EXP(-A108/(tau*146.7/K108))</f>
        <v>0.488704099617349</v>
      </c>
      <c r="N108" s="71" t="n">
        <f aca="false">(romega/K108)*EXP(-A108/(tau*146.7/K108))</f>
        <v>1.15219284046581</v>
      </c>
      <c r="O108" s="71" t="n">
        <f aca="false">cl2_*N108/(cl0+cl1_*N108)</f>
        <v>0.394506262494274</v>
      </c>
      <c r="P108" s="71" t="n">
        <f aca="false">IF(D108&gt;=hwind,vxw,0)</f>
        <v>0</v>
      </c>
      <c r="Q108" s="71" t="n">
        <f aca="false">IF(D108&gt;=hwind,vyw,0)</f>
        <v>0</v>
      </c>
      <c r="R108" s="70" t="n">
        <f aca="false">-const*$M108*$K108*(G108-P108)</f>
        <v>-0.278808762145392</v>
      </c>
      <c r="S108" s="70" t="n">
        <f aca="false">-const*$M108*$K108*(H108-Q108)</f>
        <v>-12.1916978689385</v>
      </c>
      <c r="T108" s="70" t="n">
        <f aca="false">-const*$M108*$K108*I108</f>
        <v>-4.90276420972769</v>
      </c>
      <c r="U108" s="72" t="n">
        <f aca="false">omega*EXP(-A108/tau)*30/PI()</f>
        <v>6351.25891834911</v>
      </c>
      <c r="V108" s="70" t="n">
        <f aca="false">const*($O108/omega)*K108*(wy*I108-wz*(H108-Q108))</f>
        <v>1.61217925840873</v>
      </c>
      <c r="W108" s="70" t="n">
        <f aca="false">const*($O108/omega)*K108*(wz*(G108-P108)-wx*I108)</f>
        <v>-3.94076546211284</v>
      </c>
      <c r="X108" s="70" t="n">
        <f aca="false">const*($O108/omega)*K108*(wx*(H108-Q108)-wy*(G108-P108))</f>
        <v>9.70781586611885</v>
      </c>
      <c r="Y108" s="70" t="n">
        <f aca="false">R108+V108</f>
        <v>1.33337049626334</v>
      </c>
      <c r="Z108" s="70" t="n">
        <f aca="false">S108+W108</f>
        <v>-16.1324633310513</v>
      </c>
      <c r="AA108" s="70" t="n">
        <f aca="false">T108+X108-32.174</f>
        <v>-27.3689483436088</v>
      </c>
      <c r="AB108" s="0" t="n">
        <f aca="false">IF(($D108-height)*($D109-height)&lt;0,1,0)</f>
        <v>0</v>
      </c>
    </row>
    <row r="109" customFormat="false" ht="12.75" hidden="false" customHeight="false" outlineLevel="0" collapsed="false">
      <c r="A109" s="0" t="n">
        <f aca="false">A108+dt</f>
        <v>0.77</v>
      </c>
      <c r="B109" s="70" t="n">
        <f aca="false">B108+G108*dt+0.5*Y108*dt*dt</f>
        <v>0.655342484126233</v>
      </c>
      <c r="C109" s="70" t="n">
        <f aca="false">C108+H108*dt+0.5*Z108*dt*dt</f>
        <v>58.3335302254367</v>
      </c>
      <c r="D109" s="70" t="n">
        <f aca="false">D108+I108*dt+0.5*AA108*dt*dt</f>
        <v>31.3537692697851</v>
      </c>
      <c r="E109" s="1" t="n">
        <f aca="false">SQRT(B109^2+C109^2)</f>
        <v>58.3372113006222</v>
      </c>
      <c r="F109" s="1" t="n">
        <f aca="false">ATAN2(C109,B109)*180/PI()</f>
        <v>0.643656894550855</v>
      </c>
      <c r="G109" s="69" t="n">
        <f aca="false">G108+Y108*dt</f>
        <v>1.51482587644948</v>
      </c>
      <c r="H109" s="69" t="n">
        <f aca="false">H108+Z108*dt</f>
        <v>65.4956467132283</v>
      </c>
      <c r="I109" s="69" t="n">
        <f aca="false">I108+AA108*dt</f>
        <v>26.1295771244949</v>
      </c>
      <c r="J109" s="1" t="n">
        <f aca="false">SQRT(G109^2+H109^2+I109^2)</f>
        <v>70.5317604808281</v>
      </c>
      <c r="K109" s="1" t="n">
        <f aca="false">IF(D109&gt;=hwind,SQRT((G109-vxw)^2+(H109-vyw)^2+I109^2),J109)</f>
        <v>70.5317604808281</v>
      </c>
      <c r="L109" s="1" t="n">
        <f aca="false">J109/1.467</f>
        <v>48.0789096665495</v>
      </c>
      <c r="M109" s="70" t="n">
        <f aca="false">cd0+cdspin*(spin/1000)*EXP(-A109/(tau*146.7/K109))</f>
        <v>0.488682137350166</v>
      </c>
      <c r="N109" s="71" t="n">
        <f aca="false">(romega/K109)*EXP(-A109/(tau*146.7/K109))</f>
        <v>1.15616094086291</v>
      </c>
      <c r="O109" s="71" t="n">
        <f aca="false">cl2_*N109/(cl0+cl1_*N109)</f>
        <v>0.394747732539812</v>
      </c>
      <c r="P109" s="71" t="n">
        <f aca="false">IF(D109&gt;=hwind,vxw,0)</f>
        <v>0</v>
      </c>
      <c r="Q109" s="71" t="n">
        <f aca="false">IF(D109&gt;=hwind,vyw,0)</f>
        <v>0</v>
      </c>
      <c r="R109" s="70" t="n">
        <f aca="false">-const*$M109*$K109*(G109-P109)</f>
        <v>-0.280273901607906</v>
      </c>
      <c r="S109" s="70" t="n">
        <f aca="false">-const*$M109*$K109*(H109-Q109)</f>
        <v>-12.1180399199906</v>
      </c>
      <c r="T109" s="70" t="n">
        <f aca="false">-const*$M109*$K109*I109</f>
        <v>-4.83450846853231</v>
      </c>
      <c r="U109" s="72" t="n">
        <f aca="false">omega*EXP(-A109/tau)*30/PI()</f>
        <v>6349.14218485151</v>
      </c>
      <c r="V109" s="70" t="n">
        <f aca="false">const*($O109/omega)*K109*(wy*I109-wz*(H109-Q109))</f>
        <v>1.60109650222451</v>
      </c>
      <c r="W109" s="70" t="n">
        <f aca="false">const*($O109/omega)*K109*(wz*(G109-P109)-wx*I109)</f>
        <v>-3.88902997502575</v>
      </c>
      <c r="X109" s="70" t="n">
        <f aca="false">const*($O109/omega)*K109*(wx*(H109-Q109)-wy*(G109-P109))</f>
        <v>9.6553093717186</v>
      </c>
      <c r="Y109" s="70" t="n">
        <f aca="false">R109+V109</f>
        <v>1.3208226006166</v>
      </c>
      <c r="Z109" s="70" t="n">
        <f aca="false">S109+W109</f>
        <v>-16.0070698950164</v>
      </c>
      <c r="AA109" s="70" t="n">
        <f aca="false">T109+X109-32.174</f>
        <v>-27.3531990968137</v>
      </c>
      <c r="AB109" s="0" t="n">
        <f aca="false">IF(($D109-height)*($D110-height)&lt;0,1,0)</f>
        <v>0</v>
      </c>
    </row>
    <row r="110" customFormat="false" ht="12.75" hidden="false" customHeight="false" outlineLevel="0" collapsed="false">
      <c r="A110" s="0" t="n">
        <f aca="false">A109+dt</f>
        <v>0.78</v>
      </c>
      <c r="B110" s="70" t="n">
        <f aca="false">B109+G109*dt+0.5*Y109*dt*dt</f>
        <v>0.670556784020759</v>
      </c>
      <c r="C110" s="70" t="n">
        <f aca="false">C109+H109*dt+0.5*Z109*dt*dt</f>
        <v>58.9876863390742</v>
      </c>
      <c r="D110" s="70" t="n">
        <f aca="false">D109+I109*dt+0.5*AA109*dt*dt</f>
        <v>31.6136973810752</v>
      </c>
      <c r="E110" s="1" t="n">
        <f aca="false">SQRT(B110^2+C110^2)</f>
        <v>58.9914975741216</v>
      </c>
      <c r="F110" s="1" t="n">
        <f aca="false">ATAN2(C110,B110)*180/PI()</f>
        <v>0.651295570468356</v>
      </c>
      <c r="G110" s="69" t="n">
        <f aca="false">G109+Y109*dt</f>
        <v>1.52803410245564</v>
      </c>
      <c r="H110" s="69" t="n">
        <f aca="false">H109+Z109*dt</f>
        <v>65.3355760142781</v>
      </c>
      <c r="I110" s="69" t="n">
        <f aca="false">I109+AA109*dt</f>
        <v>25.8560451335268</v>
      </c>
      <c r="J110" s="1" t="n">
        <f aca="false">SQRT(G110^2+H110^2+I110^2)</f>
        <v>70.2823409633085</v>
      </c>
      <c r="K110" s="1" t="n">
        <f aca="false">IF(D110&gt;=hwind,SQRT((G110-vxw)^2+(H110-vyw)^2+I110^2),J110)</f>
        <v>70.2823409633085</v>
      </c>
      <c r="L110" s="1" t="n">
        <f aca="false">J110/1.467</f>
        <v>47.9088895455409</v>
      </c>
      <c r="M110" s="70" t="n">
        <f aca="false">cd0+cdspin*(spin/1000)*EXP(-A110/(tau*146.7/K110))</f>
        <v>0.488660333427786</v>
      </c>
      <c r="N110" s="71" t="n">
        <f aca="false">(romega/K110)*EXP(-A110/(tau*146.7/K110))</f>
        <v>1.16012930037178</v>
      </c>
      <c r="O110" s="71" t="n">
        <f aca="false">cl2_*N110/(cl0+cl1_*N110)</f>
        <v>0.39498785912439</v>
      </c>
      <c r="P110" s="71" t="n">
        <f aca="false">IF(D110&gt;=hwind,vxw,0)</f>
        <v>0</v>
      </c>
      <c r="Q110" s="71" t="n">
        <f aca="false">IF(D110&gt;=hwind,vyw,0)</f>
        <v>0</v>
      </c>
      <c r="R110" s="70" t="n">
        <f aca="false">-const*$M110*$K110*(G110-P110)</f>
        <v>-0.281705358301794</v>
      </c>
      <c r="S110" s="70" t="n">
        <f aca="false">-const*$M110*$K110*(H110-Q110)</f>
        <v>-12.0451381427795</v>
      </c>
      <c r="T110" s="70" t="n">
        <f aca="false">-const*$M110*$K110*I110</f>
        <v>-4.76676956810193</v>
      </c>
      <c r="U110" s="72" t="n">
        <f aca="false">omega*EXP(-A110/tau)*30/PI()</f>
        <v>6347.02615681416</v>
      </c>
      <c r="V110" s="70" t="n">
        <f aca="false">const*($O110/omega)*K110*(wy*I110-wz*(H110-Q110))</f>
        <v>1.59010529489842</v>
      </c>
      <c r="W110" s="70" t="n">
        <f aca="false">const*($O110/omega)*K110*(wz*(G110-P110)-wx*I110)</f>
        <v>-3.83761827306014</v>
      </c>
      <c r="X110" s="70" t="n">
        <f aca="false">const*($O110/omega)*K110*(wx*(H110-Q110)-wy*(G110-P110))</f>
        <v>9.60329640491832</v>
      </c>
      <c r="Y110" s="70" t="n">
        <f aca="false">R110+V110</f>
        <v>1.30839993659662</v>
      </c>
      <c r="Z110" s="70" t="n">
        <f aca="false">S110+W110</f>
        <v>-15.8827564158396</v>
      </c>
      <c r="AA110" s="70" t="n">
        <f aca="false">T110+X110-32.174</f>
        <v>-27.3374731631836</v>
      </c>
      <c r="AB110" s="0" t="n">
        <f aca="false">IF(($D110-height)*($D111-height)&lt;0,1,0)</f>
        <v>0</v>
      </c>
    </row>
    <row r="111" customFormat="false" ht="12.75" hidden="false" customHeight="false" outlineLevel="0" collapsed="false">
      <c r="A111" s="0" t="n">
        <f aca="false">A110+dt</f>
        <v>0.790000000000001</v>
      </c>
      <c r="B111" s="70" t="n">
        <f aca="false">B110+G110*dt+0.5*Y110*dt*dt</f>
        <v>0.685902545042145</v>
      </c>
      <c r="C111" s="70" t="n">
        <f aca="false">C110+H110*dt+0.5*Z110*dt*dt</f>
        <v>59.6402479613962</v>
      </c>
      <c r="D111" s="70" t="n">
        <f aca="false">D110+I110*dt+0.5*AA110*dt*dt</f>
        <v>31.8708909587523</v>
      </c>
      <c r="E111" s="1" t="n">
        <f aca="false">SQRT(B111^2+C111^2)</f>
        <v>59.6441919988704</v>
      </c>
      <c r="F111" s="1" t="n">
        <f aca="false">ATAN2(C111,B111)*180/PI()</f>
        <v>0.658910548217749</v>
      </c>
      <c r="G111" s="69" t="n">
        <f aca="false">G110+Y110*dt</f>
        <v>1.54111810182161</v>
      </c>
      <c r="H111" s="69" t="n">
        <f aca="false">H110+Z110*dt</f>
        <v>65.1767484501197</v>
      </c>
      <c r="I111" s="69" t="n">
        <f aca="false">I110+AA110*dt</f>
        <v>25.5826704018949</v>
      </c>
      <c r="J111" s="1" t="n">
        <f aca="false">SQRT(G111^2+H111^2+I111^2)</f>
        <v>70.0346814687262</v>
      </c>
      <c r="K111" s="1" t="n">
        <f aca="false">IF(D111&gt;=hwind,SQRT((G111-vxw)^2+(H111-vyw)^2+I111^2),J111)</f>
        <v>70.0346814687262</v>
      </c>
      <c r="L111" s="1" t="n">
        <f aca="false">J111/1.467</f>
        <v>47.7400691675025</v>
      </c>
      <c r="M111" s="70" t="n">
        <f aca="false">cd0+cdspin*(spin/1000)*EXP(-A111/(tau*146.7/K111))</f>
        <v>0.48863868560044</v>
      </c>
      <c r="N111" s="71" t="n">
        <f aca="false">(romega/K111)*EXP(-A111/(tau*146.7/K111))</f>
        <v>1.1640976382289</v>
      </c>
      <c r="O111" s="71" t="n">
        <f aca="false">cl2_*N111/(cl0+cl1_*N111)</f>
        <v>0.395226636580948</v>
      </c>
      <c r="P111" s="71" t="n">
        <f aca="false">IF(D111&gt;=hwind,vxw,0)</f>
        <v>0</v>
      </c>
      <c r="Q111" s="71" t="n">
        <f aca="false">IF(D111&gt;=hwind,vyw,0)</f>
        <v>0</v>
      </c>
      <c r="R111" s="70" t="n">
        <f aca="false">-const*$M111*$K111*(G111-P111)</f>
        <v>-0.283103788999343</v>
      </c>
      <c r="S111" s="70" t="n">
        <f aca="false">-const*$M111*$K111*(H111-Q111)</f>
        <v>-11.9729853403681</v>
      </c>
      <c r="T111" s="70" t="n">
        <f aca="false">-const*$M111*$K111*I111</f>
        <v>-4.69954308818843</v>
      </c>
      <c r="U111" s="72" t="n">
        <f aca="false">omega*EXP(-A111/tau)*30/PI()</f>
        <v>6344.91083400194</v>
      </c>
      <c r="V111" s="70" t="n">
        <f aca="false">const*($O111/omega)*K111*(wy*I111-wz*(H111-Q111))</f>
        <v>1.57920492521189</v>
      </c>
      <c r="W111" s="70" t="n">
        <f aca="false">const*($O111/omega)*K111*(wz*(G111-P111)-wx*I111)</f>
        <v>-3.78652824729532</v>
      </c>
      <c r="X111" s="70" t="n">
        <f aca="false">const*($O111/omega)*K111*(wx*(H111-Q111)-wy*(G111-P111))</f>
        <v>9.55177289695332</v>
      </c>
      <c r="Y111" s="70" t="n">
        <f aca="false">R111+V111</f>
        <v>1.29610113621254</v>
      </c>
      <c r="Z111" s="70" t="n">
        <f aca="false">S111+W111</f>
        <v>-15.7595135876634</v>
      </c>
      <c r="AA111" s="70" t="n">
        <f aca="false">T111+X111-32.174</f>
        <v>-27.3217701912351</v>
      </c>
      <c r="AB111" s="0" t="n">
        <f aca="false">IF(($D111-height)*($D112-height)&lt;0,1,0)</f>
        <v>0</v>
      </c>
    </row>
    <row r="112" customFormat="false" ht="12.75" hidden="false" customHeight="false" outlineLevel="0" collapsed="false">
      <c r="A112" s="0" t="n">
        <f aca="false">A111+dt</f>
        <v>0.8</v>
      </c>
      <c r="B112" s="70" t="n">
        <f aca="false">B111+G111*dt+0.5*Y111*dt*dt</f>
        <v>0.701378531117171</v>
      </c>
      <c r="C112" s="70" t="n">
        <f aca="false">C111+H111*dt+0.5*Z111*dt*dt</f>
        <v>60.291227470218</v>
      </c>
      <c r="D112" s="70" t="n">
        <f aca="false">D111+I111*dt+0.5*AA111*dt*dt</f>
        <v>32.1253515742617</v>
      </c>
      <c r="E112" s="1" t="n">
        <f aca="false">SQRT(B112^2+C112^2)</f>
        <v>60.2953069625612</v>
      </c>
      <c r="F112" s="1" t="n">
        <f aca="false">ATAN2(C112,B112)*180/PI()</f>
        <v>0.6665018893249</v>
      </c>
      <c r="G112" s="69" t="n">
        <f aca="false">G111+Y111*dt</f>
        <v>1.55407911318373</v>
      </c>
      <c r="H112" s="69" t="n">
        <f aca="false">H111+Z111*dt</f>
        <v>65.0191533142431</v>
      </c>
      <c r="I112" s="69" t="n">
        <f aca="false">I111+AA111*dt</f>
        <v>25.3094526999826</v>
      </c>
      <c r="J112" s="1" t="n">
        <f aca="false">SQRT(G112^2+H112^2+I112^2)</f>
        <v>69.7887802985819</v>
      </c>
      <c r="K112" s="1" t="n">
        <f aca="false">IF(D112&gt;=hwind,SQRT((G112-vxw)^2+(H112-vyw)^2+I112^2),J112)</f>
        <v>69.7887802985819</v>
      </c>
      <c r="L112" s="1" t="n">
        <f aca="false">J112/1.467</f>
        <v>47.5724473746298</v>
      </c>
      <c r="M112" s="70" t="n">
        <f aca="false">cd0+cdspin*(spin/1000)*EXP(-A112/(tau*146.7/K112))</f>
        <v>0.488617191619413</v>
      </c>
      <c r="N112" s="71" t="n">
        <f aca="false">(romega/K112)*EXP(-A112/(tau*146.7/K112))</f>
        <v>1.16806566841079</v>
      </c>
      <c r="O112" s="71" t="n">
        <f aca="false">cl2_*N112/(cl0+cl1_*N112)</f>
        <v>0.395464059181545</v>
      </c>
      <c r="P112" s="71" t="n">
        <f aca="false">IF(D112&gt;=hwind,vxw,0)</f>
        <v>0</v>
      </c>
      <c r="Q112" s="71" t="n">
        <f aca="false">IF(D112&gt;=hwind,vyw,0)</f>
        <v>0</v>
      </c>
      <c r="R112" s="70" t="n">
        <f aca="false">-const*$M112*$K112*(G112-P112)</f>
        <v>-0.284469841218459</v>
      </c>
      <c r="S112" s="70" t="n">
        <f aca="false">-const*$M112*$K112*(H112-Q112)</f>
        <v>-11.9015744195737</v>
      </c>
      <c r="T112" s="70" t="n">
        <f aca="false">-const*$M112*$K112*I112</f>
        <v>-4.63282462894727</v>
      </c>
      <c r="U112" s="72" t="n">
        <f aca="false">omega*EXP(-A112/tau)*30/PI()</f>
        <v>6342.79621617983</v>
      </c>
      <c r="V112" s="70" t="n">
        <f aca="false">const*($O112/omega)*K112*(wy*I112-wz*(H112-Q112))</f>
        <v>1.56839468947659</v>
      </c>
      <c r="W112" s="70" t="n">
        <f aca="false">const*($O112/omega)*K112*(wz*(G112-P112)-wx*I112)</f>
        <v>-3.73575778799248</v>
      </c>
      <c r="X112" s="70" t="n">
        <f aca="false">const*($O112/omega)*K112*(wx*(H112-Q112)-wy*(G112-P112))</f>
        <v>9.50073483550208</v>
      </c>
      <c r="Y112" s="70" t="n">
        <f aca="false">R112+V112</f>
        <v>1.28392484825813</v>
      </c>
      <c r="Z112" s="70" t="n">
        <f aca="false">S112+W112</f>
        <v>-15.6373322075662</v>
      </c>
      <c r="AA112" s="70" t="n">
        <f aca="false">T112+X112-32.174</f>
        <v>-27.3060897934452</v>
      </c>
      <c r="AB112" s="0" t="n">
        <f aca="false">IF(($D112-height)*($D113-height)&lt;0,1,0)</f>
        <v>0</v>
      </c>
    </row>
    <row r="113" customFormat="false" ht="12.75" hidden="false" customHeight="false" outlineLevel="0" collapsed="false">
      <c r="A113" s="0" t="n">
        <f aca="false">A112+dt</f>
        <v>0.810000000000001</v>
      </c>
      <c r="B113" s="70" t="n">
        <f aca="false">B112+G112*dt+0.5*Y112*dt*dt</f>
        <v>0.716983518491422</v>
      </c>
      <c r="C113" s="70" t="n">
        <f aca="false">C112+H112*dt+0.5*Z112*dt*dt</f>
        <v>60.9406371367501</v>
      </c>
      <c r="D113" s="70" t="n">
        <f aca="false">D112+I112*dt+0.5*AA112*dt*dt</f>
        <v>32.3770807967718</v>
      </c>
      <c r="E113" s="1" t="n">
        <f aca="false">SQRT(B113^2+C113^2)</f>
        <v>60.9448547458999</v>
      </c>
      <c r="F113" s="1" t="n">
        <f aca="false">ATAN2(C113,B113)*180/PI()</f>
        <v>0.674069655588934</v>
      </c>
      <c r="G113" s="69" t="n">
        <f aca="false">G112+Y112*dt</f>
        <v>1.56691836166632</v>
      </c>
      <c r="H113" s="69" t="n">
        <f aca="false">H112+Z112*dt</f>
        <v>64.8627799921674</v>
      </c>
      <c r="I113" s="69" t="n">
        <f aca="false">I112+AA112*dt</f>
        <v>25.0363918020481</v>
      </c>
      <c r="J113" s="1" t="n">
        <f aca="false">SQRT(G113^2+H113^2+I113^2)</f>
        <v>69.5446358530268</v>
      </c>
      <c r="K113" s="1" t="n">
        <f aca="false">IF(D113&gt;=hwind,SQRT((G113-vxw)^2+(H113-vyw)^2+I113^2),J113)</f>
        <v>69.5446358530268</v>
      </c>
      <c r="L113" s="1" t="n">
        <f aca="false">J113/1.467</f>
        <v>47.4060230763646</v>
      </c>
      <c r="M113" s="70" t="n">
        <f aca="false">cd0+cdspin*(spin/1000)*EXP(-A113/(tau*146.7/K113))</f>
        <v>0.488595849236864</v>
      </c>
      <c r="N113" s="71" t="n">
        <f aca="false">(romega/K113)*EXP(-A113/(tau*146.7/K113))</f>
        <v>1.17203309961137</v>
      </c>
      <c r="O113" s="71" t="n">
        <f aca="false">cl2_*N113/(cl0+cl1_*N113)</f>
        <v>0.395700121138561</v>
      </c>
      <c r="P113" s="71" t="n">
        <f aca="false">IF(D113&gt;=hwind,vxw,0)</f>
        <v>0</v>
      </c>
      <c r="Q113" s="71" t="n">
        <f aca="false">IF(D113&gt;=hwind,vyw,0)</f>
        <v>0</v>
      </c>
      <c r="R113" s="70" t="n">
        <f aca="false">-const*$M113*$K113*(G113-P113)</f>
        <v>-0.285804153376103</v>
      </c>
      <c r="S113" s="70" t="n">
        <f aca="false">-const*$M113*$K113*(H113-Q113)</f>
        <v>-11.8308983893506</v>
      </c>
      <c r="T113" s="70" t="n">
        <f aca="false">-const*$M113*$K113*I113</f>
        <v>-4.56660981046093</v>
      </c>
      <c r="U113" s="72" t="n">
        <f aca="false">omega*EXP(-A113/tau)*30/PI()</f>
        <v>6340.68230311285</v>
      </c>
      <c r="V113" s="70" t="n">
        <f aca="false">const*($O113/omega)*K113*(wy*I113-wz*(H113-Q113))</f>
        <v>1.55767389141001</v>
      </c>
      <c r="W113" s="70" t="n">
        <f aca="false">const*($O113/omega)*K113*(wz*(G113-P113)-wx*I113)</f>
        <v>-3.68530478441087</v>
      </c>
      <c r="X113" s="70" t="n">
        <f aca="false">const*($O113/omega)*K113*(wx*(H113-Q113)-wy*(G113-P113))</f>
        <v>9.4501782638675</v>
      </c>
      <c r="Y113" s="70" t="n">
        <f aca="false">R113+V113</f>
        <v>1.2718697380339</v>
      </c>
      <c r="Z113" s="70" t="n">
        <f aca="false">S113+W113</f>
        <v>-15.5162031737614</v>
      </c>
      <c r="AA113" s="70" t="n">
        <f aca="false">T113+X113-32.174</f>
        <v>-27.2904315465934</v>
      </c>
      <c r="AB113" s="0" t="n">
        <f aca="false">IF(($D113-height)*($D114-height)&lt;0,1,0)</f>
        <v>0</v>
      </c>
    </row>
    <row r="114" customFormat="false" ht="12.75" hidden="false" customHeight="false" outlineLevel="0" collapsed="false">
      <c r="A114" s="0" t="n">
        <f aca="false">A113+dt</f>
        <v>0.82</v>
      </c>
      <c r="B114" s="70" t="n">
        <f aca="false">B113+G113*dt+0.5*Y113*dt*dt</f>
        <v>0.732716295594987</v>
      </c>
      <c r="C114" s="70" t="n">
        <f aca="false">C113+H113*dt+0.5*Z113*dt*dt</f>
        <v>61.5884891265131</v>
      </c>
      <c r="D114" s="70" t="n">
        <f aca="false">D113+I113*dt+0.5*AA113*dt*dt</f>
        <v>32.626080193215</v>
      </c>
      <c r="E114" s="1" t="n">
        <f aca="false">SQRT(B114^2+C114^2)</f>
        <v>61.592847523527</v>
      </c>
      <c r="F114" s="1" t="n">
        <f aca="false">ATAN2(C114,B114)*180/PI()</f>
        <v>0.681613909061383</v>
      </c>
      <c r="G114" s="69" t="n">
        <f aca="false">G113+Y113*dt</f>
        <v>1.57963705904665</v>
      </c>
      <c r="H114" s="69" t="n">
        <f aca="false">H113+Z113*dt</f>
        <v>64.7076179604298</v>
      </c>
      <c r="I114" s="69" t="n">
        <f aca="false">I113+AA113*dt</f>
        <v>24.7634874865822</v>
      </c>
      <c r="J114" s="1" t="n">
        <f aca="false">SQRT(G114^2+H114^2+I114^2)</f>
        <v>69.3022466291632</v>
      </c>
      <c r="K114" s="1" t="n">
        <f aca="false">IF(D114&gt;=hwind,SQRT((G114-vxw)^2+(H114-vyw)^2+I114^2),J114)</f>
        <v>69.3022466291632</v>
      </c>
      <c r="L114" s="1" t="n">
        <f aca="false">J114/1.467</f>
        <v>47.2407952482367</v>
      </c>
      <c r="M114" s="70" t="n">
        <f aca="false">cd0+cdspin*(spin/1000)*EXP(-A114/(tau*146.7/K114))</f>
        <v>0.48857465620566</v>
      </c>
      <c r="N114" s="71" t="n">
        <f aca="false">(romega/K114)*EXP(-A114/(tau*146.7/K114))</f>
        <v>1.17599963522153</v>
      </c>
      <c r="O114" s="71" t="n">
        <f aca="false">cl2_*N114/(cl0+cl1_*N114)</f>
        <v>0.395934816605923</v>
      </c>
      <c r="P114" s="71" t="n">
        <f aca="false">IF(D114&gt;=hwind,vxw,0)</f>
        <v>0</v>
      </c>
      <c r="Q114" s="71" t="n">
        <f aca="false">IF(D114&gt;=hwind,vyw,0)</f>
        <v>0</v>
      </c>
      <c r="R114" s="70" t="n">
        <f aca="false">-const*$M114*$K114*(G114-P114)</f>
        <v>-0.287107354938534</v>
      </c>
      <c r="S114" s="70" t="n">
        <f aca="false">-const*$M114*$K114*(H114-Q114)</f>
        <v>-11.7609503591948</v>
      </c>
      <c r="T114" s="70" t="n">
        <f aca="false">-const*$M114*$K114*I114</f>
        <v>-4.50089427226848</v>
      </c>
      <c r="U114" s="72" t="n">
        <f aca="false">omega*EXP(-A114/tau)*30/PI()</f>
        <v>6338.56909456614</v>
      </c>
      <c r="V114" s="70" t="n">
        <f aca="false">const*($O114/omega)*K114*(wy*I114-wz*(H114-Q114))</f>
        <v>1.54704184201234</v>
      </c>
      <c r="W114" s="70" t="n">
        <f aca="false">const*($O114/omega)*K114*(wz*(G114-P114)-wx*I114)</f>
        <v>-3.63516712462563</v>
      </c>
      <c r="X114" s="70" t="n">
        <f aca="false">const*($O114/omega)*K114*(wx*(H114-Q114)-wy*(G114-P114))</f>
        <v>9.40009928016721</v>
      </c>
      <c r="Y114" s="70" t="n">
        <f aca="false">R114+V114</f>
        <v>1.25993448707381</v>
      </c>
      <c r="Z114" s="70" t="n">
        <f aca="false">S114+W114</f>
        <v>-15.3961174838205</v>
      </c>
      <c r="AA114" s="70" t="n">
        <f aca="false">T114+X114-32.174</f>
        <v>-27.2747949921013</v>
      </c>
      <c r="AB114" s="0" t="n">
        <f aca="false">IF(($D114-height)*($D115-height)&lt;0,1,0)</f>
        <v>0</v>
      </c>
    </row>
    <row r="115" customFormat="false" ht="12.75" hidden="false" customHeight="false" outlineLevel="0" collapsed="false">
      <c r="A115" s="0" t="n">
        <f aca="false">A114+dt</f>
        <v>0.83</v>
      </c>
      <c r="B115" s="70" t="n">
        <f aca="false">B114+G114*dt+0.5*Y114*dt*dt</f>
        <v>0.748575662909807</v>
      </c>
      <c r="C115" s="70" t="n">
        <f aca="false">C114+H114*dt+0.5*Z114*dt*dt</f>
        <v>62.2347955002432</v>
      </c>
      <c r="D115" s="70" t="n">
        <f aca="false">D114+I114*dt+0.5*AA114*dt*dt</f>
        <v>32.8723513283312</v>
      </c>
      <c r="E115" s="1" t="n">
        <f aca="false">SQRT(B115^2+C115^2)</f>
        <v>62.2392973649301</v>
      </c>
      <c r="F115" s="1" t="n">
        <f aca="false">ATAN2(C115,B115)*180/PI()</f>
        <v>0.689134712026852</v>
      </c>
      <c r="G115" s="69" t="n">
        <f aca="false">G114+Y114*dt</f>
        <v>1.59223640391739</v>
      </c>
      <c r="H115" s="69" t="n">
        <f aca="false">H114+Z114*dt</f>
        <v>64.5536567855916</v>
      </c>
      <c r="I115" s="69" t="n">
        <f aca="false">I114+AA114*dt</f>
        <v>24.4907395366612</v>
      </c>
      <c r="J115" s="1" t="n">
        <f aca="false">SQRT(G115^2+H115^2+I115^2)</f>
        <v>69.0616112193344</v>
      </c>
      <c r="K115" s="1" t="n">
        <f aca="false">IF(D115&gt;=hwind,SQRT((G115-vxw)^2+(H115-vyw)^2+I115^2),J115)</f>
        <v>69.0616112193344</v>
      </c>
      <c r="L115" s="1" t="n">
        <f aca="false">J115/1.467</f>
        <v>47.0767629306983</v>
      </c>
      <c r="M115" s="70" t="n">
        <f aca="false">cd0+cdspin*(spin/1000)*EXP(-A115/(tau*146.7/K115))</f>
        <v>0.48855361027921</v>
      </c>
      <c r="N115" s="71" t="n">
        <f aca="false">(romega/K115)*EXP(-A115/(tau*146.7/K115))</f>
        <v>1.17996497331106</v>
      </c>
      <c r="O115" s="71" t="n">
        <f aca="false">cl2_*N115/(cl0+cl1_*N115)</f>
        <v>0.396168139680378</v>
      </c>
      <c r="P115" s="71" t="n">
        <f aca="false">IF(D115&gt;=hwind,vxw,0)</f>
        <v>0</v>
      </c>
      <c r="Q115" s="71" t="n">
        <f aca="false">IF(D115&gt;=hwind,vyw,0)</f>
        <v>0</v>
      </c>
      <c r="R115" s="70" t="n">
        <f aca="false">-const*$M115*$K115*(G115-P115)</f>
        <v>-0.288380066568393</v>
      </c>
      <c r="S115" s="70" t="n">
        <f aca="false">-const*$M115*$K115*(H115-Q115)</f>
        <v>-11.6917235375733</v>
      </c>
      <c r="T115" s="70" t="n">
        <f aca="false">-const*$M115*$K115*I115</f>
        <v>-4.43567367290136</v>
      </c>
      <c r="U115" s="72" t="n">
        <f aca="false">omega*EXP(-A115/tau)*30/PI()</f>
        <v>6336.45659030489</v>
      </c>
      <c r="V115" s="70" t="n">
        <f aca="false">const*($O115/omega)*K115*(wy*I115-wz*(H115-Q115))</f>
        <v>1.53649785944475</v>
      </c>
      <c r="W115" s="70" t="n">
        <f aca="false">const*($O115/omega)*K115*(wz*(G115-P115)-wx*I115)</f>
        <v>-3.58534269534727</v>
      </c>
      <c r="X115" s="70" t="n">
        <f aca="false">const*($O115/omega)*K115*(wx*(H115-Q115)-wy*(G115-P115))</f>
        <v>9.35049403653272</v>
      </c>
      <c r="Y115" s="70" t="n">
        <f aca="false">R115+V115</f>
        <v>1.24811779287636</v>
      </c>
      <c r="Z115" s="70" t="n">
        <f aca="false">S115+W115</f>
        <v>-15.2770662329206</v>
      </c>
      <c r="AA115" s="70" t="n">
        <f aca="false">T115+X115-32.174</f>
        <v>-27.2591796363686</v>
      </c>
      <c r="AB115" s="0" t="n">
        <f aca="false">IF(($D115-height)*($D116-height)&lt;0,1,0)</f>
        <v>0</v>
      </c>
    </row>
    <row r="116" customFormat="false" ht="12.75" hidden="false" customHeight="false" outlineLevel="0" collapsed="false">
      <c r="A116" s="0" t="n">
        <f aca="false">A115+dt</f>
        <v>0.84</v>
      </c>
      <c r="B116" s="70" t="n">
        <f aca="false">B115+G115*dt+0.5*Y115*dt*dt</f>
        <v>0.764560432838625</v>
      </c>
      <c r="C116" s="70" t="n">
        <f aca="false">C115+H115*dt+0.5*Z115*dt*dt</f>
        <v>62.8795682147874</v>
      </c>
      <c r="D116" s="70" t="n">
        <f aca="false">D115+I115*dt+0.5*AA115*dt*dt</f>
        <v>33.115895764716</v>
      </c>
      <c r="E116" s="1" t="n">
        <f aca="false">SQRT(B116^2+C116^2)</f>
        <v>62.8842162353445</v>
      </c>
      <c r="F116" s="1" t="n">
        <f aca="false">ATAN2(C116,B116)*180/PI()</f>
        <v>0.696632126985054</v>
      </c>
      <c r="G116" s="69" t="n">
        <f aca="false">G115+Y115*dt</f>
        <v>1.60471758184616</v>
      </c>
      <c r="H116" s="69" t="n">
        <f aca="false">H115+Z115*dt</f>
        <v>64.4008861232624</v>
      </c>
      <c r="I116" s="69" t="n">
        <f aca="false">I115+AA115*dt</f>
        <v>24.2181477402975</v>
      </c>
      <c r="J116" s="1" t="n">
        <f aca="false">SQRT(G116^2+H116^2+I116^2)</f>
        <v>68.8227283094021</v>
      </c>
      <c r="K116" s="1" t="n">
        <f aca="false">IF(D116&gt;=hwind,SQRT((G116-vxw)^2+(H116-vyw)^2+I116^2),J116)</f>
        <v>68.8227283094021</v>
      </c>
      <c r="L116" s="1" t="n">
        <f aca="false">J116/1.467</f>
        <v>46.9139252279496</v>
      </c>
      <c r="M116" s="70" t="n">
        <f aca="false">cd0+cdspin*(spin/1000)*EXP(-A116/(tau*146.7/K116))</f>
        <v>0.488532709211309</v>
      </c>
      <c r="N116" s="71" t="n">
        <f aca="false">(romega/K116)*EXP(-A116/(tau*146.7/K116))</f>
        <v>1.18392880661279</v>
      </c>
      <c r="O116" s="71" t="n">
        <f aca="false">cl2_*N116/(cl0+cl1_*N116)</f>
        <v>0.396400084402783</v>
      </c>
      <c r="P116" s="71" t="n">
        <f aca="false">IF(D116&gt;=hwind,vxw,0)</f>
        <v>0</v>
      </c>
      <c r="Q116" s="71" t="n">
        <f aca="false">IF(D116&gt;=hwind,vyw,0)</f>
        <v>0</v>
      </c>
      <c r="R116" s="70" t="n">
        <f aca="false">-const*$M116*$K116*(G116-P116)</f>
        <v>-0.289622900268696</v>
      </c>
      <c r="S116" s="70" t="n">
        <f aca="false">-const*$M116*$K116*(H116-Q116)</f>
        <v>-11.6232112303743</v>
      </c>
      <c r="T116" s="70" t="n">
        <f aca="false">-const*$M116*$K116*I116</f>
        <v>-4.37094368942558</v>
      </c>
      <c r="U116" s="72" t="n">
        <f aca="false">omega*EXP(-A116/tau)*30/PI()</f>
        <v>6334.34479009438</v>
      </c>
      <c r="V116" s="70" t="n">
        <f aca="false">const*($O116/omega)*K116*(wy*I116-wz*(H116-Q116))</f>
        <v>1.52604126890886</v>
      </c>
      <c r="W116" s="70" t="n">
        <f aca="false">const*($O116/omega)*K116*(wz*(G116-P116)-wx*I116)</f>
        <v>-3.53582938174288</v>
      </c>
      <c r="X116" s="70" t="n">
        <f aca="false">const*($O116/omega)*K116*(wx*(H116-Q116)-wy*(G116-P116))</f>
        <v>9.30135873831699</v>
      </c>
      <c r="Y116" s="70" t="n">
        <f aca="false">R116+V116</f>
        <v>1.23641836864016</v>
      </c>
      <c r="Z116" s="70" t="n">
        <f aca="false">S116+W116</f>
        <v>-15.1590406121172</v>
      </c>
      <c r="AA116" s="70" t="n">
        <f aca="false">T116+X116-32.174</f>
        <v>-27.2435849511086</v>
      </c>
      <c r="AB116" s="0" t="n">
        <f aca="false">IF(($D116-height)*($D117-height)&lt;0,1,0)</f>
        <v>0</v>
      </c>
    </row>
    <row r="117" customFormat="false" ht="12.75" hidden="false" customHeight="false" outlineLevel="0" collapsed="false">
      <c r="A117" s="0" t="n">
        <f aca="false">A116+dt</f>
        <v>0.850000000000001</v>
      </c>
      <c r="B117" s="70" t="n">
        <f aca="false">B116+G116*dt+0.5*Y116*dt*dt</f>
        <v>0.780669429575518</v>
      </c>
      <c r="C117" s="70" t="n">
        <f aca="false">C116+H116*dt+0.5*Z116*dt*dt</f>
        <v>63.5228191239895</v>
      </c>
      <c r="D117" s="70" t="n">
        <f aca="false">D116+I116*dt+0.5*AA116*dt*dt</f>
        <v>33.3567150628714</v>
      </c>
      <c r="E117" s="1" t="n">
        <f aca="false">SQRT(B117^2+C117^2)</f>
        <v>63.5276159966463</v>
      </c>
      <c r="F117" s="1" t="n">
        <f aca="false">ATAN2(C117,B117)*180/PI()</f>
        <v>0.704106216634103</v>
      </c>
      <c r="G117" s="69" t="n">
        <f aca="false">G116+Y116*dt</f>
        <v>1.61708176553256</v>
      </c>
      <c r="H117" s="69" t="n">
        <f aca="false">H116+Z116*dt</f>
        <v>64.2492957171412</v>
      </c>
      <c r="I117" s="69" t="n">
        <f aca="false">I116+AA116*dt</f>
        <v>23.9457118907864</v>
      </c>
      <c r="J117" s="1" t="n">
        <f aca="false">SQRT(G117^2+H117^2+I117^2)</f>
        <v>68.5855966770111</v>
      </c>
      <c r="K117" s="1" t="n">
        <f aca="false">IF(D117&gt;=hwind,SQRT((G117-vxw)^2+(H117-vyw)^2+I117^2),J117)</f>
        <v>68.5855966770111</v>
      </c>
      <c r="L117" s="1" t="n">
        <f aca="false">J117/1.467</f>
        <v>46.752281306756</v>
      </c>
      <c r="M117" s="70" t="n">
        <f aca="false">cd0+cdspin*(spin/1000)*EXP(-A117/(tau*146.7/K117))</f>
        <v>0.488511950755985</v>
      </c>
      <c r="N117" s="71" t="n">
        <f aca="false">(romega/K117)*EXP(-A117/(tau*146.7/K117))</f>
        <v>1.18789082250939</v>
      </c>
      <c r="O117" s="71" t="n">
        <f aca="false">cl2_*N117/(cl0+cl1_*N117)</f>
        <v>0.396630644759448</v>
      </c>
      <c r="P117" s="71" t="n">
        <f aca="false">IF(D117&gt;=hwind,vxw,0)</f>
        <v>0</v>
      </c>
      <c r="Q117" s="71" t="n">
        <f aca="false">IF(D117&gt;=hwind,vyw,0)</f>
        <v>0</v>
      </c>
      <c r="R117" s="70" t="n">
        <f aca="false">-const*$M117*$K117*(G117-P117)</f>
        <v>-0.290836459523807</v>
      </c>
      <c r="S117" s="70" t="n">
        <f aca="false">-const*$M117*$K117*(H117-Q117)</f>
        <v>-11.5554068393799</v>
      </c>
      <c r="T117" s="70" t="n">
        <f aca="false">-const*$M117*$K117*I117</f>
        <v>-4.3067000169901</v>
      </c>
      <c r="U117" s="72" t="n">
        <f aca="false">omega*EXP(-A117/tau)*30/PI()</f>
        <v>6332.23369369996</v>
      </c>
      <c r="V117" s="70" t="n">
        <f aca="false">const*($O117/omega)*K117*(wy*I117-wz*(H117-Q117))</f>
        <v>1.51567140252753</v>
      </c>
      <c r="W117" s="70" t="n">
        <f aca="false">const*($O117/omega)*K117*(wz*(G117-P117)-wx*I117)</f>
        <v>-3.48662506725933</v>
      </c>
      <c r="X117" s="70" t="n">
        <f aca="false">const*($O117/omega)*K117*(wx*(H117-Q117)-wy*(G117-P117))</f>
        <v>9.25268964331047</v>
      </c>
      <c r="Y117" s="70" t="n">
        <f aca="false">R117+V117</f>
        <v>1.22483494300372</v>
      </c>
      <c r="Z117" s="70" t="n">
        <f aca="false">S117+W117</f>
        <v>-15.0420319066392</v>
      </c>
      <c r="AA117" s="70" t="n">
        <f aca="false">T117+X117-32.174</f>
        <v>-27.2280103736796</v>
      </c>
      <c r="AB117" s="0" t="n">
        <f aca="false">IF(($D117-height)*($D118-height)&lt;0,1,0)</f>
        <v>0</v>
      </c>
    </row>
    <row r="118" customFormat="false" ht="12.75" hidden="false" customHeight="false" outlineLevel="0" collapsed="false">
      <c r="A118" s="0" t="n">
        <f aca="false">A117+dt</f>
        <v>0.860000000000001</v>
      </c>
      <c r="B118" s="70" t="n">
        <f aca="false">B117+G117*dt+0.5*Y117*dt*dt</f>
        <v>0.796901488977994</v>
      </c>
      <c r="C118" s="70" t="n">
        <f aca="false">C117+H117*dt+0.5*Z117*dt*dt</f>
        <v>64.1645599795655</v>
      </c>
      <c r="D118" s="70" t="n">
        <f aca="false">D117+I117*dt+0.5*AA117*dt*dt</f>
        <v>33.5948107812606</v>
      </c>
      <c r="E118" s="1" t="n">
        <f aca="false">SQRT(B118^2+C118^2)</f>
        <v>64.1695084082339</v>
      </c>
      <c r="F118" s="1" t="n">
        <f aca="false">ATAN2(C118,B118)*180/PI()</f>
        <v>0.711557043854965</v>
      </c>
      <c r="G118" s="69" t="n">
        <f aca="false">G117+Y117*dt</f>
        <v>1.6293301149626</v>
      </c>
      <c r="H118" s="69" t="n">
        <f aca="false">H117+Z117*dt</f>
        <v>64.0988753980748</v>
      </c>
      <c r="I118" s="69" t="n">
        <f aca="false">I117+AA117*dt</f>
        <v>23.6734317870496</v>
      </c>
      <c r="J118" s="1" t="n">
        <f aca="false">SQRT(G118^2+H118^2+I118^2)</f>
        <v>68.3502151898408</v>
      </c>
      <c r="K118" s="1" t="n">
        <f aca="false">IF(D118&gt;=hwind,SQRT((G118-vxw)^2+(H118-vyw)^2+I118^2),J118)</f>
        <v>68.3502151898408</v>
      </c>
      <c r="L118" s="1" t="n">
        <f aca="false">J118/1.467</f>
        <v>46.5918303952561</v>
      </c>
      <c r="M118" s="70" t="n">
        <f aca="false">cd0+cdspin*(spin/1000)*EXP(-A118/(tau*146.7/K118))</f>
        <v>0.488491332667346</v>
      </c>
      <c r="N118" s="71" t="n">
        <f aca="false">(romega/K118)*EXP(-A118/(tau*146.7/K118))</f>
        <v>1.1918507030226</v>
      </c>
      <c r="O118" s="71" t="n">
        <f aca="false">cl2_*N118/(cl0+cl1_*N118)</f>
        <v>0.396859814683499</v>
      </c>
      <c r="P118" s="71" t="n">
        <f aca="false">IF(D118&gt;=hwind,vxw,0)</f>
        <v>0</v>
      </c>
      <c r="Q118" s="71" t="n">
        <f aca="false">IF(D118&gt;=hwind,vyw,0)</f>
        <v>0</v>
      </c>
      <c r="R118" s="70" t="n">
        <f aca="false">-const*$M118*$K118*(G118-P118)</f>
        <v>-0.29202133943742</v>
      </c>
      <c r="S118" s="70" t="n">
        <f aca="false">-const*$M118*$K118*(H118-Q118)</f>
        <v>-11.4883038607605</v>
      </c>
      <c r="T118" s="70" t="n">
        <f aca="false">-const*$M118*$K118*I118</f>
        <v>-4.24293836838173</v>
      </c>
      <c r="U118" s="72" t="n">
        <f aca="false">omega*EXP(-A118/tau)*30/PI()</f>
        <v>6330.12330088707</v>
      </c>
      <c r="V118" s="70" t="n">
        <f aca="false">const*($O118/omega)*K118*(wy*I118-wz*(H118-Q118))</f>
        <v>1.50538759922689</v>
      </c>
      <c r="W118" s="70" t="n">
        <f aca="false">const*($O118/omega)*K118*(wz*(G118-P118)-wx*I118)</f>
        <v>-3.43772763344831</v>
      </c>
      <c r="X118" s="70" t="n">
        <f aca="false">const*($O118/omega)*K118*(wx*(H118-Q118)-wy*(G118-P118))</f>
        <v>9.20448306096507</v>
      </c>
      <c r="Y118" s="70" t="n">
        <f aca="false">R118+V118</f>
        <v>1.21336625978947</v>
      </c>
      <c r="Z118" s="70" t="n">
        <f aca="false">S118+W118</f>
        <v>-14.9260314942088</v>
      </c>
      <c r="AA118" s="70" t="n">
        <f aca="false">T118+X118-32.174</f>
        <v>-27.2124553074167</v>
      </c>
      <c r="AB118" s="0" t="n">
        <f aca="false">IF(($D118-height)*($D119-height)&lt;0,1,0)</f>
        <v>0</v>
      </c>
    </row>
    <row r="119" customFormat="false" ht="12.75" hidden="false" customHeight="false" outlineLevel="0" collapsed="false">
      <c r="A119" s="0" t="n">
        <f aca="false">A118+dt</f>
        <v>0.87</v>
      </c>
      <c r="B119" s="70" t="n">
        <f aca="false">B118+G118*dt+0.5*Y118*dt*dt</f>
        <v>0.813255458440609</v>
      </c>
      <c r="C119" s="70" t="n">
        <f aca="false">C118+H118*dt+0.5*Z118*dt*dt</f>
        <v>64.8048024319716</v>
      </c>
      <c r="D119" s="70" t="n">
        <f aca="false">D118+I118*dt+0.5*AA118*dt*dt</f>
        <v>33.8301844763657</v>
      </c>
      <c r="E119" s="1" t="n">
        <f aca="false">SQRT(B119^2+C119^2)</f>
        <v>64.8099051279012</v>
      </c>
      <c r="F119" s="1" t="n">
        <f aca="false">ATAN2(C119,B119)*180/PI()</f>
        <v>0.718984671696965</v>
      </c>
      <c r="G119" s="69" t="n">
        <f aca="false">G118+Y118*dt</f>
        <v>1.64146377756049</v>
      </c>
      <c r="H119" s="69" t="n">
        <f aca="false">H118+Z118*dt</f>
        <v>63.9496150831327</v>
      </c>
      <c r="I119" s="69" t="n">
        <f aca="false">I118+AA118*dt</f>
        <v>23.4013072339754</v>
      </c>
      <c r="J119" s="1" t="n">
        <f aca="false">SQRT(G119^2+H119^2+I119^2)</f>
        <v>68.116582803843</v>
      </c>
      <c r="K119" s="1" t="n">
        <f aca="false">IF(D119&gt;=hwind,SQRT((G119-vxw)^2+(H119-vyw)^2+I119^2),J119)</f>
        <v>68.116582803843</v>
      </c>
      <c r="L119" s="1" t="n">
        <f aca="false">J119/1.467</f>
        <v>46.4325717817607</v>
      </c>
      <c r="M119" s="70" t="n">
        <f aca="false">cd0+cdspin*(spin/1000)*EXP(-A119/(tau*146.7/K119))</f>
        <v>0.488470852699445</v>
      </c>
      <c r="N119" s="71" t="n">
        <f aca="false">(romega/K119)*EXP(-A119/(tau*146.7/K119))</f>
        <v>1.19580812480519</v>
      </c>
      <c r="O119" s="71" t="n">
        <f aca="false">cl2_*N119/(cl0+cl1_*N119)</f>
        <v>0.397087588056289</v>
      </c>
      <c r="P119" s="71" t="n">
        <f aca="false">IF(D119&gt;=hwind,vxw,0)</f>
        <v>0</v>
      </c>
      <c r="Q119" s="71" t="n">
        <f aca="false">IF(D119&gt;=hwind,vyw,0)</f>
        <v>0</v>
      </c>
      <c r="R119" s="70" t="n">
        <f aca="false">-const*$M119*$K119*(G119-P119)</f>
        <v>-0.293178126867626</v>
      </c>
      <c r="S119" s="70" t="n">
        <f aca="false">-const*$M119*$K119*(H119-Q119)</f>
        <v>-11.421895883589</v>
      </c>
      <c r="T119" s="70" t="n">
        <f aca="false">-const*$M119*$K119*I119</f>
        <v>-4.17965447358641</v>
      </c>
      <c r="U119" s="72" t="n">
        <f aca="false">omega*EXP(-A119/tau)*30/PI()</f>
        <v>6328.01361142122</v>
      </c>
      <c r="V119" s="70" t="n">
        <f aca="false">const*($O119/omega)*K119*(wy*I119-wz*(H119-Q119))</f>
        <v>1.49518920461955</v>
      </c>
      <c r="W119" s="70" t="n">
        <f aca="false">const*($O119/omega)*K119*(wz*(G119-P119)-wx*I119)</f>
        <v>-3.3891349597936</v>
      </c>
      <c r="X119" s="70" t="n">
        <f aca="false">const*($O119/omega)*K119*(wx*(H119-Q119)-wy*(G119-P119))</f>
        <v>9.15673535162611</v>
      </c>
      <c r="Y119" s="70" t="n">
        <f aca="false">R119+V119</f>
        <v>1.20201107775193</v>
      </c>
      <c r="Z119" s="70" t="n">
        <f aca="false">S119+W119</f>
        <v>-14.8110308433826</v>
      </c>
      <c r="AA119" s="70" t="n">
        <f aca="false">T119+X119-32.174</f>
        <v>-27.1969191219603</v>
      </c>
      <c r="AB119" s="0" t="n">
        <f aca="false">IF(($D119-height)*($D120-height)&lt;0,1,0)</f>
        <v>0</v>
      </c>
    </row>
    <row r="120" customFormat="false" ht="12.75" hidden="false" customHeight="false" outlineLevel="0" collapsed="false">
      <c r="A120" s="0" t="n">
        <f aca="false">A119+dt</f>
        <v>0.88</v>
      </c>
      <c r="B120" s="70" t="n">
        <f aca="false">B119+G119*dt+0.5*Y119*dt*dt</f>
        <v>0.829730196770102</v>
      </c>
      <c r="C120" s="70" t="n">
        <f aca="false">C119+H119*dt+0.5*Z119*dt*dt</f>
        <v>65.4435580312607</v>
      </c>
      <c r="D120" s="70" t="n">
        <f aca="false">D119+I119*dt+0.5*AA119*dt*dt</f>
        <v>34.0628377027494</v>
      </c>
      <c r="E120" s="1" t="n">
        <f aca="false">SQRT(B120^2+C120^2)</f>
        <v>65.4488177127015</v>
      </c>
      <c r="F120" s="1" t="n">
        <f aca="false">ATAN2(C120,B120)*180/PI()</f>
        <v>0.726389163364268</v>
      </c>
      <c r="G120" s="69" t="n">
        <f aca="false">G119+Y119*dt</f>
        <v>1.65348388833801</v>
      </c>
      <c r="H120" s="69" t="n">
        <f aca="false">H119+Z119*dt</f>
        <v>63.8015047746989</v>
      </c>
      <c r="I120" s="69" t="n">
        <f aca="false">I119+AA119*dt</f>
        <v>23.1293380427558</v>
      </c>
      <c r="J120" s="1" t="n">
        <f aca="false">SQRT(G120^2+H120^2+I120^2)</f>
        <v>67.8846985614652</v>
      </c>
      <c r="K120" s="1" t="n">
        <f aca="false">IF(D120&gt;=hwind,SQRT((G120-vxw)^2+(H120-vyw)^2+I120^2),J120)</f>
        <v>67.8846985614652</v>
      </c>
      <c r="L120" s="1" t="n">
        <f aca="false">J120/1.467</f>
        <v>46.2745048135414</v>
      </c>
      <c r="M120" s="70" t="n">
        <f aca="false">cd0+cdspin*(spin/1000)*EXP(-A120/(tau*146.7/K120))</f>
        <v>0.488450508606136</v>
      </c>
      <c r="N120" s="71" t="n">
        <f aca="false">(romega/K120)*EXP(-A120/(tau*146.7/K120))</f>
        <v>1.19976275913558</v>
      </c>
      <c r="O120" s="71" t="n">
        <f aca="false">cl2_*N120/(cl0+cl1_*N120)</f>
        <v>0.397313958708835</v>
      </c>
      <c r="P120" s="71" t="n">
        <f aca="false">IF(D120&gt;=hwind,vxw,0)</f>
        <v>0</v>
      </c>
      <c r="Q120" s="71" t="n">
        <f aca="false">IF(D120&gt;=hwind,vyw,0)</f>
        <v>0</v>
      </c>
      <c r="R120" s="70" t="n">
        <f aca="false">-const*$M120*$K120*(G120-P120)</f>
        <v>-0.294307400559112</v>
      </c>
      <c r="S120" s="70" t="n">
        <f aca="false">-const*$M120*$K120*(H120-Q120)</f>
        <v>-11.3561765883762</v>
      </c>
      <c r="T120" s="70" t="n">
        <f aca="false">-const*$M120*$K120*I120</f>
        <v>-4.11684407935695</v>
      </c>
      <c r="U120" s="72" t="n">
        <f aca="false">omega*EXP(-A120/tau)*30/PI()</f>
        <v>6325.904625068</v>
      </c>
      <c r="V120" s="70" t="n">
        <f aca="false">const*($O120/omega)*K120*(wy*I120-wz*(H120-Q120))</f>
        <v>1.48507557088909</v>
      </c>
      <c r="W120" s="70" t="n">
        <f aca="false">const*($O120/omega)*K120*(wz*(G120-P120)-wx*I120)</f>
        <v>-3.34084492354049</v>
      </c>
      <c r="X120" s="70" t="n">
        <f aca="false">const*($O120/omega)*K120*(wx*(H120-Q120)-wy*(G120-P120))</f>
        <v>9.10944292577183</v>
      </c>
      <c r="Y120" s="70" t="n">
        <f aca="false">R120+V120</f>
        <v>1.19076817032998</v>
      </c>
      <c r="Z120" s="70" t="n">
        <f aca="false">S120+W120</f>
        <v>-14.6970215119167</v>
      </c>
      <c r="AA120" s="70" t="n">
        <f aca="false">T120+X120-32.174</f>
        <v>-27.1814011535851</v>
      </c>
      <c r="AB120" s="0" t="n">
        <f aca="false">IF(($D120-height)*($D121-height)&lt;0,1,0)</f>
        <v>0</v>
      </c>
    </row>
    <row r="121" customFormat="false" ht="12.75" hidden="false" customHeight="false" outlineLevel="0" collapsed="false">
      <c r="A121" s="0" t="n">
        <f aca="false">A120+dt</f>
        <v>0.890000000000001</v>
      </c>
      <c r="B121" s="70" t="n">
        <f aca="false">B120+G120*dt+0.5*Y120*dt*dt</f>
        <v>0.846324574061998</v>
      </c>
      <c r="C121" s="70" t="n">
        <f aca="false">C120+H120*dt+0.5*Z120*dt*dt</f>
        <v>66.0808382279321</v>
      </c>
      <c r="D121" s="70" t="n">
        <f aca="false">D120+I120*dt+0.5*AA120*dt*dt</f>
        <v>34.2927720131193</v>
      </c>
      <c r="E121" s="1" t="n">
        <f aca="false">SQRT(B121^2+C121^2)</f>
        <v>66.0862576198017</v>
      </c>
      <c r="F121" s="1" t="n">
        <f aca="false">ATAN2(C121,B121)*180/PI()</f>
        <v>0.733770582203244</v>
      </c>
      <c r="G121" s="69" t="n">
        <f aca="false">G120+Y120*dt</f>
        <v>1.66539157004131</v>
      </c>
      <c r="H121" s="69" t="n">
        <f aca="false">H120+Z120*dt</f>
        <v>63.6545345595798</v>
      </c>
      <c r="I121" s="69" t="n">
        <f aca="false">I120+AA120*dt</f>
        <v>22.85752403122</v>
      </c>
      <c r="J121" s="1" t="n">
        <f aca="false">SQRT(G121^2+H121^2+I121^2)</f>
        <v>67.6545615898595</v>
      </c>
      <c r="K121" s="1" t="n">
        <f aca="false">IF(D121&gt;=hwind,SQRT((G121-vxw)^2+(H121-vyw)^2+I121^2),J121)</f>
        <v>67.6545615898595</v>
      </c>
      <c r="L121" s="1" t="n">
        <f aca="false">J121/1.467</f>
        <v>46.1176288956098</v>
      </c>
      <c r="M121" s="70" t="n">
        <f aca="false">cd0+cdspin*(spin/1000)*EXP(-A121/(tau*146.7/K121))</f>
        <v>0.488430298140946</v>
      </c>
      <c r="N121" s="71" t="n">
        <f aca="false">(romega/K121)*EXP(-A121/(tau*146.7/K121))</f>
        <v>1.20371427191545</v>
      </c>
      <c r="O121" s="71" t="n">
        <f aca="false">cl2_*N121/(cl0+cl1_*N121)</f>
        <v>0.397538920423301</v>
      </c>
      <c r="P121" s="71" t="n">
        <f aca="false">IF(D121&gt;=hwind,vxw,0)</f>
        <v>0</v>
      </c>
      <c r="Q121" s="71" t="n">
        <f aca="false">IF(D121&gt;=hwind,vyw,0)</f>
        <v>0</v>
      </c>
      <c r="R121" s="70" t="n">
        <f aca="false">-const*$M121*$K121*(G121-P121)</f>
        <v>-0.295409731272537</v>
      </c>
      <c r="S121" s="70" t="n">
        <f aca="false">-const*$M121*$K121*(H121-Q121)</f>
        <v>-11.291139745626</v>
      </c>
      <c r="T121" s="70" t="n">
        <f aca="false">-const*$M121*$K121*I121</f>
        <v>-4.05450294878745</v>
      </c>
      <c r="U121" s="72" t="n">
        <f aca="false">omega*EXP(-A121/tau)*30/PI()</f>
        <v>6323.79634159307</v>
      </c>
      <c r="V121" s="70" t="n">
        <f aca="false">const*($O121/omega)*K121*(wy*I121-wz*(H121-Q121))</f>
        <v>1.47504605667563</v>
      </c>
      <c r="W121" s="70" t="n">
        <f aca="false">const*($O121/omega)*K121*(wz*(G121-P121)-wx*I121)</f>
        <v>-3.2928553995275</v>
      </c>
      <c r="X121" s="70" t="n">
        <f aca="false">const*($O121/omega)*K121*(wx*(H121-Q121)-wy*(G121-P121))</f>
        <v>9.06260224326036</v>
      </c>
      <c r="Y121" s="70" t="n">
        <f aca="false">R121+V121</f>
        <v>1.1796363254031</v>
      </c>
      <c r="Z121" s="70" t="n">
        <f aca="false">S121+W121</f>
        <v>-14.5839951451535</v>
      </c>
      <c r="AA121" s="70" t="n">
        <f aca="false">T121+X121-32.174</f>
        <v>-27.1659007055271</v>
      </c>
      <c r="AB121" s="0" t="n">
        <f aca="false">IF(($D121-height)*($D122-height)&lt;0,1,0)</f>
        <v>0</v>
      </c>
    </row>
    <row r="122" customFormat="false" ht="12.75" hidden="false" customHeight="false" outlineLevel="0" collapsed="false">
      <c r="A122" s="0" t="n">
        <f aca="false">A121+dt</f>
        <v>0.900000000000001</v>
      </c>
      <c r="B122" s="70" t="n">
        <f aca="false">B121+G121*dt+0.5*Y121*dt*dt</f>
        <v>0.863037471578682</v>
      </c>
      <c r="C122" s="70" t="n">
        <f aca="false">C121+H121*dt+0.5*Z121*dt*dt</f>
        <v>66.7166543737707</v>
      </c>
      <c r="D122" s="70" t="n">
        <f aca="false">D121+I121*dt+0.5*AA121*dt*dt</f>
        <v>34.5199889583962</v>
      </c>
      <c r="E122" s="1" t="n">
        <f aca="false">SQRT(B122^2+C122^2)</f>
        <v>66.7222362073284</v>
      </c>
      <c r="F122" s="1" t="n">
        <f aca="false">ATAN2(C122,B122)*180/PI()</f>
        <v>0.741128991690658</v>
      </c>
      <c r="G122" s="69" t="n">
        <f aca="false">G121+Y121*dt</f>
        <v>1.67718793329534</v>
      </c>
      <c r="H122" s="69" t="n">
        <f aca="false">H121+Z121*dt</f>
        <v>63.5086946081282</v>
      </c>
      <c r="I122" s="69" t="n">
        <f aca="false">I121+AA121*dt</f>
        <v>22.5858650241647</v>
      </c>
      <c r="J122" s="1" t="n">
        <f aca="false">SQRT(G122^2+H122^2+I122^2)</f>
        <v>67.426171099076</v>
      </c>
      <c r="K122" s="1" t="n">
        <f aca="false">IF(D122&gt;=hwind,SQRT((G122-vxw)^2+(H122-vyw)^2+I122^2),J122)</f>
        <v>67.426171099076</v>
      </c>
      <c r="L122" s="1" t="n">
        <f aca="false">J122/1.467</f>
        <v>45.961943489486</v>
      </c>
      <c r="M122" s="70" t="n">
        <f aca="false">cd0+cdspin*(spin/1000)*EXP(-A122/(tau*146.7/K122))</f>
        <v>0.488410219056947</v>
      </c>
      <c r="N122" s="71" t="n">
        <f aca="false">(romega/K122)*EXP(-A122/(tau*146.7/K122))</f>
        <v>1.20766232367012</v>
      </c>
      <c r="O122" s="71" t="n">
        <f aca="false">cl2_*N122/(cl0+cl1_*N122)</f>
        <v>0.39776246693451</v>
      </c>
      <c r="P122" s="71" t="n">
        <f aca="false">IF(D122&gt;=hwind,vxw,0)</f>
        <v>0</v>
      </c>
      <c r="Q122" s="71" t="n">
        <f aca="false">IF(D122&gt;=hwind,vyw,0)</f>
        <v>0</v>
      </c>
      <c r="R122" s="70" t="n">
        <f aca="false">-const*$M122*$K122*(G122-P122)</f>
        <v>-0.296485681911149</v>
      </c>
      <c r="S122" s="70" t="n">
        <f aca="false">-const*$M122*$K122*(H122-Q122)</f>
        <v>-11.226779214409</v>
      </c>
      <c r="T122" s="70" t="n">
        <f aca="false">-const*$M122*$K122*I122</f>
        <v>-3.99262686089422</v>
      </c>
      <c r="U122" s="72" t="n">
        <f aca="false">omega*EXP(-A122/tau)*30/PI()</f>
        <v>6321.68876076219</v>
      </c>
      <c r="V122" s="70" t="n">
        <f aca="false">const*($O122/omega)*K122*(wy*I122-wz*(H122-Q122))</f>
        <v>1.46510002696263</v>
      </c>
      <c r="W122" s="70" t="n">
        <f aca="false">const*($O122/omega)*K122*(wz*(G122-P122)-wx*I122)</f>
        <v>-3.2451642600206</v>
      </c>
      <c r="X122" s="70" t="n">
        <f aca="false">const*($O122/omega)*K122*(wx*(H122-Q122)-wy*(G122-P122))</f>
        <v>9.01620981258386</v>
      </c>
      <c r="Y122" s="70" t="n">
        <f aca="false">R122+V122</f>
        <v>1.16861434505148</v>
      </c>
      <c r="Z122" s="70" t="n">
        <f aca="false">S122+W122</f>
        <v>-14.4719434744296</v>
      </c>
      <c r="AA122" s="70" t="n">
        <f aca="false">T122+X122-32.174</f>
        <v>-27.1504170483104</v>
      </c>
      <c r="AB122" s="0" t="n">
        <f aca="false">IF(($D122-height)*($D123-height)&lt;0,1,0)</f>
        <v>0</v>
      </c>
    </row>
    <row r="123" customFormat="false" ht="12.75" hidden="false" customHeight="false" outlineLevel="0" collapsed="false">
      <c r="A123" s="0" t="n">
        <f aca="false">A122+dt</f>
        <v>0.910000000000001</v>
      </c>
      <c r="B123" s="70" t="n">
        <f aca="false">B122+G122*dt+0.5*Y122*dt*dt</f>
        <v>0.879867781628888</v>
      </c>
      <c r="C123" s="70" t="n">
        <f aca="false">C122+H122*dt+0.5*Z122*dt*dt</f>
        <v>67.3510177226782</v>
      </c>
      <c r="D123" s="70" t="n">
        <f aca="false">D122+I122*dt+0.5*AA122*dt*dt</f>
        <v>34.7444900877854</v>
      </c>
      <c r="E123" s="1" t="n">
        <f aca="false">SQRT(B123^2+C123^2)</f>
        <v>67.3567647352043</v>
      </c>
      <c r="F123" s="1" t="n">
        <f aca="false">ATAN2(C123,B123)*180/PI()</f>
        <v>0.748464455422602</v>
      </c>
      <c r="G123" s="69" t="n">
        <f aca="false">G122+Y122*dt</f>
        <v>1.68887407674585</v>
      </c>
      <c r="H123" s="69" t="n">
        <f aca="false">H122+Z122*dt</f>
        <v>63.3639751733839</v>
      </c>
      <c r="I123" s="69" t="n">
        <f aca="false">I122+AA122*dt</f>
        <v>22.3143608536816</v>
      </c>
      <c r="J123" s="1" t="n">
        <f aca="false">SQRT(G123^2+H123^2+I123^2)</f>
        <v>67.1995263802405</v>
      </c>
      <c r="K123" s="1" t="n">
        <f aca="false">IF(D123&gt;=hwind,SQRT((G123-vxw)^2+(H123-vyw)^2+I123^2),J123)</f>
        <v>67.1995263802405</v>
      </c>
      <c r="L123" s="1" t="n">
        <f aca="false">J123/1.467</f>
        <v>45.8074481119567</v>
      </c>
      <c r="M123" s="70" t="n">
        <f aca="false">cd0+cdspin*(spin/1000)*EXP(-A123/(tau*146.7/K123))</f>
        <v>0.488390269106638</v>
      </c>
      <c r="N123" s="71" t="n">
        <f aca="false">(romega/K123)*EXP(-A123/(tau*146.7/K123))</f>
        <v>1.21160656955211</v>
      </c>
      <c r="O123" s="71" t="n">
        <f aca="false">cl2_*N123/(cl0+cl1_*N123)</f>
        <v>0.397984591931501</v>
      </c>
      <c r="P123" s="71" t="n">
        <f aca="false">IF(D123&gt;=hwind,vxw,0)</f>
        <v>0</v>
      </c>
      <c r="Q123" s="71" t="n">
        <f aca="false">IF(D123&gt;=hwind,vyw,0)</f>
        <v>0</v>
      </c>
      <c r="R123" s="70" t="n">
        <f aca="false">-const*$M123*$K123*(G123-P123)</f>
        <v>-0.297535807644677</v>
      </c>
      <c r="S123" s="70" t="n">
        <f aca="false">-const*$M123*$K123*(H123-Q123)</f>
        <v>-11.1630889409567</v>
      </c>
      <c r="T123" s="70" t="n">
        <f aca="false">-const*$M123*$K123*I123</f>
        <v>-3.93121161020345</v>
      </c>
      <c r="U123" s="72" t="n">
        <f aca="false">omega*EXP(-A123/tau)*30/PI()</f>
        <v>6319.58188234119</v>
      </c>
      <c r="V123" s="70" t="n">
        <f aca="false">const*($O123/omega)*K123*(wy*I123-wz*(H123-Q123))</f>
        <v>1.4552368529648</v>
      </c>
      <c r="W123" s="70" t="n">
        <f aca="false">const*($O123/omega)*K123*(wz*(G123-P123)-wx*I123)</f>
        <v>-3.19776937454994</v>
      </c>
      <c r="X123" s="70" t="n">
        <f aca="false">const*($O123/omega)*K123*(wx*(H123-Q123)-wy*(G123-P123))</f>
        <v>8.97026219012978</v>
      </c>
      <c r="Y123" s="70" t="n">
        <f aca="false">R123+V123</f>
        <v>1.15770104532012</v>
      </c>
      <c r="Z123" s="70" t="n">
        <f aca="false">S123+W123</f>
        <v>-14.3608583155066</v>
      </c>
      <c r="AA123" s="70" t="n">
        <f aca="false">T123+X123-32.174</f>
        <v>-27.1349494200737</v>
      </c>
      <c r="AB123" s="0" t="n">
        <f aca="false">IF(($D123-height)*($D124-height)&lt;0,1,0)</f>
        <v>0</v>
      </c>
    </row>
    <row r="124" customFormat="false" ht="12.75" hidden="false" customHeight="false" outlineLevel="0" collapsed="false">
      <c r="A124" s="0" t="n">
        <f aca="false">A123+dt</f>
        <v>0.92</v>
      </c>
      <c r="B124" s="70" t="n">
        <f aca="false">B123+G123*dt+0.5*Y123*dt*dt</f>
        <v>0.896814407448612</v>
      </c>
      <c r="C124" s="70" t="n">
        <f aca="false">C123+H123*dt+0.5*Z123*dt*dt</f>
        <v>67.9839394314963</v>
      </c>
      <c r="D124" s="70" t="n">
        <f aca="false">D123+I123*dt+0.5*AA123*dt*dt</f>
        <v>34.9662769488512</v>
      </c>
      <c r="E124" s="1" t="n">
        <f aca="false">SQRT(B124^2+C124^2)</f>
        <v>67.989854365977</v>
      </c>
      <c r="F124" s="1" t="n">
        <f aca="false">ATAN2(C124,B124)*180/PI()</f>
        <v>0.75577703710413</v>
      </c>
      <c r="G124" s="69" t="n">
        <f aca="false">G123+Y123*dt</f>
        <v>1.70045108719906</v>
      </c>
      <c r="H124" s="69" t="n">
        <f aca="false">H123+Z123*dt</f>
        <v>63.2203665902289</v>
      </c>
      <c r="I124" s="69" t="n">
        <f aca="false">I123+AA123*dt</f>
        <v>22.0430113594809</v>
      </c>
      <c r="J124" s="1" t="n">
        <f aca="false">SQRT(G124^2+H124^2+I124^2)</f>
        <v>66.9746268037164</v>
      </c>
      <c r="K124" s="1" t="n">
        <f aca="false">IF(D124&gt;=hwind,SQRT((G124-vxw)^2+(H124-vyw)^2+I124^2),J124)</f>
        <v>66.9746268037164</v>
      </c>
      <c r="L124" s="1" t="n">
        <f aca="false">J124/1.467</f>
        <v>45.6541423338217</v>
      </c>
      <c r="M124" s="70" t="n">
        <f aca="false">cd0+cdspin*(spin/1000)*EXP(-A124/(tau*146.7/K124))</f>
        <v>0.488370446041824</v>
      </c>
      <c r="N124" s="71" t="n">
        <f aca="false">(romega/K124)*EXP(-A124/(tau*146.7/K124))</f>
        <v>1.21554665934774</v>
      </c>
      <c r="O124" s="71" t="n">
        <f aca="false">cl2_*N124/(cl0+cl1_*N124)</f>
        <v>0.398205289059116</v>
      </c>
      <c r="P124" s="71" t="n">
        <f aca="false">IF(D124&gt;=hwind,vxw,0)</f>
        <v>0</v>
      </c>
      <c r="Q124" s="71" t="n">
        <f aca="false">IF(D124&gt;=hwind,vyw,0)</f>
        <v>0</v>
      </c>
      <c r="R124" s="70" t="n">
        <f aca="false">-const*$M124*$K124*(G124-P124)</f>
        <v>-0.298560656030566</v>
      </c>
      <c r="S124" s="70" t="n">
        <f aca="false">-const*$M124*$K124*(H124-Q124)</f>
        <v>-11.1000629572723</v>
      </c>
      <c r="T124" s="70" t="n">
        <f aca="false">-const*$M124*$K124*I124</f>
        <v>-3.87025300634562</v>
      </c>
      <c r="U124" s="72" t="n">
        <f aca="false">omega*EXP(-A124/tau)*30/PI()</f>
        <v>6317.47570609595</v>
      </c>
      <c r="V124" s="70" t="n">
        <f aca="false">const*($O124/omega)*K124*(wy*I124-wz*(H124-Q124))</f>
        <v>1.44545591201714</v>
      </c>
      <c r="W124" s="70" t="n">
        <f aca="false">const*($O124/omega)*K124*(wz*(G124-P124)-wx*I124)</f>
        <v>-3.15066860974923</v>
      </c>
      <c r="X124" s="70" t="n">
        <f aca="false">const*($O124/omega)*K124*(wx*(H124-Q124)-wy*(G124-P124))</f>
        <v>8.92475597944882</v>
      </c>
      <c r="Y124" s="70" t="n">
        <f aca="false">R124+V124</f>
        <v>1.14689525598658</v>
      </c>
      <c r="Z124" s="70" t="n">
        <f aca="false">S124+W124</f>
        <v>-14.2507315670215</v>
      </c>
      <c r="AA124" s="70" t="n">
        <f aca="false">T124+X124-32.174</f>
        <v>-27.1194970268968</v>
      </c>
      <c r="AB124" s="0" t="n">
        <f aca="false">IF(($D124-height)*($D125-height)&lt;0,1,0)</f>
        <v>0</v>
      </c>
    </row>
    <row r="125" customFormat="false" ht="12.75" hidden="false" customHeight="false" outlineLevel="0" collapsed="false">
      <c r="A125" s="0" t="n">
        <f aca="false">A124+dt</f>
        <v>0.930000000000001</v>
      </c>
      <c r="B125" s="70" t="n">
        <f aca="false">B124+G124*dt+0.5*Y124*dt*dt</f>
        <v>0.913876263083402</v>
      </c>
      <c r="C125" s="70" t="n">
        <f aca="false">C124+H124*dt+0.5*Z124*dt*dt</f>
        <v>68.6154305608202</v>
      </c>
      <c r="D125" s="70" t="n">
        <f aca="false">D124+I124*dt+0.5*AA124*dt*dt</f>
        <v>35.1853510875947</v>
      </c>
      <c r="E125" s="1" t="n">
        <f aca="false">SQRT(B125^2+C125^2)</f>
        <v>68.6215161656384</v>
      </c>
      <c r="F125" s="1" t="n">
        <f aca="false">ATAN2(C125,B125)*180/PI()</f>
        <v>0.763066800539511</v>
      </c>
      <c r="G125" s="69" t="n">
        <f aca="false">G124+Y124*dt</f>
        <v>1.71192003975892</v>
      </c>
      <c r="H125" s="69" t="n">
        <f aca="false">H124+Z124*dt</f>
        <v>63.0778592745586</v>
      </c>
      <c r="I125" s="69" t="n">
        <f aca="false">I124+AA124*dt</f>
        <v>21.7718163892119</v>
      </c>
      <c r="J125" s="1" t="n">
        <f aca="false">SQRT(G125^2+H125^2+I125^2)</f>
        <v>66.7514718172499</v>
      </c>
      <c r="K125" s="1" t="n">
        <f aca="false">IF(D125&gt;=hwind,SQRT((G125-vxw)^2+(H125-vyw)^2+I125^2),J125)</f>
        <v>66.7514718172499</v>
      </c>
      <c r="L125" s="1" t="n">
        <f aca="false">J125/1.467</f>
        <v>45.5020257786298</v>
      </c>
      <c r="M125" s="70" t="n">
        <f aca="false">cd0+cdspin*(spin/1000)*EXP(-A125/(tau*146.7/K125))</f>
        <v>0.488350747613512</v>
      </c>
      <c r="N125" s="71" t="n">
        <f aca="false">(romega/K125)*EXP(-A125/(tau*146.7/K125))</f>
        <v>1.21948223748705</v>
      </c>
      <c r="O125" s="71" t="n">
        <f aca="false">cl2_*N125/(cl0+cl1_*N125)</f>
        <v>0.398424551919632</v>
      </c>
      <c r="P125" s="71" t="n">
        <f aca="false">IF(D125&gt;=hwind,vxw,0)</f>
        <v>0</v>
      </c>
      <c r="Q125" s="71" t="n">
        <f aca="false">IF(D125&gt;=hwind,vyw,0)</f>
        <v>0</v>
      </c>
      <c r="R125" s="70" t="n">
        <f aca="false">-const*$M125*$K125*(G125-P125)</f>
        <v>-0.299560767132576</v>
      </c>
      <c r="S125" s="70" t="n">
        <f aca="false">-const*$M125*$K125*(H125-Q125)</f>
        <v>-11.0376953797611</v>
      </c>
      <c r="T125" s="70" t="n">
        <f aca="false">-const*$M125*$K125*I125</f>
        <v>-3.80974687365676</v>
      </c>
      <c r="U125" s="72" t="n">
        <f aca="false">omega*EXP(-A125/tau)*30/PI()</f>
        <v>6315.37023179246</v>
      </c>
      <c r="V125" s="70" t="n">
        <f aca="false">const*($O125/omega)*K125*(wy*I125-wz*(H125-Q125))</f>
        <v>1.43575658746514</v>
      </c>
      <c r="W125" s="70" t="n">
        <f aca="false">const*($O125/omega)*K125*(wz*(G125-P125)-wx*I125)</f>
        <v>-3.10385982919798</v>
      </c>
      <c r="X125" s="70" t="n">
        <f aca="false">const*($O125/omega)*K125*(wx*(H125-Q125)-wy*(G125-P125))</f>
        <v>8.87968783052954</v>
      </c>
      <c r="Y125" s="70" t="n">
        <f aca="false">R125+V125</f>
        <v>1.13619582033256</v>
      </c>
      <c r="Z125" s="70" t="n">
        <f aca="false">S125+W125</f>
        <v>-14.1415552089591</v>
      </c>
      <c r="AA125" s="70" t="n">
        <f aca="false">T125+X125-32.174</f>
        <v>-27.1040590431272</v>
      </c>
      <c r="AB125" s="0" t="n">
        <f aca="false">IF(($D125-height)*($D126-height)&lt;0,1,0)</f>
        <v>0</v>
      </c>
    </row>
    <row r="126" customFormat="false" ht="12.75" hidden="false" customHeight="false" outlineLevel="0" collapsed="false">
      <c r="A126" s="0" t="n">
        <f aca="false">A125+dt</f>
        <v>0.940000000000001</v>
      </c>
      <c r="B126" s="70" t="n">
        <f aca="false">B125+G125*dt+0.5*Y125*dt*dt</f>
        <v>0.931052273272008</v>
      </c>
      <c r="C126" s="70" t="n">
        <f aca="false">C125+H125*dt+0.5*Z125*dt*dt</f>
        <v>69.2455020758054</v>
      </c>
      <c r="D126" s="70" t="n">
        <f aca="false">D125+I125*dt+0.5*AA125*dt*dt</f>
        <v>35.4017140485347</v>
      </c>
      <c r="E126" s="1" t="n">
        <f aca="false">SQRT(B126^2+C126^2)</f>
        <v>69.2517611044364</v>
      </c>
      <c r="F126" s="1" t="n">
        <f aca="false">ATAN2(C126,B126)*180/PI()</f>
        <v>0.770333809623077</v>
      </c>
      <c r="G126" s="69" t="n">
        <f aca="false">G125+Y125*dt</f>
        <v>1.72328199796225</v>
      </c>
      <c r="H126" s="69" t="n">
        <f aca="false">H125+Z125*dt</f>
        <v>62.9364437224691</v>
      </c>
      <c r="I126" s="69" t="n">
        <f aca="false">I125+AA125*dt</f>
        <v>21.5007757987806</v>
      </c>
      <c r="J126" s="1" t="n">
        <f aca="false">SQRT(G126^2+H126^2+I126^2)</f>
        <v>66.5300609440984</v>
      </c>
      <c r="K126" s="1" t="n">
        <f aca="false">IF(D126&gt;=hwind,SQRT((G126-vxw)^2+(H126-vyw)^2+I126^2),J126)</f>
        <v>66.5300609440984</v>
      </c>
      <c r="L126" s="1" t="n">
        <f aca="false">J126/1.467</f>
        <v>45.3510981214031</v>
      </c>
      <c r="M126" s="70" t="n">
        <f aca="false">cd0+cdspin*(spin/1000)*EXP(-A126/(tau*146.7/K126))</f>
        <v>0.488331171571805</v>
      </c>
      <c r="N126" s="71" t="n">
        <f aca="false">(romega/K126)*EXP(-A126/(tau*146.7/K126))</f>
        <v>1.22341294305689</v>
      </c>
      <c r="O126" s="71" t="n">
        <f aca="false">cl2_*N126/(cl0+cl1_*N126)</f>
        <v>0.398642374074428</v>
      </c>
      <c r="P126" s="71" t="n">
        <f aca="false">IF(D126&gt;=hwind,vxw,0)</f>
        <v>0</v>
      </c>
      <c r="Q126" s="71" t="n">
        <f aca="false">IF(D126&gt;=hwind,vyw,0)</f>
        <v>0</v>
      </c>
      <c r="R126" s="70" t="n">
        <f aca="false">-const*$M126*$K126*(G126-P126)</f>
        <v>-0.300536673636824</v>
      </c>
      <c r="S126" s="70" t="n">
        <f aca="false">-const*$M126*$K126*(H126-Q126)</f>
        <v>-10.9759804078777</v>
      </c>
      <c r="T126" s="70" t="n">
        <f aca="false">-const*$M126*$K126*I126</f>
        <v>-3.74968905078658</v>
      </c>
      <c r="U126" s="72" t="n">
        <f aca="false">omega*EXP(-A126/tau)*30/PI()</f>
        <v>6313.26545919679</v>
      </c>
      <c r="V126" s="70" t="n">
        <f aca="false">const*($O126/omega)*K126*(wy*I126-wz*(H126-Q126))</f>
        <v>1.42613826855595</v>
      </c>
      <c r="W126" s="70" t="n">
        <f aca="false">const*($O126/omega)*K126*(wz*(G126-P126)-wx*I126)</f>
        <v>-3.05734089326661</v>
      </c>
      <c r="X126" s="70" t="n">
        <f aca="false">const*($O126/omega)*K126*(wx*(H126-Q126)-wy*(G126-P126))</f>
        <v>8.8350544390795</v>
      </c>
      <c r="Y126" s="70" t="n">
        <f aca="false">R126+V126</f>
        <v>1.12560159491912</v>
      </c>
      <c r="Z126" s="70" t="n">
        <f aca="false">S126+W126</f>
        <v>-14.0333213011444</v>
      </c>
      <c r="AA126" s="70" t="n">
        <f aca="false">T126+X126-32.174</f>
        <v>-27.0886346117071</v>
      </c>
      <c r="AB126" s="0" t="n">
        <f aca="false">IF(($D126-height)*($D127-height)&lt;0,1,0)</f>
        <v>0</v>
      </c>
    </row>
    <row r="127" customFormat="false" ht="12.75" hidden="false" customHeight="false" outlineLevel="0" collapsed="false">
      <c r="A127" s="0" t="n">
        <f aca="false">A126+dt</f>
        <v>0.950000000000001</v>
      </c>
      <c r="B127" s="70" t="n">
        <f aca="false">B126+G126*dt+0.5*Y126*dt*dt</f>
        <v>0.948341373331376</v>
      </c>
      <c r="C127" s="70" t="n">
        <f aca="false">C126+H126*dt+0.5*Z126*dt*dt</f>
        <v>69.874164846965</v>
      </c>
      <c r="D127" s="70" t="n">
        <f aca="false">D126+I126*dt+0.5*AA126*dt*dt</f>
        <v>35.6153673747919</v>
      </c>
      <c r="E127" s="1" t="n">
        <f aca="false">SQRT(B127^2+C127^2)</f>
        <v>69.8806000576785</v>
      </c>
      <c r="F127" s="1" t="n">
        <f aca="false">ATAN2(C127,B127)*180/PI()</f>
        <v>0.777578128330604</v>
      </c>
      <c r="G127" s="69" t="n">
        <f aca="false">G126+Y126*dt</f>
        <v>1.73453801391144</v>
      </c>
      <c r="H127" s="69" t="n">
        <f aca="false">H126+Z126*dt</f>
        <v>62.7961105094576</v>
      </c>
      <c r="I127" s="69" t="n">
        <f aca="false">I126+AA126*dt</f>
        <v>21.2298894526636</v>
      </c>
      <c r="J127" s="1" t="n">
        <f aca="false">SQRT(G127^2+H127^2+I127^2)</f>
        <v>66.3103937811414</v>
      </c>
      <c r="K127" s="1" t="n">
        <f aca="false">IF(D127&gt;=hwind,SQRT((G127-vxw)^2+(H127-vyw)^2+I127^2),J127)</f>
        <v>66.3103937811414</v>
      </c>
      <c r="L127" s="1" t="n">
        <f aca="false">J127/1.467</f>
        <v>45.2013590873493</v>
      </c>
      <c r="M127" s="70" t="n">
        <f aca="false">cd0+cdspin*(spin/1000)*EXP(-A127/(tau*146.7/K127))</f>
        <v>0.488311715665804</v>
      </c>
      <c r="N127" s="71" t="n">
        <f aca="false">(romega/K127)*EXP(-A127/(tau*146.7/K127))</f>
        <v>1.22733840981764</v>
      </c>
      <c r="O127" s="71" t="n">
        <f aca="false">cl2_*N127/(cl0+cl1_*N127)</f>
        <v>0.398858749045692</v>
      </c>
      <c r="P127" s="71" t="n">
        <f aca="false">IF(D127&gt;=hwind,vxw,0)</f>
        <v>0</v>
      </c>
      <c r="Q127" s="71" t="n">
        <f aca="false">IF(D127&gt;=hwind,vyw,0)</f>
        <v>0</v>
      </c>
      <c r="R127" s="70" t="n">
        <f aca="false">-const*$M127*$K127*(G127-P127)</f>
        <v>-0.301488900965286</v>
      </c>
      <c r="S127" s="70" t="n">
        <f aca="false">-const*$M127*$K127*(H127-Q127)</f>
        <v>-10.9149123227908</v>
      </c>
      <c r="T127" s="70" t="n">
        <f aca="false">-const*$M127*$K127*I127</f>
        <v>-3.69007539031362</v>
      </c>
      <c r="U127" s="72" t="n">
        <f aca="false">omega*EXP(-A127/tau)*30/PI()</f>
        <v>6311.16138807506</v>
      </c>
      <c r="V127" s="70" t="n">
        <f aca="false">const*($O127/omega)*K127*(wy*I127-wz*(H127-Q127))</f>
        <v>1.41660035033076</v>
      </c>
      <c r="W127" s="70" t="n">
        <f aca="false">const*($O127/omega)*K127*(wz*(G127-P127)-wx*I127)</f>
        <v>-3.01110965896459</v>
      </c>
      <c r="X127" s="70" t="n">
        <f aca="false">const*($O127/omega)*K127*(wx*(H127-Q127)-wy*(G127-P127))</f>
        <v>8.79085254581256</v>
      </c>
      <c r="Y127" s="70" t="n">
        <f aca="false">R127+V127</f>
        <v>1.11511144936547</v>
      </c>
      <c r="Z127" s="70" t="n">
        <f aca="false">S127+W127</f>
        <v>-13.9260219817554</v>
      </c>
      <c r="AA127" s="70" t="n">
        <f aca="false">T127+X127-32.174</f>
        <v>-27.0732228445011</v>
      </c>
      <c r="AB127" s="0" t="n">
        <f aca="false">IF(($D127-height)*($D128-height)&lt;0,1,0)</f>
        <v>0</v>
      </c>
    </row>
    <row r="128" customFormat="false" ht="12.75" hidden="false" customHeight="false" outlineLevel="0" collapsed="false">
      <c r="A128" s="0" t="n">
        <f aca="false">A127+dt</f>
        <v>0.960000000000001</v>
      </c>
      <c r="B128" s="70" t="n">
        <f aca="false">B127+G127*dt+0.5*Y127*dt*dt</f>
        <v>0.965742509042959</v>
      </c>
      <c r="C128" s="70" t="n">
        <f aca="false">C127+H127*dt+0.5*Z127*dt*dt</f>
        <v>70.5014296509605</v>
      </c>
      <c r="D128" s="70" t="n">
        <f aca="false">D127+I127*dt+0.5*AA127*dt*dt</f>
        <v>35.8263126081763</v>
      </c>
      <c r="E128" s="1" t="n">
        <f aca="false">SQRT(B128^2+C128^2)</f>
        <v>70.5080438065268</v>
      </c>
      <c r="F128" s="1" t="n">
        <f aca="false">ATAN2(C128,B128)*180/PI()</f>
        <v>0.784799820711178</v>
      </c>
      <c r="G128" s="69" t="n">
        <f aca="false">G127+Y127*dt</f>
        <v>1.74568912840509</v>
      </c>
      <c r="H128" s="69" t="n">
        <f aca="false">H127+Z127*dt</f>
        <v>62.6568502896401</v>
      </c>
      <c r="I128" s="69" t="n">
        <f aca="false">I127+AA127*dt</f>
        <v>20.9591572242185</v>
      </c>
      <c r="J128" s="1" t="n">
        <f aca="false">SQRT(G128^2+H128^2+I128^2)</f>
        <v>66.092469996974</v>
      </c>
      <c r="K128" s="1" t="n">
        <f aca="false">IF(D128&gt;=hwind,SQRT((G128-vxw)^2+(H128-vyw)^2+I128^2),J128)</f>
        <v>66.092469996974</v>
      </c>
      <c r="L128" s="1" t="n">
        <f aca="false">J128/1.467</f>
        <v>45.0528084505617</v>
      </c>
      <c r="M128" s="70" t="n">
        <f aca="false">cd0+cdspin*(spin/1000)*EXP(-A128/(tau*146.7/K128))</f>
        <v>0.488292377643518</v>
      </c>
      <c r="N128" s="71" t="n">
        <f aca="false">(romega/K128)*EXP(-A128/(tau*146.7/K128))</f>
        <v>1.23125826622327</v>
      </c>
      <c r="O128" s="71" t="n">
        <f aca="false">cl2_*N128/(cl0+cl1_*N128)</f>
        <v>0.399073670318167</v>
      </c>
      <c r="P128" s="71" t="n">
        <f aca="false">IF(D128&gt;=hwind,vxw,0)</f>
        <v>0</v>
      </c>
      <c r="Q128" s="71" t="n">
        <f aca="false">IF(D128&gt;=hwind,vyw,0)</f>
        <v>0</v>
      </c>
      <c r="R128" s="70" t="n">
        <f aca="false">-const*$M128*$K128*(G128-P128)</f>
        <v>-0.302417967386818</v>
      </c>
      <c r="S128" s="70" t="n">
        <f aca="false">-const*$M128*$K128*(H128-Q128)</f>
        <v>-10.8544854860642</v>
      </c>
      <c r="T128" s="70" t="n">
        <f aca="false">-const*$M128*$K128*I128</f>
        <v>-3.6309017583674</v>
      </c>
      <c r="U128" s="72" t="n">
        <f aca="false">omega*EXP(-A128/tau)*30/PI()</f>
        <v>6309.05801819349</v>
      </c>
      <c r="V128" s="70" t="n">
        <f aca="false">const*($O128/omega)*K128*(wy*I128-wz*(H128-Q128))</f>
        <v>1.40714223351818</v>
      </c>
      <c r="W128" s="70" t="n">
        <f aca="false">const*($O128/omega)*K128*(wz*(G128-P128)-wx*I128)</f>
        <v>-2.96516397979178</v>
      </c>
      <c r="X128" s="70" t="n">
        <f aca="false">const*($O128/omega)*K128*(wx*(H128-Q128)-wy*(G128-P128))</f>
        <v>8.74707893574235</v>
      </c>
      <c r="Y128" s="70" t="n">
        <f aca="false">R128+V128</f>
        <v>1.10472426613136</v>
      </c>
      <c r="Z128" s="70" t="n">
        <f aca="false">S128+W128</f>
        <v>-13.8196494658559</v>
      </c>
      <c r="AA128" s="70" t="n">
        <f aca="false">T128+X128-32.174</f>
        <v>-27.057822822625</v>
      </c>
      <c r="AB128" s="0" t="n">
        <f aca="false">IF(($D128-height)*($D129-height)&lt;0,1,0)</f>
        <v>0</v>
      </c>
    </row>
    <row r="129" customFormat="false" ht="12.75" hidden="false" customHeight="false" outlineLevel="0" collapsed="false">
      <c r="A129" s="0" t="n">
        <f aca="false">A128+dt</f>
        <v>0.970000000000001</v>
      </c>
      <c r="B129" s="70" t="n">
        <f aca="false">B128+G128*dt+0.5*Y128*dt*dt</f>
        <v>0.983254636540316</v>
      </c>
      <c r="C129" s="70" t="n">
        <f aca="false">C128+H128*dt+0.5*Z128*dt*dt</f>
        <v>71.1273071713836</v>
      </c>
      <c r="D129" s="70" t="n">
        <f aca="false">D128+I128*dt+0.5*AA128*dt*dt</f>
        <v>36.0345512892774</v>
      </c>
      <c r="E129" s="1" t="n">
        <f aca="false">SQRT(B129^2+C129^2)</f>
        <v>71.1341030387861</v>
      </c>
      <c r="F129" s="1" t="n">
        <f aca="false">ATAN2(C129,B129)*180/PI()</f>
        <v>0.791998950879525</v>
      </c>
      <c r="G129" s="69" t="n">
        <f aca="false">G128+Y128*dt</f>
        <v>1.75673637106641</v>
      </c>
      <c r="H129" s="69" t="n">
        <f aca="false">H128+Z128*dt</f>
        <v>62.5186537949815</v>
      </c>
      <c r="I129" s="69" t="n">
        <f aca="false">I128+AA128*dt</f>
        <v>20.6885789959923</v>
      </c>
      <c r="J129" s="1" t="n">
        <f aca="false">SQRT(G129^2+H129^2+I129^2)</f>
        <v>65.8762893299827</v>
      </c>
      <c r="K129" s="1" t="n">
        <f aca="false">IF(D129&gt;=hwind,SQRT((G129-vxw)^2+(H129-vyw)^2+I129^2),J129)</f>
        <v>65.8762893299827</v>
      </c>
      <c r="L129" s="1" t="n">
        <f aca="false">J129/1.467</f>
        <v>44.9054460327081</v>
      </c>
      <c r="M129" s="70" t="n">
        <f aca="false">cd0+cdspin*(spin/1000)*EXP(-A129/(tau*146.7/K129))</f>
        <v>0.488273155251771</v>
      </c>
      <c r="N129" s="71" t="n">
        <f aca="false">(romega/K129)*EXP(-A129/(tau*146.7/K129))</f>
        <v>1.23517213544511</v>
      </c>
      <c r="O129" s="71" t="n">
        <f aca="false">cl2_*N129/(cl0+cl1_*N129)</f>
        <v>0.399287131340935</v>
      </c>
      <c r="P129" s="71" t="n">
        <f aca="false">IF(D129&gt;=hwind,vxw,0)</f>
        <v>0</v>
      </c>
      <c r="Q129" s="71" t="n">
        <f aca="false">IF(D129&gt;=hwind,vyw,0)</f>
        <v>0</v>
      </c>
      <c r="R129" s="70" t="n">
        <f aca="false">-const*$M129*$K129*(G129-P129)</f>
        <v>-0.303324384125737</v>
      </c>
      <c r="S129" s="70" t="n">
        <f aca="false">-const*$M129*$K129*(H129-Q129)</f>
        <v>-10.794694338355</v>
      </c>
      <c r="T129" s="70" t="n">
        <f aca="false">-const*$M129*$K129*I129</f>
        <v>-3.57216403425782</v>
      </c>
      <c r="U129" s="72" t="n">
        <f aca="false">omega*EXP(-A129/tau)*30/PI()</f>
        <v>6306.95534931837</v>
      </c>
      <c r="V129" s="70" t="n">
        <f aca="false">const*($O129/omega)*K129*(wy*I129-wz*(H129-Q129))</f>
        <v>1.39776332442868</v>
      </c>
      <c r="W129" s="70" t="n">
        <f aca="false">const*($O129/omega)*K129*(wz*(G129-P129)-wx*I129)</f>
        <v>-2.919501705593</v>
      </c>
      <c r="X129" s="70" t="n">
        <f aca="false">const*($O129/omega)*K129*(wx*(H129-Q129)-wy*(G129-P129))</f>
        <v>8.70373043748159</v>
      </c>
      <c r="Y129" s="70" t="n">
        <f aca="false">R129+V129</f>
        <v>1.09443894030294</v>
      </c>
      <c r="Z129" s="70" t="n">
        <f aca="false">S129+W129</f>
        <v>-13.7141960439481</v>
      </c>
      <c r="AA129" s="70" t="n">
        <f aca="false">T129+X129-32.174</f>
        <v>-27.0424335967762</v>
      </c>
      <c r="AB129" s="0" t="n">
        <f aca="false">IF(($D129-height)*($D130-height)&lt;0,1,0)</f>
        <v>0</v>
      </c>
    </row>
    <row r="130" customFormat="false" ht="12.75" hidden="false" customHeight="false" outlineLevel="0" collapsed="false">
      <c r="A130" s="0" t="n">
        <f aca="false">A129+dt</f>
        <v>0.980000000000001</v>
      </c>
      <c r="B130" s="70" t="n">
        <f aca="false">B129+G129*dt+0.5*Y129*dt*dt</f>
        <v>1.000876722198</v>
      </c>
      <c r="C130" s="70" t="n">
        <f aca="false">C129+H129*dt+0.5*Z129*dt*dt</f>
        <v>71.7518079995312</v>
      </c>
      <c r="D130" s="70" t="n">
        <f aca="false">D129+I129*dt+0.5*AA129*dt*dt</f>
        <v>36.2400849575574</v>
      </c>
      <c r="E130" s="1" t="n">
        <f aca="false">SQRT(B130^2+C130^2)</f>
        <v>71.7587883496832</v>
      </c>
      <c r="F130" s="1" t="n">
        <f aca="false">ATAN2(C130,B130)*180/PI()</f>
        <v>0.799175583008749</v>
      </c>
      <c r="G130" s="69" t="n">
        <f aca="false">G129+Y129*dt</f>
        <v>1.76768076046944</v>
      </c>
      <c r="H130" s="69" t="n">
        <f aca="false">H129+Z129*dt</f>
        <v>62.381511834542</v>
      </c>
      <c r="I130" s="69" t="n">
        <f aca="false">I129+AA129*dt</f>
        <v>20.4181546600245</v>
      </c>
      <c r="J130" s="1" t="n">
        <f aca="false">SQRT(G130^2+H130^2+I130^2)</f>
        <v>65.6618515864023</v>
      </c>
      <c r="K130" s="1" t="n">
        <f aca="false">IF(D130&gt;=hwind,SQRT((G130-vxw)^2+(H130-vyw)^2+I130^2),J130)</f>
        <v>65.6618515864023</v>
      </c>
      <c r="L130" s="1" t="n">
        <f aca="false">J130/1.467</f>
        <v>44.7592717017057</v>
      </c>
      <c r="M130" s="70" t="n">
        <f aca="false">cd0+cdspin*(spin/1000)*EXP(-A130/(tau*146.7/K130))</f>
        <v>0.488254046236133</v>
      </c>
      <c r="N130" s="71" t="n">
        <f aca="false">(romega/K130)*EXP(-A130/(tau*146.7/K130))</f>
        <v>1.23907963539929</v>
      </c>
      <c r="O130" s="71" t="n">
        <f aca="false">cl2_*N130/(cl0+cl1_*N130)</f>
        <v>0.399499125529243</v>
      </c>
      <c r="P130" s="71" t="n">
        <f aca="false">IF(D130&gt;=hwind,vxw,0)</f>
        <v>0</v>
      </c>
      <c r="Q130" s="71" t="n">
        <f aca="false">IF(D130&gt;=hwind,vyw,0)</f>
        <v>0</v>
      </c>
      <c r="R130" s="70" t="n">
        <f aca="false">-const*$M130*$K130*(G130-P130)</f>
        <v>-0.304208655468006</v>
      </c>
      <c r="S130" s="70" t="n">
        <f aca="false">-const*$M130*$K130*(H130-Q130)</f>
        <v>-10.7355333981278</v>
      </c>
      <c r="T130" s="70" t="n">
        <f aca="false">-const*$M130*$K130*I130</f>
        <v>-3.51385811011165</v>
      </c>
      <c r="U130" s="72" t="n">
        <f aca="false">omega*EXP(-A130/tau)*30/PI()</f>
        <v>6304.85338121608</v>
      </c>
      <c r="V130" s="70" t="n">
        <f aca="false">const*($O130/omega)*K130*(wy*I130-wz*(H130-Q130))</f>
        <v>1.38846303485007</v>
      </c>
      <c r="W130" s="70" t="n">
        <f aca="false">const*($O130/omega)*K130*(wz*(G130-P130)-wx*I130)</f>
        <v>-2.87412068241613</v>
      </c>
      <c r="X130" s="70" t="n">
        <f aca="false">const*($O130/omega)*K130*(wx*(H130-Q130)-wy*(G130-P130))</f>
        <v>8.66080392254723</v>
      </c>
      <c r="Y130" s="70" t="n">
        <f aca="false">R130+V130</f>
        <v>1.08425437938206</v>
      </c>
      <c r="Z130" s="70" t="n">
        <f aca="false">S130+W130</f>
        <v>-13.6096540805439</v>
      </c>
      <c r="AA130" s="70" t="n">
        <f aca="false">T130+X130-32.174</f>
        <v>-27.0270541875644</v>
      </c>
      <c r="AB130" s="0" t="n">
        <f aca="false">IF(($D130-height)*($D131-height)&lt;0,1,0)</f>
        <v>0</v>
      </c>
    </row>
    <row r="131" customFormat="false" ht="12.75" hidden="false" customHeight="false" outlineLevel="0" collapsed="false">
      <c r="A131" s="0" t="n">
        <f aca="false">A130+dt</f>
        <v>0.990000000000001</v>
      </c>
      <c r="B131" s="70" t="n">
        <f aca="false">B130+G130*dt+0.5*Y130*dt*dt</f>
        <v>1.01860774252166</v>
      </c>
      <c r="C131" s="70" t="n">
        <f aca="false">C130+H130*dt+0.5*Z130*dt*dt</f>
        <v>72.3749426351726</v>
      </c>
      <c r="D131" s="70" t="n">
        <f aca="false">D130+I130*dt+0.5*AA130*dt*dt</f>
        <v>36.4429151514483</v>
      </c>
      <c r="E131" s="1" t="n">
        <f aca="false">SQRT(B131^2+C131^2)</f>
        <v>72.3821102426398</v>
      </c>
      <c r="F131" s="1" t="n">
        <f aca="false">ATAN2(C131,B131)*180/PI()</f>
        <v>0.80632978132346</v>
      </c>
      <c r="G131" s="69" t="n">
        <f aca="false">G130+Y130*dt</f>
        <v>1.77852330426326</v>
      </c>
      <c r="H131" s="69" t="n">
        <f aca="false">H130+Z130*dt</f>
        <v>62.2454152937366</v>
      </c>
      <c r="I131" s="69" t="n">
        <f aca="false">I130+AA130*dt</f>
        <v>20.1478841181489</v>
      </c>
      <c r="J131" s="1" t="n">
        <f aca="false">SQRT(G131^2+H131^2+I131^2)</f>
        <v>65.4491566383548</v>
      </c>
      <c r="K131" s="1" t="n">
        <f aca="false">IF(D131&gt;=hwind,SQRT((G131-vxw)^2+(H131-vyw)^2+I131^2),J131)</f>
        <v>65.4491566383548</v>
      </c>
      <c r="L131" s="1" t="n">
        <f aca="false">J131/1.467</f>
        <v>44.614285370385</v>
      </c>
      <c r="M131" s="70" t="n">
        <f aca="false">cd0+cdspin*(spin/1000)*EXP(-A131/(tau*146.7/K131))</f>
        <v>0.488235048340834</v>
      </c>
      <c r="N131" s="71" t="n">
        <f aca="false">(romega/K131)*EXP(-A131/(tau*146.7/K131))</f>
        <v>1.24298037877799</v>
      </c>
      <c r="O131" s="71" t="n">
        <f aca="false">cl2_*N131/(cl0+cl1_*N131)</f>
        <v>0.399709646266366</v>
      </c>
      <c r="P131" s="71" t="n">
        <f aca="false">IF(D131&gt;=hwind,vxw,0)</f>
        <v>0</v>
      </c>
      <c r="Q131" s="71" t="n">
        <f aca="false">IF(D131&gt;=hwind,vyw,0)</f>
        <v>0</v>
      </c>
      <c r="R131" s="70" t="n">
        <f aca="false">-const*$M131*$K131*(G131-P131)</f>
        <v>-0.305071278865059</v>
      </c>
      <c r="S131" s="70" t="n">
        <f aca="false">-const*$M131*$K131*(H131-Q131)</f>
        <v>-10.6769972603835</v>
      </c>
      <c r="T131" s="70" t="n">
        <f aca="false">-const*$M131*$K131*I131</f>
        <v>-3.45597989051646</v>
      </c>
      <c r="U131" s="72" t="n">
        <f aca="false">omega*EXP(-A131/tau)*30/PI()</f>
        <v>6302.75211365306</v>
      </c>
      <c r="V131" s="70" t="n">
        <f aca="false">const*($O131/omega)*K131*(wy*I131-wz*(H131-Q131))</f>
        <v>1.37924078194401</v>
      </c>
      <c r="W131" s="70" t="n">
        <f aca="false">const*($O131/omega)*K131*(wz*(G131-P131)-wx*I131)</f>
        <v>-2.82901875237361</v>
      </c>
      <c r="X131" s="70" t="n">
        <f aca="false">const*($O131/omega)*K131*(wx*(H131-Q131)-wy*(G131-P131))</f>
        <v>8.6182963046712</v>
      </c>
      <c r="Y131" s="70" t="n">
        <f aca="false">R131+V131</f>
        <v>1.07416950307895</v>
      </c>
      <c r="Z131" s="70" t="n">
        <f aca="false">S131+W131</f>
        <v>-13.5060160127571</v>
      </c>
      <c r="AA131" s="70" t="n">
        <f aca="false">T131+X131-32.174</f>
        <v>-27.0116835858453</v>
      </c>
      <c r="AB131" s="0" t="n">
        <f aca="false">IF(($D131-height)*($D132-height)&lt;0,1,0)</f>
        <v>0</v>
      </c>
    </row>
    <row r="132" customFormat="false" ht="12.75" hidden="false" customHeight="false" outlineLevel="0" collapsed="false">
      <c r="A132" s="0" t="n">
        <f aca="false">A131+dt</f>
        <v>1</v>
      </c>
      <c r="B132" s="70" t="n">
        <f aca="false">B131+G131*dt+0.5*Y131*dt*dt</f>
        <v>1.03644668403945</v>
      </c>
      <c r="C132" s="70" t="n">
        <f aca="false">C131+H131*dt+0.5*Z131*dt*dt</f>
        <v>72.9967214873094</v>
      </c>
      <c r="D132" s="70" t="n">
        <f aca="false">D131+I131*dt+0.5*AA131*dt*dt</f>
        <v>36.6430434084505</v>
      </c>
      <c r="E132" s="1" t="n">
        <f aca="false">SQRT(B132^2+C132^2)</f>
        <v>73.0040791300368</v>
      </c>
      <c r="F132" s="1" t="n">
        <f aca="false">ATAN2(C132,B132)*180/PI()</f>
        <v>0.813461610093242</v>
      </c>
      <c r="G132" s="69" t="n">
        <f aca="false">G131+Y131*dt</f>
        <v>1.78926499929405</v>
      </c>
      <c r="H132" s="69" t="n">
        <f aca="false">H131+Z131*dt</f>
        <v>62.110355133609</v>
      </c>
      <c r="I132" s="69" t="n">
        <f aca="false">I131+AA131*dt</f>
        <v>19.8777672822904</v>
      </c>
      <c r="J132" s="1" t="n">
        <f aca="false">SQRT(G132^2+H132^2+I132^2)</f>
        <v>65.2382044218694</v>
      </c>
      <c r="K132" s="1" t="n">
        <f aca="false">IF(D132&gt;=hwind,SQRT((G132-vxw)^2+(H132-vyw)^2+I132^2),J132)</f>
        <v>65.2382044218694</v>
      </c>
      <c r="L132" s="1" t="n">
        <f aca="false">J132/1.467</f>
        <v>44.4704869951394</v>
      </c>
      <c r="M132" s="70" t="n">
        <f aca="false">cd0+cdspin*(spin/1000)*EXP(-A132/(tau*146.7/K132))</f>
        <v>0.488216159308704</v>
      </c>
      <c r="N132" s="71" t="n">
        <f aca="false">(romega/K132)*EXP(-A132/(tau*146.7/K132))</f>
        <v>1.24687397308461</v>
      </c>
      <c r="O132" s="71" t="n">
        <f aca="false">cl2_*N132/(cl0+cl1_*N132)</f>
        <v>0.399918686905513</v>
      </c>
      <c r="P132" s="71" t="n">
        <f aca="false">IF(D132&gt;=hwind,vxw,0)</f>
        <v>0</v>
      </c>
      <c r="Q132" s="71" t="n">
        <f aca="false">IF(D132&gt;=hwind,vyw,0)</f>
        <v>0</v>
      </c>
      <c r="R132" s="70" t="n">
        <f aca="false">-const*$M132*$K132*(G132-P132)</f>
        <v>-0.305912745035319</v>
      </c>
      <c r="S132" s="70" t="n">
        <f aca="false">-const*$M132*$K132*(H132-Q132)</f>
        <v>-10.619080595405</v>
      </c>
      <c r="T132" s="70" t="n">
        <f aca="false">-const*$M132*$K132*I132</f>
        <v>-3.39852529217188</v>
      </c>
      <c r="U132" s="72" t="n">
        <f aca="false">omega*EXP(-A132/tau)*30/PI()</f>
        <v>6300.65154639583</v>
      </c>
      <c r="V132" s="70" t="n">
        <f aca="false">const*($O132/omega)*K132*(wy*I132-wz*(H132-Q132))</f>
        <v>1.37009598814358</v>
      </c>
      <c r="W132" s="70" t="n">
        <f aca="false">const*($O132/omega)*K132*(wz*(G132-P132)-wx*I132)</f>
        <v>-2.78419375350772</v>
      </c>
      <c r="X132" s="70" t="n">
        <f aca="false">const*($O132/omega)*K132*(wx*(H132-Q132)-wy*(G132-P132))</f>
        <v>8.57620453911655</v>
      </c>
      <c r="Y132" s="70" t="n">
        <f aca="false">R132+V132</f>
        <v>1.06418324310826</v>
      </c>
      <c r="Z132" s="70" t="n">
        <f aca="false">S132+W132</f>
        <v>-13.4032743489128</v>
      </c>
      <c r="AA132" s="70" t="n">
        <f aca="false">T132+X132-32.174</f>
        <v>-26.9963207530553</v>
      </c>
      <c r="AB132" s="0" t="n">
        <f aca="false">IF(($D132-height)*($D133-height)&lt;0,1,0)</f>
        <v>0</v>
      </c>
    </row>
    <row r="133" customFormat="false" ht="12.75" hidden="false" customHeight="false" outlineLevel="0" collapsed="false">
      <c r="A133" s="0" t="n">
        <f aca="false">A132+dt</f>
        <v>1.01</v>
      </c>
      <c r="B133" s="70" t="n">
        <f aca="false">B132+G132*dt+0.5*Y132*dt*dt</f>
        <v>1.05439254319454</v>
      </c>
      <c r="C133" s="70" t="n">
        <f aca="false">C132+H132*dt+0.5*Z132*dt*dt</f>
        <v>73.617154874928</v>
      </c>
      <c r="D133" s="70" t="n">
        <f aca="false">D132+I132*dt+0.5*AA132*dt*dt</f>
        <v>36.8404712652358</v>
      </c>
      <c r="E133" s="1" t="n">
        <f aca="false">SQRT(B133^2+C133^2)</f>
        <v>73.6247053339725</v>
      </c>
      <c r="F133" s="1" t="n">
        <f aca="false">ATAN2(C133,B133)*180/PI()</f>
        <v>0.820571133626459</v>
      </c>
      <c r="G133" s="69" t="n">
        <f aca="false">G132+Y132*dt</f>
        <v>1.79990683172513</v>
      </c>
      <c r="H133" s="69" t="n">
        <f aca="false">H132+Z132*dt</f>
        <v>61.9763223901199</v>
      </c>
      <c r="I133" s="69" t="n">
        <f aca="false">I132+AA132*dt</f>
        <v>19.6078040747599</v>
      </c>
      <c r="J133" s="1" t="n">
        <f aca="false">SQRT(G133^2+H133^2+I133^2)</f>
        <v>65.0289949348837</v>
      </c>
      <c r="K133" s="1" t="n">
        <f aca="false">IF(D133&gt;=hwind,SQRT((G133-vxw)^2+(H133-vyw)^2+I133^2),J133)</f>
        <v>65.0289949348837</v>
      </c>
      <c r="L133" s="1" t="n">
        <f aca="false">J133/1.467</f>
        <v>44.3278765745629</v>
      </c>
      <c r="M133" s="70" t="n">
        <f aca="false">cd0+cdspin*(spin/1000)*EXP(-A133/(tau*146.7/K133))</f>
        <v>0.488197376881107</v>
      </c>
      <c r="N133" s="71" t="n">
        <f aca="false">(romega/K133)*EXP(-A133/(tau*146.7/K133))</f>
        <v>1.25076002067288</v>
      </c>
      <c r="O133" s="71" t="n">
        <f aca="false">cl2_*N133/(cl0+cl1_*N133)</f>
        <v>0.40012624077177</v>
      </c>
      <c r="P133" s="71" t="n">
        <f aca="false">IF(D133&gt;=hwind,vxw,0)</f>
        <v>0</v>
      </c>
      <c r="Q133" s="71" t="n">
        <f aca="false">IF(D133&gt;=hwind,vyw,0)</f>
        <v>0</v>
      </c>
      <c r="R133" s="70" t="n">
        <f aca="false">-const*$M133*$K133*(G133-P133)</f>
        <v>-0.306733538063428</v>
      </c>
      <c r="S133" s="70" t="n">
        <f aca="false">-const*$M133*$K133*(H133-Q133)</f>
        <v>-10.5617781475171</v>
      </c>
      <c r="T133" s="70" t="n">
        <f aca="false">-const*$M133*$K133*I133</f>
        <v>-3.34149024354839</v>
      </c>
      <c r="U133" s="72" t="n">
        <f aca="false">omega*EXP(-A133/tau)*30/PI()</f>
        <v>6298.551679211</v>
      </c>
      <c r="V133" s="70" t="n">
        <f aca="false">const*($O133/omega)*K133*(wy*I133-wz*(H133-Q133))</f>
        <v>1.36102808105176</v>
      </c>
      <c r="W133" s="70" t="n">
        <f aca="false">const*($O133/omega)*K133*(wz*(G133-P133)-wx*I133)</f>
        <v>-2.73964351965966</v>
      </c>
      <c r="X133" s="70" t="n">
        <f aca="false">const*($O133/omega)*K133*(wx*(H133-Q133)-wy*(G133-P133))</f>
        <v>8.53452562199901</v>
      </c>
      <c r="Y133" s="70" t="n">
        <f aca="false">R133+V133</f>
        <v>1.05429454298833</v>
      </c>
      <c r="Z133" s="70" t="n">
        <f aca="false">S133+W133</f>
        <v>-13.3014216671767</v>
      </c>
      <c r="AA133" s="70" t="n">
        <f aca="false">T133+X133-32.174</f>
        <v>-26.9809646215494</v>
      </c>
      <c r="AB133" s="0" t="n">
        <f aca="false">IF(($D133-height)*($D134-height)&lt;0,1,0)</f>
        <v>0</v>
      </c>
    </row>
    <row r="134" customFormat="false" ht="12.75" hidden="false" customHeight="false" outlineLevel="0" collapsed="false">
      <c r="A134" s="0" t="n">
        <f aca="false">A133+dt</f>
        <v>1.02</v>
      </c>
      <c r="B134" s="70" t="n">
        <f aca="false">B133+G133*dt+0.5*Y133*dt*dt</f>
        <v>1.07244432623894</v>
      </c>
      <c r="C134" s="70" t="n">
        <f aca="false">C133+H133*dt+0.5*Z133*dt*dt</f>
        <v>74.2362530277458</v>
      </c>
      <c r="D134" s="70" t="n">
        <f aca="false">D133+I133*dt+0.5*AA133*dt*dt</f>
        <v>37.0352002577523</v>
      </c>
      <c r="E134" s="1" t="n">
        <f aca="false">SQRT(B134^2+C134^2)</f>
        <v>74.243999087013</v>
      </c>
      <c r="F134" s="1" t="n">
        <f aca="false">ATAN2(C134,B134)*180/PI()</f>
        <v>0.827658416264347</v>
      </c>
      <c r="G134" s="69" t="n">
        <f aca="false">G133+Y133*dt</f>
        <v>1.81044977715501</v>
      </c>
      <c r="H134" s="69" t="n">
        <f aca="false">H133+Z133*dt</f>
        <v>61.8433081734481</v>
      </c>
      <c r="I134" s="69" t="n">
        <f aca="false">I133+AA133*dt</f>
        <v>19.3379944285444</v>
      </c>
      <c r="J134" s="1" t="n">
        <f aca="false">SQRT(G134^2+H134^2+I134^2)</f>
        <v>64.8215282352251</v>
      </c>
      <c r="K134" s="1" t="n">
        <f aca="false">IF(D134&gt;=hwind,SQRT((G134-vxw)^2+(H134-vyw)^2+I134^2),J134)</f>
        <v>64.8215282352251</v>
      </c>
      <c r="L134" s="1" t="n">
        <f aca="false">J134/1.467</f>
        <v>44.1864541480744</v>
      </c>
      <c r="M134" s="70" t="n">
        <f aca="false">cd0+cdspin*(spin/1000)*EXP(-A134/(tau*146.7/K134))</f>
        <v>0.488178698797888</v>
      </c>
      <c r="N134" s="71" t="n">
        <f aca="false">(romega/K134)*EXP(-A134/(tau*146.7/K134))</f>
        <v>1.25463811879005</v>
      </c>
      <c r="O134" s="71" t="n">
        <f aca="false">cl2_*N134/(cl0+cl1_*N134)</f>
        <v>0.400332301164086</v>
      </c>
      <c r="P134" s="71" t="n">
        <f aca="false">IF(D134&gt;=hwind,vxw,0)</f>
        <v>0</v>
      </c>
      <c r="Q134" s="71" t="n">
        <f aca="false">IF(D134&gt;=hwind,vyw,0)</f>
        <v>0</v>
      </c>
      <c r="R134" s="70" t="n">
        <f aca="false">-const*$M134*$K134*(G134-P134)</f>
        <v>-0.307534135497262</v>
      </c>
      <c r="S134" s="70" t="n">
        <f aca="false">-const*$M134*$K134*(H134-Q134)</f>
        <v>-10.5050847338604</v>
      </c>
      <c r="T134" s="70" t="n">
        <f aca="false">-const*$M134*$K134*I134</f>
        <v>-3.2848706845537</v>
      </c>
      <c r="U134" s="72" t="n">
        <f aca="false">omega*EXP(-A134/tau)*30/PI()</f>
        <v>6296.45251186526</v>
      </c>
      <c r="V134" s="70" t="n">
        <f aca="false">const*($O134/omega)*K134*(wy*I134-wz*(H134-Q134))</f>
        <v>1.35203649334104</v>
      </c>
      <c r="W134" s="70" t="n">
        <f aca="false">const*($O134/omega)*K134*(wz*(G134-P134)-wx*I134)</f>
        <v>-2.69536588034254</v>
      </c>
      <c r="X134" s="70" t="n">
        <f aca="false">const*($O134/omega)*K134*(wx*(H134-Q134)-wy*(G134-P134))</f>
        <v>8.49325658961362</v>
      </c>
      <c r="Y134" s="70" t="n">
        <f aca="false">R134+V134</f>
        <v>1.04450235784377</v>
      </c>
      <c r="Z134" s="70" t="n">
        <f aca="false">S134+W134</f>
        <v>-13.200450614203</v>
      </c>
      <c r="AA134" s="70" t="n">
        <f aca="false">T134+X134-32.174</f>
        <v>-26.9656140949401</v>
      </c>
      <c r="AB134" s="0" t="n">
        <f aca="false">IF(($D134-height)*($D135-height)&lt;0,1,0)</f>
        <v>0</v>
      </c>
    </row>
    <row r="135" customFormat="false" ht="12.75" hidden="false" customHeight="false" outlineLevel="0" collapsed="false">
      <c r="A135" s="0" t="n">
        <f aca="false">A134+dt</f>
        <v>1.03</v>
      </c>
      <c r="B135" s="70" t="n">
        <f aca="false">B134+G134*dt+0.5*Y134*dt*dt</f>
        <v>1.09060104912838</v>
      </c>
      <c r="C135" s="70" t="n">
        <f aca="false">C134+H134*dt+0.5*Z134*dt*dt</f>
        <v>74.8540260869496</v>
      </c>
      <c r="D135" s="70" t="n">
        <f aca="false">D134+I134*dt+0.5*AA134*dt*dt</f>
        <v>37.227231921333</v>
      </c>
      <c r="E135" s="1" t="n">
        <f aca="false">SQRT(B135^2+C135^2)</f>
        <v>74.8619705329354</v>
      </c>
      <c r="F135" s="1" t="n">
        <f aca="false">ATAN2(C135,B135)*180/PI()</f>
        <v>0.834723522375383</v>
      </c>
      <c r="G135" s="69" t="n">
        <f aca="false">G134+Y134*dt</f>
        <v>1.82089480073345</v>
      </c>
      <c r="H135" s="69" t="n">
        <f aca="false">H134+Z134*dt</f>
        <v>61.7113036673061</v>
      </c>
      <c r="I135" s="69" t="n">
        <f aca="false">I134+AA134*dt</f>
        <v>19.068338287595</v>
      </c>
      <c r="J135" s="1" t="n">
        <f aca="false">SQRT(G135^2+H135^2+I135^2)</f>
        <v>64.6158044385734</v>
      </c>
      <c r="K135" s="1" t="n">
        <f aca="false">IF(D135&gt;=hwind,SQRT((G135-vxw)^2+(H135-vyw)^2+I135^2),J135)</f>
        <v>64.6158044385734</v>
      </c>
      <c r="L135" s="1" t="n">
        <f aca="false">J135/1.467</f>
        <v>44.0462197945286</v>
      </c>
      <c r="M135" s="70" t="n">
        <f aca="false">cd0+cdspin*(spin/1000)*EXP(-A135/(tau*146.7/K135))</f>
        <v>0.488160122797322</v>
      </c>
      <c r="N135" s="71" t="n">
        <f aca="false">(romega/K135)*EXP(-A135/(tau*146.7/K135))</f>
        <v>1.25850785962433</v>
      </c>
      <c r="O135" s="71" t="n">
        <f aca="false">cl2_*N135/(cl0+cl1_*N135)</f>
        <v>0.400536861357296</v>
      </c>
      <c r="P135" s="71" t="n">
        <f aca="false">IF(D135&gt;=hwind,vxw,0)</f>
        <v>0</v>
      </c>
      <c r="Q135" s="71" t="n">
        <f aca="false">IF(D135&gt;=hwind,vyw,0)</f>
        <v>0</v>
      </c>
      <c r="R135" s="70" t="n">
        <f aca="false">-const*$M135*$K135*(G135-P135)</f>
        <v>-0.308315008442729</v>
      </c>
      <c r="S135" s="70" t="n">
        <f aca="false">-const*$M135*$K135*(H135-Q135)</f>
        <v>-10.4489952431812</v>
      </c>
      <c r="T135" s="70" t="n">
        <f aca="false">-const*$M135*$K135*I135</f>
        <v>-3.22866256620679</v>
      </c>
      <c r="U135" s="72" t="n">
        <f aca="false">omega*EXP(-A135/tau)*30/PI()</f>
        <v>6294.35404412536</v>
      </c>
      <c r="V135" s="70" t="n">
        <f aca="false">const*($O135/omega)*K135*(wy*I135-wz*(H135-Q135))</f>
        <v>1.34312066265392</v>
      </c>
      <c r="W135" s="70" t="n">
        <f aca="false">const*($O135/omega)*K135*(wz*(G135-P135)-wx*I135)</f>
        <v>-2.65135866061847</v>
      </c>
      <c r="X135" s="70" t="n">
        <f aca="false">const*($O135/omega)*K135*(wx*(H135-Q135)-wy*(G135-P135))</f>
        <v>8.45239451776646</v>
      </c>
      <c r="Y135" s="70" t="n">
        <f aca="false">R135+V135</f>
        <v>1.0348056542112</v>
      </c>
      <c r="Z135" s="70" t="n">
        <f aca="false">S135+W135</f>
        <v>-13.1003539037997</v>
      </c>
      <c r="AA135" s="70" t="n">
        <f aca="false">T135+X135-32.174</f>
        <v>-26.9502680484403</v>
      </c>
      <c r="AB135" s="0" t="n">
        <f aca="false">IF(($D135-height)*($D136-height)&lt;0,1,0)</f>
        <v>0</v>
      </c>
    </row>
    <row r="136" customFormat="false" ht="12.75" hidden="false" customHeight="false" outlineLevel="0" collapsed="false">
      <c r="A136" s="0" t="n">
        <f aca="false">A135+dt</f>
        <v>1.04</v>
      </c>
      <c r="B136" s="70" t="n">
        <f aca="false">B135+G135*dt+0.5*Y135*dt*dt</f>
        <v>1.10886173741843</v>
      </c>
      <c r="C136" s="70" t="n">
        <f aca="false">C135+H135*dt+0.5*Z135*dt*dt</f>
        <v>75.4704841059275</v>
      </c>
      <c r="D136" s="70" t="n">
        <f aca="false">D135+I135*dt+0.5*AA135*dt*dt</f>
        <v>37.4165677908065</v>
      </c>
      <c r="E136" s="1" t="n">
        <f aca="false">SQRT(B136^2+C136^2)</f>
        <v>75.478629727465</v>
      </c>
      <c r="F136" s="1" t="n">
        <f aca="false">ATAN2(C136,B136)*180/PI()</f>
        <v>0.841766516349902</v>
      </c>
      <c r="G136" s="69" t="n">
        <f aca="false">G135+Y135*dt</f>
        <v>1.83124285727556</v>
      </c>
      <c r="H136" s="69" t="n">
        <f aca="false">H135+Z135*dt</f>
        <v>61.5803001282681</v>
      </c>
      <c r="I136" s="69" t="n">
        <f aca="false">I135+AA135*dt</f>
        <v>18.7988356071106</v>
      </c>
      <c r="J136" s="1" t="n">
        <f aca="false">SQRT(G136^2+H136^2+I136^2)</f>
        <v>64.4118237164037</v>
      </c>
      <c r="K136" s="1" t="n">
        <f aca="false">IF(D136&gt;=hwind,SQRT((G136-vxw)^2+(H136-vyw)^2+I136^2),J136)</f>
        <v>64.4118237164037</v>
      </c>
      <c r="L136" s="1" t="n">
        <f aca="false">J136/1.467</f>
        <v>43.9071736308137</v>
      </c>
      <c r="M136" s="70" t="n">
        <f aca="false">cd0+cdspin*(spin/1000)*EXP(-A136/(tau*146.7/K136))</f>
        <v>0.488141646616068</v>
      </c>
      <c r="N136" s="71" t="n">
        <f aca="false">(romega/K136)*EXP(-A136/(tau*146.7/K136))</f>
        <v>1.26236883035644</v>
      </c>
      <c r="O136" s="71" t="n">
        <f aca="false">cl2_*N136/(cl0+cl1_*N136)</f>
        <v>0.400739914604187</v>
      </c>
      <c r="P136" s="71" t="n">
        <f aca="false">IF(D136&gt;=hwind,vxw,0)</f>
        <v>0</v>
      </c>
      <c r="Q136" s="71" t="n">
        <f aca="false">IF(D136&gt;=hwind,vyw,0)</f>
        <v>0</v>
      </c>
      <c r="R136" s="70" t="n">
        <f aca="false">-const*$M136*$K136*(G136-P136)</f>
        <v>-0.309076621656422</v>
      </c>
      <c r="S136" s="70" t="n">
        <f aca="false">-const*$M136*$K136*(H136-Q136)</f>
        <v>-10.3935046346338</v>
      </c>
      <c r="T136" s="70" t="n">
        <f aca="false">-const*$M136*$K136*I136</f>
        <v>-3.17286185031976</v>
      </c>
      <c r="U136" s="72" t="n">
        <f aca="false">omega*EXP(-A136/tau)*30/PI()</f>
        <v>6292.25627575814</v>
      </c>
      <c r="V136" s="70" t="n">
        <f aca="false">const*($O136/omega)*K136*(wy*I136-wz*(H136-Q136))</f>
        <v>1.33428003150449</v>
      </c>
      <c r="W136" s="70" t="n">
        <f aca="false">const*($O136/omega)*K136*(wz*(G136-P136)-wx*I136)</f>
        <v>-2.60761968097987</v>
      </c>
      <c r="X136" s="70" t="n">
        <f aca="false">const*($O136/omega)*K136*(wx*(H136-Q136)-wy*(G136-P136))</f>
        <v>8.41193652111131</v>
      </c>
      <c r="Y136" s="70" t="n">
        <f aca="false">R136+V136</f>
        <v>1.02520340984807</v>
      </c>
      <c r="Z136" s="70" t="n">
        <f aca="false">S136+W136</f>
        <v>-13.0011243156137</v>
      </c>
      <c r="AA136" s="70" t="n">
        <f aca="false">T136+X136-32.174</f>
        <v>-26.9349253292085</v>
      </c>
      <c r="AB136" s="0" t="n">
        <f aca="false">IF(($D136-height)*($D137-height)&lt;0,1,0)</f>
        <v>0</v>
      </c>
    </row>
    <row r="137" customFormat="false" ht="12.75" hidden="false" customHeight="false" outlineLevel="0" collapsed="false">
      <c r="A137" s="0" t="n">
        <f aca="false">A136+dt</f>
        <v>1.05</v>
      </c>
      <c r="B137" s="70" t="n">
        <f aca="false">B136+G136*dt+0.5*Y136*dt*dt</f>
        <v>1.12722542616168</v>
      </c>
      <c r="C137" s="70" t="n">
        <f aca="false">C136+H136*dt+0.5*Z136*dt*dt</f>
        <v>76.0856370509944</v>
      </c>
      <c r="D137" s="70" t="n">
        <f aca="false">D136+I136*dt+0.5*AA136*dt*dt</f>
        <v>37.6032094006112</v>
      </c>
      <c r="E137" s="1" t="n">
        <f aca="false">SQRT(B137^2+C137^2)</f>
        <v>76.0939866390048</v>
      </c>
      <c r="F137" s="1" t="n">
        <f aca="false">ATAN2(C137,B137)*180/PI()</f>
        <v>0.848787462594948</v>
      </c>
      <c r="G137" s="69" t="n">
        <f aca="false">G136+Y136*dt</f>
        <v>1.84149489137404</v>
      </c>
      <c r="H137" s="69" t="n">
        <f aca="false">H136+Z136*dt</f>
        <v>61.4502888851119</v>
      </c>
      <c r="I137" s="69" t="n">
        <f aca="false">I136+AA136*dt</f>
        <v>18.5294863538185</v>
      </c>
      <c r="J137" s="1" t="n">
        <f aca="false">SQRT(G137^2+H137^2+I137^2)</f>
        <v>64.2095862939095</v>
      </c>
      <c r="K137" s="1" t="n">
        <f aca="false">IF(D137&gt;=hwind,SQRT((G137-vxw)^2+(H137-vyw)^2+I137^2),J137)</f>
        <v>64.2095862939095</v>
      </c>
      <c r="L137" s="1" t="n">
        <f aca="false">J137/1.467</f>
        <v>43.7693158104359</v>
      </c>
      <c r="M137" s="70" t="n">
        <f aca="false">cd0+cdspin*(spin/1000)*EXP(-A137/(tau*146.7/K137))</f>
        <v>0.488123267989138</v>
      </c>
      <c r="N137" s="71" t="n">
        <f aca="false">(romega/K137)*EXP(-A137/(tau*146.7/K137))</f>
        <v>1.26622061321564</v>
      </c>
      <c r="O137" s="71" t="n">
        <f aca="false">cl2_*N137/(cl0+cl1_*N137)</f>
        <v>0.400941454137603</v>
      </c>
      <c r="P137" s="71" t="n">
        <f aca="false">IF(D137&gt;=hwind,vxw,0)</f>
        <v>0</v>
      </c>
      <c r="Q137" s="71" t="n">
        <f aca="false">IF(D137&gt;=hwind,vyw,0)</f>
        <v>0</v>
      </c>
      <c r="R137" s="70" t="n">
        <f aca="false">-const*$M137*$K137*(G137-P137)</f>
        <v>-0.30981943363615</v>
      </c>
      <c r="S137" s="70" t="n">
        <f aca="false">-const*$M137*$K137*(H137-Q137)</f>
        <v>-10.3386079365974</v>
      </c>
      <c r="T137" s="70" t="n">
        <f aca="false">-const*$M137*$K137*I137</f>
        <v>-3.11746450918758</v>
      </c>
      <c r="U137" s="72" t="n">
        <f aca="false">omega*EXP(-A137/tau)*30/PI()</f>
        <v>6290.15920653051</v>
      </c>
      <c r="V137" s="70" t="n">
        <f aca="false">const*($O137/omega)*K137*(wy*I137-wz*(H137-Q137))</f>
        <v>1.32551404718089</v>
      </c>
      <c r="W137" s="70" t="n">
        <f aca="false">const*($O137/omega)*K137*(wz*(G137-P137)-wx*I137)</f>
        <v>-2.56414675723512</v>
      </c>
      <c r="X137" s="70" t="n">
        <f aca="false">const*($O137/omega)*K137*(wx*(H137-Q137)-wy*(G137-P137))</f>
        <v>8.37187975249108</v>
      </c>
      <c r="Y137" s="70" t="n">
        <f aca="false">R137+V137</f>
        <v>1.01569461354474</v>
      </c>
      <c r="Z137" s="70" t="n">
        <f aca="false">S137+W137</f>
        <v>-12.9027546938325</v>
      </c>
      <c r="AA137" s="70" t="n">
        <f aca="false">T137+X137-32.174</f>
        <v>-26.9195847566965</v>
      </c>
      <c r="AB137" s="0" t="n">
        <f aca="false">IF(($D137-height)*($D138-height)&lt;0,1,0)</f>
        <v>0</v>
      </c>
    </row>
    <row r="138" customFormat="false" ht="12.75" hidden="false" customHeight="false" outlineLevel="0" collapsed="false">
      <c r="A138" s="0" t="n">
        <f aca="false">A137+dt</f>
        <v>1.06</v>
      </c>
      <c r="B138" s="70" t="n">
        <f aca="false">B137+G137*dt+0.5*Y137*dt*dt</f>
        <v>1.14569115980609</v>
      </c>
      <c r="C138" s="70" t="n">
        <f aca="false">C137+H137*dt+0.5*Z137*dt*dt</f>
        <v>76.6994948021108</v>
      </c>
      <c r="D138" s="70" t="n">
        <f aca="false">D137+I137*dt+0.5*AA137*dt*dt</f>
        <v>37.7871582849115</v>
      </c>
      <c r="E138" s="1" t="n">
        <f aca="false">SQRT(B138^2+C138^2)</f>
        <v>76.708051149359</v>
      </c>
      <c r="F138" s="1" t="n">
        <f aca="false">ATAN2(C138,B138)*180/PI()</f>
        <v>0.855786425529329</v>
      </c>
      <c r="G138" s="69" t="n">
        <f aca="false">G137+Y137*dt</f>
        <v>1.85165183750949</v>
      </c>
      <c r="H138" s="69" t="n">
        <f aca="false">H137+Z137*dt</f>
        <v>61.3212613381736</v>
      </c>
      <c r="I138" s="69" t="n">
        <f aca="false">I137+AA137*dt</f>
        <v>18.2602905062515</v>
      </c>
      <c r="J138" s="1" t="n">
        <f aca="false">SQRT(G138^2+H138^2+I138^2)</f>
        <v>64.0090924479065</v>
      </c>
      <c r="K138" s="1" t="n">
        <f aca="false">IF(D138&gt;=hwind,SQRT((G138-vxw)^2+(H138-vyw)^2+I138^2),J138)</f>
        <v>64.0090924479065</v>
      </c>
      <c r="L138" s="1" t="n">
        <f aca="false">J138/1.467</f>
        <v>43.6326465220903</v>
      </c>
      <c r="M138" s="70" t="n">
        <f aca="false">cd0+cdspin*(spin/1000)*EXP(-A138/(tau*146.7/K138))</f>
        <v>0.488104984649865</v>
      </c>
      <c r="N138" s="71" t="n">
        <f aca="false">(romega/K138)*EXP(-A138/(tau*146.7/K138))</f>
        <v>1.27006278554009</v>
      </c>
      <c r="O138" s="71" t="n">
        <f aca="false">cl2_*N138/(cl0+cl1_*N138)</f>
        <v>0.401141473172591</v>
      </c>
      <c r="P138" s="71" t="n">
        <f aca="false">IF(D138&gt;=hwind,vxw,0)</f>
        <v>0</v>
      </c>
      <c r="Q138" s="71" t="n">
        <f aca="false">IF(D138&gt;=hwind,vyw,0)</f>
        <v>0</v>
      </c>
      <c r="R138" s="70" t="n">
        <f aca="false">-const*$M138*$K138*(G138-P138)</f>
        <v>-0.310543896709381</v>
      </c>
      <c r="S138" s="70" t="n">
        <f aca="false">-const*$M138*$K138*(H138-Q138)</f>
        <v>-10.2843002455061</v>
      </c>
      <c r="T138" s="70" t="n">
        <f aca="false">-const*$M138*$K138*I138</f>
        <v>-3.06246652528575</v>
      </c>
      <c r="U138" s="72" t="n">
        <f aca="false">omega*EXP(-A138/tau)*30/PI()</f>
        <v>6288.06283620946</v>
      </c>
      <c r="V138" s="70" t="n">
        <f aca="false">const*($O138/omega)*K138*(wy*I138-wz*(H138-Q138))</f>
        <v>1.31682216164884</v>
      </c>
      <c r="W138" s="70" t="n">
        <f aca="false">const*($O138/omega)*K138*(wz*(G138-P138)-wx*I138)</f>
        <v>-2.52093770039867</v>
      </c>
      <c r="X138" s="70" t="n">
        <f aca="false">const*($O138/omega)*K138*(wx*(H138-Q138)-wy*(G138-P138))</f>
        <v>8.33222140228392</v>
      </c>
      <c r="Y138" s="70" t="n">
        <f aca="false">R138+V138</f>
        <v>1.00627826493946</v>
      </c>
      <c r="Z138" s="70" t="n">
        <f aca="false">S138+W138</f>
        <v>-12.8052379459048</v>
      </c>
      <c r="AA138" s="70" t="n">
        <f aca="false">T138+X138-32.174</f>
        <v>-26.9042451230018</v>
      </c>
      <c r="AB138" s="0" t="n">
        <f aca="false">IF(($D138-height)*($D139-height)&lt;0,1,0)</f>
        <v>0</v>
      </c>
    </row>
    <row r="139" customFormat="false" ht="12.75" hidden="false" customHeight="false" outlineLevel="0" collapsed="false">
      <c r="A139" s="0" t="n">
        <f aca="false">A138+dt</f>
        <v>1.07</v>
      </c>
      <c r="B139" s="70" t="n">
        <f aca="false">B138+G138*dt+0.5*Y138*dt*dt</f>
        <v>1.16425799209444</v>
      </c>
      <c r="C139" s="70" t="n">
        <f aca="false">C138+H138*dt+0.5*Z138*dt*dt</f>
        <v>77.3120671535953</v>
      </c>
      <c r="D139" s="70" t="n">
        <f aca="false">D138+I138*dt+0.5*AA138*dt*dt</f>
        <v>37.9684159777179</v>
      </c>
      <c r="E139" s="1" t="n">
        <f aca="false">SQRT(B139^2+C139^2)</f>
        <v>77.3208330544503</v>
      </c>
      <c r="F139" s="1" t="n">
        <f aca="false">ATAN2(C139,B139)*180/PI()</f>
        <v>0.862763469578869</v>
      </c>
      <c r="G139" s="69" t="n">
        <f aca="false">G138+Y138*dt</f>
        <v>1.86171462015888</v>
      </c>
      <c r="H139" s="69" t="n">
        <f aca="false">H138+Z138*dt</f>
        <v>61.1932089587146</v>
      </c>
      <c r="I139" s="69" t="n">
        <f aca="false">I138+AA138*dt</f>
        <v>17.9912480550215</v>
      </c>
      <c r="J139" s="1" t="n">
        <f aca="false">SQRT(G139^2+H139^2+I139^2)</f>
        <v>63.8103425047158</v>
      </c>
      <c r="K139" s="1" t="n">
        <f aca="false">IF(D139&gt;=hwind,SQRT((G139-vxw)^2+(H139-vyw)^2+I139^2),J139)</f>
        <v>63.8103425047158</v>
      </c>
      <c r="L139" s="1" t="n">
        <f aca="false">J139/1.467</f>
        <v>43.497165988218</v>
      </c>
      <c r="M139" s="70" t="n">
        <f aca="false">cd0+cdspin*(spin/1000)*EXP(-A139/(tau*146.7/K139))</f>
        <v>0.488086794329874</v>
      </c>
      <c r="N139" s="71" t="n">
        <f aca="false">(romega/K139)*EXP(-A139/(tau*146.7/K139))</f>
        <v>1.27389491984174</v>
      </c>
      <c r="O139" s="71" t="n">
        <f aca="false">cl2_*N139/(cl0+cl1_*N139)</f>
        <v>0.401339964908585</v>
      </c>
      <c r="P139" s="71" t="n">
        <f aca="false">IF(D139&gt;=hwind,vxw,0)</f>
        <v>0</v>
      </c>
      <c r="Q139" s="71" t="n">
        <f aca="false">IF(D139&gt;=hwind,vyw,0)</f>
        <v>0</v>
      </c>
      <c r="R139" s="70" t="n">
        <f aca="false">-const*$M139*$K139*(G139-P139)</f>
        <v>-0.311250457119641</v>
      </c>
      <c r="S139" s="70" t="n">
        <f aca="false">-const*$M139*$K139*(H139-Q139)</f>
        <v>-10.2305767246927</v>
      </c>
      <c r="T139" s="70" t="n">
        <f aca="false">-const*$M139*$K139*I139</f>
        <v>-3.00786389097615</v>
      </c>
      <c r="U139" s="72" t="n">
        <f aca="false">omega*EXP(-A139/tau)*30/PI()</f>
        <v>6285.96716456207</v>
      </c>
      <c r="V139" s="70" t="n">
        <f aca="false">const*($O139/omega)*K139*(wy*I139-wz*(H139-Q139))</f>
        <v>1.3082038314561</v>
      </c>
      <c r="W139" s="70" t="n">
        <f aca="false">const*($O139/omega)*K139*(wz*(G139-P139)-wx*I139)</f>
        <v>-2.47799031658584</v>
      </c>
      <c r="X139" s="70" t="n">
        <f aca="false">const*($O139/omega)*K139*(wx*(H139-Q139)-wy*(G139-P139))</f>
        <v>8.29295869775391</v>
      </c>
      <c r="Y139" s="70" t="n">
        <f aca="false">R139+V139</f>
        <v>0.996953374336461</v>
      </c>
      <c r="Z139" s="70" t="n">
        <f aca="false">S139+W139</f>
        <v>-12.7085670412785</v>
      </c>
      <c r="AA139" s="70" t="n">
        <f aca="false">T139+X139-32.174</f>
        <v>-26.8889051932222</v>
      </c>
      <c r="AB139" s="0" t="n">
        <f aca="false">IF(($D139-height)*($D140-height)&lt;0,1,0)</f>
        <v>0</v>
      </c>
    </row>
    <row r="140" customFormat="false" ht="12.75" hidden="false" customHeight="false" outlineLevel="0" collapsed="false">
      <c r="A140" s="0" t="n">
        <f aca="false">A139+dt</f>
        <v>1.08</v>
      </c>
      <c r="B140" s="70" t="n">
        <f aca="false">B139+G139*dt+0.5*Y139*dt*dt</f>
        <v>1.18292498596474</v>
      </c>
      <c r="C140" s="70" t="n">
        <f aca="false">C139+H139*dt+0.5*Z139*dt*dt</f>
        <v>77.9233638148303</v>
      </c>
      <c r="D140" s="70" t="n">
        <f aca="false">D139+I139*dt+0.5*AA139*dt*dt</f>
        <v>38.1469840130084</v>
      </c>
      <c r="E140" s="1" t="n">
        <f aca="false">SQRT(B140^2+C140^2)</f>
        <v>77.9323420650299</v>
      </c>
      <c r="F140" s="1" t="n">
        <f aca="false">ATAN2(C140,B140)*180/PI()</f>
        <v>0.869718659171832</v>
      </c>
      <c r="G140" s="69" t="n">
        <f aca="false">G139+Y139*dt</f>
        <v>1.87168415390225</v>
      </c>
      <c r="H140" s="69" t="n">
        <f aca="false">H139+Z139*dt</f>
        <v>61.0661232883018</v>
      </c>
      <c r="I140" s="69" t="n">
        <f aca="false">I139+AA139*dt</f>
        <v>17.7223590030893</v>
      </c>
      <c r="J140" s="1" t="n">
        <f aca="false">SQRT(G140^2+H140^2+I140^2)</f>
        <v>63.6133368380281</v>
      </c>
      <c r="K140" s="1" t="n">
        <f aca="false">IF(D140&gt;=hwind,SQRT((G140-vxw)^2+(H140-vyw)^2+I140^2),J140)</f>
        <v>63.6133368380281</v>
      </c>
      <c r="L140" s="1" t="n">
        <f aca="false">J140/1.467</f>
        <v>43.3628744635502</v>
      </c>
      <c r="M140" s="70" t="n">
        <f aca="false">cd0+cdspin*(spin/1000)*EXP(-A140/(tau*146.7/K140))</f>
        <v>0.488068694759073</v>
      </c>
      <c r="N140" s="71" t="n">
        <f aca="false">(romega/K140)*EXP(-A140/(tau*146.7/K140))</f>
        <v>1.2777165838758</v>
      </c>
      <c r="O140" s="71" t="n">
        <f aca="false">cl2_*N140/(cl0+cl1_*N140)</f>
        <v>0.401536922531631</v>
      </c>
      <c r="P140" s="71" t="n">
        <f aca="false">IF(D140&gt;=hwind,vxw,0)</f>
        <v>0</v>
      </c>
      <c r="Q140" s="71" t="n">
        <f aca="false">IF(D140&gt;=hwind,vyw,0)</f>
        <v>0</v>
      </c>
      <c r="R140" s="70" t="n">
        <f aca="false">-const*$M140*$K140*(G140-P140)</f>
        <v>-0.311939555110896</v>
      </c>
      <c r="S140" s="70" t="n">
        <f aca="false">-const*$M140*$K140*(H140-Q140)</f>
        <v>-10.177432603244</v>
      </c>
      <c r="T140" s="70" t="n">
        <f aca="false">-const*$M140*$K140*I140</f>
        <v>-2.95365260822098</v>
      </c>
      <c r="U140" s="72" t="n">
        <f aca="false">omega*EXP(-A140/tau)*30/PI()</f>
        <v>6283.87219135548</v>
      </c>
      <c r="V140" s="70" t="n">
        <f aca="false">const*($O140/omega)*K140*(wy*I140-wz*(H140-Q140))</f>
        <v>1.29965851763791</v>
      </c>
      <c r="W140" s="70" t="n">
        <f aca="false">const*($O140/omega)*K140*(wz*(G140-P140)-wx*I140)</f>
        <v>-2.43530240691233</v>
      </c>
      <c r="X140" s="70" t="n">
        <f aca="false">const*($O140/omega)*K140*(wx*(H140-Q140)-wy*(G140-P140))</f>
        <v>8.25408890240627</v>
      </c>
      <c r="Y140" s="70" t="n">
        <f aca="false">R140+V140</f>
        <v>0.987718962527011</v>
      </c>
      <c r="Z140" s="70" t="n">
        <f aca="false">S140+W140</f>
        <v>-12.6127350101564</v>
      </c>
      <c r="AA140" s="70" t="n">
        <f aca="false">T140+X140-32.174</f>
        <v>-26.8735637058147</v>
      </c>
      <c r="AB140" s="0" t="n">
        <f aca="false">IF(($D140-height)*($D141-height)&lt;0,1,0)</f>
        <v>0</v>
      </c>
    </row>
    <row r="141" customFormat="false" ht="12.75" hidden="false" customHeight="false" outlineLevel="0" collapsed="false">
      <c r="A141" s="0" t="n">
        <f aca="false">A140+dt</f>
        <v>1.09</v>
      </c>
      <c r="B141" s="70" t="n">
        <f aca="false">B140+G140*dt+0.5*Y140*dt*dt</f>
        <v>1.20169121345189</v>
      </c>
      <c r="C141" s="70" t="n">
        <f aca="false">C140+H140*dt+0.5*Z140*dt*dt</f>
        <v>78.5333944109628</v>
      </c>
      <c r="D141" s="70" t="n">
        <f aca="false">D140+I140*dt+0.5*AA140*dt*dt</f>
        <v>38.322863924854</v>
      </c>
      <c r="E141" s="1" t="n">
        <f aca="false">SQRT(B141^2+C141^2)</f>
        <v>78.5425878073822</v>
      </c>
      <c r="F141" s="1" t="n">
        <f aca="false">ATAN2(C141,B141)*180/PI()</f>
        <v>0.876652058734513</v>
      </c>
      <c r="G141" s="69" t="n">
        <f aca="false">G140+Y140*dt</f>
        <v>1.88156134352752</v>
      </c>
      <c r="H141" s="69" t="n">
        <f aca="false">H140+Z140*dt</f>
        <v>60.9399959382002</v>
      </c>
      <c r="I141" s="69" t="n">
        <f aca="false">I140+AA140*dt</f>
        <v>17.4536233660311</v>
      </c>
      <c r="J141" s="1" t="n">
        <f aca="false">SQRT(G141^2+H141^2+I141^2)</f>
        <v>63.4180758667478</v>
      </c>
      <c r="K141" s="1" t="n">
        <f aca="false">IF(D141&gt;=hwind,SQRT((G141-vxw)^2+(H141-vyw)^2+I141^2),J141)</f>
        <v>63.4180758667478</v>
      </c>
      <c r="L141" s="1" t="n">
        <f aca="false">J141/1.467</f>
        <v>43.2297722336386</v>
      </c>
      <c r="M141" s="70" t="n">
        <f aca="false">cd0+cdspin*(spin/1000)*EXP(-A141/(tau*146.7/K141))</f>
        <v>0.488050683665638</v>
      </c>
      <c r="N141" s="71" t="n">
        <f aca="false">(romega/K141)*EXP(-A141/(tau*146.7/K141))</f>
        <v>1.28152734071486</v>
      </c>
      <c r="O141" s="71" t="n">
        <f aca="false">cl2_*N141/(cl0+cl1_*N141)</f>
        <v>0.401732339216655</v>
      </c>
      <c r="P141" s="71" t="n">
        <f aca="false">IF(D141&gt;=hwind,vxw,0)</f>
        <v>0</v>
      </c>
      <c r="Q141" s="71" t="n">
        <f aca="false">IF(D141&gt;=hwind,vyw,0)</f>
        <v>0</v>
      </c>
      <c r="R141" s="70" t="n">
        <f aca="false">-const*$M141*$K141*(G141-P141)</f>
        <v>-0.312611625009966</v>
      </c>
      <c r="S141" s="70" t="n">
        <f aca="false">-const*$M141*$K141*(H141-Q141)</f>
        <v>-10.1248631748704</v>
      </c>
      <c r="T141" s="70" t="n">
        <f aca="false">-const*$M141*$K141*I141</f>
        <v>-2.89982868830506</v>
      </c>
      <c r="U141" s="72" t="n">
        <f aca="false">omega*EXP(-A141/tau)*30/PI()</f>
        <v>6281.77791635692</v>
      </c>
      <c r="V141" s="70" t="n">
        <f aca="false">const*($O141/omega)*K141*(wy*I141-wz*(H141-Q141))</f>
        <v>1.29118568562339</v>
      </c>
      <c r="W141" s="70" t="n">
        <f aca="false">const*($O141/omega)*K141*(wz*(G141-P141)-wx*I141)</f>
        <v>-2.39287176739862</v>
      </c>
      <c r="X141" s="70" t="n">
        <f aca="false">const*($O141/omega)*K141*(wx*(H141-Q141)-wy*(G141-P141))</f>
        <v>8.21560931534686</v>
      </c>
      <c r="Y141" s="70" t="n">
        <f aca="false">R141+V141</f>
        <v>0.978574060613426</v>
      </c>
      <c r="Z141" s="70" t="n">
        <f aca="false">S141+W141</f>
        <v>-12.517734942269</v>
      </c>
      <c r="AA141" s="70" t="n">
        <f aca="false">T141+X141-32.174</f>
        <v>-26.8582193729582</v>
      </c>
      <c r="AB141" s="0" t="n">
        <f aca="false">IF(($D141-height)*($D142-height)&lt;0,1,0)</f>
        <v>0</v>
      </c>
    </row>
    <row r="142" customFormat="false" ht="12.75" hidden="false" customHeight="false" outlineLevel="0" collapsed="false">
      <c r="A142" s="0" t="n">
        <f aca="false">A141+dt</f>
        <v>1.1</v>
      </c>
      <c r="B142" s="70" t="n">
        <f aca="false">B141+G141*dt+0.5*Y141*dt*dt</f>
        <v>1.2205557555902</v>
      </c>
      <c r="C142" s="70" t="n">
        <f aca="false">C141+H141*dt+0.5*Z141*dt*dt</f>
        <v>79.1421684835977</v>
      </c>
      <c r="D142" s="70" t="n">
        <f aca="false">D141+I141*dt+0.5*AA141*dt*dt</f>
        <v>38.4960572475457</v>
      </c>
      <c r="E142" s="1" t="n">
        <f aca="false">SQRT(B142^2+C142^2)</f>
        <v>79.1515798240229</v>
      </c>
      <c r="F142" s="1" t="n">
        <f aca="false">ATAN2(C142,B142)*180/PI()</f>
        <v>0.883563732686965</v>
      </c>
      <c r="G142" s="69" t="n">
        <f aca="false">G141+Y141*dt</f>
        <v>1.89134708413365</v>
      </c>
      <c r="H142" s="69" t="n">
        <f aca="false">H141+Z141*dt</f>
        <v>60.8148185887775</v>
      </c>
      <c r="I142" s="69" t="n">
        <f aca="false">I141+AA141*dt</f>
        <v>17.1850411723016</v>
      </c>
      <c r="J142" s="1" t="n">
        <f aca="false">SQRT(G142^2+H142^2+I142^2)</f>
        <v>63.2245600528171</v>
      </c>
      <c r="K142" s="1" t="n">
        <f aca="false">IF(D142&gt;=hwind,SQRT((G142-vxw)^2+(H142-vyw)^2+I142^2),J142)</f>
        <v>63.2245600528171</v>
      </c>
      <c r="L142" s="1" t="n">
        <f aca="false">J142/1.467</f>
        <v>43.0978596133723</v>
      </c>
      <c r="M142" s="70" t="n">
        <f aca="false">cd0+cdspin*(spin/1000)*EXP(-A142/(tau*146.7/K142))</f>
        <v>0.488032758776007</v>
      </c>
      <c r="N142" s="71" t="n">
        <f aca="false">(romega/K142)*EXP(-A142/(tau*146.7/K142))</f>
        <v>1.28532674882776</v>
      </c>
      <c r="O142" s="71" t="n">
        <f aca="false">cl2_*N142/(cl0+cl1_*N142)</f>
        <v>0.401926208129763</v>
      </c>
      <c r="P142" s="71" t="n">
        <f aca="false">IF(D142&gt;=hwind,vxw,0)</f>
        <v>0</v>
      </c>
      <c r="Q142" s="71" t="n">
        <f aca="false">IF(D142&gt;=hwind,vyw,0)</f>
        <v>0</v>
      </c>
      <c r="R142" s="70" t="n">
        <f aca="false">-const*$M142*$K142*(G142-P142)</f>
        <v>-0.313267095306983</v>
      </c>
      <c r="S142" s="70" t="n">
        <f aca="false">-const*$M142*$K142*(H142-Q142)</f>
        <v>-10.0728637967864</v>
      </c>
      <c r="T142" s="70" t="n">
        <f aca="false">-const*$M142*$K142*I142</f>
        <v>-2.84638815156647</v>
      </c>
      <c r="U142" s="72" t="n">
        <f aca="false">omega*EXP(-A142/tau)*30/PI()</f>
        <v>6279.68433933369</v>
      </c>
      <c r="V142" s="70" t="n">
        <f aca="false">const*($O142/omega)*K142*(wy*I142-wz*(H142-Q142))</f>
        <v>1.28278480514296</v>
      </c>
      <c r="W142" s="70" t="n">
        <f aca="false">const*($O142/omega)*K142*(wz*(G142-P142)-wx*I142)</f>
        <v>-2.3506961888795</v>
      </c>
      <c r="X142" s="70" t="n">
        <f aca="false">const*($O142/omega)*K142*(wx*(H142-Q142)-wy*(G142-P142))</f>
        <v>8.17751727064604</v>
      </c>
      <c r="Y142" s="70" t="n">
        <f aca="false">R142+V142</f>
        <v>0.969517709835973</v>
      </c>
      <c r="Z142" s="70" t="n">
        <f aca="false">S142+W142</f>
        <v>-12.4235599856659</v>
      </c>
      <c r="AA142" s="70" t="n">
        <f aca="false">T142+X142-32.174</f>
        <v>-26.8428708809204</v>
      </c>
      <c r="AB142" s="0" t="n">
        <f aca="false">IF(($D142-height)*($D143-height)&lt;0,1,0)</f>
        <v>0</v>
      </c>
    </row>
    <row r="143" customFormat="false" ht="12.75" hidden="false" customHeight="false" outlineLevel="0" collapsed="false">
      <c r="A143" s="0" t="n">
        <f aca="false">A142+dt</f>
        <v>1.11</v>
      </c>
      <c r="B143" s="70" t="n">
        <f aca="false">B142+G142*dt+0.5*Y142*dt*dt</f>
        <v>1.23951770231703</v>
      </c>
      <c r="C143" s="70" t="n">
        <f aca="false">C142+H142*dt+0.5*Z142*dt*dt</f>
        <v>79.7496954914862</v>
      </c>
      <c r="D143" s="70" t="n">
        <f aca="false">D142+I142*dt+0.5*AA142*dt*dt</f>
        <v>38.6665655157247</v>
      </c>
      <c r="E143" s="1" t="n">
        <f aca="false">SQRT(B143^2+C143^2)</f>
        <v>79.7593275743918</v>
      </c>
      <c r="F143" s="1" t="n">
        <f aca="false">ATAN2(C143,B143)*180/PI()</f>
        <v>0.890453745438876</v>
      </c>
      <c r="G143" s="69" t="n">
        <f aca="false">G142+Y142*dt</f>
        <v>1.90104226123201</v>
      </c>
      <c r="H143" s="69" t="n">
        <f aca="false">H142+Z142*dt</f>
        <v>60.6905829889209</v>
      </c>
      <c r="I143" s="69" t="n">
        <f aca="false">I142+AA142*dt</f>
        <v>16.9166124634924</v>
      </c>
      <c r="J143" s="1" t="n">
        <f aca="false">SQRT(G143^2+H143^2+I143^2)</f>
        <v>63.0327898990205</v>
      </c>
      <c r="K143" s="1" t="n">
        <f aca="false">IF(D143&gt;=hwind,SQRT((G143-vxw)^2+(H143-vyw)^2+I143^2),J143)</f>
        <v>63.0327898990205</v>
      </c>
      <c r="L143" s="1" t="n">
        <f aca="false">J143/1.467</f>
        <v>42.9671369454809</v>
      </c>
      <c r="M143" s="70" t="n">
        <f aca="false">cd0+cdspin*(spin/1000)*EXP(-A143/(tau*146.7/K143))</f>
        <v>0.488014917814888</v>
      </c>
      <c r="N143" s="71" t="n">
        <f aca="false">(romega/K143)*EXP(-A143/(tau*146.7/K143))</f>
        <v>1.28911436216324</v>
      </c>
      <c r="O143" s="71" t="n">
        <f aca="false">cl2_*N143/(cl0+cl1_*N143)</f>
        <v>0.40211852243059</v>
      </c>
      <c r="P143" s="71" t="n">
        <f aca="false">IF(D143&gt;=hwind,vxw,0)</f>
        <v>0</v>
      </c>
      <c r="Q143" s="71" t="n">
        <f aca="false">IF(D143&gt;=hwind,vyw,0)</f>
        <v>0</v>
      </c>
      <c r="R143" s="70" t="n">
        <f aca="false">-const*$M143*$K143*(G143-P143)</f>
        <v>-0.313906388733956</v>
      </c>
      <c r="S143" s="70" t="n">
        <f aca="false">-const*$M143*$K143*(H143-Q143)</f>
        <v>-10.0214298886044</v>
      </c>
      <c r="T143" s="70" t="n">
        <f aca="false">-const*$M143*$K143*I143</f>
        <v>-2.79332702713579</v>
      </c>
      <c r="U143" s="72" t="n">
        <f aca="false">omega*EXP(-A143/tau)*30/PI()</f>
        <v>6277.59146005317</v>
      </c>
      <c r="V143" s="70" t="n">
        <f aca="false">const*($O143/omega)*K143*(wy*I143-wz*(H143-Q143))</f>
        <v>1.27445535013662</v>
      </c>
      <c r="W143" s="70" t="n">
        <f aca="false">const*($O143/omega)*K143*(wz*(G143-P143)-wx*I143)</f>
        <v>-2.30877345691863</v>
      </c>
      <c r="X143" s="70" t="n">
        <f aca="false">const*($O143/omega)*K143*(wx*(H143-Q143)-wy*(G143-P143))</f>
        <v>8.13981013670674</v>
      </c>
      <c r="Y143" s="70" t="n">
        <f aca="false">R143+V143</f>
        <v>0.960548961402665</v>
      </c>
      <c r="Z143" s="70" t="n">
        <f aca="false">S143+W143</f>
        <v>-12.330203345523</v>
      </c>
      <c r="AA143" s="70" t="n">
        <f aca="false">T143+X143-32.174</f>
        <v>-26.827516890429</v>
      </c>
      <c r="AB143" s="0" t="n">
        <f aca="false">IF(($D143-height)*($D144-height)&lt;0,1,0)</f>
        <v>0</v>
      </c>
    </row>
    <row r="144" customFormat="false" ht="12.75" hidden="false" customHeight="false" outlineLevel="0" collapsed="false">
      <c r="A144" s="0" t="n">
        <f aca="false">A143+dt</f>
        <v>1.12</v>
      </c>
      <c r="B144" s="70" t="n">
        <f aca="false">B143+G143*dt+0.5*Y143*dt*dt</f>
        <v>1.25857615237742</v>
      </c>
      <c r="C144" s="70" t="n">
        <f aca="false">C143+H143*dt+0.5*Z143*dt*dt</f>
        <v>80.3559848112082</v>
      </c>
      <c r="D144" s="70" t="n">
        <f aca="false">D143+I143*dt+0.5*AA143*dt*dt</f>
        <v>38.8343902645151</v>
      </c>
      <c r="E144" s="1" t="n">
        <f aca="false">SQRT(B144^2+C144^2)</f>
        <v>80.3658404355386</v>
      </c>
      <c r="F144" s="1" t="n">
        <f aca="false">ATAN2(C144,B144)*180/PI()</f>
        <v>0.897322161385547</v>
      </c>
      <c r="G144" s="69" t="n">
        <f aca="false">G143+Y143*dt</f>
        <v>1.91064775084604</v>
      </c>
      <c r="H144" s="69" t="n">
        <f aca="false">H143+Z143*dt</f>
        <v>60.5672809554656</v>
      </c>
      <c r="I144" s="69" t="n">
        <f aca="false">I143+AA143*dt</f>
        <v>16.6483372945881</v>
      </c>
      <c r="J144" s="1" t="n">
        <f aca="false">SQRT(G144^2+H144^2+I144^2)</f>
        <v>62.8427659467698</v>
      </c>
      <c r="K144" s="1" t="n">
        <f aca="false">IF(D144&gt;=hwind,SQRT((G144-vxw)^2+(H144-vyw)^2+I144^2),J144)</f>
        <v>62.8427659467698</v>
      </c>
      <c r="L144" s="1" t="n">
        <f aca="false">J144/1.467</f>
        <v>42.8376045990251</v>
      </c>
      <c r="M144" s="70" t="n">
        <f aca="false">cd0+cdspin*(spin/1000)*EXP(-A144/(tau*146.7/K144))</f>
        <v>0.487997158505266</v>
      </c>
      <c r="N144" s="71" t="n">
        <f aca="false">(romega/K144)*EXP(-A144/(tau*146.7/K144))</f>
        <v>1.29288973023842</v>
      </c>
      <c r="O144" s="71" t="n">
        <f aca="false">cl2_*N144/(cl0+cl1_*N144)</f>
        <v>0.402309275274679</v>
      </c>
      <c r="P144" s="71" t="n">
        <f aca="false">IF(D144&gt;=hwind,vxw,0)</f>
        <v>0</v>
      </c>
      <c r="Q144" s="71" t="n">
        <f aca="false">IF(D144&gt;=hwind,vyw,0)</f>
        <v>0</v>
      </c>
      <c r="R144" s="70" t="n">
        <f aca="false">-const*$M144*$K144*(G144-P144)</f>
        <v>-0.314529922341446</v>
      </c>
      <c r="S144" s="70" t="n">
        <f aca="false">-const*$M144*$K144*(H144-Q144)</f>
        <v>-9.9705569312395</v>
      </c>
      <c r="T144" s="70" t="n">
        <f aca="false">-const*$M144*$K144*I144</f>
        <v>-2.74064135268382</v>
      </c>
      <c r="U144" s="72" t="n">
        <f aca="false">omega*EXP(-A144/tau)*30/PI()</f>
        <v>6275.49927828282</v>
      </c>
      <c r="V144" s="70" t="n">
        <f aca="false">const*($O144/omega)*K144*(wy*I144-wz*(H144-Q144))</f>
        <v>1.26619679866334</v>
      </c>
      <c r="W144" s="70" t="n">
        <f aca="false">const*($O144/omega)*K144*(wz*(G144-P144)-wx*I144)</f>
        <v>-2.26710135172855</v>
      </c>
      <c r="X144" s="70" t="n">
        <f aca="false">const*($O144/omega)*K144*(wx*(H144-Q144)-wy*(G144-P144))</f>
        <v>8.10248531563655</v>
      </c>
      <c r="Y144" s="70" t="n">
        <f aca="false">R144+V144</f>
        <v>0.951666876321891</v>
      </c>
      <c r="Z144" s="70" t="n">
        <f aca="false">S144+W144</f>
        <v>-12.237658282968</v>
      </c>
      <c r="AA144" s="70" t="n">
        <f aca="false">T144+X144-32.174</f>
        <v>-26.8121560370473</v>
      </c>
      <c r="AB144" s="0" t="n">
        <f aca="false">IF(($D144-height)*($D145-height)&lt;0,1,0)</f>
        <v>0</v>
      </c>
    </row>
    <row r="145" customFormat="false" ht="12.75" hidden="false" customHeight="false" outlineLevel="0" collapsed="false">
      <c r="A145" s="0" t="n">
        <f aca="false">A144+dt</f>
        <v>1.13</v>
      </c>
      <c r="B145" s="70" t="n">
        <f aca="false">B144+G144*dt+0.5*Y144*dt*dt</f>
        <v>1.27773021322969</v>
      </c>
      <c r="C145" s="70" t="n">
        <f aca="false">C144+H144*dt+0.5*Z144*dt*dt</f>
        <v>80.9610457378487</v>
      </c>
      <c r="D145" s="70" t="n">
        <f aca="false">D144+I144*dt+0.5*AA144*dt*dt</f>
        <v>38.9995330296591</v>
      </c>
      <c r="E145" s="1" t="n">
        <f aca="false">SQRT(B145^2+C145^2)</f>
        <v>80.9711277028042</v>
      </c>
      <c r="F145" s="1" t="n">
        <f aca="false">ATAN2(C145,B145)*180/PI()</f>
        <v>0.904169044903997</v>
      </c>
      <c r="G145" s="69" t="n">
        <f aca="false">G144+Y144*dt</f>
        <v>1.92016441960926</v>
      </c>
      <c r="H145" s="69" t="n">
        <f aca="false">H144+Z144*dt</f>
        <v>60.444904372636</v>
      </c>
      <c r="I145" s="69" t="n">
        <f aca="false">I144+AA144*dt</f>
        <v>16.3802157342176</v>
      </c>
      <c r="J145" s="1" t="n">
        <f aca="false">SQRT(G145^2+H145^2+I145^2)</f>
        <v>62.6544887738696</v>
      </c>
      <c r="K145" s="1" t="n">
        <f aca="false">IF(D145&gt;=hwind,SQRT((G145-vxw)^2+(H145-vyw)^2+I145^2),J145)</f>
        <v>62.6544887738696</v>
      </c>
      <c r="L145" s="1" t="n">
        <f aca="false">J145/1.467</f>
        <v>42.7092629678729</v>
      </c>
      <c r="M145" s="70" t="n">
        <f aca="false">cd0+cdspin*(spin/1000)*EXP(-A145/(tau*146.7/K145))</f>
        <v>0.48797947856842</v>
      </c>
      <c r="N145" s="71" t="n">
        <f aca="false">(romega/K145)*EXP(-A145/(tau*146.7/K145))</f>
        <v>1.29665239823226</v>
      </c>
      <c r="O145" s="71" t="n">
        <f aca="false">cl2_*N145/(cl0+cl1_*N145)</f>
        <v>0.402498459815904</v>
      </c>
      <c r="P145" s="71" t="n">
        <f aca="false">IF(D145&gt;=hwind,vxw,0)</f>
        <v>0</v>
      </c>
      <c r="Q145" s="71" t="n">
        <f aca="false">IF(D145&gt;=hwind,vyw,0)</f>
        <v>0</v>
      </c>
      <c r="R145" s="70" t="n">
        <f aca="false">-const*$M145*$K145*(G145-P145)</f>
        <v>-0.315138107573408</v>
      </c>
      <c r="S145" s="70" t="n">
        <f aca="false">-const*$M145*$K145*(H145-Q145)</f>
        <v>-9.92024046582655</v>
      </c>
      <c r="T145" s="70" t="n">
        <f aca="false">-const*$M145*$K145*I145</f>
        <v>-2.68832717417811</v>
      </c>
      <c r="U145" s="72" t="n">
        <f aca="false">omega*EXP(-A145/tau)*30/PI()</f>
        <v>6273.40779379017</v>
      </c>
      <c r="V145" s="70" t="n">
        <f aca="false">const*($O145/omega)*K145*(wy*I145-wz*(H145-Q145))</f>
        <v>1.25800863281127</v>
      </c>
      <c r="W145" s="70" t="n">
        <f aca="false">const*($O145/omega)*K145*(wz*(G145-P145)-wx*I145)</f>
        <v>-2.22567764809608</v>
      </c>
      <c r="X145" s="70" t="n">
        <f aca="false">const*($O145/omega)*K145*(wx*(H145-Q145)-wy*(G145-P145))</f>
        <v>8.06554024262403</v>
      </c>
      <c r="Y145" s="70" t="n">
        <f aca="false">R145+V145</f>
        <v>0.942870525237863</v>
      </c>
      <c r="Z145" s="70" t="n">
        <f aca="false">S145+W145</f>
        <v>-12.1459181139226</v>
      </c>
      <c r="AA145" s="70" t="n">
        <f aca="false">T145+X145-32.174</f>
        <v>-26.7967869315541</v>
      </c>
      <c r="AB145" s="0" t="n">
        <f aca="false">IF(($D145-height)*($D146-height)&lt;0,1,0)</f>
        <v>0</v>
      </c>
    </row>
    <row r="146" customFormat="false" ht="12.75" hidden="false" customHeight="false" outlineLevel="0" collapsed="false">
      <c r="A146" s="0" t="n">
        <f aca="false">A145+dt</f>
        <v>1.14</v>
      </c>
      <c r="B146" s="70" t="n">
        <f aca="false">B145+G145*dt+0.5*Y145*dt*dt</f>
        <v>1.29697900095205</v>
      </c>
      <c r="C146" s="70" t="n">
        <f aca="false">C145+H145*dt+0.5*Z145*dt*dt</f>
        <v>81.5648874856693</v>
      </c>
      <c r="D146" s="70" t="n">
        <f aca="false">D145+I145*dt+0.5*AA145*dt*dt</f>
        <v>39.1619953476547</v>
      </c>
      <c r="E146" s="1" t="n">
        <f aca="false">SQRT(B146^2+C146^2)</f>
        <v>81.5751985904957</v>
      </c>
      <c r="F146" s="1" t="n">
        <f aca="false">ATAN2(C146,B146)*180/PI()</f>
        <v>0.910994460349161</v>
      </c>
      <c r="G146" s="69" t="n">
        <f aca="false">G145+Y145*dt</f>
        <v>1.92959312486164</v>
      </c>
      <c r="H146" s="69" t="n">
        <f aca="false">H145+Z145*dt</f>
        <v>60.3234451914967</v>
      </c>
      <c r="I146" s="69" t="n">
        <f aca="false">I145+AA145*dt</f>
        <v>16.1122478649021</v>
      </c>
      <c r="J146" s="1" t="n">
        <f aca="false">SQRT(G146^2+H146^2+I146^2)</f>
        <v>62.4679589922631</v>
      </c>
      <c r="K146" s="1" t="n">
        <f aca="false">IF(D146&gt;=hwind,SQRT((G146-vxw)^2+(H146-vyw)^2+I146^2),J146)</f>
        <v>62.4679589922631</v>
      </c>
      <c r="L146" s="1" t="n">
        <f aca="false">J146/1.467</f>
        <v>42.5821124691637</v>
      </c>
      <c r="M146" s="70" t="n">
        <f aca="false">cd0+cdspin*(spin/1000)*EXP(-A146/(tau*146.7/K146))</f>
        <v>0.487961875723944</v>
      </c>
      <c r="N146" s="71" t="n">
        <f aca="false">(romega/K146)*EXP(-A146/(tau*146.7/K146))</f>
        <v>1.300401907084</v>
      </c>
      <c r="O146" s="71" t="n">
        <f aca="false">cl2_*N146/(cl0+cl1_*N146)</f>
        <v>0.402686069208931</v>
      </c>
      <c r="P146" s="71" t="n">
        <f aca="false">IF(D146&gt;=hwind,vxw,0)</f>
        <v>0</v>
      </c>
      <c r="Q146" s="71" t="n">
        <f aca="false">IF(D146&gt;=hwind,vyw,0)</f>
        <v>0</v>
      </c>
      <c r="R146" s="70" t="n">
        <f aca="false">-const*$M146*$K146*(G146-P146)</f>
        <v>-0.315731350340222</v>
      </c>
      <c r="S146" s="70" t="n">
        <f aca="false">-const*$M146*$K146*(H146-Q146)</f>
        <v>-9.87047609264847</v>
      </c>
      <c r="T146" s="70" t="n">
        <f aca="false">-const*$M146*$K146*I146</f>
        <v>-2.63638054564828</v>
      </c>
      <c r="U146" s="72" t="n">
        <f aca="false">omega*EXP(-A146/tau)*30/PI()</f>
        <v>6271.31700634285</v>
      </c>
      <c r="V146" s="70" t="n">
        <f aca="false">const*($O146/omega)*K146*(wy*I146-wz*(H146-Q146))</f>
        <v>1.24989033860907</v>
      </c>
      <c r="W146" s="70" t="n">
        <f aca="false">const*($O146/omega)*K146*(wz*(G146-P146)-wx*I146)</f>
        <v>-2.18450011531334</v>
      </c>
      <c r="X146" s="70" t="n">
        <f aca="false">const*($O146/omega)*K146*(wx*(H146-Q146)-wy*(G146-P146))</f>
        <v>8.02897238531889</v>
      </c>
      <c r="Y146" s="70" t="n">
        <f aca="false">R146+V146</f>
        <v>0.934158988268846</v>
      </c>
      <c r="Z146" s="70" t="n">
        <f aca="false">S146+W146</f>
        <v>-12.0549762079618</v>
      </c>
      <c r="AA146" s="70" t="n">
        <f aca="false">T146+X146-32.174</f>
        <v>-26.7814081603294</v>
      </c>
      <c r="AB146" s="0" t="n">
        <f aca="false">IF(($D146-height)*($D147-height)&lt;0,1,0)</f>
        <v>0</v>
      </c>
    </row>
    <row r="147" customFormat="false" ht="12.75" hidden="false" customHeight="false" outlineLevel="0" collapsed="false">
      <c r="A147" s="0" t="n">
        <f aca="false">A146+dt</f>
        <v>1.15</v>
      </c>
      <c r="B147" s="70" t="n">
        <f aca="false">B146+G146*dt+0.5*Y146*dt*dt</f>
        <v>1.31632164015008</v>
      </c>
      <c r="C147" s="70" t="n">
        <f aca="false">C146+H146*dt+0.5*Z146*dt*dt</f>
        <v>82.1675191887739</v>
      </c>
      <c r="D147" s="70" t="n">
        <f aca="false">D146+I146*dt+0.5*AA146*dt*dt</f>
        <v>39.3217787558957</v>
      </c>
      <c r="E147" s="1" t="n">
        <f aca="false">SQRT(B147^2+C147^2)</f>
        <v>82.1780622325561</v>
      </c>
      <c r="F147" s="1" t="n">
        <f aca="false">ATAN2(C147,B147)*180/PI()</f>
        <v>0.917798472050172</v>
      </c>
      <c r="G147" s="69" t="n">
        <f aca="false">G146+Y146*dt</f>
        <v>1.93893471474433</v>
      </c>
      <c r="H147" s="69" t="n">
        <f aca="false">H146+Z146*dt</f>
        <v>60.2028954294171</v>
      </c>
      <c r="I147" s="69" t="n">
        <f aca="false">I146+AA146*dt</f>
        <v>15.8444337832988</v>
      </c>
      <c r="J147" s="1" t="n">
        <f aca="false">SQRT(G147^2+H147^2+I147^2)</f>
        <v>62.2831772457596</v>
      </c>
      <c r="K147" s="1" t="n">
        <f aca="false">IF(D147&gt;=hwind,SQRT((G147-vxw)^2+(H147-vyw)^2+I147^2),J147)</f>
        <v>62.2831772457596</v>
      </c>
      <c r="L147" s="1" t="n">
        <f aca="false">J147/1.467</f>
        <v>42.4561535417584</v>
      </c>
      <c r="M147" s="70" t="n">
        <f aca="false">cd0+cdspin*(spin/1000)*EXP(-A147/(tau*146.7/K147))</f>
        <v>0.487944347689782</v>
      </c>
      <c r="N147" s="71" t="n">
        <f aca="false">(romega/K147)*EXP(-A147/(tau*146.7/K147))</f>
        <v>1.30413779359655</v>
      </c>
      <c r="O147" s="71" t="n">
        <f aca="false">cl2_*N147/(cl0+cl1_*N147)</f>
        <v>0.402872096611712</v>
      </c>
      <c r="P147" s="71" t="n">
        <f aca="false">IF(D147&gt;=hwind,vxw,0)</f>
        <v>0</v>
      </c>
      <c r="Q147" s="71" t="n">
        <f aca="false">IF(D147&gt;=hwind,vyw,0)</f>
        <v>0</v>
      </c>
      <c r="R147" s="70" t="n">
        <f aca="false">-const*$M147*$K147*(G147-P147)</f>
        <v>-0.316310051089942</v>
      </c>
      <c r="S147" s="70" t="n">
        <f aca="false">-const*$M147*$K147*(H147-Q147)</f>
        <v>-9.82125947007577</v>
      </c>
      <c r="T147" s="70" t="n">
        <f aca="false">-const*$M147*$K147*I147</f>
        <v>-2.58479752896028</v>
      </c>
      <c r="U147" s="72" t="n">
        <f aca="false">omega*EXP(-A147/tau)*30/PI()</f>
        <v>6269.22691570852</v>
      </c>
      <c r="V147" s="70" t="n">
        <f aca="false">const*($O147/omega)*K147*(wy*I147-wz*(H147-Q147))</f>
        <v>1.24184140593807</v>
      </c>
      <c r="W147" s="70" t="n">
        <f aca="false">const*($O147/omega)*K147*(wz*(G147-P147)-wx*I147)</f>
        <v>-2.14356651711447</v>
      </c>
      <c r="X147" s="70" t="n">
        <f aca="false">const*($O147/omega)*K147*(wx*(H147-Q147)-wy*(G147-P147))</f>
        <v>7.9927792432161</v>
      </c>
      <c r="Y147" s="70" t="n">
        <f aca="false">R147+V147</f>
        <v>0.925531354848125</v>
      </c>
      <c r="Z147" s="70" t="n">
        <f aca="false">S147+W147</f>
        <v>-11.9648259871902</v>
      </c>
      <c r="AA147" s="70" t="n">
        <f aca="false">T147+X147-32.174</f>
        <v>-26.7660182857442</v>
      </c>
      <c r="AB147" s="0" t="n">
        <f aca="false">IF(($D147-height)*($D148-height)&lt;0,1,0)</f>
        <v>0</v>
      </c>
    </row>
    <row r="148" customFormat="false" ht="12.75" hidden="false" customHeight="false" outlineLevel="0" collapsed="false">
      <c r="A148" s="0" t="n">
        <f aca="false">A147+dt</f>
        <v>1.16</v>
      </c>
      <c r="B148" s="70" t="n">
        <f aca="false">B147+G147*dt+0.5*Y147*dt*dt</f>
        <v>1.33575726386526</v>
      </c>
      <c r="C148" s="70" t="n">
        <f aca="false">C147+H147*dt+0.5*Z147*dt*dt</f>
        <v>82.7689499017687</v>
      </c>
      <c r="D148" s="70" t="n">
        <f aca="false">D147+I147*dt+0.5*AA147*dt*dt</f>
        <v>39.4788847928144</v>
      </c>
      <c r="E148" s="1" t="n">
        <f aca="false">SQRT(B148^2+C148^2)</f>
        <v>82.7797276832285</v>
      </c>
      <c r="F148" s="1" t="n">
        <f aca="false">ATAN2(C148,B148)*180/PI()</f>
        <v>0.924581144306739</v>
      </c>
      <c r="G148" s="69" t="n">
        <f aca="false">G147+Y147*dt</f>
        <v>1.94819002829281</v>
      </c>
      <c r="H148" s="69" t="n">
        <f aca="false">H147+Z147*dt</f>
        <v>60.0832471695452</v>
      </c>
      <c r="I148" s="69" t="n">
        <f aca="false">I147+AA147*dt</f>
        <v>15.5767736004413</v>
      </c>
      <c r="J148" s="1" t="n">
        <f aca="false">SQRT(G148^2+H148^2+I148^2)</f>
        <v>62.1001442077424</v>
      </c>
      <c r="K148" s="1" t="n">
        <f aca="false">IF(D148&gt;=hwind,SQRT((G148-vxw)^2+(H148-vyw)^2+I148^2),J148)</f>
        <v>62.1001442077424</v>
      </c>
      <c r="L148" s="1" t="n">
        <f aca="false">J148/1.467</f>
        <v>42.3313866446779</v>
      </c>
      <c r="M148" s="70" t="n">
        <f aca="false">cd0+cdspin*(spin/1000)*EXP(-A148/(tau*146.7/K148))</f>
        <v>0.487926892182262</v>
      </c>
      <c r="N148" s="71" t="n">
        <f aca="false">(romega/K148)*EXP(-A148/(tau*146.7/K148))</f>
        <v>1.30785959054509</v>
      </c>
      <c r="O148" s="71" t="n">
        <f aca="false">cl2_*N148/(cl0+cl1_*N148)</f>
        <v>0.403056535188024</v>
      </c>
      <c r="P148" s="71" t="n">
        <f aca="false">IF(D148&gt;=hwind,vxw,0)</f>
        <v>0</v>
      </c>
      <c r="Q148" s="71" t="n">
        <f aca="false">IF(D148&gt;=hwind,vyw,0)</f>
        <v>0</v>
      </c>
      <c r="R148" s="70" t="n">
        <f aca="false">-const*$M148*$K148*(G148-P148)</f>
        <v>-0.316874604877805</v>
      </c>
      <c r="S148" s="70" t="n">
        <f aca="false">-const*$M148*$K148*(H148-Q148)</f>
        <v>-9.77258631351727</v>
      </c>
      <c r="T148" s="70" t="n">
        <f aca="false">-const*$M148*$K148*I148</f>
        <v>-2.53357419359967</v>
      </c>
      <c r="U148" s="72" t="n">
        <f aca="false">omega*EXP(-A148/tau)*30/PI()</f>
        <v>6267.13752165498</v>
      </c>
      <c r="V148" s="70" t="n">
        <f aca="false">const*($O148/omega)*K148*(wy*I148-wz*(H148-Q148))</f>
        <v>1.23386132844552</v>
      </c>
      <c r="W148" s="70" t="n">
        <f aca="false">const*($O148/omega)*K148*(wz*(G148-P148)-wx*I148)</f>
        <v>-2.10287461161823</v>
      </c>
      <c r="X148" s="70" t="n">
        <f aca="false">const*($O148/omega)*K148*(wx*(H148-Q148)-wy*(G148-P148))</f>
        <v>7.95695834704397</v>
      </c>
      <c r="Y148" s="70" t="n">
        <f aca="false">R148+V148</f>
        <v>0.916986723567718</v>
      </c>
      <c r="Z148" s="70" t="n">
        <f aca="false">S148+W148</f>
        <v>-11.8754609251355</v>
      </c>
      <c r="AA148" s="70" t="n">
        <f aca="false">T148+X148-32.174</f>
        <v>-26.7506158465557</v>
      </c>
      <c r="AB148" s="0" t="n">
        <f aca="false">IF(($D148-height)*($D149-height)&lt;0,1,0)</f>
        <v>0</v>
      </c>
    </row>
    <row r="149" customFormat="false" ht="12.75" hidden="false" customHeight="false" outlineLevel="0" collapsed="false">
      <c r="A149" s="0" t="n">
        <f aca="false">A148+dt</f>
        <v>1.17</v>
      </c>
      <c r="B149" s="70" t="n">
        <f aca="false">B148+G148*dt+0.5*Y148*dt*dt</f>
        <v>1.35528501348437</v>
      </c>
      <c r="C149" s="70" t="n">
        <f aca="false">C148+H148*dt+0.5*Z148*dt*dt</f>
        <v>83.3691886004179</v>
      </c>
      <c r="D149" s="70" t="n">
        <f aca="false">D148+I148*dt+0.5*AA148*dt*dt</f>
        <v>39.6333149980265</v>
      </c>
      <c r="E149" s="1" t="n">
        <f aca="false">SQRT(B149^2+C149^2)</f>
        <v>83.3802039177156</v>
      </c>
      <c r="F149" s="1" t="n">
        <f aca="false">ATAN2(C149,B149)*180/PI()</f>
        <v>0.931342541385578</v>
      </c>
      <c r="G149" s="69" t="n">
        <f aca="false">G148+Y148*dt</f>
        <v>1.95735989552848</v>
      </c>
      <c r="H149" s="69" t="n">
        <f aca="false">H148+Z148*dt</f>
        <v>59.9644925602938</v>
      </c>
      <c r="I149" s="69" t="n">
        <f aca="false">I148+AA148*dt</f>
        <v>15.3092674419758</v>
      </c>
      <c r="J149" s="1" t="n">
        <f aca="false">SQRT(G149^2+H149^2+I149^2)</f>
        <v>61.9188605788584</v>
      </c>
      <c r="K149" s="1" t="n">
        <f aca="false">IF(D149&gt;=hwind,SQRT((G149-vxw)^2+(H149-vyw)^2+I149^2),J149)</f>
        <v>61.9188605788584</v>
      </c>
      <c r="L149" s="1" t="n">
        <f aca="false">J149/1.467</f>
        <v>42.2078122555272</v>
      </c>
      <c r="M149" s="70" t="n">
        <f aca="false">cd0+cdspin*(spin/1000)*EXP(-A149/(tau*146.7/K149))</f>
        <v>0.487909506916141</v>
      </c>
      <c r="N149" s="71" t="n">
        <f aca="false">(romega/K149)*EXP(-A149/(tau*146.7/K149))</f>
        <v>1.31156682679069</v>
      </c>
      <c r="O149" s="71" t="n">
        <f aca="false">cl2_*N149/(cl0+cl1_*N149)</f>
        <v>0.403239378110039</v>
      </c>
      <c r="P149" s="71" t="n">
        <f aca="false">IF(D149&gt;=hwind,vxw,0)</f>
        <v>0</v>
      </c>
      <c r="Q149" s="71" t="n">
        <f aca="false">IF(D149&gt;=hwind,vyw,0)</f>
        <v>0</v>
      </c>
      <c r="R149" s="70" t="n">
        <f aca="false">-const*$M149*$K149*(G149-P149)</f>
        <v>-0.31742540143402</v>
      </c>
      <c r="S149" s="70" t="n">
        <f aca="false">-const*$M149*$K149*(H149-Q149)</f>
        <v>-9.72445239438166</v>
      </c>
      <c r="T149" s="70" t="n">
        <f aca="false">-const*$M149*$K149*I149</f>
        <v>-2.48270661646404</v>
      </c>
      <c r="U149" s="72" t="n">
        <f aca="false">omega*EXP(-A149/tau)*30/PI()</f>
        <v>6265.04882395005</v>
      </c>
      <c r="V149" s="70" t="n">
        <f aca="false">const*($O149/omega)*K149*(wy*I149-wz*(H149-Q149))</f>
        <v>1.22594960345878</v>
      </c>
      <c r="W149" s="70" t="n">
        <f aca="false">const*($O149/omega)*K149*(wz*(G149-P149)-wx*I149)</f>
        <v>-2.06242215127661</v>
      </c>
      <c r="X149" s="70" t="n">
        <f aca="false">const*($O149/omega)*K149*(wx*(H149-Q149)-wy*(G149-P149))</f>
        <v>7.92150725815598</v>
      </c>
      <c r="Y149" s="70" t="n">
        <f aca="false">R149+V149</f>
        <v>0.908524202024764</v>
      </c>
      <c r="Z149" s="70" t="n">
        <f aca="false">S149+W149</f>
        <v>-11.7868745456583</v>
      </c>
      <c r="AA149" s="70" t="n">
        <f aca="false">T149+X149-32.174</f>
        <v>-26.7351993583081</v>
      </c>
      <c r="AB149" s="0" t="n">
        <f aca="false">IF(($D149-height)*($D150-height)&lt;0,1,0)</f>
        <v>0</v>
      </c>
    </row>
    <row r="150" customFormat="false" ht="12.75" hidden="false" customHeight="false" outlineLevel="0" collapsed="false">
      <c r="A150" s="0" t="n">
        <f aca="false">A149+dt</f>
        <v>1.18</v>
      </c>
      <c r="B150" s="70" t="n">
        <f aca="false">B149+G149*dt+0.5*Y149*dt*dt</f>
        <v>1.37490403864975</v>
      </c>
      <c r="C150" s="70" t="n">
        <f aca="false">C149+H149*dt+0.5*Z149*dt*dt</f>
        <v>83.9682441822936</v>
      </c>
      <c r="D150" s="70" t="n">
        <f aca="false">D149+I149*dt+0.5*AA149*dt*dt</f>
        <v>39.7850709124783</v>
      </c>
      <c r="E150" s="1" t="n">
        <f aca="false">SQRT(B150^2+C150^2)</f>
        <v>83.9794998328329</v>
      </c>
      <c r="F150" s="1" t="n">
        <f aca="false">ATAN2(C150,B150)*180/PI()</f>
        <v>0.938082727516929</v>
      </c>
      <c r="G150" s="69" t="n">
        <f aca="false">G149+Y149*dt</f>
        <v>1.96644513754873</v>
      </c>
      <c r="H150" s="69" t="n">
        <f aca="false">H149+Z149*dt</f>
        <v>59.8466238148373</v>
      </c>
      <c r="I150" s="69" t="n">
        <f aca="false">I149+AA149*dt</f>
        <v>15.0419154483927</v>
      </c>
      <c r="J150" s="1" t="n">
        <f aca="false">SQRT(G150^2+H150^2+I150^2)</f>
        <v>61.7393270846891</v>
      </c>
      <c r="K150" s="1" t="n">
        <f aca="false">IF(D150&gt;=hwind,SQRT((G150-vxw)^2+(H150-vyw)^2+I150^2),J150)</f>
        <v>61.7393270846891</v>
      </c>
      <c r="L150" s="1" t="n">
        <f aca="false">J150/1.467</f>
        <v>42.0854308689088</v>
      </c>
      <c r="M150" s="70" t="n">
        <f aca="false">cd0+cdspin*(spin/1000)*EXP(-A150/(tau*146.7/K150))</f>
        <v>0.487892189604657</v>
      </c>
      <c r="N150" s="71" t="n">
        <f aca="false">(romega/K150)*EXP(-A150/(tau*146.7/K150))</f>
        <v>1.31525902739918</v>
      </c>
      <c r="O150" s="71" t="n">
        <f aca="false">cl2_*N150/(cl0+cl1_*N150)</f>
        <v>0.403420618560931</v>
      </c>
      <c r="P150" s="71" t="n">
        <f aca="false">IF(D150&gt;=hwind,vxw,0)</f>
        <v>0</v>
      </c>
      <c r="Q150" s="71" t="n">
        <f aca="false">IF(D150&gt;=hwind,vyw,0)</f>
        <v>0</v>
      </c>
      <c r="R150" s="70" t="n">
        <f aca="false">-const*$M150*$K150*(G150-P150)</f>
        <v>-0.317962825229883</v>
      </c>
      <c r="S150" s="70" t="n">
        <f aca="false">-const*$M150*$K150*(H150-Q150)</f>
        <v>-9.67685353904976</v>
      </c>
      <c r="T150" s="70" t="n">
        <f aca="false">-const*$M150*$K150*I150</f>
        <v>-2.43219088166472</v>
      </c>
      <c r="U150" s="72" t="n">
        <f aca="false">omega*EXP(-A150/tau)*30/PI()</f>
        <v>6262.96082236166</v>
      </c>
      <c r="V150" s="70" t="n">
        <f aca="false">const*($O150/omega)*K150*(wy*I150-wz*(H150-Q150))</f>
        <v>1.21810573190048</v>
      </c>
      <c r="W150" s="70" t="n">
        <f aca="false">const*($O150/omega)*K150*(wz*(G150-P150)-wx*I150)</f>
        <v>-2.02220688282958</v>
      </c>
      <c r="X150" s="70" t="n">
        <f aca="false">const*($O150/omega)*K150*(wx*(H150-Q150)-wy*(G150-P150))</f>
        <v>7.88642356792642</v>
      </c>
      <c r="Y150" s="70" t="n">
        <f aca="false">R150+V150</f>
        <v>0.900142906670595</v>
      </c>
      <c r="Z150" s="70" t="n">
        <f aca="false">S150+W150</f>
        <v>-11.6990604218793</v>
      </c>
      <c r="AA150" s="70" t="n">
        <f aca="false">T150+X150-32.174</f>
        <v>-26.7197673137383</v>
      </c>
      <c r="AB150" s="0" t="n">
        <f aca="false">IF(($D150-height)*($D151-height)&lt;0,1,0)</f>
        <v>0</v>
      </c>
    </row>
    <row r="151" customFormat="false" ht="12.75" hidden="false" customHeight="false" outlineLevel="0" collapsed="false">
      <c r="A151" s="0" t="n">
        <f aca="false">A150+dt</f>
        <v>1.19</v>
      </c>
      <c r="B151" s="70" t="n">
        <f aca="false">B150+G150*dt+0.5*Y150*dt*dt</f>
        <v>1.39461349717058</v>
      </c>
      <c r="C151" s="70" t="n">
        <f aca="false">C150+H150*dt+0.5*Z150*dt*dt</f>
        <v>84.5661254674209</v>
      </c>
      <c r="D151" s="70" t="n">
        <f aca="false">D150+I150*dt+0.5*AA150*dt*dt</f>
        <v>39.9341540785966</v>
      </c>
      <c r="E151" s="1" t="n">
        <f aca="false">SQRT(B151^2+C151^2)</f>
        <v>84.5776242476582</v>
      </c>
      <c r="F151" s="1" t="n">
        <f aca="false">ATAN2(C151,B151)*180/PI()</f>
        <v>0.944801766891107</v>
      </c>
      <c r="G151" s="69" t="n">
        <f aca="false">G150+Y150*dt</f>
        <v>1.97544656661544</v>
      </c>
      <c r="H151" s="69" t="n">
        <f aca="false">H150+Z150*dt</f>
        <v>59.7296332106185</v>
      </c>
      <c r="I151" s="69" t="n">
        <f aca="false">I150+AA150*dt</f>
        <v>14.7747177752553</v>
      </c>
      <c r="J151" s="1" t="n">
        <f aca="false">SQRT(G151^2+H151^2+I151^2)</f>
        <v>61.5615444734049</v>
      </c>
      <c r="K151" s="1" t="n">
        <f aca="false">IF(D151&gt;=hwind,SQRT((G151-vxw)^2+(H151-vyw)^2+I151^2),J151)</f>
        <v>61.5615444734049</v>
      </c>
      <c r="L151" s="1" t="n">
        <f aca="false">J151/1.467</f>
        <v>41.9642429948227</v>
      </c>
      <c r="M151" s="70" t="n">
        <f aca="false">cd0+cdspin*(spin/1000)*EXP(-A151/(tau*146.7/K151))</f>
        <v>0.487874937959586</v>
      </c>
      <c r="N151" s="71" t="n">
        <f aca="false">(romega/K151)*EXP(-A151/(tau*146.7/K151))</f>
        <v>1.31893571376514</v>
      </c>
      <c r="O151" s="71" t="n">
        <f aca="false">cl2_*N151/(cl0+cl1_*N151)</f>
        <v>0.40360024973752</v>
      </c>
      <c r="P151" s="71" t="n">
        <f aca="false">IF(D151&gt;=hwind,vxw,0)</f>
        <v>0</v>
      </c>
      <c r="Q151" s="71" t="n">
        <f aca="false">IF(D151&gt;=hwind,vyw,0)</f>
        <v>0</v>
      </c>
      <c r="R151" s="70" t="n">
        <f aca="false">-const*$M151*$K151*(G151-P151)</f>
        <v>-0.318487255542225</v>
      </c>
      <c r="S151" s="70" t="n">
        <f aca="false">-const*$M151*$K151*(H151-Q151)</f>
        <v>-9.62978562785742</v>
      </c>
      <c r="T151" s="70" t="n">
        <f aca="false">-const*$M151*$K151*I151</f>
        <v>-2.38202308033778</v>
      </c>
      <c r="U151" s="72" t="n">
        <f aca="false">omega*EXP(-A151/tau)*30/PI()</f>
        <v>6260.87351665782</v>
      </c>
      <c r="V151" s="70" t="n">
        <f aca="false">const*($O151/omega)*K151*(wy*I151-wz*(H151-Q151))</f>
        <v>1.21032921820467</v>
      </c>
      <c r="W151" s="70" t="n">
        <f aca="false">const*($O151/omega)*K151*(wz*(G151-P151)-wx*I151)</f>
        <v>-1.9822265472661</v>
      </c>
      <c r="X151" s="70" t="n">
        <f aca="false">const*($O151/omega)*K151*(wx*(H151-Q151)-wy*(G151-P151))</f>
        <v>7.8517048971498</v>
      </c>
      <c r="Y151" s="70" t="n">
        <f aca="false">R151+V151</f>
        <v>0.891841962662446</v>
      </c>
      <c r="Z151" s="70" t="n">
        <f aca="false">S151+W151</f>
        <v>-11.6120121751235</v>
      </c>
      <c r="AA151" s="70" t="n">
        <f aca="false">T151+X151-32.174</f>
        <v>-26.704318183188</v>
      </c>
      <c r="AB151" s="0" t="n">
        <f aca="false">IF(($D151-height)*($D152-height)&lt;0,1,0)</f>
        <v>0</v>
      </c>
    </row>
    <row r="152" customFormat="false" ht="12.75" hidden="false" customHeight="false" outlineLevel="0" collapsed="false">
      <c r="A152" s="0" t="n">
        <f aca="false">A151+dt</f>
        <v>1.2</v>
      </c>
      <c r="B152" s="70" t="n">
        <f aca="false">B151+G151*dt+0.5*Y151*dt*dt</f>
        <v>1.41441255493486</v>
      </c>
      <c r="C152" s="70" t="n">
        <f aca="false">C151+H151*dt+0.5*Z151*dt*dt</f>
        <v>85.1628411989183</v>
      </c>
      <c r="D152" s="70" t="n">
        <f aca="false">D151+I151*dt+0.5*AA151*dt*dt</f>
        <v>40.08056604044</v>
      </c>
      <c r="E152" s="1" t="n">
        <f aca="false">SQRT(B152^2+C152^2)</f>
        <v>85.1745859041753</v>
      </c>
      <c r="F152" s="1" t="n">
        <f aca="false">ATAN2(C152,B152)*180/PI()</f>
        <v>0.951499723655129</v>
      </c>
      <c r="G152" s="69" t="n">
        <f aca="false">G151+Y151*dt</f>
        <v>1.98436498624206</v>
      </c>
      <c r="H152" s="69" t="n">
        <f aca="false">H151+Z151*dt</f>
        <v>59.6135130888672</v>
      </c>
      <c r="I152" s="69" t="n">
        <f aca="false">I151+AA151*dt</f>
        <v>14.5076745934234</v>
      </c>
      <c r="J152" s="1" t="n">
        <f aca="false">SQRT(G152^2+H152^2+I152^2)</f>
        <v>61.3855135134001</v>
      </c>
      <c r="K152" s="1" t="n">
        <f aca="false">IF(D152&gt;=hwind,SQRT((G152-vxw)^2+(H152-vyw)^2+I152^2),J152)</f>
        <v>61.3855135134001</v>
      </c>
      <c r="L152" s="1" t="n">
        <f aca="false">J152/1.467</f>
        <v>41.8442491570553</v>
      </c>
      <c r="M152" s="70" t="n">
        <f aca="false">cd0+cdspin*(spin/1000)*EXP(-A152/(tau*146.7/K152))</f>
        <v>0.487857749691308</v>
      </c>
      <c r="N152" s="71" t="n">
        <f aca="false">(romega/K152)*EXP(-A152/(tau*146.7/K152))</f>
        <v>1.32259640374121</v>
      </c>
      <c r="O152" s="71" t="n">
        <f aca="false">cl2_*N152/(cl0+cl1_*N152)</f>
        <v>0.403778264852951</v>
      </c>
      <c r="P152" s="71" t="n">
        <f aca="false">IF(D152&gt;=hwind,vxw,0)</f>
        <v>0</v>
      </c>
      <c r="Q152" s="71" t="n">
        <f aca="false">IF(D152&gt;=hwind,vyw,0)</f>
        <v>0</v>
      </c>
      <c r="R152" s="70" t="n">
        <f aca="false">-const*$M152*$K152*(G152-P152)</f>
        <v>-0.318999066516254</v>
      </c>
      <c r="S152" s="70" t="n">
        <f aca="false">-const*$M152*$K152*(H152-Q152)</f>
        <v>-9.5832445940887</v>
      </c>
      <c r="T152" s="70" t="n">
        <f aca="false">-const*$M152*$K152*I152</f>
        <v>-2.3321993104645</v>
      </c>
      <c r="U152" s="72" t="n">
        <f aca="false">omega*EXP(-A152/tau)*30/PI()</f>
        <v>6258.7869066066</v>
      </c>
      <c r="V152" s="70" t="n">
        <f aca="false">const*($O152/omega)*K152*(wy*I152-wz*(H152-Q152))</f>
        <v>1.20261957023404</v>
      </c>
      <c r="W152" s="70" t="n">
        <f aca="false">const*($O152/omega)*K152*(wz*(G152-P152)-wx*I152)</f>
        <v>-1.94247887979155</v>
      </c>
      <c r="X152" s="70" t="n">
        <f aca="false">const*($O152/omega)*K152*(wx*(H152-Q152)-wy*(G152-P152))</f>
        <v>7.81734889544401</v>
      </c>
      <c r="Y152" s="70" t="n">
        <f aca="false">R152+V152</f>
        <v>0.883620503717785</v>
      </c>
      <c r="Z152" s="70" t="n">
        <f aca="false">S152+W152</f>
        <v>-11.5257234738802</v>
      </c>
      <c r="AA152" s="70" t="n">
        <f aca="false">T152+X152-32.174</f>
        <v>-26.6888504150205</v>
      </c>
      <c r="AB152" s="0" t="n">
        <f aca="false">IF(($D152-height)*($D153-height)&lt;0,1,0)</f>
        <v>0</v>
      </c>
    </row>
    <row r="153" customFormat="false" ht="12.75" hidden="false" customHeight="false" outlineLevel="0" collapsed="false">
      <c r="A153" s="0" t="n">
        <f aca="false">A152+dt</f>
        <v>1.21</v>
      </c>
      <c r="B153" s="70" t="n">
        <f aca="false">B152+G152*dt+0.5*Y152*dt*dt</f>
        <v>1.43430038582247</v>
      </c>
      <c r="C153" s="70" t="n">
        <f aca="false">C152+H152*dt+0.5*Z152*dt*dt</f>
        <v>85.7584000436333</v>
      </c>
      <c r="D153" s="70" t="n">
        <f aca="false">D152+I152*dt+0.5*AA152*dt*dt</f>
        <v>40.2243083438535</v>
      </c>
      <c r="E153" s="1" t="n">
        <f aca="false">SQRT(B153^2+C153^2)</f>
        <v>85.770393467913</v>
      </c>
      <c r="F153" s="1" t="n">
        <f aca="false">ATAN2(C153,B153)*180/PI()</f>
        <v>0.958176661909362</v>
      </c>
      <c r="G153" s="69" t="n">
        <f aca="false">G152+Y152*dt</f>
        <v>1.99320119127924</v>
      </c>
      <c r="H153" s="69" t="n">
        <f aca="false">H152+Z152*dt</f>
        <v>59.4982558541284</v>
      </c>
      <c r="I153" s="69" t="n">
        <f aca="false">I152+AA152*dt</f>
        <v>14.2407860892732</v>
      </c>
      <c r="J153" s="1" t="n">
        <f aca="false">SQRT(G153^2+H153^2+I153^2)</f>
        <v>61.2112349909123</v>
      </c>
      <c r="K153" s="1" t="n">
        <f aca="false">IF(D153&gt;=hwind,SQRT((G153-vxw)^2+(H153-vyw)^2+I153^2),J153)</f>
        <v>61.2112349909123</v>
      </c>
      <c r="L153" s="1" t="n">
        <f aca="false">J153/1.467</f>
        <v>41.7254498915557</v>
      </c>
      <c r="M153" s="70" t="n">
        <f aca="false">cd0+cdspin*(spin/1000)*EXP(-A153/(tau*146.7/K153))</f>
        <v>0.487840622508882</v>
      </c>
      <c r="N153" s="71" t="n">
        <f aca="false">(romega/K153)*EXP(-A153/(tau*146.7/K153))</f>
        <v>1.32624061177258</v>
      </c>
      <c r="O153" s="71" t="n">
        <f aca="false">cl2_*N153/(cl0+cl1_*N153)</f>
        <v>0.403954657139408</v>
      </c>
      <c r="P153" s="71" t="n">
        <f aca="false">IF(D153&gt;=hwind,vxw,0)</f>
        <v>0</v>
      </c>
      <c r="Q153" s="71" t="n">
        <f aca="false">IF(D153&gt;=hwind,vyw,0)</f>
        <v>0</v>
      </c>
      <c r="R153" s="70" t="n">
        <f aca="false">-const*$M153*$K153*(G153-P153)</f>
        <v>-0.319498627226791</v>
      </c>
      <c r="S153" s="70" t="n">
        <f aca="false">-const*$M153*$K153*(H153-Q153)</f>
        <v>-9.53722642297942</v>
      </c>
      <c r="T153" s="70" t="n">
        <f aca="false">-const*$M153*$K153*I153</f>
        <v>-2.28271567670147</v>
      </c>
      <c r="U153" s="72" t="n">
        <f aca="false">omega*EXP(-A153/tau)*30/PI()</f>
        <v>6256.70099197615</v>
      </c>
      <c r="V153" s="70" t="n">
        <f aca="false">const*($O153/omega)*K153*(wy*I153-wz*(H153-Q153))</f>
        <v>1.19497629919804</v>
      </c>
      <c r="W153" s="70" t="n">
        <f aca="false">const*($O153/omega)*K153*(wz*(G153-P153)-wx*I153)</f>
        <v>-1.90296160980163</v>
      </c>
      <c r="X153" s="70" t="n">
        <f aca="false">const*($O153/omega)*K153*(wx*(H153-Q153)-wy*(G153-P153))</f>
        <v>7.78335324065711</v>
      </c>
      <c r="Y153" s="70" t="n">
        <f aca="false">R153+V153</f>
        <v>0.875477671971252</v>
      </c>
      <c r="Z153" s="70" t="n">
        <f aca="false">S153+W153</f>
        <v>-11.440188032781</v>
      </c>
      <c r="AA153" s="70" t="n">
        <f aca="false">T153+X153-32.174</f>
        <v>-26.6733624360444</v>
      </c>
      <c r="AB153" s="0" t="n">
        <f aca="false">IF(($D153-height)*($D154-height)&lt;0,1,0)</f>
        <v>0</v>
      </c>
    </row>
    <row r="154" customFormat="false" ht="12.75" hidden="false" customHeight="false" outlineLevel="0" collapsed="false">
      <c r="A154" s="0" t="n">
        <f aca="false">A153+dt</f>
        <v>1.22</v>
      </c>
      <c r="B154" s="70" t="n">
        <f aca="false">B153+G153*dt+0.5*Y153*dt*dt</f>
        <v>1.45427617161886</v>
      </c>
      <c r="C154" s="70" t="n">
        <f aca="false">C153+H153*dt+0.5*Z153*dt*dt</f>
        <v>86.3528105927729</v>
      </c>
      <c r="D154" s="70" t="n">
        <f aca="false">D153+I153*dt+0.5*AA153*dt*dt</f>
        <v>40.3653825366244</v>
      </c>
      <c r="E154" s="1" t="n">
        <f aca="false">SQRT(B154^2+C154^2)</f>
        <v>86.3650555285797</v>
      </c>
      <c r="F154" s="1" t="n">
        <f aca="false">ATAN2(C154,B154)*180/PI()</f>
        <v>0.964832645704225</v>
      </c>
      <c r="G154" s="69" t="n">
        <f aca="false">G153+Y153*dt</f>
        <v>2.00195596799895</v>
      </c>
      <c r="H154" s="69" t="n">
        <f aca="false">H153+Z153*dt</f>
        <v>59.3838539738006</v>
      </c>
      <c r="I154" s="69" t="n">
        <f aca="false">I153+AA153*dt</f>
        <v>13.9740524649128</v>
      </c>
      <c r="J154" s="1" t="n">
        <f aca="false">SQRT(G154^2+H154^2+I154^2)</f>
        <v>61.0387097076242</v>
      </c>
      <c r="K154" s="1" t="n">
        <f aca="false">IF(D154&gt;=hwind,SQRT((G154-vxw)^2+(H154-vyw)^2+I154^2),J154)</f>
        <v>61.0387097076242</v>
      </c>
      <c r="L154" s="1" t="n">
        <f aca="false">J154/1.467</f>
        <v>41.6078457448018</v>
      </c>
      <c r="M154" s="70" t="n">
        <f aca="false">cd0+cdspin*(spin/1000)*EXP(-A154/(tau*146.7/K154))</f>
        <v>0.487823554120123</v>
      </c>
      <c r="N154" s="71" t="n">
        <f aca="false">(romega/K154)*EXP(-A154/(tau*146.7/K154))</f>
        <v>1.32986784903678</v>
      </c>
      <c r="O154" s="71" t="n">
        <f aca="false">cl2_*N154/(cl0+cl1_*N154)</f>
        <v>0.404129419850853</v>
      </c>
      <c r="P154" s="71" t="n">
        <f aca="false">IF(D154&gt;=hwind,vxw,0)</f>
        <v>0</v>
      </c>
      <c r="Q154" s="71" t="n">
        <f aca="false">IF(D154&gt;=hwind,vyw,0)</f>
        <v>0</v>
      </c>
      <c r="R154" s="70" t="n">
        <f aca="false">-const*$M154*$K154*(G154-P154)</f>
        <v>-0.319986301737956</v>
      </c>
      <c r="S154" s="70" t="n">
        <f aca="false">-const*$M154*$K154*(H154-Q154)</f>
        <v>-9.49172715073083</v>
      </c>
      <c r="T154" s="70" t="n">
        <f aca="false">-const*$M154*$K154*I154</f>
        <v>-2.23356829022023</v>
      </c>
      <c r="U154" s="72" t="n">
        <f aca="false">omega*EXP(-A154/tau)*30/PI()</f>
        <v>6254.6157725347</v>
      </c>
      <c r="V154" s="70" t="n">
        <f aca="false">const*($O154/omega)*K154*(wy*I154-wz*(H154-Q154))</f>
        <v>1.18739891957212</v>
      </c>
      <c r="W154" s="70" t="n">
        <f aca="false">const*($O154/omega)*K154*(wz*(G154-P154)-wx*I154)</f>
        <v>-1.86367246086302</v>
      </c>
      <c r="X154" s="70" t="n">
        <f aca="false">const*($O154/omega)*K154*(wx*(H154-Q154)-wy*(G154-P154))</f>
        <v>7.7497156382779</v>
      </c>
      <c r="Y154" s="70" t="n">
        <f aca="false">R154+V154</f>
        <v>0.867412617834159</v>
      </c>
      <c r="Z154" s="70" t="n">
        <f aca="false">S154+W154</f>
        <v>-11.3553996115938</v>
      </c>
      <c r="AA154" s="70" t="n">
        <f aca="false">T154+X154-32.174</f>
        <v>-26.6578526519423</v>
      </c>
      <c r="AB154" s="0" t="n">
        <f aca="false">IF(($D154-height)*($D155-height)&lt;0,1,0)</f>
        <v>0</v>
      </c>
    </row>
    <row r="155" customFormat="false" ht="12.75" hidden="false" customHeight="false" outlineLevel="0" collapsed="false">
      <c r="A155" s="0" t="n">
        <f aca="false">A154+dt</f>
        <v>1.23</v>
      </c>
      <c r="B155" s="70" t="n">
        <f aca="false">B154+G154*dt+0.5*Y154*dt*dt</f>
        <v>1.47433910192974</v>
      </c>
      <c r="C155" s="70" t="n">
        <f aca="false">C154+H154*dt+0.5*Z154*dt*dt</f>
        <v>86.9460813625303</v>
      </c>
      <c r="D155" s="70" t="n">
        <f aca="false">D154+I154*dt+0.5*AA154*dt*dt</f>
        <v>40.5037901686409</v>
      </c>
      <c r="E155" s="1" t="n">
        <f aca="false">SQRT(B155^2+C155^2)</f>
        <v>86.958580600693</v>
      </c>
      <c r="F155" s="1" t="n">
        <f aca="false">ATAN2(C155,B155)*180/PI()</f>
        <v>0.971467739036921</v>
      </c>
      <c r="G155" s="69" t="n">
        <f aca="false">G154+Y154*dt</f>
        <v>2.01063009417729</v>
      </c>
      <c r="H155" s="69" t="n">
        <f aca="false">H154+Z154*dt</f>
        <v>59.2702999776847</v>
      </c>
      <c r="I155" s="69" t="n">
        <f aca="false">I154+AA154*dt</f>
        <v>13.7074739383934</v>
      </c>
      <c r="J155" s="1" t="n">
        <f aca="false">SQRT(G155^2+H155^2+I155^2)</f>
        <v>60.8679384782504</v>
      </c>
      <c r="K155" s="1" t="n">
        <f aca="false">IF(D155&gt;=hwind,SQRT((G155-vxw)^2+(H155-vyw)^2+I155^2),J155)</f>
        <v>60.8679384782504</v>
      </c>
      <c r="L155" s="1" t="n">
        <f aca="false">J155/1.467</f>
        <v>41.4914372721543</v>
      </c>
      <c r="M155" s="70" t="n">
        <f aca="false">cd0+cdspin*(spin/1000)*EXP(-A155/(tau*146.7/K155))</f>
        <v>0.487806542231689</v>
      </c>
      <c r="N155" s="71" t="n">
        <f aca="false">(romega/K155)*EXP(-A155/(tau*146.7/K155))</f>
        <v>1.33347762358879</v>
      </c>
      <c r="O155" s="71" t="n">
        <f aca="false">cl2_*N155/(cl0+cl1_*N155)</f>
        <v>0.404302546265813</v>
      </c>
      <c r="P155" s="71" t="n">
        <f aca="false">IF(D155&gt;=hwind,vxw,0)</f>
        <v>0</v>
      </c>
      <c r="Q155" s="71" t="n">
        <f aca="false">IF(D155&gt;=hwind,vyw,0)</f>
        <v>0</v>
      </c>
      <c r="R155" s="70" t="n">
        <f aca="false">-const*$M155*$K155*(G155-P155)</f>
        <v>-0.320462449161311</v>
      </c>
      <c r="S155" s="70" t="n">
        <f aca="false">-const*$M155*$K155*(H155-Q155)</f>
        <v>-9.4467428635332</v>
      </c>
      <c r="T155" s="70" t="n">
        <f aca="false">-const*$M155*$K155*I155</f>
        <v>-2.18475326855673</v>
      </c>
      <c r="U155" s="72" t="n">
        <f aca="false">omega*EXP(-A155/tau)*30/PI()</f>
        <v>6252.53124805057</v>
      </c>
      <c r="V155" s="70" t="n">
        <f aca="false">const*($O155/omega)*K155*(wy*I155-wz*(H155-Q155))</f>
        <v>1.17988694901787</v>
      </c>
      <c r="W155" s="70" t="n">
        <f aca="false">const*($O155/omega)*K155*(wz*(G155-P155)-wx*I155)</f>
        <v>-1.82460915070076</v>
      </c>
      <c r="X155" s="70" t="n">
        <f aca="false">const*($O155/omega)*K155*(wx*(H155-Q155)-wy*(G155-P155))</f>
        <v>7.71643382085014</v>
      </c>
      <c r="Y155" s="70" t="n">
        <f aca="false">R155+V155</f>
        <v>0.859424499856557</v>
      </c>
      <c r="Z155" s="70" t="n">
        <f aca="false">S155+W155</f>
        <v>-11.271352014234</v>
      </c>
      <c r="AA155" s="70" t="n">
        <f aca="false">T155+X155-32.174</f>
        <v>-26.6423194477066</v>
      </c>
      <c r="AB155" s="0" t="n">
        <f aca="false">IF(($D155-height)*($D156-height)&lt;0,1,0)</f>
        <v>0</v>
      </c>
    </row>
    <row r="156" customFormat="false" ht="12.75" hidden="false" customHeight="false" outlineLevel="0" collapsed="false">
      <c r="A156" s="0" t="n">
        <f aca="false">A155+dt</f>
        <v>1.24</v>
      </c>
      <c r="B156" s="70" t="n">
        <f aca="false">B155+G155*dt+0.5*Y155*dt*dt</f>
        <v>1.49448837409651</v>
      </c>
      <c r="C156" s="70" t="n">
        <f aca="false">C155+H155*dt+0.5*Z155*dt*dt</f>
        <v>87.5382207947065</v>
      </c>
      <c r="D156" s="70" t="n">
        <f aca="false">D155+I155*dt+0.5*AA155*dt*dt</f>
        <v>40.6395327920525</v>
      </c>
      <c r="E156" s="1" t="n">
        <f aca="false">SQRT(B156^2+C156^2)</f>
        <v>87.5509771242052</v>
      </c>
      <c r="F156" s="1" t="n">
        <f aca="false">ATAN2(C156,B156)*180/PI()</f>
        <v>0.97808200584819</v>
      </c>
      <c r="G156" s="69" t="n">
        <f aca="false">G155+Y155*dt</f>
        <v>2.01922433917586</v>
      </c>
      <c r="H156" s="69" t="n">
        <f aca="false">H155+Z155*dt</f>
        <v>59.1575864575423</v>
      </c>
      <c r="I156" s="69" t="n">
        <f aca="false">I155+AA155*dt</f>
        <v>13.4410507439163</v>
      </c>
      <c r="J156" s="1" t="n">
        <f aca="false">SQRT(G156^2+H156^2+I156^2)</f>
        <v>60.6989221281074</v>
      </c>
      <c r="K156" s="1" t="n">
        <f aca="false">IF(D156&gt;=hwind,SQRT((G156-vxw)^2+(H156-vyw)^2+I156^2),J156)</f>
        <v>60.6989221281074</v>
      </c>
      <c r="L156" s="1" t="n">
        <f aca="false">J156/1.467</f>
        <v>41.3762250362014</v>
      </c>
      <c r="M156" s="70" t="n">
        <f aca="false">cd0+cdspin*(spin/1000)*EXP(-A156/(tau*146.7/K156))</f>
        <v>0.487789584549178</v>
      </c>
      <c r="N156" s="71" t="n">
        <f aca="false">(romega/K156)*EXP(-A156/(tau*146.7/K156))</f>
        <v>1.33706944051133</v>
      </c>
      <c r="O156" s="71" t="n">
        <f aca="false">cl2_*N156/(cl0+cl1_*N156)</f>
        <v>0.404474029690184</v>
      </c>
      <c r="P156" s="71" t="n">
        <f aca="false">IF(D156&gt;=hwind,vxw,0)</f>
        <v>0</v>
      </c>
      <c r="Q156" s="71" t="n">
        <f aca="false">IF(D156&gt;=hwind,vyw,0)</f>
        <v>0</v>
      </c>
      <c r="R156" s="70" t="n">
        <f aca="false">-const*$M156*$K156*(G156-P156)</f>
        <v>-0.320927423712509</v>
      </c>
      <c r="S156" s="70" t="n">
        <f aca="false">-const*$M156*$K156*(H156-Q156)</f>
        <v>-9.40226969659937</v>
      </c>
      <c r="T156" s="70" t="n">
        <f aca="false">-const*$M156*$K156*I156</f>
        <v>-2.13626673547068</v>
      </c>
      <c r="U156" s="72" t="n">
        <f aca="false">omega*EXP(-A156/tau)*30/PI()</f>
        <v>6250.44741829214</v>
      </c>
      <c r="V156" s="70" t="n">
        <f aca="false">const*($O156/omega)*K156*(wy*I156-wz*(H156-Q156))</f>
        <v>1.17243990830434</v>
      </c>
      <c r="W156" s="70" t="n">
        <f aca="false">const*($O156/omega)*K156*(wz*(G156-P156)-wx*I156)</f>
        <v>-1.78576939119255</v>
      </c>
      <c r="X156" s="70" t="n">
        <f aca="false">const*($O156/omega)*K156*(wx*(H156-Q156)-wy*(G156-P156))</f>
        <v>7.68350554739041</v>
      </c>
      <c r="Y156" s="70" t="n">
        <f aca="false">R156+V156</f>
        <v>0.85151248459183</v>
      </c>
      <c r="Z156" s="70" t="n">
        <f aca="false">S156+W156</f>
        <v>-11.1880390877919</v>
      </c>
      <c r="AA156" s="70" t="n">
        <f aca="false">T156+X156-32.174</f>
        <v>-26.6267611880803</v>
      </c>
      <c r="AB156" s="0" t="n">
        <f aca="false">IF(($D156-height)*($D157-height)&lt;0,1,0)</f>
        <v>0</v>
      </c>
    </row>
    <row r="157" customFormat="false" ht="12.75" hidden="false" customHeight="false" outlineLevel="0" collapsed="false">
      <c r="A157" s="0" t="n">
        <f aca="false">A156+dt</f>
        <v>1.25</v>
      </c>
      <c r="B157" s="70" t="n">
        <f aca="false">B156+G156*dt+0.5*Y156*dt*dt</f>
        <v>1.5147231931125</v>
      </c>
      <c r="C157" s="70" t="n">
        <f aca="false">C156+H156*dt+0.5*Z156*dt*dt</f>
        <v>88.1292372573275</v>
      </c>
      <c r="D157" s="70" t="n">
        <f aca="false">D156+I156*dt+0.5*AA156*dt*dt</f>
        <v>40.7726119614322</v>
      </c>
      <c r="E157" s="1" t="n">
        <f aca="false">SQRT(B157^2+C157^2)</f>
        <v>88.1422534651235</v>
      </c>
      <c r="F157" s="1" t="n">
        <f aca="false">ATAN2(C157,B157)*180/PI()</f>
        <v>0.984675510019101</v>
      </c>
      <c r="G157" s="69" t="n">
        <f aca="false">G156+Y156*dt</f>
        <v>2.02773946402178</v>
      </c>
      <c r="H157" s="69" t="n">
        <f aca="false">H156+Z156*dt</f>
        <v>59.0457060666644</v>
      </c>
      <c r="I157" s="69" t="n">
        <f aca="false">I156+AA156*dt</f>
        <v>13.1747831320355</v>
      </c>
      <c r="J157" s="1" t="n">
        <f aca="false">SQRT(G157^2+H157^2+I157^2)</f>
        <v>60.5316614906699</v>
      </c>
      <c r="K157" s="1" t="n">
        <f aca="false">IF(D157&gt;=hwind,SQRT((G157-vxw)^2+(H157-vyw)^2+I157^2),J157)</f>
        <v>60.5316614906699</v>
      </c>
      <c r="L157" s="1" t="n">
        <f aca="false">J157/1.467</f>
        <v>41.262209605092</v>
      </c>
      <c r="M157" s="70" t="n">
        <f aca="false">cd0+cdspin*(spin/1000)*EXP(-A157/(tau*146.7/K157))</f>
        <v>0.487772678777225</v>
      </c>
      <c r="N157" s="71" t="n">
        <f aca="false">(romega/K157)*EXP(-A157/(tau*146.7/K157))</f>
        <v>1.34064280207054</v>
      </c>
      <c r="O157" s="71" t="n">
        <f aca="false">cl2_*N157/(cl0+cl1_*N157)</f>
        <v>0.40464386346007</v>
      </c>
      <c r="P157" s="71" t="n">
        <f aca="false">IF(D157&gt;=hwind,vxw,0)</f>
        <v>0</v>
      </c>
      <c r="Q157" s="71" t="n">
        <f aca="false">IF(D157&gt;=hwind,vyw,0)</f>
        <v>0</v>
      </c>
      <c r="R157" s="70" t="n">
        <f aca="false">-const*$M157*$K157*(G157-P157)</f>
        <v>-0.321381574766463</v>
      </c>
      <c r="S157" s="70" t="n">
        <f aca="false">-const*$M157*$K157*(H157-Q157)</f>
        <v>-9.35830383320807</v>
      </c>
      <c r="T157" s="70" t="n">
        <f aca="false">-const*$M157*$K157*I157</f>
        <v>-2.08810482081475</v>
      </c>
      <c r="U157" s="72" t="n">
        <f aca="false">omega*EXP(-A157/tau)*30/PI()</f>
        <v>6248.36428302788</v>
      </c>
      <c r="V157" s="70" t="n">
        <f aca="false">const*($O157/omega)*K157*(wy*I157-wz*(H157-Q157))</f>
        <v>1.16505732123027</v>
      </c>
      <c r="W157" s="70" t="n">
        <f aca="false">const*($O157/omega)*K157*(wz*(G157-P157)-wx*I157)</f>
        <v>-1.74715088837009</v>
      </c>
      <c r="X157" s="70" t="n">
        <f aca="false">const*($O157/omega)*K157*(wx*(H157-Q157)-wy*(G157-P157))</f>
        <v>7.65092860280974</v>
      </c>
      <c r="Y157" s="70" t="n">
        <f aca="false">R157+V157</f>
        <v>0.843675746463809</v>
      </c>
      <c r="Z157" s="70" t="n">
        <f aca="false">S157+W157</f>
        <v>-11.1054547215782</v>
      </c>
      <c r="AA157" s="70" t="n">
        <f aca="false">T157+X157-32.174</f>
        <v>-26.611176218005</v>
      </c>
      <c r="AB157" s="0" t="n">
        <f aca="false">IF(($D157-height)*($D158-height)&lt;0,1,0)</f>
        <v>0</v>
      </c>
    </row>
    <row r="158" customFormat="false" ht="12.75" hidden="false" customHeight="false" outlineLevel="0" collapsed="false">
      <c r="A158" s="0" t="n">
        <f aca="false">A157+dt</f>
        <v>1.26</v>
      </c>
      <c r="B158" s="70" t="n">
        <f aca="false">B157+G157*dt+0.5*Y157*dt*dt</f>
        <v>1.53504277154004</v>
      </c>
      <c r="C158" s="70" t="n">
        <f aca="false">C157+H157*dt+0.5*Z157*dt*dt</f>
        <v>88.7191390452581</v>
      </c>
      <c r="D158" s="70" t="n">
        <f aca="false">D157+I157*dt+0.5*AA157*dt*dt</f>
        <v>40.9030292339417</v>
      </c>
      <c r="E158" s="1" t="n">
        <f aca="false">SQRT(B158^2+C158^2)</f>
        <v>88.7324179161275</v>
      </c>
      <c r="F158" s="1" t="n">
        <f aca="false">ATAN2(C158,B158)*180/PI()</f>
        <v>0.991248315367843</v>
      </c>
      <c r="G158" s="69" t="n">
        <f aca="false">G157+Y157*dt</f>
        <v>2.03617622148642</v>
      </c>
      <c r="H158" s="69" t="n">
        <f aca="false">H157+Z157*dt</f>
        <v>58.9346515194486</v>
      </c>
      <c r="I158" s="69" t="n">
        <f aca="false">I157+AA157*dt</f>
        <v>12.9086713698554</v>
      </c>
      <c r="J158" s="1" t="n">
        <f aca="false">SQRT(G158^2+H158^2+I158^2)</f>
        <v>60.3661574051117</v>
      </c>
      <c r="K158" s="1" t="n">
        <f aca="false">IF(D158&gt;=hwind,SQRT((G158-vxw)^2+(H158-vyw)^2+I158^2),J158)</f>
        <v>60.3661574051117</v>
      </c>
      <c r="L158" s="1" t="n">
        <f aca="false">J158/1.467</f>
        <v>41.14939155086</v>
      </c>
      <c r="M158" s="70" t="n">
        <f aca="false">cd0+cdspin*(spin/1000)*EXP(-A158/(tau*146.7/K158))</f>
        <v>0.487755822619616</v>
      </c>
      <c r="N158" s="71" t="n">
        <f aca="false">(romega/K158)*EXP(-A158/(tau*146.7/K158))</f>
        <v>1.3441972078769</v>
      </c>
      <c r="O158" s="71" t="n">
        <f aca="false">cl2_*N158/(cl0+cl1_*N158)</f>
        <v>0.40481204094466</v>
      </c>
      <c r="P158" s="71" t="n">
        <f aca="false">IF(D158&gt;=hwind,vxw,0)</f>
        <v>0</v>
      </c>
      <c r="Q158" s="71" t="n">
        <f aca="false">IF(D158&gt;=hwind,vyw,0)</f>
        <v>0</v>
      </c>
      <c r="R158" s="70" t="n">
        <f aca="false">-const*$M158*$K158*(G158-P158)</f>
        <v>-0.321825246911072</v>
      </c>
      <c r="S158" s="70" t="n">
        <f aca="false">-const*$M158*$K158*(H158-Q158)</f>
        <v>-9.31484150375688</v>
      </c>
      <c r="T158" s="70" t="n">
        <f aca="false">-const*$M158*$K158*I158</f>
        <v>-2.04026366041389</v>
      </c>
      <c r="U158" s="72" t="n">
        <f aca="false">omega*EXP(-A158/tau)*30/PI()</f>
        <v>6246.28184202632</v>
      </c>
      <c r="V158" s="70" t="n">
        <f aca="false">const*($O158/omega)*K158*(wy*I158-wz*(H158-Q158))</f>
        <v>1.15773871454745</v>
      </c>
      <c r="W158" s="70" t="n">
        <f aca="false">const*($O158/omega)*K158*(wz*(G158-P158)-wx*I158)</f>
        <v>-1.70875134242756</v>
      </c>
      <c r="X158" s="70" t="n">
        <f aca="false">const*($O158/omega)*K158*(wx*(H158-Q158)-wy*(G158-P158))</f>
        <v>7.61870079733883</v>
      </c>
      <c r="Y158" s="70" t="n">
        <f aca="false">R158+V158</f>
        <v>0.835913467636383</v>
      </c>
      <c r="Z158" s="70" t="n">
        <f aca="false">S158+W158</f>
        <v>-11.0235928461844</v>
      </c>
      <c r="AA158" s="70" t="n">
        <f aca="false">T158+X158-32.174</f>
        <v>-26.5955628630751</v>
      </c>
      <c r="AB158" s="0" t="n">
        <f aca="false">IF(($D158-height)*($D159-height)&lt;0,1,0)</f>
        <v>0</v>
      </c>
    </row>
    <row r="159" customFormat="false" ht="12.75" hidden="false" customHeight="false" outlineLevel="0" collapsed="false">
      <c r="A159" s="0" t="n">
        <f aca="false">A158+dt</f>
        <v>1.27</v>
      </c>
      <c r="B159" s="70" t="n">
        <f aca="false">B158+G158*dt+0.5*Y158*dt*dt</f>
        <v>1.55544632942828</v>
      </c>
      <c r="C159" s="70" t="n">
        <f aca="false">C158+H158*dt+0.5*Z158*dt*dt</f>
        <v>89.3079343808103</v>
      </c>
      <c r="D159" s="70" t="n">
        <f aca="false">D158+I158*dt+0.5*AA158*dt*dt</f>
        <v>41.0307861694971</v>
      </c>
      <c r="E159" s="1" t="n">
        <f aca="false">SQRT(B159^2+C159^2)</f>
        <v>89.3214786971804</v>
      </c>
      <c r="F159" s="1" t="n">
        <f aca="false">ATAN2(C159,B159)*180/PI()</f>
        <v>0.997800485646551</v>
      </c>
      <c r="G159" s="69" t="n">
        <f aca="false">G158+Y158*dt</f>
        <v>2.04453535616278</v>
      </c>
      <c r="H159" s="69" t="n">
        <f aca="false">H158+Z158*dt</f>
        <v>58.8244155909868</v>
      </c>
      <c r="I159" s="69" t="n">
        <f aca="false">I158+AA158*dt</f>
        <v>12.6427157412247</v>
      </c>
      <c r="J159" s="1" t="n">
        <f aca="false">SQRT(G159^2+H159^2+I159^2)</f>
        <v>60.2024107138339</v>
      </c>
      <c r="K159" s="1" t="n">
        <f aca="false">IF(D159&gt;=hwind,SQRT((G159-vxw)^2+(H159-vyw)^2+I159^2),J159)</f>
        <v>60.2024107138339</v>
      </c>
      <c r="L159" s="1" t="n">
        <f aca="false">J159/1.467</f>
        <v>41.0377714477395</v>
      </c>
      <c r="M159" s="70" t="n">
        <f aca="false">cd0+cdspin*(spin/1000)*EXP(-A159/(tau*146.7/K159))</f>
        <v>0.487739013779399</v>
      </c>
      <c r="N159" s="71" t="n">
        <f aca="false">(romega/K159)*EXP(-A159/(tau*146.7/K159))</f>
        <v>1.34773215505135</v>
      </c>
      <c r="O159" s="71" t="n">
        <f aca="false">cl2_*N159/(cl0+cl1_*N159)</f>
        <v>0.404978555549116</v>
      </c>
      <c r="P159" s="71" t="n">
        <f aca="false">IF(D159&gt;=hwind,vxw,0)</f>
        <v>0</v>
      </c>
      <c r="Q159" s="71" t="n">
        <f aca="false">IF(D159&gt;=hwind,vyw,0)</f>
        <v>0</v>
      </c>
      <c r="R159" s="70" t="n">
        <f aca="false">-const*$M159*$K159*(G159-P159)</f>
        <v>-0.322258779999535</v>
      </c>
      <c r="S159" s="70" t="n">
        <f aca="false">-const*$M159*$K159*(H159-Q159)</f>
        <v>-9.27187898482483</v>
      </c>
      <c r="T159" s="70" t="n">
        <f aca="false">-const*$M159*$K159*I159</f>
        <v>-1.99273939595477</v>
      </c>
      <c r="U159" s="72" t="n">
        <f aca="false">omega*EXP(-A159/tau)*30/PI()</f>
        <v>6244.20009505608</v>
      </c>
      <c r="V159" s="70" t="n">
        <f aca="false">const*($O159/omega)*K159*(wy*I159-wz*(H159-Q159))</f>
        <v>1.15048361788512</v>
      </c>
      <c r="W159" s="70" t="n">
        <f aca="false">const*($O159/omega)*K159*(wz*(G159-P159)-wx*I159)</f>
        <v>-1.67056844773741</v>
      </c>
      <c r="X159" s="70" t="n">
        <f aca="false">const*($O159/omega)*K159*(wx*(H159-Q159)-wy*(G159-P159))</f>
        <v>7.58681996595705</v>
      </c>
      <c r="Y159" s="70" t="n">
        <f aca="false">R159+V159</f>
        <v>0.828224837885582</v>
      </c>
      <c r="Z159" s="70" t="n">
        <f aca="false">S159+W159</f>
        <v>-10.9424474325622</v>
      </c>
      <c r="AA159" s="70" t="n">
        <f aca="false">T159+X159-32.174</f>
        <v>-26.5799194299977</v>
      </c>
      <c r="AB159" s="0" t="n">
        <f aca="false">IF(($D159-height)*($D160-height)&lt;0,1,0)</f>
        <v>0</v>
      </c>
    </row>
    <row r="160" customFormat="false" ht="12.75" hidden="false" customHeight="false" outlineLevel="0" collapsed="false">
      <c r="A160" s="0" t="n">
        <f aca="false">A159+dt</f>
        <v>1.28</v>
      </c>
      <c r="B160" s="70" t="n">
        <f aca="false">B159+G159*dt+0.5*Y159*dt*dt</f>
        <v>1.5759330942318</v>
      </c>
      <c r="C160" s="70" t="n">
        <f aca="false">C159+H159*dt+0.5*Z159*dt*dt</f>
        <v>89.8956314143485</v>
      </c>
      <c r="D160" s="70" t="n">
        <f aca="false">D159+I159*dt+0.5*AA159*dt*dt</f>
        <v>41.1558843309378</v>
      </c>
      <c r="E160" s="1" t="n">
        <f aca="false">SQRT(B160^2+C160^2)</f>
        <v>89.9094439561379</v>
      </c>
      <c r="F160" s="1" t="n">
        <f aca="false">ATAN2(C160,B160)*180/PI()</f>
        <v>1.00433208453813</v>
      </c>
      <c r="G160" s="69" t="n">
        <f aca="false">G159+Y159*dt</f>
        <v>2.05281760454164</v>
      </c>
      <c r="H160" s="69" t="n">
        <f aca="false">H159+Z159*dt</f>
        <v>58.7149911166612</v>
      </c>
      <c r="I160" s="69" t="n">
        <f aca="false">I159+AA159*dt</f>
        <v>12.3769165469247</v>
      </c>
      <c r="J160" s="1" t="n">
        <f aca="false">SQRT(G160^2+H160^2+I160^2)</f>
        <v>60.0404222599796</v>
      </c>
      <c r="K160" s="1" t="n">
        <f aca="false">IF(D160&gt;=hwind,SQRT((G160-vxw)^2+(H160-vyw)^2+I160^2),J160)</f>
        <v>60.0404222599796</v>
      </c>
      <c r="L160" s="1" t="n">
        <f aca="false">J160/1.467</f>
        <v>40.9273498704701</v>
      </c>
      <c r="M160" s="70" t="n">
        <f aca="false">cd0+cdspin*(spin/1000)*EXP(-A160/(tau*146.7/K160))</f>
        <v>0.487722249959009</v>
      </c>
      <c r="N160" s="71" t="n">
        <f aca="false">(romega/K160)*EXP(-A160/(tau*146.7/K160))</f>
        <v>1.35124713839677</v>
      </c>
      <c r="O160" s="71" t="n">
        <f aca="false">cl2_*N160/(cl0+cl1_*N160)</f>
        <v>0.405143400717509</v>
      </c>
      <c r="P160" s="71" t="n">
        <f aca="false">IF(D160&gt;=hwind,vxw,0)</f>
        <v>0</v>
      </c>
      <c r="Q160" s="71" t="n">
        <f aca="false">IF(D160&gt;=hwind,vyw,0)</f>
        <v>0</v>
      </c>
      <c r="R160" s="70" t="n">
        <f aca="false">-const*$M160*$K160*(G160-P160)</f>
        <v>-0.322682509201271</v>
      </c>
      <c r="S160" s="70" t="n">
        <f aca="false">-const*$M160*$K160*(H160-Q160)</f>
        <v>-9.22941259824444</v>
      </c>
      <c r="T160" s="70" t="n">
        <f aca="false">-const*$M160*$K160*I160</f>
        <v>-1.94552817488534</v>
      </c>
      <c r="U160" s="72" t="n">
        <f aca="false">omega*EXP(-A160/tau)*30/PI()</f>
        <v>6242.11904188586</v>
      </c>
      <c r="V160" s="70" t="n">
        <f aca="false">const*($O160/omega)*K160*(wy*I160-wz*(H160-Q160))</f>
        <v>1.14329156367541</v>
      </c>
      <c r="W160" s="70" t="n">
        <f aca="false">const*($O160/omega)*K160*(wz*(G160-P160)-wx*I160)</f>
        <v>-1.63259989287345</v>
      </c>
      <c r="X160" s="70" t="n">
        <f aca="false">const*($O160/omega)*K160*(wx*(H160-Q160)-wy*(G160-P160))</f>
        <v>7.55528396782514</v>
      </c>
      <c r="Y160" s="70" t="n">
        <f aca="false">R160+V160</f>
        <v>0.820609054474136</v>
      </c>
      <c r="Z160" s="70" t="n">
        <f aca="false">S160+W160</f>
        <v>-10.8620124911179</v>
      </c>
      <c r="AA160" s="70" t="n">
        <f aca="false">T160+X160-32.174</f>
        <v>-26.5642442070602</v>
      </c>
      <c r="AB160" s="0" t="n">
        <f aca="false">IF(($D160-height)*($D161-height)&lt;0,1,0)</f>
        <v>0</v>
      </c>
    </row>
    <row r="161" customFormat="false" ht="12.75" hidden="false" customHeight="false" outlineLevel="0" collapsed="false">
      <c r="A161" s="0" t="n">
        <f aca="false">A160+dt</f>
        <v>1.29</v>
      </c>
      <c r="B161" s="70" t="n">
        <f aca="false">B160+G160*dt+0.5*Y160*dt*dt</f>
        <v>1.59650230072994</v>
      </c>
      <c r="C161" s="70" t="n">
        <f aca="false">C160+H160*dt+0.5*Z160*dt*dt</f>
        <v>90.4822382248906</v>
      </c>
      <c r="D161" s="70" t="n">
        <f aca="false">D160+I160*dt+0.5*AA160*dt*dt</f>
        <v>41.2783252841967</v>
      </c>
      <c r="E161" s="1" t="n">
        <f aca="false">SQRT(B161^2+C161^2)</f>
        <v>90.4963217693519</v>
      </c>
      <c r="F161" s="1" t="n">
        <f aca="false">ATAN2(C161,B161)*180/PI()</f>
        <v>1.0108431756531</v>
      </c>
      <c r="G161" s="69" t="n">
        <f aca="false">G160+Y160*dt</f>
        <v>2.06102369508638</v>
      </c>
      <c r="H161" s="69" t="n">
        <f aca="false">H160+Z160*dt</f>
        <v>58.60637099175</v>
      </c>
      <c r="I161" s="69" t="n">
        <f aca="false">I160+AA160*dt</f>
        <v>12.1112741048541</v>
      </c>
      <c r="J161" s="1" t="n">
        <f aca="false">SQRT(G161^2+H161^2+I161^2)</f>
        <v>59.8801928849369</v>
      </c>
      <c r="K161" s="1" t="n">
        <f aca="false">IF(D161&gt;=hwind,SQRT((G161-vxw)^2+(H161-vyw)^2+I161^2),J161)</f>
        <v>59.8801928849369</v>
      </c>
      <c r="L161" s="1" t="n">
        <f aca="false">J161/1.467</f>
        <v>40.818127392595</v>
      </c>
      <c r="M161" s="70" t="n">
        <f aca="false">cd0+cdspin*(spin/1000)*EXP(-A161/(tau*146.7/K161))</f>
        <v>0.4877055288604</v>
      </c>
      <c r="N161" s="71" t="n">
        <f aca="false">(romega/K161)*EXP(-A161/(tau*146.7/K161))</f>
        <v>1.35474165057452</v>
      </c>
      <c r="O161" s="71" t="n">
        <f aca="false">cl2_*N161/(cl0+cl1_*N161)</f>
        <v>0.40530656993576</v>
      </c>
      <c r="P161" s="71" t="n">
        <f aca="false">IF(D161&gt;=hwind,vxw,0)</f>
        <v>0</v>
      </c>
      <c r="Q161" s="71" t="n">
        <f aca="false">IF(D161&gt;=hwind,vyw,0)</f>
        <v>0</v>
      </c>
      <c r="R161" s="70" t="n">
        <f aca="false">-const*$M161*$K161*(G161-P161)</f>
        <v>-0.323096765051485</v>
      </c>
      <c r="S161" s="70" t="n">
        <f aca="false">-const*$M161*$K161*(H161-Q161)</f>
        <v>-9.18743871018332</v>
      </c>
      <c r="T161" s="70" t="n">
        <f aca="false">-const*$M161*$K161*I161</f>
        <v>-1.89862615032487</v>
      </c>
      <c r="U161" s="72" t="n">
        <f aca="false">omega*EXP(-A161/tau)*30/PI()</f>
        <v>6240.03868228442</v>
      </c>
      <c r="V161" s="70" t="n">
        <f aca="false">const*($O161/omega)*K161*(wy*I161-wz*(H161-Q161))</f>
        <v>1.13616208707995</v>
      </c>
      <c r="W161" s="70" t="n">
        <f aca="false">const*($O161/omega)*K161*(wz*(G161-P161)-wx*I161)</f>
        <v>-1.59484336064151</v>
      </c>
      <c r="X161" s="70" t="n">
        <f aca="false">const*($O161/omega)*K161*(wx*(H161-Q161)-wy*(G161-P161))</f>
        <v>7.52409068572168</v>
      </c>
      <c r="Y161" s="70" t="n">
        <f aca="false">R161+V161</f>
        <v>0.81306532202846</v>
      </c>
      <c r="Z161" s="70" t="n">
        <f aca="false">S161+W161</f>
        <v>-10.7822820708248</v>
      </c>
      <c r="AA161" s="70" t="n">
        <f aca="false">T161+X161-32.174</f>
        <v>-26.5485354646032</v>
      </c>
      <c r="AB161" s="0" t="n">
        <f aca="false">IF(($D161-height)*($D162-height)&lt;0,1,0)</f>
        <v>0</v>
      </c>
    </row>
    <row r="162" customFormat="false" ht="12.75" hidden="false" customHeight="false" outlineLevel="0" collapsed="false">
      <c r="A162" s="0" t="n">
        <f aca="false">A161+dt</f>
        <v>1.3</v>
      </c>
      <c r="B162" s="70" t="n">
        <f aca="false">B161+G161*dt+0.5*Y161*dt*dt</f>
        <v>1.61715319094691</v>
      </c>
      <c r="C162" s="70" t="n">
        <f aca="false">C161+H161*dt+0.5*Z161*dt*dt</f>
        <v>91.0677628207045</v>
      </c>
      <c r="D162" s="70" t="n">
        <f aca="false">D161+I161*dt+0.5*AA161*dt*dt</f>
        <v>41.398110598472</v>
      </c>
      <c r="E162" s="1" t="n">
        <f aca="false">SQRT(B162^2+C162^2)</f>
        <v>91.0821201422709</v>
      </c>
      <c r="F162" s="1" t="n">
        <f aca="false">ATAN2(C162,B162)*180/PI()</f>
        <v>1.01733382252643</v>
      </c>
      <c r="G162" s="69" t="n">
        <f aca="false">G161+Y161*dt</f>
        <v>2.06915434830666</v>
      </c>
      <c r="H162" s="69" t="n">
        <f aca="false">H161+Z161*dt</f>
        <v>58.4985481710417</v>
      </c>
      <c r="I162" s="69" t="n">
        <f aca="false">I161+AA161*dt</f>
        <v>11.8457887502081</v>
      </c>
      <c r="J162" s="1" t="n">
        <f aca="false">SQRT(G162^2+H162^2+I162^2)</f>
        <v>59.7217234258303</v>
      </c>
      <c r="K162" s="1" t="n">
        <f aca="false">IF(D162&gt;=hwind,SQRT((G162-vxw)^2+(H162-vyw)^2+I162^2),J162)</f>
        <v>59.7217234258303</v>
      </c>
      <c r="L162" s="1" t="n">
        <f aca="false">J162/1.467</f>
        <v>40.7101045847514</v>
      </c>
      <c r="M162" s="70" t="n">
        <f aca="false">cd0+cdspin*(spin/1000)*EXP(-A162/(tau*146.7/K162))</f>
        <v>0.487688848185179</v>
      </c>
      <c r="N162" s="71" t="n">
        <f aca="false">(romega/K162)*EXP(-A162/(tau*146.7/K162))</f>
        <v>1.35821518228623</v>
      </c>
      <c r="O162" s="71" t="n">
        <f aca="false">cl2_*N162/(cl0+cl1_*N162)</f>
        <v>0.405468056734627</v>
      </c>
      <c r="P162" s="71" t="n">
        <f aca="false">IF(D162&gt;=hwind,vxw,0)</f>
        <v>0</v>
      </c>
      <c r="Q162" s="71" t="n">
        <f aca="false">IF(D162&gt;=hwind,vyw,0)</f>
        <v>0</v>
      </c>
      <c r="R162" s="70" t="n">
        <f aca="false">-const*$M162*$K162*(G162-P162)</f>
        <v>-0.323501873499405</v>
      </c>
      <c r="S162" s="70" t="n">
        <f aca="false">-const*$M162*$K162*(H162-Q162)</f>
        <v>-9.14595373023497</v>
      </c>
      <c r="T162" s="70" t="n">
        <f aca="false">-const*$M162*$K162*I162</f>
        <v>-1.85202948098415</v>
      </c>
      <c r="U162" s="72" t="n">
        <f aca="false">omega*EXP(-A162/tau)*30/PI()</f>
        <v>6237.95901602063</v>
      </c>
      <c r="V162" s="70" t="n">
        <f aca="false">const*($O162/omega)*K162*(wy*I162-wz*(H162-Q162))</f>
        <v>1.12909472591749</v>
      </c>
      <c r="W162" s="70" t="n">
        <f aca="false">const*($O162/omega)*K162*(wz*(G162-P162)-wx*I162)</f>
        <v>-1.55729652811761</v>
      </c>
      <c r="X162" s="70" t="n">
        <f aca="false">const*($O162/omega)*K162*(wx*(H162-Q162)-wy*(G162-P162))</f>
        <v>7.49323802548331</v>
      </c>
      <c r="Y162" s="70" t="n">
        <f aca="false">R162+V162</f>
        <v>0.805592852418087</v>
      </c>
      <c r="Z162" s="70" t="n">
        <f aca="false">S162+W162</f>
        <v>-10.7032502583526</v>
      </c>
      <c r="AA162" s="70" t="n">
        <f aca="false">T162+X162-32.174</f>
        <v>-26.5327914555008</v>
      </c>
      <c r="AB162" s="0" t="n">
        <f aca="false">IF(($D162-height)*($D163-height)&lt;0,1,0)</f>
        <v>0</v>
      </c>
    </row>
    <row r="163" customFormat="false" ht="12.75" hidden="false" customHeight="false" outlineLevel="0" collapsed="false">
      <c r="A163" s="0" t="n">
        <f aca="false">A162+dt</f>
        <v>1.31</v>
      </c>
      <c r="B163" s="70" t="n">
        <f aca="false">B162+G162*dt+0.5*Y162*dt*dt</f>
        <v>1.6378850140726</v>
      </c>
      <c r="C163" s="70" t="n">
        <f aca="false">C162+H162*dt+0.5*Z162*dt*dt</f>
        <v>91.652213139902</v>
      </c>
      <c r="D163" s="70" t="n">
        <f aca="false">D162+I162*dt+0.5*AA162*dt*dt</f>
        <v>41.5152418464014</v>
      </c>
      <c r="E163" s="1" t="n">
        <f aca="false">SQRT(B163^2+C163^2)</f>
        <v>91.666847010036</v>
      </c>
      <c r="F163" s="1" t="n">
        <f aca="false">ATAN2(C163,B163)*180/PI()</f>
        <v>1.02380408861438</v>
      </c>
      <c r="G163" s="69" t="n">
        <f aca="false">G162+Y162*dt</f>
        <v>2.07721027683084</v>
      </c>
      <c r="H163" s="69" t="n">
        <f aca="false">H162+Z162*dt</f>
        <v>58.3915156684582</v>
      </c>
      <c r="I163" s="69" t="n">
        <f aca="false">I162+AA162*dt</f>
        <v>11.5804608356531</v>
      </c>
      <c r="J163" s="1" t="n">
        <f aca="false">SQRT(G163^2+H163^2+I163^2)</f>
        <v>59.5650147130013</v>
      </c>
      <c r="K163" s="1" t="n">
        <f aca="false">IF(D163&gt;=hwind,SQRT((G163-vxw)^2+(H163-vyw)^2+I163^2),J163)</f>
        <v>59.5650147130013</v>
      </c>
      <c r="L163" s="1" t="n">
        <f aca="false">J163/1.467</f>
        <v>40.6032820129525</v>
      </c>
      <c r="M163" s="70" t="n">
        <f aca="false">cd0+cdspin*(spin/1000)*EXP(-A163/(tau*146.7/K163))</f>
        <v>0.487672205634752</v>
      </c>
      <c r="N163" s="71" t="n">
        <f aca="false">(romega/K163)*EXP(-A163/(tau*146.7/K163))</f>
        <v>1.3616672224607</v>
      </c>
      <c r="O163" s="71" t="n">
        <f aca="false">cl2_*N163/(cl0+cl1_*N163)</f>
        <v>0.405627854692697</v>
      </c>
      <c r="P163" s="71" t="n">
        <f aca="false">IF(D163&gt;=hwind,vxw,0)</f>
        <v>0</v>
      </c>
      <c r="Q163" s="71" t="n">
        <f aca="false">IF(D163&gt;=hwind,vyw,0)</f>
        <v>0</v>
      </c>
      <c r="R163" s="70" t="n">
        <f aca="false">-const*$M163*$K163*(G163-P163)</f>
        <v>-0.323898155955211</v>
      </c>
      <c r="S163" s="70" t="n">
        <f aca="false">-const*$M163*$K163*(H163-Q163)</f>
        <v>-9.10495411051907</v>
      </c>
      <c r="T163" s="70" t="n">
        <f aca="false">-const*$M163*$K163*I163</f>
        <v>-1.80573433109633</v>
      </c>
      <c r="U163" s="72" t="n">
        <f aca="false">omega*EXP(-A163/tau)*30/PI()</f>
        <v>6235.8800428634</v>
      </c>
      <c r="V163" s="70" t="n">
        <f aca="false">const*($O163/omega)*K163*(wy*I163-wz*(H163-Q163))</f>
        <v>1.12208902059272</v>
      </c>
      <c r="W163" s="70" t="n">
        <f aca="false">const*($O163/omega)*K163*(wz*(G163-P163)-wx*I163)</f>
        <v>-1.5199570666939</v>
      </c>
      <c r="X163" s="70" t="n">
        <f aca="false">const*($O163/omega)*K163*(wx*(H163-Q163)-wy*(G163-P163))</f>
        <v>7.46272391544883</v>
      </c>
      <c r="Y163" s="70" t="n">
        <f aca="false">R163+V163</f>
        <v>0.798190864637504</v>
      </c>
      <c r="Z163" s="70" t="n">
        <f aca="false">S163+W163</f>
        <v>-10.624911177213</v>
      </c>
      <c r="AA163" s="70" t="n">
        <f aca="false">T163+X163-32.174</f>
        <v>-26.5170104156475</v>
      </c>
      <c r="AB163" s="0" t="n">
        <f aca="false">IF(($D163-height)*($D164-height)&lt;0,1,0)</f>
        <v>0</v>
      </c>
    </row>
    <row r="164" customFormat="false" ht="12.75" hidden="false" customHeight="false" outlineLevel="0" collapsed="false">
      <c r="A164" s="0" t="n">
        <f aca="false">A163+dt</f>
        <v>1.32</v>
      </c>
      <c r="B164" s="70" t="n">
        <f aca="false">B163+G163*dt+0.5*Y163*dt*dt</f>
        <v>1.65869702638414</v>
      </c>
      <c r="C164" s="70" t="n">
        <f aca="false">C163+H163*dt+0.5*Z163*dt*dt</f>
        <v>92.2355970510277</v>
      </c>
      <c r="D164" s="70" t="n">
        <f aca="false">D163+I163*dt+0.5*AA163*dt*dt</f>
        <v>41.6297206042371</v>
      </c>
      <c r="E164" s="1" t="n">
        <f aca="false">SQRT(B164^2+C164^2)</f>
        <v>92.2505102380734</v>
      </c>
      <c r="F164" s="1" t="n">
        <f aca="false">ATAN2(C164,B164)*180/PI()</f>
        <v>1.03025403729136</v>
      </c>
      <c r="G164" s="69" t="n">
        <f aca="false">G163+Y163*dt</f>
        <v>2.08519218547722</v>
      </c>
      <c r="H164" s="69" t="n">
        <f aca="false">H163+Z163*dt</f>
        <v>58.2852665566861</v>
      </c>
      <c r="I164" s="69" t="n">
        <f aca="false">I163+AA163*dt</f>
        <v>11.3152907314966</v>
      </c>
      <c r="J164" s="1" t="n">
        <f aca="false">SQRT(G164^2+H164^2+I164^2)</f>
        <v>59.4100675674807</v>
      </c>
      <c r="K164" s="1" t="n">
        <f aca="false">IF(D164&gt;=hwind,SQRT((G164-vxw)^2+(H164-vyw)^2+I164^2),J164)</f>
        <v>59.4100675674807</v>
      </c>
      <c r="L164" s="1" t="n">
        <f aca="false">J164/1.467</f>
        <v>40.4976602368648</v>
      </c>
      <c r="M164" s="70" t="n">
        <f aca="false">cd0+cdspin*(spin/1000)*EXP(-A164/(tau*146.7/K164))</f>
        <v>0.487655598910477</v>
      </c>
      <c r="N164" s="71" t="n">
        <f aca="false">(romega/K164)*EXP(-A164/(tau*146.7/K164))</f>
        <v>1.36509725844584</v>
      </c>
      <c r="O164" s="71" t="n">
        <f aca="false">cl2_*N164/(cl0+cl1_*N164)</f>
        <v>0.40578595743941</v>
      </c>
      <c r="P164" s="71" t="n">
        <f aca="false">IF(D164&gt;=hwind,vxw,0)</f>
        <v>0</v>
      </c>
      <c r="Q164" s="71" t="n">
        <f aca="false">IF(D164&gt;=hwind,vyw,0)</f>
        <v>0</v>
      </c>
      <c r="R164" s="70" t="n">
        <f aca="false">-const*$M164*$K164*(G164-P164)</f>
        <v>-0.324285929335695</v>
      </c>
      <c r="S164" s="70" t="n">
        <f aca="false">-const*$M164*$K164*(H164-Q164)</f>
        <v>-9.06443634479089</v>
      </c>
      <c r="T164" s="70" t="n">
        <f aca="false">-const*$M164*$K164*I164</f>
        <v>-1.75973687035815</v>
      </c>
      <c r="U164" s="72" t="n">
        <f aca="false">omega*EXP(-A164/tau)*30/PI()</f>
        <v>6233.80176258174</v>
      </c>
      <c r="V164" s="70" t="n">
        <f aca="false">const*($O164/omega)*K164*(wy*I164-wz*(H164-Q164))</f>
        <v>1.11514451402609</v>
      </c>
      <c r="W164" s="70" t="n">
        <f aca="false">const*($O164/omega)*K164*(wz*(G164-P164)-wx*I164)</f>
        <v>-1.48282264213237</v>
      </c>
      <c r="X164" s="70" t="n">
        <f aca="false">const*($O164/omega)*K164*(wx*(H164-Q164)-wy*(G164-P164))</f>
        <v>7.4325463059071</v>
      </c>
      <c r="Y164" s="70" t="n">
        <f aca="false">R164+V164</f>
        <v>0.790858584690393</v>
      </c>
      <c r="Z164" s="70" t="n">
        <f aca="false">S164+W164</f>
        <v>-10.5472589869233</v>
      </c>
      <c r="AA164" s="70" t="n">
        <f aca="false">T164+X164-32.174</f>
        <v>-26.501190564451</v>
      </c>
      <c r="AB164" s="0" t="n">
        <f aca="false">IF(($D164-height)*($D165-height)&lt;0,1,0)</f>
        <v>0</v>
      </c>
    </row>
    <row r="165" customFormat="false" ht="12.75" hidden="false" customHeight="false" outlineLevel="0" collapsed="false">
      <c r="A165" s="0" t="n">
        <f aca="false">A164+dt</f>
        <v>1.33</v>
      </c>
      <c r="B165" s="70" t="n">
        <f aca="false">B164+G164*dt+0.5*Y164*dt*dt</f>
        <v>1.67958849116814</v>
      </c>
      <c r="C165" s="70" t="n">
        <f aca="false">C164+H164*dt+0.5*Z164*dt*dt</f>
        <v>92.8179223536452</v>
      </c>
      <c r="D165" s="70" t="n">
        <f aca="false">D164+I164*dt+0.5*AA164*dt*dt</f>
        <v>41.7415484520239</v>
      </c>
      <c r="E165" s="1" t="n">
        <f aca="false">SQRT(B165^2+C165^2)</f>
        <v>92.8331176226834</v>
      </c>
      <c r="F165" s="1" t="n">
        <f aca="false">ATAN2(C165,B165)*180/PI()</f>
        <v>1.03668373184676</v>
      </c>
      <c r="G165" s="69" t="n">
        <f aca="false">G164+Y164*dt</f>
        <v>2.09310077132412</v>
      </c>
      <c r="H165" s="69" t="n">
        <f aca="false">H164+Z164*dt</f>
        <v>58.1797939668169</v>
      </c>
      <c r="I165" s="69" t="n">
        <f aca="false">I164+AA164*dt</f>
        <v>11.0502788258521</v>
      </c>
      <c r="J165" s="1" t="n">
        <f aca="false">SQRT(G165^2+H165^2+I165^2)</f>
        <v>59.2568827984501</v>
      </c>
      <c r="K165" s="1" t="n">
        <f aca="false">IF(D165&gt;=hwind,SQRT((G165-vxw)^2+(H165-vyw)^2+I165^2),J165)</f>
        <v>59.2568827984501</v>
      </c>
      <c r="L165" s="1" t="n">
        <f aca="false">J165/1.467</f>
        <v>40.3932398080778</v>
      </c>
      <c r="M165" s="70" t="n">
        <f aca="false">cd0+cdspin*(spin/1000)*EXP(-A165/(tau*146.7/K165))</f>
        <v>0.487639025713822</v>
      </c>
      <c r="N165" s="71" t="n">
        <f aca="false">(romega/K165)*EXP(-A165/(tau*146.7/K165))</f>
        <v>1.36850477620561</v>
      </c>
      <c r="O165" s="71" t="n">
        <f aca="false">cl2_*N165/(cl0+cl1_*N165)</f>
        <v>0.405942358658105</v>
      </c>
      <c r="P165" s="71" t="n">
        <f aca="false">IF(D165&gt;=hwind,vxw,0)</f>
        <v>0</v>
      </c>
      <c r="Q165" s="71" t="n">
        <f aca="false">IF(D165&gt;=hwind,vyw,0)</f>
        <v>0</v>
      </c>
      <c r="R165" s="70" t="n">
        <f aca="false">-const*$M165*$K165*(G165-P165)</f>
        <v>-0.324665506108675</v>
      </c>
      <c r="S165" s="70" t="n">
        <f aca="false">-const*$M165*$K165*(H165-Q165)</f>
        <v>-9.02439696756007</v>
      </c>
      <c r="T165" s="70" t="n">
        <f aca="false">-const*$M165*$K165*I165</f>
        <v>-1.71403327388182</v>
      </c>
      <c r="U165" s="72" t="n">
        <f aca="false">omega*EXP(-A165/tau)*30/PI()</f>
        <v>6231.72417494472</v>
      </c>
      <c r="V165" s="70" t="n">
        <f aca="false">const*($O165/omega)*K165*(wy*I165-wz*(H165-Q165))</f>
        <v>1.10826075158493</v>
      </c>
      <c r="W165" s="70" t="n">
        <f aca="false">const*($O165/omega)*K165*(wz*(G165-P165)-wx*I165)</f>
        <v>-1.44589091462639</v>
      </c>
      <c r="X165" s="70" t="n">
        <f aca="false">const*($O165/omega)*K165*(wx*(H165-Q165)-wy*(G165-P165))</f>
        <v>7.40270316854898</v>
      </c>
      <c r="Y165" s="70" t="n">
        <f aca="false">R165+V165</f>
        <v>0.783595245476251</v>
      </c>
      <c r="Z165" s="70" t="n">
        <f aca="false">S165+W165</f>
        <v>-10.4702878821865</v>
      </c>
      <c r="AA165" s="70" t="n">
        <f aca="false">T165+X165-32.174</f>
        <v>-26.4853301053328</v>
      </c>
      <c r="AB165" s="0" t="n">
        <f aca="false">IF(($D165-height)*($D166-height)&lt;0,1,0)</f>
        <v>0</v>
      </c>
    </row>
    <row r="166" customFormat="false" ht="12.75" hidden="false" customHeight="false" outlineLevel="0" collapsed="false">
      <c r="A166" s="0" t="n">
        <f aca="false">A165+dt</f>
        <v>1.34</v>
      </c>
      <c r="B166" s="70" t="n">
        <f aca="false">B165+G165*dt+0.5*Y165*dt*dt</f>
        <v>1.70055867864366</v>
      </c>
      <c r="C166" s="70" t="n">
        <f aca="false">C165+H165*dt+0.5*Z165*dt*dt</f>
        <v>93.3991967789193</v>
      </c>
      <c r="D166" s="70" t="n">
        <f aca="false">D165+I165*dt+0.5*AA165*dt*dt</f>
        <v>41.8507269737771</v>
      </c>
      <c r="E166" s="1" t="n">
        <f aca="false">SQRT(B166^2+C166^2)</f>
        <v>93.4146768916255</v>
      </c>
      <c r="F166" s="1" t="n">
        <f aca="false">ATAN2(C166,B166)*180/PI()</f>
        <v>1.04309323548181</v>
      </c>
      <c r="G166" s="69" t="n">
        <f aca="false">G165+Y165*dt</f>
        <v>2.10093672377888</v>
      </c>
      <c r="H166" s="69" t="n">
        <f aca="false">H165+Z165*dt</f>
        <v>58.075091087995</v>
      </c>
      <c r="I166" s="69" t="n">
        <f aca="false">I165+AA165*dt</f>
        <v>10.7854255247988</v>
      </c>
      <c r="J166" s="1" t="n">
        <f aca="false">SQRT(G166^2+H166^2+I166^2)</f>
        <v>59.105461200698</v>
      </c>
      <c r="K166" s="1" t="n">
        <f aca="false">IF(D166&gt;=hwind,SQRT((G166-vxw)^2+(H166-vyw)^2+I166^2),J166)</f>
        <v>59.105461200698</v>
      </c>
      <c r="L166" s="1" t="n">
        <f aca="false">J166/1.467</f>
        <v>40.2900212683695</v>
      </c>
      <c r="M166" s="70" t="n">
        <f aca="false">cd0+cdspin*(spin/1000)*EXP(-A166/(tau*146.7/K166))</f>
        <v>0.48762248374653</v>
      </c>
      <c r="N166" s="71" t="n">
        <f aca="false">(romega/K166)*EXP(-A166/(tau*146.7/K166))</f>
        <v>1.3718892605219</v>
      </c>
      <c r="O166" s="71" t="n">
        <f aca="false">cl2_*N166/(cl0+cl1_*N166)</f>
        <v>0.40609705208908</v>
      </c>
      <c r="P166" s="71" t="n">
        <f aca="false">IF(D166&gt;=hwind,vxw,0)</f>
        <v>0</v>
      </c>
      <c r="Q166" s="71" t="n">
        <f aca="false">IF(D166&gt;=hwind,vyw,0)</f>
        <v>0</v>
      </c>
      <c r="R166" s="70" t="n">
        <f aca="false">-const*$M166*$K166*(G166-P166)</f>
        <v>-0.325037194336191</v>
      </c>
      <c r="S166" s="70" t="n">
        <f aca="false">-const*$M166*$K166*(H166-Q166)</f>
        <v>-8.98483255321846</v>
      </c>
      <c r="T166" s="70" t="n">
        <f aca="false">-const*$M166*$K166*I166</f>
        <v>-1.66861972215756</v>
      </c>
      <c r="U166" s="72" t="n">
        <f aca="false">omega*EXP(-A166/tau)*30/PI()</f>
        <v>6229.6472797215</v>
      </c>
      <c r="V166" s="70" t="n">
        <f aca="false">const*($O166/omega)*K166*(wy*I166-wz*(H166-Q166))</f>
        <v>1.10143728101559</v>
      </c>
      <c r="W166" s="70" t="n">
        <f aca="false">const*($O166/omega)*K166*(wz*(G166-P166)-wx*I166)</f>
        <v>-1.40915953887028</v>
      </c>
      <c r="X166" s="70" t="n">
        <f aca="false">const*($O166/omega)*K166*(wx*(H166-Q166)-wy*(G166-P166))</f>
        <v>7.3731924959231</v>
      </c>
      <c r="Y166" s="70" t="n">
        <f aca="false">R166+V166</f>
        <v>0.776400086679396</v>
      </c>
      <c r="Z166" s="70" t="n">
        <f aca="false">S166+W166</f>
        <v>-10.3939920920887</v>
      </c>
      <c r="AA166" s="70" t="n">
        <f aca="false">T166+X166-32.174</f>
        <v>-26.4694272262345</v>
      </c>
      <c r="AB166" s="0" t="n">
        <f aca="false">IF(($D166-height)*($D167-height)&lt;0,1,0)</f>
        <v>0</v>
      </c>
    </row>
    <row r="167" customFormat="false" ht="12.75" hidden="false" customHeight="false" outlineLevel="0" collapsed="false">
      <c r="A167" s="0" t="n">
        <f aca="false">A166+dt</f>
        <v>1.35</v>
      </c>
      <c r="B167" s="70" t="n">
        <f aca="false">B166+G166*dt+0.5*Y166*dt*dt</f>
        <v>1.72160686588578</v>
      </c>
      <c r="C167" s="70" t="n">
        <f aca="false">C166+H166*dt+0.5*Z166*dt*dt</f>
        <v>93.9794279901946</v>
      </c>
      <c r="D167" s="70" t="n">
        <f aca="false">D166+I166*dt+0.5*AA166*dt*dt</f>
        <v>41.9572577576638</v>
      </c>
      <c r="E167" s="1" t="n">
        <f aca="false">SQRT(B167^2+C167^2)</f>
        <v>93.9951957047</v>
      </c>
      <c r="F167" s="1" t="n">
        <f aca="false">ATAN2(C167,B167)*180/PI()</f>
        <v>1.04948261130636</v>
      </c>
      <c r="G167" s="69" t="n">
        <f aca="false">G166+Y166*dt</f>
        <v>2.10870072464568</v>
      </c>
      <c r="H167" s="69" t="n">
        <f aca="false">H166+Z166*dt</f>
        <v>57.9711511670741</v>
      </c>
      <c r="I167" s="69" t="n">
        <f aca="false">I166+AA166*dt</f>
        <v>10.5207312525364</v>
      </c>
      <c r="J167" s="1" t="n">
        <f aca="false">SQRT(G167^2+H167^2+I167^2)</f>
        <v>58.9558035520675</v>
      </c>
      <c r="K167" s="1" t="n">
        <f aca="false">IF(D167&gt;=hwind,SQRT((G167-vxw)^2+(H167-vyw)^2+I167^2),J167)</f>
        <v>58.9558035520675</v>
      </c>
      <c r="L167" s="1" t="n">
        <f aca="false">J167/1.467</f>
        <v>40.1880051479669</v>
      </c>
      <c r="M167" s="70" t="n">
        <f aca="false">cd0+cdspin*(spin/1000)*EXP(-A167/(tau*146.7/K167))</f>
        <v>0.487605970710794</v>
      </c>
      <c r="N167" s="71" t="n">
        <f aca="false">(romega/K167)*EXP(-A167/(tau*146.7/K167))</f>
        <v>1.37525019520124</v>
      </c>
      <c r="O167" s="71" t="n">
        <f aca="false">cl2_*N167/(cl0+cl1_*N167)</f>
        <v>0.406250031532669</v>
      </c>
      <c r="P167" s="71" t="n">
        <f aca="false">IF(D167&gt;=hwind,vxw,0)</f>
        <v>0</v>
      </c>
      <c r="Q167" s="71" t="n">
        <f aca="false">IF(D167&gt;=hwind,vyw,0)</f>
        <v>0</v>
      </c>
      <c r="R167" s="70" t="n">
        <f aca="false">-const*$M167*$K167*(G167-P167)</f>
        <v>-0.32540129771651</v>
      </c>
      <c r="S167" s="70" t="n">
        <f aca="false">-const*$M167*$K167*(H167-Q167)</f>
        <v>-8.94573971517724</v>
      </c>
      <c r="T167" s="70" t="n">
        <f aca="false">-const*$M167*$K167*I167</f>
        <v>-1.62349240102681</v>
      </c>
      <c r="U167" s="72" t="n">
        <f aca="false">omega*EXP(-A167/tau)*30/PI()</f>
        <v>6227.57107668133</v>
      </c>
      <c r="V167" s="70" t="n">
        <f aca="false">const*($O167/omega)*K167*(wy*I167-wz*(H167-Q167))</f>
        <v>1.09467365237682</v>
      </c>
      <c r="W167" s="70" t="n">
        <f aca="false">const*($O167/omega)*K167*(wz*(G167-P167)-wx*I167)</f>
        <v>-1.37262616413693</v>
      </c>
      <c r="X167" s="70" t="n">
        <f aca="false">const*($O167/omega)*K167*(wx*(H167-Q167)-wy*(G167-P167))</f>
        <v>7.34401230089575</v>
      </c>
      <c r="Y167" s="70" t="n">
        <f aca="false">R167+V167</f>
        <v>0.769272354660312</v>
      </c>
      <c r="Z167" s="70" t="n">
        <f aca="false">S167+W167</f>
        <v>-10.3183658793142</v>
      </c>
      <c r="AA167" s="70" t="n">
        <f aca="false">T167+X167-32.174</f>
        <v>-26.4534801001311</v>
      </c>
      <c r="AB167" s="0" t="n">
        <f aca="false">IF(($D167-height)*($D168-height)&lt;0,1,0)</f>
        <v>0</v>
      </c>
    </row>
    <row r="168" customFormat="false" ht="12.75" hidden="false" customHeight="false" outlineLevel="0" collapsed="false">
      <c r="A168" s="0" t="n">
        <f aca="false">A167+dt</f>
        <v>1.36</v>
      </c>
      <c r="B168" s="70" t="n">
        <f aca="false">B167+G167*dt+0.5*Y167*dt*dt</f>
        <v>1.74273233674997</v>
      </c>
      <c r="C168" s="70" t="n">
        <f aca="false">C167+H167*dt+0.5*Z167*dt*dt</f>
        <v>94.5586235835714</v>
      </c>
      <c r="D168" s="70" t="n">
        <f aca="false">D167+I167*dt+0.5*AA167*dt*dt</f>
        <v>42.0611423961841</v>
      </c>
      <c r="E168" s="1" t="n">
        <f aca="false">SQRT(B168^2+C168^2)</f>
        <v>94.574681654326</v>
      </c>
      <c r="F168" s="1" t="n">
        <f aca="false">ATAN2(C168,B168)*180/PI()</f>
        <v>1.05585192233577</v>
      </c>
      <c r="G168" s="69" t="n">
        <f aca="false">G167+Y167*dt</f>
        <v>2.11639344819228</v>
      </c>
      <c r="H168" s="69" t="n">
        <f aca="false">H167+Z167*dt</f>
        <v>57.867967508281</v>
      </c>
      <c r="I168" s="69" t="n">
        <f aca="false">I167+AA167*dt</f>
        <v>10.2561964515351</v>
      </c>
      <c r="J168" s="1" t="n">
        <f aca="false">SQRT(G168^2+H168^2+I168^2)</f>
        <v>58.8079106108991</v>
      </c>
      <c r="K168" s="1" t="n">
        <f aca="false">IF(D168&gt;=hwind,SQRT((G168-vxw)^2+(H168-vyw)^2+I168^2),J168)</f>
        <v>58.8079106108991</v>
      </c>
      <c r="L168" s="1" t="n">
        <f aca="false">J168/1.467</f>
        <v>40.087191963803</v>
      </c>
      <c r="M168" s="70" t="n">
        <f aca="false">cd0+cdspin*(spin/1000)*EXP(-A168/(tau*146.7/K168))</f>
        <v>0.487589484309435</v>
      </c>
      <c r="N168" s="71" t="n">
        <f aca="false">(romega/K168)*EXP(-A168/(tau*146.7/K168))</f>
        <v>1.37858706328628</v>
      </c>
      <c r="O168" s="71" t="n">
        <f aca="false">cl2_*N168/(cl0+cl1_*N168)</f>
        <v>0.406401290852346</v>
      </c>
      <c r="P168" s="71" t="n">
        <f aca="false">IF(D168&gt;=hwind,vxw,0)</f>
        <v>0</v>
      </c>
      <c r="Q168" s="71" t="n">
        <f aca="false">IF(D168&gt;=hwind,vyw,0)</f>
        <v>0</v>
      </c>
      <c r="R168" s="70" t="n">
        <f aca="false">-const*$M168*$K168*(G168-P168)</f>
        <v>-0.325758115624966</v>
      </c>
      <c r="S168" s="70" t="n">
        <f aca="false">-const*$M168*$K168*(H168-Q168)</f>
        <v>-8.90711510501316</v>
      </c>
      <c r="T168" s="70" t="n">
        <f aca="false">-const*$M168*$K168*I168</f>
        <v>-1.57864750166624</v>
      </c>
      <c r="U168" s="72" t="n">
        <f aca="false">omega*EXP(-A168/tau)*30/PI()</f>
        <v>6225.4955655935</v>
      </c>
      <c r="V168" s="70" t="n">
        <f aca="false">const*($O168/omega)*K168*(wy*I168-wz*(H168-Q168))</f>
        <v>1.08796941797432</v>
      </c>
      <c r="W168" s="70" t="n">
        <f aca="false">const*($O168/omega)*K168*(wz*(G168-P168)-wx*I168)</f>
        <v>-1.33628843436355</v>
      </c>
      <c r="X168" s="70" t="n">
        <f aca="false">const*($O168/omega)*K168*(wx*(H168-Q168)-wy*(G168-P168))</f>
        <v>7.31516061611492</v>
      </c>
      <c r="Y168" s="70" t="n">
        <f aca="false">R168+V168</f>
        <v>0.762211302349358</v>
      </c>
      <c r="Z168" s="70" t="n">
        <f aca="false">S168+W168</f>
        <v>-10.2434035393767</v>
      </c>
      <c r="AA168" s="70" t="n">
        <f aca="false">T168+X168-32.174</f>
        <v>-26.4374868855513</v>
      </c>
      <c r="AB168" s="0" t="n">
        <f aca="false">IF(($D168-height)*($D169-height)&lt;0,1,0)</f>
        <v>0</v>
      </c>
    </row>
    <row r="169" customFormat="false" ht="12.75" hidden="false" customHeight="false" outlineLevel="0" collapsed="false">
      <c r="A169" s="0" t="n">
        <f aca="false">A168+dt</f>
        <v>1.37</v>
      </c>
      <c r="B169" s="70" t="n">
        <f aca="false">B168+G168*dt+0.5*Y168*dt*dt</f>
        <v>1.76393438179701</v>
      </c>
      <c r="C169" s="70" t="n">
        <f aca="false">C168+H168*dt+0.5*Z168*dt*dt</f>
        <v>95.1367910884773</v>
      </c>
      <c r="D169" s="70" t="n">
        <f aca="false">D168+I168*dt+0.5*AA168*dt*dt</f>
        <v>42.1623824863552</v>
      </c>
      <c r="E169" s="1" t="n">
        <f aca="false">SQRT(B169^2+C169^2)</f>
        <v>95.1531422661167</v>
      </c>
      <c r="F169" s="1" t="n">
        <f aca="false">ATAN2(C169,B169)*180/PI()</f>
        <v>1.06220123148764</v>
      </c>
      <c r="G169" s="69" t="n">
        <f aca="false">G168+Y168*dt</f>
        <v>2.12401556121577</v>
      </c>
      <c r="H169" s="69" t="n">
        <f aca="false">H168+Z168*dt</f>
        <v>57.7655334728872</v>
      </c>
      <c r="I169" s="69" t="n">
        <f aca="false">I168+AA168*dt</f>
        <v>9.99182158267958</v>
      </c>
      <c r="J169" s="1" t="n">
        <f aca="false">SQRT(G169^2+H169^2+I169^2)</f>
        <v>58.6617831134687</v>
      </c>
      <c r="K169" s="1" t="n">
        <f aca="false">IF(D169&gt;=hwind,SQRT((G169-vxw)^2+(H169-vyw)^2+I169^2),J169)</f>
        <v>58.6617831134687</v>
      </c>
      <c r="L169" s="1" t="n">
        <f aca="false">J169/1.467</f>
        <v>39.9875822177701</v>
      </c>
      <c r="M169" s="70" t="n">
        <f aca="false">cd0+cdspin*(spin/1000)*EXP(-A169/(tau*146.7/K169))</f>
        <v>0.48757302224609</v>
      </c>
      <c r="N169" s="71" t="n">
        <f aca="false">(romega/K169)*EXP(-A169/(tau*146.7/K169))</f>
        <v>1.38189934727193</v>
      </c>
      <c r="O169" s="71" t="n">
        <f aca="false">cl2_*N169/(cl0+cl1_*N169)</f>
        <v>0.406550823977826</v>
      </c>
      <c r="P169" s="71" t="n">
        <f aca="false">IF(D169&gt;=hwind,vxw,0)</f>
        <v>0</v>
      </c>
      <c r="Q169" s="71" t="n">
        <f aca="false">IF(D169&gt;=hwind,vyw,0)</f>
        <v>0</v>
      </c>
      <c r="R169" s="70" t="n">
        <f aca="false">-const*$M169*$K169*(G169-P169)</f>
        <v>-0.326107943153676</v>
      </c>
      <c r="S169" s="70" t="n">
        <f aca="false">-const*$M169*$K169*(H169-Q169)</f>
        <v>-8.86895541162393</v>
      </c>
      <c r="T169" s="70" t="n">
        <f aca="false">-const*$M169*$K169*I169</f>
        <v>-1.53408122058251</v>
      </c>
      <c r="U169" s="72" t="n">
        <f aca="false">omega*EXP(-A169/tau)*30/PI()</f>
        <v>6223.42074622741</v>
      </c>
      <c r="V169" s="70" t="n">
        <f aca="false">const*($O169/omega)*K169*(wy*I169-wz*(H169-Q169))</f>
        <v>1.08132413229648</v>
      </c>
      <c r="W169" s="70" t="n">
        <f aca="false">const*($O169/omega)*K169*(wz*(G169-P169)-wx*I169)</f>
        <v>-1.30014398824556</v>
      </c>
      <c r="X169" s="70" t="n">
        <f aca="false">const*($O169/omega)*K169*(wx*(H169-Q169)-wy*(G169-P169))</f>
        <v>7.28663549347837</v>
      </c>
      <c r="Y169" s="70" t="n">
        <f aca="false">R169+V169</f>
        <v>0.755216189142799</v>
      </c>
      <c r="Z169" s="70" t="n">
        <f aca="false">S169+W169</f>
        <v>-10.1690993998695</v>
      </c>
      <c r="AA169" s="70" t="n">
        <f aca="false">T169+X169-32.174</f>
        <v>-26.4214457271041</v>
      </c>
      <c r="AB169" s="0" t="n">
        <f aca="false">IF(($D169-height)*($D170-height)&lt;0,1,0)</f>
        <v>0</v>
      </c>
    </row>
    <row r="170" customFormat="false" ht="12.75" hidden="false" customHeight="false" outlineLevel="0" collapsed="false">
      <c r="A170" s="0" t="n">
        <f aca="false">A169+dt</f>
        <v>1.38</v>
      </c>
      <c r="B170" s="70" t="n">
        <f aca="false">B169+G169*dt+0.5*Y169*dt*dt</f>
        <v>1.78521229821863</v>
      </c>
      <c r="C170" s="70" t="n">
        <f aca="false">C169+H169*dt+0.5*Z169*dt*dt</f>
        <v>95.7139379682361</v>
      </c>
      <c r="D170" s="70" t="n">
        <f aca="false">D169+I169*dt+0.5*AA169*dt*dt</f>
        <v>42.2609796298957</v>
      </c>
      <c r="E170" s="1" t="n">
        <f aca="false">SQRT(B170^2+C170^2)</f>
        <v>95.7305849994508</v>
      </c>
      <c r="F170" s="1" t="n">
        <f aca="false">ATAN2(C170,B170)*180/PI()</f>
        <v>1.0685306015787</v>
      </c>
      <c r="G170" s="69" t="n">
        <f aca="false">G169+Y169*dt</f>
        <v>2.1315677231072</v>
      </c>
      <c r="H170" s="69" t="n">
        <f aca="false">H169+Z169*dt</f>
        <v>57.6638424788885</v>
      </c>
      <c r="I170" s="69" t="n">
        <f aca="false">I169+AA169*dt</f>
        <v>9.72760712540854</v>
      </c>
      <c r="J170" s="1" t="n">
        <f aca="false">SQRT(G170^2+H170^2+I170^2)</f>
        <v>58.5174217714225</v>
      </c>
      <c r="K170" s="1" t="n">
        <f aca="false">IF(D170&gt;=hwind,SQRT((G170-vxw)^2+(H170-vyw)^2+I170^2),J170)</f>
        <v>58.5174217714225</v>
      </c>
      <c r="L170" s="1" t="n">
        <f aca="false">J170/1.467</f>
        <v>39.8891763949711</v>
      </c>
      <c r="M170" s="70" t="n">
        <f aca="false">cd0+cdspin*(spin/1000)*EXP(-A170/(tau*146.7/K170))</f>
        <v>0.487556582225407</v>
      </c>
      <c r="N170" s="71" t="n">
        <f aca="false">(romega/K170)*EXP(-A170/(tau*146.7/K170))</f>
        <v>1.38518652932607</v>
      </c>
      <c r="O170" s="71" t="n">
        <f aca="false">cl2_*N170/(cl0+cl1_*N170)</f>
        <v>0.406698624908195</v>
      </c>
      <c r="P170" s="71" t="n">
        <f aca="false">IF(D170&gt;=hwind,vxw,0)</f>
        <v>0</v>
      </c>
      <c r="Q170" s="71" t="n">
        <f aca="false">IF(D170&gt;=hwind,vyw,0)</f>
        <v>0</v>
      </c>
      <c r="R170" s="70" t="n">
        <f aca="false">-const*$M170*$K170*(G170-P170)</f>
        <v>-0.32645107115014</v>
      </c>
      <c r="S170" s="70" t="n">
        <f aca="false">-const*$M170*$K170*(H170-Q170)</f>
        <v>-8.83125736039276</v>
      </c>
      <c r="T170" s="70" t="n">
        <f aca="false">-const*$M170*$K170*I170</f>
        <v>-1.48978975961799</v>
      </c>
      <c r="U170" s="72" t="n">
        <f aca="false">omega*EXP(-A170/tau)*30/PI()</f>
        <v>6221.34661835252</v>
      </c>
      <c r="V170" s="70" t="n">
        <f aca="false">const*($O170/omega)*K170*(wy*I170-wz*(H170-Q170))</f>
        <v>1.0747373519513</v>
      </c>
      <c r="W170" s="70" t="n">
        <f aca="false">const*($O170/omega)*K170*(wz*(G170-P170)-wx*I170)</f>
        <v>-1.26419045933888</v>
      </c>
      <c r="X170" s="70" t="n">
        <f aca="false">const*($O170/omega)*K170*(wx*(H170-Q170)-wy*(G170-P170))</f>
        <v>7.25843500360614</v>
      </c>
      <c r="Y170" s="70" t="n">
        <f aca="false">R170+V170</f>
        <v>0.748286280801165</v>
      </c>
      <c r="Z170" s="70" t="n">
        <f aca="false">S170+W170</f>
        <v>-10.0954478197316</v>
      </c>
      <c r="AA170" s="70" t="n">
        <f aca="false">T170+X170-32.174</f>
        <v>-26.4053547560119</v>
      </c>
      <c r="AB170" s="0" t="n">
        <f aca="false">IF(($D170-height)*($D171-height)&lt;0,1,0)</f>
        <v>0</v>
      </c>
    </row>
    <row r="171" customFormat="false" ht="12.75" hidden="false" customHeight="false" outlineLevel="0" collapsed="false">
      <c r="A171" s="0" t="n">
        <f aca="false">A170+dt</f>
        <v>1.39</v>
      </c>
      <c r="B171" s="70" t="n">
        <f aca="false">B170+G170*dt+0.5*Y170*dt*dt</f>
        <v>1.80656538976374</v>
      </c>
      <c r="C171" s="70" t="n">
        <f aca="false">C170+H170*dt+0.5*Z170*dt*dt</f>
        <v>96.290071620634</v>
      </c>
      <c r="D171" s="70" t="n">
        <f aca="false">D170+I170*dt+0.5*AA170*dt*dt</f>
        <v>42.3569354334119</v>
      </c>
      <c r="E171" s="1" t="n">
        <f aca="false">SQRT(B171^2+C171^2)</f>
        <v>96.3070172480403</v>
      </c>
      <c r="F171" s="1" t="n">
        <f aca="false">ATAN2(C171,B171)*180/PI()</f>
        <v>1.07484009532152</v>
      </c>
      <c r="G171" s="69" t="n">
        <f aca="false">G170+Y170*dt</f>
        <v>2.13905058591521</v>
      </c>
      <c r="H171" s="69" t="n">
        <f aca="false">H170+Z170*dt</f>
        <v>57.5628880006912</v>
      </c>
      <c r="I171" s="69" t="n">
        <f aca="false">I170+AA170*dt</f>
        <v>9.46355357784842</v>
      </c>
      <c r="J171" s="1" t="n">
        <f aca="false">SQRT(G171^2+H171^2+I171^2)</f>
        <v>58.3748272692094</v>
      </c>
      <c r="K171" s="1" t="n">
        <f aca="false">IF(D171&gt;=hwind,SQRT((G171-vxw)^2+(H171-vyw)^2+I171^2),J171)</f>
        <v>58.3748272692094</v>
      </c>
      <c r="L171" s="1" t="n">
        <f aca="false">J171/1.467</f>
        <v>39.7919749619696</v>
      </c>
      <c r="M171" s="70" t="n">
        <f aca="false">cd0+cdspin*(spin/1000)*EXP(-A171/(tau*146.7/K171))</f>
        <v>0.487540161953244</v>
      </c>
      <c r="N171" s="71" t="n">
        <f aca="false">(romega/K171)*EXP(-A171/(tau*146.7/K171))</f>
        <v>1.38844809151461</v>
      </c>
      <c r="O171" s="71" t="n">
        <f aca="false">cl2_*N171/(cl0+cl1_*N171)</f>
        <v>0.406844687715044</v>
      </c>
      <c r="P171" s="71" t="n">
        <f aca="false">IF(D171&gt;=hwind,vxw,0)</f>
        <v>0</v>
      </c>
      <c r="Q171" s="71" t="n">
        <f aca="false">IF(D171&gt;=hwind,vyw,0)</f>
        <v>0</v>
      </c>
      <c r="R171" s="70" t="n">
        <f aca="false">-const*$M171*$K171*(G171-P171)</f>
        <v>-0.326787786254764</v>
      </c>
      <c r="S171" s="70" t="n">
        <f aca="false">-const*$M171*$K171*(H171-Q171)</f>
        <v>-8.79401771236203</v>
      </c>
      <c r="T171" s="70" t="n">
        <f aca="false">-const*$M171*$K171*I171</f>
        <v>-1.44576932596722</v>
      </c>
      <c r="U171" s="72" t="n">
        <f aca="false">omega*EXP(-A171/tau)*30/PI()</f>
        <v>6219.27318173837</v>
      </c>
      <c r="V171" s="70" t="n">
        <f aca="false">const*($O171/omega)*K171*(wy*I171-wz*(H171-Q171))</f>
        <v>1.06820863560468</v>
      </c>
      <c r="W171" s="70" t="n">
        <f aca="false">const*($O171/omega)*K171*(wz*(G171-P171)-wx*I171)</f>
        <v>-1.22842547617043</v>
      </c>
      <c r="X171" s="70" t="n">
        <f aca="false">const*($O171/omega)*K171*(wx*(H171-Q171)-wy*(G171-P171))</f>
        <v>7.23055723531722</v>
      </c>
      <c r="Y171" s="70" t="n">
        <f aca="false">R171+V171</f>
        <v>0.741420849349913</v>
      </c>
      <c r="Z171" s="70" t="n">
        <f aca="false">S171+W171</f>
        <v>-10.0224431885325</v>
      </c>
      <c r="AA171" s="70" t="n">
        <f aca="false">T171+X171-32.174</f>
        <v>-26.38921209065</v>
      </c>
      <c r="AB171" s="0" t="n">
        <f aca="false">IF(($D171-height)*($D172-height)&lt;0,1,0)</f>
        <v>0</v>
      </c>
    </row>
    <row r="172" customFormat="false" ht="12.75" hidden="false" customHeight="false" outlineLevel="0" collapsed="false">
      <c r="A172" s="0" t="n">
        <f aca="false">A171+dt</f>
        <v>1.4</v>
      </c>
      <c r="B172" s="70" t="n">
        <f aca="false">B171+G171*dt+0.5*Y171*dt*dt</f>
        <v>1.82799296666536</v>
      </c>
      <c r="C172" s="70" t="n">
        <f aca="false">C171+H171*dt+0.5*Z171*dt*dt</f>
        <v>96.8651993784815</v>
      </c>
      <c r="D172" s="70" t="n">
        <f aca="false">D171+I171*dt+0.5*AA171*dt*dt</f>
        <v>42.4502515085859</v>
      </c>
      <c r="E172" s="1" t="n">
        <f aca="false">SQRT(B172^2+C172^2)</f>
        <v>96.8824463404964</v>
      </c>
      <c r="F172" s="1" t="n">
        <f aca="false">ATAN2(C172,B172)*180/PI()</f>
        <v>1.08112977532132</v>
      </c>
      <c r="G172" s="69" t="n">
        <f aca="false">G171+Y171*dt</f>
        <v>2.14646479440871</v>
      </c>
      <c r="H172" s="69" t="n">
        <f aca="false">H171+Z171*dt</f>
        <v>57.4626635688059</v>
      </c>
      <c r="I172" s="69" t="n">
        <f aca="false">I171+AA171*dt</f>
        <v>9.19966145694192</v>
      </c>
      <c r="J172" s="1" t="n">
        <f aca="false">SQRT(G172^2+H172^2+I172^2)</f>
        <v>58.2340002615117</v>
      </c>
      <c r="K172" s="1" t="n">
        <f aca="false">IF(D172&gt;=hwind,SQRT((G172-vxw)^2+(H172-vyw)^2+I172^2),J172)</f>
        <v>58.2340002615117</v>
      </c>
      <c r="L172" s="1" t="n">
        <f aca="false">J172/1.467</f>
        <v>39.6959783650387</v>
      </c>
      <c r="M172" s="70" t="n">
        <f aca="false">cd0+cdspin*(spin/1000)*EXP(-A172/(tau*146.7/K172))</f>
        <v>0.487523759136876</v>
      </c>
      <c r="N172" s="71" t="n">
        <f aca="false">(romega/K172)*EXP(-A172/(tau*146.7/K172))</f>
        <v>1.39168351603101</v>
      </c>
      <c r="O172" s="71" t="n">
        <f aca="false">cl2_*N172/(cl0+cl1_*N172)</f>
        <v>0.40698900654561</v>
      </c>
      <c r="P172" s="71" t="n">
        <f aca="false">IF(D172&gt;=hwind,vxw,0)</f>
        <v>0</v>
      </c>
      <c r="Q172" s="71" t="n">
        <f aca="false">IF(D172&gt;=hwind,vyw,0)</f>
        <v>0</v>
      </c>
      <c r="R172" s="70" t="n">
        <f aca="false">-const*$M172*$K172*(G172-P172)</f>
        <v>-0.327118370937333</v>
      </c>
      <c r="S172" s="70" t="n">
        <f aca="false">-const*$M172*$K172*(H172-Q172)</f>
        <v>-8.7572332634162</v>
      </c>
      <c r="T172" s="70" t="n">
        <f aca="false">-const*$M172*$K172*I172</f>
        <v>-1.4020161322044</v>
      </c>
      <c r="U172" s="72" t="n">
        <f aca="false">omega*EXP(-A172/tau)*30/PI()</f>
        <v>6217.20043615458</v>
      </c>
      <c r="V172" s="70" t="n">
        <f aca="false">const*($O172/omega)*K172*(wy*I172-wz*(H172-Q172))</f>
        <v>1.06173754391973</v>
      </c>
      <c r="W172" s="70" t="n">
        <f aca="false">const*($O172/omega)*K172*(wz*(G172-P172)-wx*I172)</f>
        <v>-1.19284666235708</v>
      </c>
      <c r="X172" s="70" t="n">
        <f aca="false">const*($O172/omega)*K172*(wx*(H172-Q172)-wy*(G172-P172))</f>
        <v>7.20300029511078</v>
      </c>
      <c r="Y172" s="70" t="n">
        <f aca="false">R172+V172</f>
        <v>0.734619172982395</v>
      </c>
      <c r="Z172" s="70" t="n">
        <f aca="false">S172+W172</f>
        <v>-9.95007992577327</v>
      </c>
      <c r="AA172" s="70" t="n">
        <f aca="false">T172+X172-32.174</f>
        <v>-26.3730158370936</v>
      </c>
      <c r="AB172" s="0" t="n">
        <f aca="false">IF(($D172-height)*($D173-height)&lt;0,1,0)</f>
        <v>0</v>
      </c>
    </row>
    <row r="173" customFormat="false" ht="12.75" hidden="false" customHeight="false" outlineLevel="0" collapsed="false">
      <c r="A173" s="0" t="n">
        <f aca="false">A172+dt</f>
        <v>1.41</v>
      </c>
      <c r="B173" s="70" t="n">
        <f aca="false">B172+G172*dt+0.5*Y172*dt*dt</f>
        <v>1.8494943455681</v>
      </c>
      <c r="C173" s="70" t="n">
        <f aca="false">C172+H172*dt+0.5*Z172*dt*dt</f>
        <v>97.4393285101733</v>
      </c>
      <c r="D173" s="70" t="n">
        <f aca="false">D172+I172*dt+0.5*AA172*dt*dt</f>
        <v>42.5409294723635</v>
      </c>
      <c r="E173" s="1" t="n">
        <f aca="false">SQRT(B173^2+C173^2)</f>
        <v>97.4568795408911</v>
      </c>
      <c r="F173" s="1" t="n">
        <f aca="false">ATAN2(C173,B173)*180/PI()</f>
        <v>1.08739970407269</v>
      </c>
      <c r="G173" s="69" t="n">
        <f aca="false">G172+Y172*dt</f>
        <v>2.15381098613854</v>
      </c>
      <c r="H173" s="69" t="n">
        <f aca="false">H172+Z172*dt</f>
        <v>57.3631627695481</v>
      </c>
      <c r="I173" s="69" t="n">
        <f aca="false">I172+AA172*dt</f>
        <v>8.93593129857099</v>
      </c>
      <c r="J173" s="1" t="n">
        <f aca="false">SQRT(G173^2+H173^2+I173^2)</f>
        <v>58.0949413706776</v>
      </c>
      <c r="K173" s="1" t="n">
        <f aca="false">IF(D173&gt;=hwind,SQRT((G173-vxw)^2+(H173-vyw)^2+I173^2),J173)</f>
        <v>58.0949413706776</v>
      </c>
      <c r="L173" s="1" t="n">
        <f aca="false">J173/1.467</f>
        <v>39.6011870284101</v>
      </c>
      <c r="M173" s="70" t="n">
        <f aca="false">cd0+cdspin*(spin/1000)*EXP(-A173/(tau*146.7/K173))</f>
        <v>0.487507371485212</v>
      </c>
      <c r="N173" s="71" t="n">
        <f aca="false">(romega/K173)*EXP(-A173/(tau*146.7/K173))</f>
        <v>1.39489228542983</v>
      </c>
      <c r="O173" s="71" t="n">
        <f aca="false">cl2_*N173/(cl0+cl1_*N173)</f>
        <v>0.407131575625927</v>
      </c>
      <c r="P173" s="71" t="n">
        <f aca="false">IF(D173&gt;=hwind,vxw,0)</f>
        <v>0</v>
      </c>
      <c r="Q173" s="71" t="n">
        <f aca="false">IF(D173&gt;=hwind,vyw,0)</f>
        <v>0</v>
      </c>
      <c r="R173" s="70" t="n">
        <f aca="false">-const*$M173*$K173*(G173-P173)</f>
        <v>-0.327443103532464</v>
      </c>
      <c r="S173" s="70" t="n">
        <f aca="false">-const*$M173*$K173*(H173-Q173)</f>
        <v>-8.72090084347382</v>
      </c>
      <c r="T173" s="70" t="n">
        <f aca="false">-const*$M173*$K173*I173</f>
        <v>-1.35852639632174</v>
      </c>
      <c r="U173" s="72" t="n">
        <f aca="false">omega*EXP(-A173/tau)*30/PI()</f>
        <v>6215.12838137084</v>
      </c>
      <c r="V173" s="70" t="n">
        <f aca="false">const*($O173/omega)*K173*(wy*I173-wz*(H173-Q173))</f>
        <v>1.05532363949757</v>
      </c>
      <c r="W173" s="70" t="n">
        <f aca="false">const*($O173/omega)*K173*(wz*(G173-P173)-wx*I173)</f>
        <v>-1.15745163673305</v>
      </c>
      <c r="X173" s="70" t="n">
        <f aca="false">const*($O173/omega)*K173*(wx*(H173-Q173)-wy*(G173-P173))</f>
        <v>7.17576230665183</v>
      </c>
      <c r="Y173" s="70" t="n">
        <f aca="false">R173+V173</f>
        <v>0.727880535965101</v>
      </c>
      <c r="Z173" s="70" t="n">
        <f aca="false">S173+W173</f>
        <v>-9.87835248020687</v>
      </c>
      <c r="AA173" s="70" t="n">
        <f aca="false">T173+X173-32.174</f>
        <v>-26.3567640896699</v>
      </c>
      <c r="AB173" s="0" t="n">
        <f aca="false">IF(($D173-height)*($D174-height)&lt;0,1,0)</f>
        <v>0</v>
      </c>
    </row>
    <row r="174" customFormat="false" ht="12.75" hidden="false" customHeight="false" outlineLevel="0" collapsed="false">
      <c r="A174" s="0" t="n">
        <f aca="false">A173+dt</f>
        <v>1.42</v>
      </c>
      <c r="B174" s="70" t="n">
        <f aca="false">B173+G173*dt+0.5*Y173*dt*dt</f>
        <v>1.87106884945628</v>
      </c>
      <c r="C174" s="70" t="n">
        <f aca="false">C173+H173*dt+0.5*Z173*dt*dt</f>
        <v>98.0124662202448</v>
      </c>
      <c r="D174" s="70" t="n">
        <f aca="false">D173+I173*dt+0.5*AA173*dt*dt</f>
        <v>42.6289709471447</v>
      </c>
      <c r="E174" s="1" t="n">
        <f aca="false">SQRT(B174^2+C174^2)</f>
        <v>98.0303240493166</v>
      </c>
      <c r="F174" s="1" t="n">
        <f aca="false">ATAN2(C174,B174)*180/PI()</f>
        <v>1.0936499439564</v>
      </c>
      <c r="G174" s="69" t="n">
        <f aca="false">G173+Y173*dt</f>
        <v>2.16108979149819</v>
      </c>
      <c r="H174" s="69" t="n">
        <f aca="false">H173+Z173*dt</f>
        <v>57.2643792447461</v>
      </c>
      <c r="I174" s="69" t="n">
        <f aca="false">I173+AA173*dt</f>
        <v>8.67236365767429</v>
      </c>
      <c r="J174" s="1" t="n">
        <f aca="false">SQRT(G174^2+H174^2+I174^2)</f>
        <v>57.9576511841532</v>
      </c>
      <c r="K174" s="1" t="n">
        <f aca="false">IF(D174&gt;=hwind,SQRT((G174-vxw)^2+(H174-vyw)^2+I174^2),J174)</f>
        <v>57.9576511841532</v>
      </c>
      <c r="L174" s="1" t="n">
        <f aca="false">J174/1.467</f>
        <v>39.5076013525243</v>
      </c>
      <c r="M174" s="70" t="n">
        <f aca="false">cd0+cdspin*(spin/1000)*EXP(-A174/(tau*146.7/K174))</f>
        <v>0.487490996709014</v>
      </c>
      <c r="N174" s="71" t="n">
        <f aca="false">(romega/K174)*EXP(-A174/(tau*146.7/K174))</f>
        <v>1.39807388286444</v>
      </c>
      <c r="O174" s="71" t="n">
        <f aca="false">cl2_*N174/(cl0+cl1_*N174)</f>
        <v>0.407272389263986</v>
      </c>
      <c r="P174" s="71" t="n">
        <f aca="false">IF(D174&gt;=hwind,vxw,0)</f>
        <v>0</v>
      </c>
      <c r="Q174" s="71" t="n">
        <f aca="false">IF(D174&gt;=hwind,vyw,0)</f>
        <v>0</v>
      </c>
      <c r="R174" s="70" t="n">
        <f aca="false">-const*$M174*$K174*(G174-P174)</f>
        <v>-0.327762258274059</v>
      </c>
      <c r="S174" s="70" t="n">
        <f aca="false">-const*$M174*$K174*(H174-Q174)</f>
        <v>-8.68501731568883</v>
      </c>
      <c r="T174" s="70" t="n">
        <f aca="false">-const*$M174*$K174*I174</f>
        <v>-1.31529634177886</v>
      </c>
      <c r="U174" s="72" t="n">
        <f aca="false">omega*EXP(-A174/tau)*30/PI()</f>
        <v>6213.05701715693</v>
      </c>
      <c r="V174" s="70" t="n">
        <f aca="false">const*($O174/omega)*K174*(wy*I174-wz*(H174-Q174))</f>
        <v>1.04896648681925</v>
      </c>
      <c r="W174" s="70" t="n">
        <f aca="false">const*($O174/omega)*K174*(wz*(G174-P174)-wx*I174)</f>
        <v>-1.12223801348573</v>
      </c>
      <c r="X174" s="70" t="n">
        <f aca="false">const*($O174/omega)*K174*(wx*(H174-Q174)-wy*(G174-P174))</f>
        <v>7.14884141026149</v>
      </c>
      <c r="Y174" s="70" t="n">
        <f aca="false">R174+V174</f>
        <v>0.721204228545188</v>
      </c>
      <c r="Z174" s="70" t="n">
        <f aca="false">S174+W174</f>
        <v>-9.80725532917457</v>
      </c>
      <c r="AA174" s="70" t="n">
        <f aca="false">T174+X174-32.174</f>
        <v>-26.3404549315174</v>
      </c>
      <c r="AB174" s="0" t="n">
        <f aca="false">IF(($D174-height)*($D175-height)&lt;0,1,0)</f>
        <v>0</v>
      </c>
    </row>
    <row r="175" customFormat="false" ht="12.75" hidden="false" customHeight="false" outlineLevel="0" collapsed="false">
      <c r="A175" s="0" t="n">
        <f aca="false">A174+dt</f>
        <v>1.43</v>
      </c>
      <c r="B175" s="70" t="n">
        <f aca="false">B174+G174*dt+0.5*Y174*dt*dt</f>
        <v>1.89271580758269</v>
      </c>
      <c r="C175" s="70" t="n">
        <f aca="false">C174+H174*dt+0.5*Z174*dt*dt</f>
        <v>98.5846196499258</v>
      </c>
      <c r="D175" s="70" t="n">
        <f aca="false">D174+I174*dt+0.5*AA174*dt*dt</f>
        <v>42.7143775609749</v>
      </c>
      <c r="E175" s="1" t="n">
        <f aca="false">SQRT(B175^2+C175^2)</f>
        <v>98.6027870024413</v>
      </c>
      <c r="F175" s="1" t="n">
        <f aca="false">ATAN2(C175,B175)*180/PI()</f>
        <v>1.09988055723602</v>
      </c>
      <c r="G175" s="69" t="n">
        <f aca="false">G174+Y174*dt</f>
        <v>2.16830183378364</v>
      </c>
      <c r="H175" s="69" t="n">
        <f aca="false">H174+Z174*dt</f>
        <v>57.1663066914543</v>
      </c>
      <c r="I175" s="69" t="n">
        <f aca="false">I174+AA174*dt</f>
        <v>8.40895910835911</v>
      </c>
      <c r="J175" s="1" t="n">
        <f aca="false">SQRT(G175^2+H175^2+I175^2)</f>
        <v>57.8221302519188</v>
      </c>
      <c r="K175" s="1" t="n">
        <f aca="false">IF(D175&gt;=hwind,SQRT((G175-vxw)^2+(H175-vyw)^2+I175^2),J175)</f>
        <v>57.8221302519188</v>
      </c>
      <c r="L175" s="1" t="n">
        <f aca="false">J175/1.467</f>
        <v>39.4152217122827</v>
      </c>
      <c r="M175" s="70" t="n">
        <f aca="false">cd0+cdspin*(spin/1000)*EXP(-A175/(tau*146.7/K175))</f>
        <v>0.487474632521125</v>
      </c>
      <c r="N175" s="71" t="n">
        <f aca="false">(romega/K175)*EXP(-A175/(tau*146.7/K175))</f>
        <v>1.4012277923285</v>
      </c>
      <c r="O175" s="71" t="n">
        <f aca="false">cl2_*N175/(cl0+cl1_*N175)</f>
        <v>0.407411441852892</v>
      </c>
      <c r="P175" s="71" t="n">
        <f aca="false">IF(D175&gt;=hwind,vxw,0)</f>
        <v>0</v>
      </c>
      <c r="Q175" s="71" t="n">
        <f aca="false">IF(D175&gt;=hwind,vyw,0)</f>
        <v>0</v>
      </c>
      <c r="R175" s="70" t="n">
        <f aca="false">-const*$M175*$K175*(G175-P175)</f>
        <v>-0.328076105328787</v>
      </c>
      <c r="S175" s="70" t="n">
        <f aca="false">-const*$M175*$K175*(H175-Q175)</f>
        <v>-8.64957957566103</v>
      </c>
      <c r="T175" s="70" t="n">
        <f aca="false">-const*$M175*$K175*I175</f>
        <v>-1.272322197563</v>
      </c>
      <c r="U175" s="72" t="n">
        <f aca="false">omega*EXP(-A175/tau)*30/PI()</f>
        <v>6210.9863432827</v>
      </c>
      <c r="V175" s="70" t="n">
        <f aca="false">const*($O175/omega)*K175*(wy*I175-wz*(H175-Q175))</f>
        <v>1.04266565218906</v>
      </c>
      <c r="W175" s="70" t="n">
        <f aca="false">const*($O175/omega)*K175*(wz*(G175-P175)-wx*I175)</f>
        <v>-1.08720340230011</v>
      </c>
      <c r="X175" s="70" t="n">
        <f aca="false">const*($O175/omega)*K175*(wx*(H175-Q175)-wy*(G175-P175))</f>
        <v>7.12223576241209</v>
      </c>
      <c r="Y175" s="70" t="n">
        <f aca="false">R175+V175</f>
        <v>0.714589546860269</v>
      </c>
      <c r="Z175" s="70" t="n">
        <f aca="false">S175+W175</f>
        <v>-9.73678297796115</v>
      </c>
      <c r="AA175" s="70" t="n">
        <f aca="false">T175+X175-32.174</f>
        <v>-26.3240864351509</v>
      </c>
      <c r="AB175" s="0" t="n">
        <f aca="false">IF(($D175-height)*($D176-height)&lt;0,1,0)</f>
        <v>0</v>
      </c>
    </row>
    <row r="176" customFormat="false" ht="12.75" hidden="false" customHeight="false" outlineLevel="0" collapsed="false">
      <c r="A176" s="0" t="n">
        <f aca="false">A175+dt</f>
        <v>1.44</v>
      </c>
      <c r="B176" s="70" t="n">
        <f aca="false">B175+G175*dt+0.5*Y175*dt*dt</f>
        <v>1.91443455539787</v>
      </c>
      <c r="C176" s="70" t="n">
        <f aca="false">C175+H175*dt+0.5*Z175*dt*dt</f>
        <v>99.1557958776914</v>
      </c>
      <c r="D176" s="70" t="n">
        <f aca="false">D175+I175*dt+0.5*AA175*dt*dt</f>
        <v>42.7971509477367</v>
      </c>
      <c r="E176" s="1" t="n">
        <f aca="false">SQRT(B176^2+C176^2)</f>
        <v>99.1742754740629</v>
      </c>
      <c r="F176" s="1" t="n">
        <f aca="false">ATAN2(C176,B176)*180/PI()</f>
        <v>1.10609160605473</v>
      </c>
      <c r="G176" s="69" t="n">
        <f aca="false">G175+Y175*dt</f>
        <v>2.17544772925224</v>
      </c>
      <c r="H176" s="69" t="n">
        <f aca="false">H175+Z175*dt</f>
        <v>57.0689388616747</v>
      </c>
      <c r="I176" s="69" t="n">
        <f aca="false">I175+AA175*dt</f>
        <v>8.1457182440076</v>
      </c>
      <c r="J176" s="1" t="n">
        <f aca="false">SQRT(G176^2+H176^2+I176^2)</f>
        <v>57.6883790839284</v>
      </c>
      <c r="K176" s="1" t="n">
        <f aca="false">IF(D176&gt;=hwind,SQRT((G176-vxw)^2+(H176-vyw)^2+I176^2),J176)</f>
        <v>57.6883790839284</v>
      </c>
      <c r="L176" s="1" t="n">
        <f aca="false">J176/1.467</f>
        <v>39.3240484553023</v>
      </c>
      <c r="M176" s="70" t="n">
        <f aca="false">cd0+cdspin*(spin/1000)*EXP(-A176/(tau*146.7/K176))</f>
        <v>0.487458276636701</v>
      </c>
      <c r="N176" s="71" t="n">
        <f aca="false">(romega/K176)*EXP(-A176/(tau*146.7/K176))</f>
        <v>1.40435349890126</v>
      </c>
      <c r="O176" s="71" t="n">
        <f aca="false">cl2_*N176/(cl0+cl1_*N176)</f>
        <v>0.407548727874026</v>
      </c>
      <c r="P176" s="71" t="n">
        <f aca="false">IF(D176&gt;=hwind,vxw,0)</f>
        <v>0</v>
      </c>
      <c r="Q176" s="71" t="n">
        <f aca="false">IF(D176&gt;=hwind,vyw,0)</f>
        <v>0</v>
      </c>
      <c r="R176" s="70" t="n">
        <f aca="false">-const*$M176*$K176*(G176-P176)</f>
        <v>-0.328384910828633</v>
      </c>
      <c r="S176" s="70" t="n">
        <f aca="false">-const*$M176*$K176*(H176-Q176)</f>
        <v>-8.61458455065588</v>
      </c>
      <c r="T176" s="70" t="n">
        <f aca="false">-const*$M176*$K176*I176</f>
        <v>-1.22960019826036</v>
      </c>
      <c r="U176" s="72" t="n">
        <f aca="false">omega*EXP(-A176/tau)*30/PI()</f>
        <v>6208.91635951806</v>
      </c>
      <c r="V176" s="70" t="n">
        <f aca="false">const*($O176/omega)*K176*(wy*I176-wz*(H176-Q176))</f>
        <v>1.03642070367908</v>
      </c>
      <c r="W176" s="70" t="n">
        <f aca="false">const*($O176/omega)*K176*(wz*(G176-P176)-wx*I176)</f>
        <v>-1.05234540851162</v>
      </c>
      <c r="X176" s="70" t="n">
        <f aca="false">const*($O176/omega)*K176*(wx*(H176-Q176)-wy*(G176-P176))</f>
        <v>7.09594353522686</v>
      </c>
      <c r="Y176" s="70" t="n">
        <f aca="false">R176+V176</f>
        <v>0.708035792850445</v>
      </c>
      <c r="Z176" s="70" t="n">
        <f aca="false">S176+W176</f>
        <v>-9.6669299591675</v>
      </c>
      <c r="AA176" s="70" t="n">
        <f aca="false">T176+X176-32.174</f>
        <v>-26.3076566630335</v>
      </c>
      <c r="AB176" s="0" t="n">
        <f aca="false">IF(($D176-height)*($D177-height)&lt;0,1,0)</f>
        <v>0</v>
      </c>
    </row>
    <row r="177" customFormat="false" ht="12.75" hidden="false" customHeight="false" outlineLevel="0" collapsed="false">
      <c r="A177" s="0" t="n">
        <f aca="false">A176+dt</f>
        <v>1.45</v>
      </c>
      <c r="B177" s="70" t="n">
        <f aca="false">B176+G176*dt+0.5*Y176*dt*dt</f>
        <v>1.93622443448003</v>
      </c>
      <c r="C177" s="70" t="n">
        <f aca="false">C176+H176*dt+0.5*Z176*dt*dt</f>
        <v>99.7260019198102</v>
      </c>
      <c r="D177" s="70" t="n">
        <f aca="false">D176+I176*dt+0.5*AA176*dt*dt</f>
        <v>42.8772927473436</v>
      </c>
      <c r="E177" s="1" t="n">
        <f aca="false">SQRT(B177^2+C177^2)</f>
        <v>99.7447964756592</v>
      </c>
      <c r="F177" s="1" t="n">
        <f aca="false">ATAN2(C177,B177)*180/PI()</f>
        <v>1.1122831524319</v>
      </c>
      <c r="G177" s="69" t="n">
        <f aca="false">G176+Y176*dt</f>
        <v>2.18252808718075</v>
      </c>
      <c r="H177" s="69" t="n">
        <f aca="false">H176+Z176*dt</f>
        <v>56.972269562083</v>
      </c>
      <c r="I177" s="69" t="n">
        <f aca="false">I176+AA176*dt</f>
        <v>7.88264167737727</v>
      </c>
      <c r="J177" s="1" t="n">
        <f aca="false">SQRT(G177^2+H177^2+I177^2)</f>
        <v>57.5563981475553</v>
      </c>
      <c r="K177" s="1" t="n">
        <f aca="false">IF(D177&gt;=hwind,SQRT((G177-vxw)^2+(H177-vyw)^2+I177^2),J177)</f>
        <v>57.5563981475553</v>
      </c>
      <c r="L177" s="1" t="n">
        <f aca="false">J177/1.467</f>
        <v>39.234081900174</v>
      </c>
      <c r="M177" s="70" t="n">
        <f aca="false">cd0+cdspin*(spin/1000)*EXP(-A177/(tau*146.7/K177))</f>
        <v>0.487441926773454</v>
      </c>
      <c r="N177" s="71" t="n">
        <f aca="false">(romega/K177)*EXP(-A177/(tau*146.7/K177))</f>
        <v>1.40745048899634</v>
      </c>
      <c r="O177" s="71" t="n">
        <f aca="false">cl2_*N177/(cl0+cl1_*N177)</f>
        <v>0.407684241900209</v>
      </c>
      <c r="P177" s="71" t="n">
        <f aca="false">IF(D177&gt;=hwind,vxw,0)</f>
        <v>0</v>
      </c>
      <c r="Q177" s="71" t="n">
        <f aca="false">IF(D177&gt;=hwind,vyw,0)</f>
        <v>0</v>
      </c>
      <c r="R177" s="70" t="n">
        <f aca="false">-const*$M177*$K177*(G177-P177)</f>
        <v>-0.328688936902528</v>
      </c>
      <c r="S177" s="70" t="n">
        <f aca="false">-const*$M177*$K177*(H177-Q177)</f>
        <v>-8.58002919883363</v>
      </c>
      <c r="T177" s="70" t="n">
        <f aca="false">-const*$M177*$K177*I177</f>
        <v>-1.18712658413826</v>
      </c>
      <c r="U177" s="72" t="n">
        <f aca="false">omega*EXP(-A177/tau)*30/PI()</f>
        <v>6206.84706563303</v>
      </c>
      <c r="V177" s="70" t="n">
        <f aca="false">const*($O177/omega)*K177*(wy*I177-wz*(H177-Q177))</f>
        <v>1.03023121107512</v>
      </c>
      <c r="W177" s="70" t="n">
        <f aca="false">const*($O177/omega)*K177*(wz*(G177-P177)-wx*I177)</f>
        <v>-1.01766163326767</v>
      </c>
      <c r="X177" s="70" t="n">
        <f aca="false">const*($O177/omega)*K177*(wx*(H177-Q177)-wy*(G177-P177))</f>
        <v>7.06996291598479</v>
      </c>
      <c r="Y177" s="70" t="n">
        <f aca="false">R177+V177</f>
        <v>0.701542274172595</v>
      </c>
      <c r="Z177" s="70" t="n">
        <f aca="false">S177+W177</f>
        <v>-9.59769083210129</v>
      </c>
      <c r="AA177" s="70" t="n">
        <f aca="false">T177+X177-32.174</f>
        <v>-26.2911636681535</v>
      </c>
      <c r="AB177" s="0" t="n">
        <f aca="false">IF(($D177-height)*($D178-height)&lt;0,1,0)</f>
        <v>0</v>
      </c>
    </row>
    <row r="178" customFormat="false" ht="12.75" hidden="false" customHeight="false" outlineLevel="0" collapsed="false">
      <c r="A178" s="0" t="n">
        <f aca="false">A177+dt</f>
        <v>1.46</v>
      </c>
      <c r="B178" s="70" t="n">
        <f aca="false">B177+G177*dt+0.5*Y177*dt*dt</f>
        <v>1.95808479246555</v>
      </c>
      <c r="C178" s="70" t="n">
        <f aca="false">C177+H177*dt+0.5*Z177*dt*dt</f>
        <v>100.295244730889</v>
      </c>
      <c r="D178" s="70" t="n">
        <f aca="false">D177+I177*dt+0.5*AA177*dt*dt</f>
        <v>42.954804605934</v>
      </c>
      <c r="E178" s="1" t="n">
        <f aca="false">SQRT(B178^2+C178^2)</f>
        <v>100.314356956936</v>
      </c>
      <c r="F178" s="1" t="n">
        <f aca="false">ATAN2(C178,B178)*180/PI()</f>
        <v>1.11845525825984</v>
      </c>
      <c r="G178" s="69" t="n">
        <f aca="false">G177+Y177*dt</f>
        <v>2.18954350992247</v>
      </c>
      <c r="H178" s="69" t="n">
        <f aca="false">H177+Z177*dt</f>
        <v>56.876292653762</v>
      </c>
      <c r="I178" s="69" t="n">
        <f aca="false">I177+AA177*dt</f>
        <v>7.61973004069573</v>
      </c>
      <c r="J178" s="1" t="n">
        <f aca="false">SQRT(G178^2+H178^2+I178^2)</f>
        <v>57.4261878650438</v>
      </c>
      <c r="K178" s="1" t="n">
        <f aca="false">IF(D178&gt;=hwind,SQRT((G178-vxw)^2+(H178-vyw)^2+I178^2),J178)</f>
        <v>57.4261878650438</v>
      </c>
      <c r="L178" s="1" t="n">
        <f aca="false">J178/1.467</f>
        <v>39.1453223347265</v>
      </c>
      <c r="M178" s="70" t="n">
        <f aca="false">cd0+cdspin*(spin/1000)*EXP(-A178/(tau*146.7/K178))</f>
        <v>0.487425580651896</v>
      </c>
      <c r="N178" s="71" t="n">
        <f aca="false">(romega/K178)*EXP(-A178/(tau*146.7/K178))</f>
        <v>1.41051825061396</v>
      </c>
      <c r="O178" s="71" t="n">
        <f aca="false">cl2_*N178/(cl0+cl1_*N178)</f>
        <v>0.407817978598855</v>
      </c>
      <c r="P178" s="71" t="n">
        <f aca="false">IF(D178&gt;=hwind,vxw,0)</f>
        <v>0</v>
      </c>
      <c r="Q178" s="71" t="n">
        <f aca="false">IF(D178&gt;=hwind,vyw,0)</f>
        <v>0</v>
      </c>
      <c r="R178" s="70" t="n">
        <f aca="false">-const*$M178*$K178*(G178-P178)</f>
        <v>-0.328988441707093</v>
      </c>
      <c r="S178" s="70" t="n">
        <f aca="false">-const*$M178*$K178*(H178-Q178)</f>
        <v>-8.5459105084878</v>
      </c>
      <c r="T178" s="70" t="n">
        <f aca="false">-const*$M178*$K178*I178</f>
        <v>-1.14489760123834</v>
      </c>
      <c r="U178" s="72" t="n">
        <f aca="false">omega*EXP(-A178/tau)*30/PI()</f>
        <v>6204.77846139768</v>
      </c>
      <c r="V178" s="70" t="n">
        <f aca="false">const*($O178/omega)*K178*(wy*I178-wz*(H178-Q178))</f>
        <v>1.02409674582398</v>
      </c>
      <c r="W178" s="70" t="n">
        <f aca="false">const*($O178/omega)*K178*(wz*(G178-P178)-wx*I178)</f>
        <v>-0.983149673697661</v>
      </c>
      <c r="X178" s="70" t="n">
        <f aca="false">const*($O178/omega)*K178*(wx*(H178-Q178)-wy*(G178-P178))</f>
        <v>7.04429210663036</v>
      </c>
      <c r="Y178" s="70" t="n">
        <f aca="false">R178+V178</f>
        <v>0.695108304116882</v>
      </c>
      <c r="Z178" s="70" t="n">
        <f aca="false">S178+W178</f>
        <v>-9.52906018218546</v>
      </c>
      <c r="AA178" s="70" t="n">
        <f aca="false">T178+X178-32.174</f>
        <v>-26.274605494608</v>
      </c>
      <c r="AB178" s="0" t="n">
        <f aca="false">IF(($D178-height)*($D179-height)&lt;0,1,0)</f>
        <v>0</v>
      </c>
    </row>
    <row r="179" customFormat="false" ht="12.75" hidden="false" customHeight="false" outlineLevel="0" collapsed="false">
      <c r="A179" s="0" t="n">
        <f aca="false">A178+dt</f>
        <v>1.47</v>
      </c>
      <c r="B179" s="70" t="n">
        <f aca="false">B178+G178*dt+0.5*Y178*dt*dt</f>
        <v>1.98001498297998</v>
      </c>
      <c r="C179" s="70" t="n">
        <f aca="false">C178+H178*dt+0.5*Z178*dt*dt</f>
        <v>100.863531204418</v>
      </c>
      <c r="D179" s="70" t="n">
        <f aca="false">D178+I178*dt+0.5*AA178*dt*dt</f>
        <v>43.0296881760662</v>
      </c>
      <c r="E179" s="1" t="n">
        <f aca="false">SQRT(B179^2+C179^2)</f>
        <v>100.88296380637</v>
      </c>
      <c r="F179" s="1" t="n">
        <f aca="false">ATAN2(C179,B179)*180/PI()</f>
        <v>1.12460798530041</v>
      </c>
      <c r="G179" s="69" t="n">
        <f aca="false">G178+Y178*dt</f>
        <v>2.19649459296364</v>
      </c>
      <c r="H179" s="69" t="n">
        <f aca="false">H178+Z178*dt</f>
        <v>56.7810020519402</v>
      </c>
      <c r="I179" s="69" t="n">
        <f aca="false">I178+AA178*dt</f>
        <v>7.35698398574965</v>
      </c>
      <c r="J179" s="1" t="n">
        <f aca="false">SQRT(G179^2+H179^2+I179^2)</f>
        <v>57.2977486109701</v>
      </c>
      <c r="K179" s="1" t="n">
        <f aca="false">IF(D179&gt;=hwind,SQRT((G179-vxw)^2+(H179-vyw)^2+I179^2),J179)</f>
        <v>57.2977486109701</v>
      </c>
      <c r="L179" s="1" t="n">
        <f aca="false">J179/1.467</f>
        <v>39.0577700142946</v>
      </c>
      <c r="M179" s="70" t="n">
        <f aca="false">cd0+cdspin*(spin/1000)*EXP(-A179/(tau*146.7/K179))</f>
        <v>0.487409235995594</v>
      </c>
      <c r="N179" s="71" t="n">
        <f aca="false">(romega/K179)*EXP(-A179/(tau*146.7/K179))</f>
        <v>1.41355627359623</v>
      </c>
      <c r="O179" s="71" t="n">
        <f aca="false">cl2_*N179/(cl0+cl1_*N179)</f>
        <v>0.40794993273513</v>
      </c>
      <c r="P179" s="71" t="n">
        <f aca="false">IF(D179&gt;=hwind,vxw,0)</f>
        <v>0</v>
      </c>
      <c r="Q179" s="71" t="n">
        <f aca="false">IF(D179&gt;=hwind,vyw,0)</f>
        <v>0</v>
      </c>
      <c r="R179" s="70" t="n">
        <f aca="false">-const*$M179*$K179*(G179-P179)</f>
        <v>-0.329283679456528</v>
      </c>
      <c r="S179" s="70" t="n">
        <f aca="false">-const*$M179*$K179*(H179-Q179)</f>
        <v>-8.51222549729309</v>
      </c>
      <c r="T179" s="70" t="n">
        <f aca="false">-const*$M179*$K179*I179</f>
        <v>-1.10290950148062</v>
      </c>
      <c r="U179" s="72" t="n">
        <f aca="false">omega*EXP(-A179/tau)*30/PI()</f>
        <v>6202.71054658217</v>
      </c>
      <c r="V179" s="70" t="n">
        <f aca="false">const*($O179/omega)*K179*(wy*I179-wz*(H179-Q179))</f>
        <v>1.01801688098201</v>
      </c>
      <c r="W179" s="70" t="n">
        <f aca="false">const*($O179/omega)*K179*(wz*(G179-P179)-wx*I179)</f>
        <v>-0.948807123091691</v>
      </c>
      <c r="X179" s="70" t="n">
        <f aca="false">const*($O179/omega)*K179*(wx*(H179-Q179)-wy*(G179-P179))</f>
        <v>7.01892932328849</v>
      </c>
      <c r="Y179" s="70" t="n">
        <f aca="false">R179+V179</f>
        <v>0.688733201525482</v>
      </c>
      <c r="Z179" s="70" t="n">
        <f aca="false">S179+W179</f>
        <v>-9.46103262038479</v>
      </c>
      <c r="AA179" s="70" t="n">
        <f aca="false">T179+X179-32.174</f>
        <v>-26.2579801781921</v>
      </c>
      <c r="AB179" s="0" t="n">
        <f aca="false">IF(($D179-height)*($D180-height)&lt;0,1,0)</f>
        <v>0</v>
      </c>
    </row>
    <row r="180" customFormat="false" ht="12.75" hidden="false" customHeight="false" outlineLevel="0" collapsed="false">
      <c r="A180" s="0" t="n">
        <f aca="false">A179+dt</f>
        <v>1.48</v>
      </c>
      <c r="B180" s="70" t="n">
        <f aca="false">B179+G179*dt+0.5*Y179*dt*dt</f>
        <v>2.00201436556969</v>
      </c>
      <c r="C180" s="70" t="n">
        <f aca="false">C179+H179*dt+0.5*Z179*dt*dt</f>
        <v>101.430868173306</v>
      </c>
      <c r="D180" s="70" t="n">
        <f aca="false">D179+I179*dt+0.5*AA179*dt*dt</f>
        <v>43.1019451169148</v>
      </c>
      <c r="E180" s="1" t="n">
        <f aca="false">SQRT(B180^2+C180^2)</f>
        <v>101.450623851757</v>
      </c>
      <c r="F180" s="1" t="n">
        <f aca="false">ATAN2(C180,B180)*180/PI()</f>
        <v>1.13074139518162</v>
      </c>
      <c r="G180" s="69" t="n">
        <f aca="false">G179+Y179*dt</f>
        <v>2.2033819249789</v>
      </c>
      <c r="H180" s="69" t="n">
        <f aca="false">H179+Z179*dt</f>
        <v>56.6863917257363</v>
      </c>
      <c r="I180" s="69" t="n">
        <f aca="false">I179+AA179*dt</f>
        <v>7.09440418396773</v>
      </c>
      <c r="J180" s="1" t="n">
        <f aca="false">SQRT(G180^2+H180^2+I180^2)</f>
        <v>57.1710807097124</v>
      </c>
      <c r="K180" s="1" t="n">
        <f aca="false">IF(D180&gt;=hwind,SQRT((G180-vxw)^2+(H180-vyw)^2+I180^2),J180)</f>
        <v>57.1710807097124</v>
      </c>
      <c r="L180" s="1" t="n">
        <f aca="false">J180/1.467</f>
        <v>38.9714251599948</v>
      </c>
      <c r="M180" s="70" t="n">
        <f aca="false">cd0+cdspin*(spin/1000)*EXP(-A180/(tau*146.7/K180))</f>
        <v>0.487392890531426</v>
      </c>
      <c r="N180" s="71" t="n">
        <f aca="false">(romega/K180)*EXP(-A180/(tau*146.7/K180))</f>
        <v>1.41656404988561</v>
      </c>
      <c r="O180" s="71" t="n">
        <f aca="false">cl2_*N180/(cl0+cl1_*N180)</f>
        <v>0.408080099175096</v>
      </c>
      <c r="P180" s="71" t="n">
        <f aca="false">IF(D180&gt;=hwind,vxw,0)</f>
        <v>0</v>
      </c>
      <c r="Q180" s="71" t="n">
        <f aca="false">IF(D180&gt;=hwind,vyw,0)</f>
        <v>0</v>
      </c>
      <c r="R180" s="70" t="n">
        <f aca="false">-const*$M180*$K180*(G180-P180)</f>
        <v>-0.329574900451671</v>
      </c>
      <c r="S180" s="70" t="n">
        <f aca="false">-const*$M180*$K180*(H180-Q180)</f>
        <v>-8.47897121156283</v>
      </c>
      <c r="T180" s="70" t="n">
        <f aca="false">-const*$M180*$K180*I180</f>
        <v>-1.0611585427785</v>
      </c>
      <c r="U180" s="72" t="n">
        <f aca="false">omega*EXP(-A180/tau)*30/PI()</f>
        <v>6200.64332095672</v>
      </c>
      <c r="V180" s="70" t="n">
        <f aca="false">const*($O180/omega)*K180*(wy*I180-wz*(H180-Q180))</f>
        <v>1.01199119116519</v>
      </c>
      <c r="W180" s="70" t="n">
        <f aca="false">const*($O180/omega)*K180*(wz*(G180-P180)-wx*I180)</f>
        <v>-0.914631571087726</v>
      </c>
      <c r="X180" s="70" t="n">
        <f aca="false">const*($O180/omega)*K180*(wx*(H180-Q180)-wy*(G180-P180))</f>
        <v>6.99387279578473</v>
      </c>
      <c r="Y180" s="70" t="n">
        <f aca="false">R180+V180</f>
        <v>0.68241629071352</v>
      </c>
      <c r="Z180" s="70" t="n">
        <f aca="false">S180+W180</f>
        <v>-9.39360278265056</v>
      </c>
      <c r="AA180" s="70" t="n">
        <f aca="false">T180+X180-32.174</f>
        <v>-26.2412857469938</v>
      </c>
      <c r="AB180" s="0" t="n">
        <f aca="false">IF(($D180-height)*($D181-height)&lt;0,1,0)</f>
        <v>0</v>
      </c>
    </row>
    <row r="181" customFormat="false" ht="12.75" hidden="false" customHeight="false" outlineLevel="0" collapsed="false">
      <c r="A181" s="0" t="n">
        <f aca="false">A180+dt</f>
        <v>1.49</v>
      </c>
      <c r="B181" s="70" t="n">
        <f aca="false">B180+G180*dt+0.5*Y180*dt*dt</f>
        <v>2.02408230563402</v>
      </c>
      <c r="C181" s="70" t="n">
        <f aca="false">C180+H180*dt+0.5*Z180*dt*dt</f>
        <v>101.997262410425</v>
      </c>
      <c r="D181" s="70" t="n">
        <f aca="false">D180+I180*dt+0.5*AA180*dt*dt</f>
        <v>43.1715770944671</v>
      </c>
      <c r="E181" s="1" t="n">
        <f aca="false">SQRT(B181^2+C181^2)</f>
        <v>102.017343860743</v>
      </c>
      <c r="F181" s="1" t="n">
        <f aca="false">ATAN2(C181,B181)*180/PI()</f>
        <v>1.1368555493943</v>
      </c>
      <c r="G181" s="69" t="n">
        <f aca="false">G180+Y180*dt</f>
        <v>2.21020608788603</v>
      </c>
      <c r="H181" s="69" t="n">
        <f aca="false">H180+Z180*dt</f>
        <v>56.5924556979098</v>
      </c>
      <c r="I181" s="69" t="n">
        <f aca="false">I180+AA180*dt</f>
        <v>6.83199132649779</v>
      </c>
      <c r="J181" s="1" t="n">
        <f aca="false">SQRT(G181^2+H181^2+I181^2)</f>
        <v>57.0461844329325</v>
      </c>
      <c r="K181" s="1" t="n">
        <f aca="false">IF(D181&gt;=hwind,SQRT((G181-vxw)^2+(H181-vyw)^2+I181^2),J181)</f>
        <v>57.0461844329325</v>
      </c>
      <c r="L181" s="1" t="n">
        <f aca="false">J181/1.467</f>
        <v>38.8862879570092</v>
      </c>
      <c r="M181" s="70" t="n">
        <f aca="false">cd0+cdspin*(spin/1000)*EXP(-A181/(tau*146.7/K181))</f>
        <v>0.487376541989846</v>
      </c>
      <c r="N181" s="71" t="n">
        <f aca="false">(romega/K181)*EXP(-A181/(tau*146.7/K181))</f>
        <v>1.41954107378592</v>
      </c>
      <c r="O181" s="71" t="n">
        <f aca="false">cl2_*N181/(cl0+cl1_*N181)</f>
        <v>0.408208472888849</v>
      </c>
      <c r="P181" s="71" t="n">
        <f aca="false">IF(D181&gt;=hwind,vxw,0)</f>
        <v>0</v>
      </c>
      <c r="Q181" s="71" t="n">
        <f aca="false">IF(D181&gt;=hwind,vyw,0)</f>
        <v>0</v>
      </c>
      <c r="R181" s="70" t="n">
        <f aca="false">-const*$M181*$K181*(G181-P181)</f>
        <v>-0.329862351108245</v>
      </c>
      <c r="S181" s="70" t="n">
        <f aca="false">-const*$M181*$K181*(H181-Q181)</f>
        <v>-8.4461447255159</v>
      </c>
      <c r="T181" s="70" t="n">
        <f aca="false">-const*$M181*$K181*I181</f>
        <v>-1.01964098916458</v>
      </c>
      <c r="U181" s="72" t="n">
        <f aca="false">omega*EXP(-A181/tau)*30/PI()</f>
        <v>6198.57678429164</v>
      </c>
      <c r="V181" s="70" t="n">
        <f aca="false">const*($O181/omega)*K181*(wy*I181-wz*(H181-Q181))</f>
        <v>1.00601925250045</v>
      </c>
      <c r="W181" s="70" t="n">
        <f aca="false">const*($O181/omega)*K181*(wz*(G181-P181)-wx*I181)</f>
        <v>-0.880620603867428</v>
      </c>
      <c r="X181" s="70" t="n">
        <f aca="false">const*($O181/omega)*K181*(wx*(H181-Q181)-wy*(G181-P181))</f>
        <v>6.96912076717086</v>
      </c>
      <c r="Y181" s="70" t="n">
        <f aca="false">R181+V181</f>
        <v>0.676156901392201</v>
      </c>
      <c r="Z181" s="70" t="n">
        <f aca="false">S181+W181</f>
        <v>-9.32676532938332</v>
      </c>
      <c r="AA181" s="70" t="n">
        <f aca="false">T181+X181-32.174</f>
        <v>-26.2245202219937</v>
      </c>
      <c r="AB181" s="0" t="n">
        <f aca="false">IF(($D181-height)*($D182-height)&lt;0,1,0)</f>
        <v>0</v>
      </c>
    </row>
    <row r="182" customFormat="false" ht="12.75" hidden="false" customHeight="false" outlineLevel="0" collapsed="false">
      <c r="A182" s="0" t="n">
        <f aca="false">A181+dt</f>
        <v>1.5</v>
      </c>
      <c r="B182" s="70" t="n">
        <f aca="false">B181+G181*dt+0.5*Y181*dt*dt</f>
        <v>2.04621817435795</v>
      </c>
      <c r="C182" s="70" t="n">
        <f aca="false">C181+H181*dt+0.5*Z181*dt*dt</f>
        <v>102.562720629137</v>
      </c>
      <c r="D182" s="70" t="n">
        <f aca="false">D181+I181*dt+0.5*AA181*dt*dt</f>
        <v>43.238585781721</v>
      </c>
      <c r="E182" s="1" t="n">
        <f aca="false">SQRT(B182^2+C182^2)</f>
        <v>102.583130541369</v>
      </c>
      <c r="F182" s="1" t="n">
        <f aca="false">ATAN2(C182,B182)*180/PI()</f>
        <v>1.14295050928862</v>
      </c>
      <c r="G182" s="69" t="n">
        <f aca="false">G181+Y181*dt</f>
        <v>2.21696765689995</v>
      </c>
      <c r="H182" s="69" t="n">
        <f aca="false">H181+Z181*dt</f>
        <v>56.499188044616</v>
      </c>
      <c r="I182" s="69" t="n">
        <f aca="false">I181+AA181*dt</f>
        <v>6.56974612427786</v>
      </c>
      <c r="J182" s="1" t="n">
        <f aca="false">SQRT(G182^2+H182^2+I182^2)</f>
        <v>56.9230599970704</v>
      </c>
      <c r="K182" s="1" t="n">
        <f aca="false">IF(D182&gt;=hwind,SQRT((G182-vxw)^2+(H182-vyw)^2+I182^2),J182)</f>
        <v>56.9230599970704</v>
      </c>
      <c r="L182" s="1" t="n">
        <f aca="false">J182/1.467</f>
        <v>38.8023585528769</v>
      </c>
      <c r="M182" s="70" t="n">
        <f aca="false">cd0+cdspin*(spin/1000)*EXP(-A182/(tau*146.7/K182))</f>
        <v>0.487360188105154</v>
      </c>
      <c r="N182" s="71" t="n">
        <f aca="false">(romega/K182)*EXP(-A182/(tau*146.7/K182))</f>
        <v>1.42248684222618</v>
      </c>
      <c r="O182" s="71" t="n">
        <f aca="false">cl2_*N182/(cl0+cl1_*N182)</f>
        <v>0.408335048953645</v>
      </c>
      <c r="P182" s="71" t="n">
        <f aca="false">IF(D182&gt;=hwind,vxw,0)</f>
        <v>0</v>
      </c>
      <c r="Q182" s="71" t="n">
        <f aca="false">IF(D182&gt;=hwind,vyw,0)</f>
        <v>0</v>
      </c>
      <c r="R182" s="70" t="n">
        <f aca="false">-const*$M182*$K182*(G182-P182)</f>
        <v>-0.330146273984341</v>
      </c>
      <c r="S182" s="70" t="n">
        <f aca="false">-const*$M182*$K182*(H182-Q182)</f>
        <v>-8.41374314055332</v>
      </c>
      <c r="T182" s="70" t="n">
        <f aca="false">-const*$M182*$K182*I182</f>
        <v>-0.978353110927354</v>
      </c>
      <c r="U182" s="72" t="n">
        <f aca="false">omega*EXP(-A182/tau)*30/PI()</f>
        <v>6196.51093635733</v>
      </c>
      <c r="V182" s="70" t="n">
        <f aca="false">const*($O182/omega)*K182*(wy*I182-wz*(H182-Q182))</f>
        <v>1.00010064257847</v>
      </c>
      <c r="W182" s="70" t="n">
        <f aca="false">const*($O182/omega)*K182*(wz*(G182-P182)-wx*I182)</f>
        <v>-0.846771804360509</v>
      </c>
      <c r="X182" s="70" t="n">
        <f aca="false">const*($O182/omega)*K182*(wx*(H182-Q182)-wy*(G182-P182))</f>
        <v>6.94467149325605</v>
      </c>
      <c r="Y182" s="70" t="n">
        <f aca="false">R182+V182</f>
        <v>0.669954368594129</v>
      </c>
      <c r="Z182" s="70" t="n">
        <f aca="false">S182+W182</f>
        <v>-9.26051494491383</v>
      </c>
      <c r="AA182" s="70" t="n">
        <f aca="false">T182+X182-32.174</f>
        <v>-26.2076816176713</v>
      </c>
      <c r="AB182" s="0" t="n">
        <f aca="false">IF(($D182-height)*($D183-height)&lt;0,1,0)</f>
        <v>0</v>
      </c>
    </row>
    <row r="183" customFormat="false" ht="12.75" hidden="false" customHeight="false" outlineLevel="0" collapsed="false">
      <c r="A183" s="0" t="n">
        <f aca="false">A182+dt</f>
        <v>1.51</v>
      </c>
      <c r="B183" s="70" t="n">
        <f aca="false">B182+G182*dt+0.5*Y182*dt*dt</f>
        <v>2.06842134864538</v>
      </c>
      <c r="C183" s="70" t="n">
        <f aca="false">C182+H182*dt+0.5*Z182*dt*dt</f>
        <v>103.127249483836</v>
      </c>
      <c r="D183" s="70" t="n">
        <f aca="false">D182+I182*dt+0.5*AA182*dt*dt</f>
        <v>43.3029728588829</v>
      </c>
      <c r="E183" s="1" t="n">
        <f aca="false">SQRT(B183^2+C183^2)</f>
        <v>103.147990542603</v>
      </c>
      <c r="F183" s="1" t="n">
        <f aca="false">ATAN2(C183,B183)*180/PI()</f>
        <v>1.1490263360707</v>
      </c>
      <c r="G183" s="69" t="n">
        <f aca="false">G182+Y182*dt</f>
        <v>2.2236672005859</v>
      </c>
      <c r="H183" s="69" t="n">
        <f aca="false">H182+Z182*dt</f>
        <v>56.4065828951668</v>
      </c>
      <c r="I183" s="69" t="n">
        <f aca="false">I182+AA182*dt</f>
        <v>6.30766930810114</v>
      </c>
      <c r="J183" s="1" t="n">
        <f aca="false">SQRT(G183^2+H183^2+I183^2)</f>
        <v>56.8017075608529</v>
      </c>
      <c r="K183" s="1" t="n">
        <f aca="false">IF(D183&gt;=hwind,SQRT((G183-vxw)^2+(H183-vyw)^2+I183^2),J183)</f>
        <v>56.8017075608529</v>
      </c>
      <c r="L183" s="1" t="n">
        <f aca="false">J183/1.467</f>
        <v>38.7196370557961</v>
      </c>
      <c r="M183" s="70" t="n">
        <f aca="false">cd0+cdspin*(spin/1000)*EXP(-A183/(tau*146.7/K183))</f>
        <v>0.487343826615774</v>
      </c>
      <c r="N183" s="71" t="n">
        <f aca="false">(romega/K183)*EXP(-A183/(tau*146.7/K183))</f>
        <v>1.42540085502654</v>
      </c>
      <c r="O183" s="71" t="n">
        <f aca="false">cl2_*N183/(cl0+cl1_*N183)</f>
        <v>0.408459822557012</v>
      </c>
      <c r="P183" s="71" t="n">
        <f aca="false">IF(D183&gt;=hwind,vxw,0)</f>
        <v>0</v>
      </c>
      <c r="Q183" s="71" t="n">
        <f aca="false">IF(D183&gt;=hwind,vyw,0)</f>
        <v>0</v>
      </c>
      <c r="R183" s="70" t="n">
        <f aca="false">-const*$M183*$K183*(G183-P183)</f>
        <v>-0.33042690780714</v>
      </c>
      <c r="S183" s="70" t="n">
        <f aca="false">-const*$M183*$K183*(H183-Q183)</f>
        <v>-8.38176358454459</v>
      </c>
      <c r="T183" s="70" t="n">
        <f aca="false">-const*$M183*$K183*I183</f>
        <v>-0.937291184758541</v>
      </c>
      <c r="U183" s="72" t="n">
        <f aca="false">omega*EXP(-A183/tau)*30/PI()</f>
        <v>6194.44577692424</v>
      </c>
      <c r="V183" s="70" t="n">
        <f aca="false">const*($O183/omega)*K183*(wy*I183-wz*(H183-Q183))</f>
        <v>0.994234940407923</v>
      </c>
      <c r="W183" s="70" t="n">
        <f aca="false">const*($O183/omega)*K183*(wz*(G183-P183)-wx*I183)</f>
        <v>-0.813082752457622</v>
      </c>
      <c r="X183" s="70" t="n">
        <f aca="false">const*($O183/omega)*K183*(wx*(H183-Q183)-wy*(G183-P183))</f>
        <v>6.92052324214358</v>
      </c>
      <c r="Y183" s="70" t="n">
        <f aca="false">R183+V183</f>
        <v>0.663808032600784</v>
      </c>
      <c r="Z183" s="70" t="n">
        <f aca="false">S183+W183</f>
        <v>-9.19484633700221</v>
      </c>
      <c r="AA183" s="70" t="n">
        <f aca="false">T183+X183-32.174</f>
        <v>-26.190767942615</v>
      </c>
      <c r="AB183" s="0" t="n">
        <f aca="false">IF(($D183-height)*($D184-height)&lt;0,1,0)</f>
        <v>0</v>
      </c>
    </row>
    <row r="184" customFormat="false" ht="12.75" hidden="false" customHeight="false" outlineLevel="0" collapsed="false">
      <c r="A184" s="0" t="n">
        <f aca="false">A183+dt</f>
        <v>1.52</v>
      </c>
      <c r="B184" s="70" t="n">
        <f aca="false">B183+G183*dt+0.5*Y183*dt*dt</f>
        <v>2.09069121105286</v>
      </c>
      <c r="C184" s="70" t="n">
        <f aca="false">C183+H183*dt+0.5*Z183*dt*dt</f>
        <v>103.690855570471</v>
      </c>
      <c r="D184" s="70" t="n">
        <f aca="false">D183+I183*dt+0.5*AA183*dt*dt</f>
        <v>43.3647400135668</v>
      </c>
      <c r="E184" s="1" t="n">
        <f aca="false">SQRT(B184^2+C184^2)</f>
        <v>103.711930454872</v>
      </c>
      <c r="F184" s="1" t="n">
        <f aca="false">ATAN2(C184,B184)*180/PI()</f>
        <v>1.15508309079915</v>
      </c>
      <c r="G184" s="69" t="n">
        <f aca="false">G183+Y183*dt</f>
        <v>2.2303052809119</v>
      </c>
      <c r="H184" s="69" t="n">
        <f aca="false">H183+Z183*dt</f>
        <v>56.3146344317968</v>
      </c>
      <c r="I184" s="69" t="n">
        <f aca="false">I183+AA183*dt</f>
        <v>6.04576162867499</v>
      </c>
      <c r="J184" s="1" t="n">
        <f aca="false">SQRT(G184^2+H184^2+I184^2)</f>
        <v>56.6821272228181</v>
      </c>
      <c r="K184" s="1" t="n">
        <f aca="false">IF(D184&gt;=hwind,SQRT((G184-vxw)^2+(H184-vyw)^2+I184^2),J184)</f>
        <v>56.6821272228181</v>
      </c>
      <c r="L184" s="1" t="n">
        <f aca="false">J184/1.467</f>
        <v>38.6381235329367</v>
      </c>
      <c r="M184" s="70" t="n">
        <f aca="false">cd0+cdspin*(spin/1000)*EXP(-A184/(tau*146.7/K184))</f>
        <v>0.487327455264531</v>
      </c>
      <c r="N184" s="71" t="n">
        <f aca="false">(romega/K184)*EXP(-A184/(tau*146.7/K184))</f>
        <v>1.42828261516653</v>
      </c>
      <c r="O184" s="71" t="n">
        <f aca="false">cl2_*N184/(cl0+cl1_*N184)</f>
        <v>0.40858278899985</v>
      </c>
      <c r="P184" s="71" t="n">
        <f aca="false">IF(D184&gt;=hwind,vxw,0)</f>
        <v>0</v>
      </c>
      <c r="Q184" s="71" t="n">
        <f aca="false">IF(D184&gt;=hwind,vyw,0)</f>
        <v>0</v>
      </c>
      <c r="R184" s="70" t="n">
        <f aca="false">-const*$M184*$K184*(G184-P184)</f>
        <v>-0.330704487498925</v>
      </c>
      <c r="S184" s="70" t="n">
        <f aca="false">-const*$M184*$K184*(H184-Q184)</f>
        <v>-8.35020321112369</v>
      </c>
      <c r="T184" s="70" t="n">
        <f aca="false">-const*$M184*$K184*I184</f>
        <v>-0.896451493911252</v>
      </c>
      <c r="U184" s="72" t="n">
        <f aca="false">omega*EXP(-A184/tau)*30/PI()</f>
        <v>6192.3813057629</v>
      </c>
      <c r="V184" s="70" t="n">
        <f aca="false">const*($O184/omega)*K184*(wy*I184-wz*(H184-Q184))</f>
        <v>0.988421726371098</v>
      </c>
      <c r="W184" s="70" t="n">
        <f aca="false">const*($O184/omega)*K184*(wz*(G184-P184)-wx*I184)</f>
        <v>-0.779551025231744</v>
      </c>
      <c r="X184" s="70" t="n">
        <f aca="false">const*($O184/omega)*K184*(wx*(H184-Q184)-wy*(G184-P184))</f>
        <v>6.89667429377342</v>
      </c>
      <c r="Y184" s="70" t="n">
        <f aca="false">R184+V184</f>
        <v>0.657717238872172</v>
      </c>
      <c r="Z184" s="70" t="n">
        <f aca="false">S184+W184</f>
        <v>-9.12975423635543</v>
      </c>
      <c r="AA184" s="70" t="n">
        <f aca="false">T184+X184-32.174</f>
        <v>-26.1737772001378</v>
      </c>
      <c r="AB184" s="0" t="n">
        <f aca="false">IF(($D184-height)*($D185-height)&lt;0,1,0)</f>
        <v>0</v>
      </c>
    </row>
    <row r="185" customFormat="false" ht="12.75" hidden="false" customHeight="false" outlineLevel="0" collapsed="false">
      <c r="A185" s="0" t="n">
        <f aca="false">A184+dt</f>
        <v>1.53</v>
      </c>
      <c r="B185" s="70" t="n">
        <f aca="false">B184+G184*dt+0.5*Y184*dt*dt</f>
        <v>2.11302714972393</v>
      </c>
      <c r="C185" s="70" t="n">
        <f aca="false">C184+H184*dt+0.5*Z184*dt*dt</f>
        <v>104.253545427077</v>
      </c>
      <c r="D185" s="70" t="n">
        <f aca="false">D184+I184*dt+0.5*AA184*dt*dt</f>
        <v>43.4238889409935</v>
      </c>
      <c r="E185" s="1" t="n">
        <f aca="false">SQRT(B185^2+C185^2)</f>
        <v>104.274956810593</v>
      </c>
      <c r="F185" s="1" t="n">
        <f aca="false">ATAN2(C185,B185)*180/PI()</f>
        <v>1.16112083438157</v>
      </c>
      <c r="G185" s="69" t="n">
        <f aca="false">G184+Y184*dt</f>
        <v>2.23688245330063</v>
      </c>
      <c r="H185" s="69" t="n">
        <f aca="false">H184+Z184*dt</f>
        <v>56.2233368894333</v>
      </c>
      <c r="I185" s="69" t="n">
        <f aca="false">I184+AA184*dt</f>
        <v>5.78402385667361</v>
      </c>
      <c r="J185" s="1" t="n">
        <f aca="false">SQRT(G185^2+H185^2+I185^2)</f>
        <v>56.5643190188582</v>
      </c>
      <c r="K185" s="1" t="n">
        <f aca="false">IF(D185&gt;=hwind,SQRT((G185-vxw)^2+(H185-vyw)^2+I185^2),J185)</f>
        <v>56.5643190188582</v>
      </c>
      <c r="L185" s="1" t="n">
        <f aca="false">J185/1.467</f>
        <v>38.5578180087649</v>
      </c>
      <c r="M185" s="70" t="n">
        <f aca="false">cd0+cdspin*(spin/1000)*EXP(-A185/(tau*146.7/K185))</f>
        <v>0.487311071798942</v>
      </c>
      <c r="N185" s="71" t="n">
        <f aca="false">(romega/K185)*EXP(-A185/(tau*146.7/K185))</f>
        <v>1.43113162905502</v>
      </c>
      <c r="O185" s="71" t="n">
        <f aca="false">cl2_*N185/(cl0+cl1_*N185)</f>
        <v>0.408703943699504</v>
      </c>
      <c r="P185" s="71" t="n">
        <f aca="false">IF(D185&gt;=hwind,vxw,0)</f>
        <v>0</v>
      </c>
      <c r="Q185" s="71" t="n">
        <f aca="false">IF(D185&gt;=hwind,vyw,0)</f>
        <v>0</v>
      </c>
      <c r="R185" s="70" t="n">
        <f aca="false">-const*$M185*$K185*(G185-P185)</f>
        <v>-0.330979244202391</v>
      </c>
      <c r="S185" s="70" t="n">
        <f aca="false">-const*$M185*$K185*(H185-Q185)</f>
        <v>-8.31905919899499</v>
      </c>
      <c r="T185" s="70" t="n">
        <f aca="false">-const*$M185*$K185*I185</f>
        <v>-0.85583032836869</v>
      </c>
      <c r="U185" s="72" t="n">
        <f aca="false">omega*EXP(-A185/tau)*30/PI()</f>
        <v>6190.31752264395</v>
      </c>
      <c r="V185" s="70" t="n">
        <f aca="false">const*($O185/omega)*K185*(wy*I185-wz*(H185-Q185))</f>
        <v>0.98266058218101</v>
      </c>
      <c r="W185" s="70" t="n">
        <f aca="false">const*($O185/omega)*K185*(wz*(G185-P185)-wx*I185)</f>
        <v>-0.746174197168016</v>
      </c>
      <c r="X185" s="70" t="n">
        <f aca="false">const*($O185/omega)*K185*(wx*(H185-Q185)-wy*(G185-P185))</f>
        <v>6.87312293947065</v>
      </c>
      <c r="Y185" s="70" t="n">
        <f aca="false">R185+V185</f>
        <v>0.651681337978619</v>
      </c>
      <c r="Z185" s="70" t="n">
        <f aca="false">S185+W185</f>
        <v>-9.06523339616301</v>
      </c>
      <c r="AA185" s="70" t="n">
        <f aca="false">T185+X185-32.174</f>
        <v>-26.156707388898</v>
      </c>
      <c r="AB185" s="0" t="n">
        <f aca="false">IF(($D185-height)*($D186-height)&lt;0,1,0)</f>
        <v>0</v>
      </c>
    </row>
    <row r="186" customFormat="false" ht="12.75" hidden="false" customHeight="false" outlineLevel="0" collapsed="false">
      <c r="A186" s="0" t="n">
        <f aca="false">A185+dt</f>
        <v>1.54</v>
      </c>
      <c r="B186" s="70" t="n">
        <f aca="false">B185+G185*dt+0.5*Y185*dt*dt</f>
        <v>2.13542855832383</v>
      </c>
      <c r="C186" s="70" t="n">
        <f aca="false">C185+H185*dt+0.5*Z185*dt*dt</f>
        <v>104.815325534302</v>
      </c>
      <c r="D186" s="70" t="n">
        <f aca="false">D185+I185*dt+0.5*AA185*dt*dt</f>
        <v>43.4804213441908</v>
      </c>
      <c r="E186" s="1" t="n">
        <f aca="false">SQRT(B186^2+C186^2)</f>
        <v>104.837076084701</v>
      </c>
      <c r="F186" s="1" t="n">
        <f aca="false">ATAN2(C186,B186)*180/PI()</f>
        <v>1.16713962757108</v>
      </c>
      <c r="G186" s="69" t="n">
        <f aca="false">G185+Y185*dt</f>
        <v>2.24339926668041</v>
      </c>
      <c r="H186" s="69" t="n">
        <f aca="false">H185+Z185*dt</f>
        <v>56.1326845554716</v>
      </c>
      <c r="I186" s="69" t="n">
        <f aca="false">I185+AA185*dt</f>
        <v>5.52245678278463</v>
      </c>
      <c r="J186" s="1" t="n">
        <f aca="false">SQRT(G186^2+H186^2+I186^2)</f>
        <v>56.4482829197802</v>
      </c>
      <c r="K186" s="1" t="n">
        <f aca="false">IF(D186&gt;=hwind,SQRT((G186-vxw)^2+(H186-vyw)^2+I186^2),J186)</f>
        <v>56.4482829197802</v>
      </c>
      <c r="L186" s="1" t="n">
        <f aca="false">J186/1.467</f>
        <v>38.4787204633812</v>
      </c>
      <c r="M186" s="70" t="n">
        <f aca="false">cd0+cdspin*(spin/1000)*EXP(-A186/(tau*146.7/K186))</f>
        <v>0.487294673971502</v>
      </c>
      <c r="N186" s="71" t="n">
        <f aca="false">(romega/K186)*EXP(-A186/(tau*146.7/K186))</f>
        <v>1.43394740680196</v>
      </c>
      <c r="O186" s="71" t="n">
        <f aca="false">cl2_*N186/(cl0+cl1_*N186)</f>
        <v>0.408823282192825</v>
      </c>
      <c r="P186" s="71" t="n">
        <f aca="false">IF(D186&gt;=hwind,vxw,0)</f>
        <v>0</v>
      </c>
      <c r="Q186" s="71" t="n">
        <f aca="false">IF(D186&gt;=hwind,vyw,0)</f>
        <v>0</v>
      </c>
      <c r="R186" s="70" t="n">
        <f aca="false">-const*$M186*$K186*(G186-P186)</f>
        <v>-0.33125140530529</v>
      </c>
      <c r="S186" s="70" t="n">
        <f aca="false">-const*$M186*$K186*(H186-Q186)</f>
        <v>-8.28832875124914</v>
      </c>
      <c r="T186" s="70" t="n">
        <f aca="false">-const*$M186*$K186*I186</f>
        <v>-0.81542398502341</v>
      </c>
      <c r="U186" s="72" t="n">
        <f aca="false">omega*EXP(-A186/tau)*30/PI()</f>
        <v>6188.25442733805</v>
      </c>
      <c r="V186" s="70" t="n">
        <f aca="false">const*($O186/omega)*K186*(wy*I186-wz*(H186-Q186))</f>
        <v>0.976951090839974</v>
      </c>
      <c r="W186" s="70" t="n">
        <f aca="false">const*($O186/omega)*K186*(wz*(G186-P186)-wx*I186)</f>
        <v>-0.712949840401986</v>
      </c>
      <c r="X186" s="70" t="n">
        <f aca="false">const*($O186/omega)*K186*(wx*(H186-Q186)-wy*(G186-P186))</f>
        <v>6.84986748149999</v>
      </c>
      <c r="Y186" s="70" t="n">
        <f aca="false">R186+V186</f>
        <v>0.645699685534685</v>
      </c>
      <c r="Z186" s="70" t="n">
        <f aca="false">S186+W186</f>
        <v>-9.00127859165113</v>
      </c>
      <c r="AA186" s="70" t="n">
        <f aca="false">T186+X186-32.174</f>
        <v>-26.1395565035234</v>
      </c>
      <c r="AB186" s="0" t="n">
        <f aca="false">IF(($D186-height)*($D187-height)&lt;0,1,0)</f>
        <v>0</v>
      </c>
    </row>
    <row r="187" customFormat="false" ht="12.75" hidden="false" customHeight="false" outlineLevel="0" collapsed="false">
      <c r="A187" s="0" t="n">
        <f aca="false">A186+dt</f>
        <v>1.55</v>
      </c>
      <c r="B187" s="70" t="n">
        <f aca="false">B186+G186*dt+0.5*Y186*dt*dt</f>
        <v>2.15789483597491</v>
      </c>
      <c r="C187" s="70" t="n">
        <f aca="false">C186+H186*dt+0.5*Z186*dt*dt</f>
        <v>105.376202315927</v>
      </c>
      <c r="D187" s="70" t="n">
        <f aca="false">D186+I186*dt+0.5*AA186*dt*dt</f>
        <v>43.5343389341935</v>
      </c>
      <c r="E187" s="1" t="n">
        <f aca="false">SQRT(B187^2+C187^2)</f>
        <v>105.398294695172</v>
      </c>
      <c r="F187" s="1" t="n">
        <f aca="false">ATAN2(C187,B187)*180/PI()</f>
        <v>1.17313953096282</v>
      </c>
      <c r="G187" s="69" t="n">
        <f aca="false">G186+Y186*dt</f>
        <v>2.24985626353576</v>
      </c>
      <c r="H187" s="69" t="n">
        <f aca="false">H186+Z186*dt</f>
        <v>56.0426717695551</v>
      </c>
      <c r="I187" s="69" t="n">
        <f aca="false">I186+AA186*dt</f>
        <v>5.2610612177494</v>
      </c>
      <c r="J187" s="1" t="n">
        <f aca="false">SQRT(G187^2+H187^2+I187^2)</f>
        <v>56.3340188288885</v>
      </c>
      <c r="K187" s="1" t="n">
        <f aca="false">IF(D187&gt;=hwind,SQRT((G187-vxw)^2+(H187-vyw)^2+I187^2),J187)</f>
        <v>56.3340188288885</v>
      </c>
      <c r="L187" s="1" t="n">
        <f aca="false">J187/1.467</f>
        <v>38.4008308308715</v>
      </c>
      <c r="M187" s="70" t="n">
        <f aca="false">cd0+cdspin*(spin/1000)*EXP(-A187/(tau*146.7/K187))</f>
        <v>0.487278259539985</v>
      </c>
      <c r="N187" s="71" t="n">
        <f aca="false">(romega/K187)*EXP(-A187/(tau*146.7/K187))</f>
        <v>1.43672946249136</v>
      </c>
      <c r="O187" s="71" t="n">
        <f aca="false">cl2_*N187/(cl0+cl1_*N187)</f>
        <v>0.408940800139203</v>
      </c>
      <c r="P187" s="71" t="n">
        <f aca="false">IF(D187&gt;=hwind,vxw,0)</f>
        <v>0</v>
      </c>
      <c r="Q187" s="71" t="n">
        <f aca="false">IF(D187&gt;=hwind,vyw,0)</f>
        <v>0</v>
      </c>
      <c r="R187" s="70" t="n">
        <f aca="false">-const*$M187*$K187*(G187-P187)</f>
        <v>-0.331521194464433</v>
      </c>
      <c r="S187" s="70" t="n">
        <f aca="false">-const*$M187*$K187*(H187-Q187)</f>
        <v>-8.2580090946889</v>
      </c>
      <c r="T187" s="70" t="n">
        <f aca="false">-const*$M187*$K187*I187</f>
        <v>-0.775228767867048</v>
      </c>
      <c r="U187" s="72" t="n">
        <f aca="false">omega*EXP(-A187/tau)*30/PI()</f>
        <v>6186.19201961599</v>
      </c>
      <c r="V187" s="70" t="n">
        <f aca="false">const*($O187/omega)*K187*(wy*I187-wz*(H187-Q187))</f>
        <v>0.971292836599649</v>
      </c>
      <c r="W187" s="70" t="n">
        <f aca="false">const*($O187/omega)*K187*(wz*(G187-P187)-wx*I187)</f>
        <v>-0.679875524966187</v>
      </c>
      <c r="X187" s="70" t="n">
        <f aca="false">const*($O187/omega)*K187*(wx*(H187-Q187)-wy*(G187-P187))</f>
        <v>6.82690623262648</v>
      </c>
      <c r="Y187" s="70" t="n">
        <f aca="false">R187+V187</f>
        <v>0.639771642135216</v>
      </c>
      <c r="Z187" s="70" t="n">
        <f aca="false">S187+W187</f>
        <v>-8.93788461965509</v>
      </c>
      <c r="AA187" s="70" t="n">
        <f aca="false">T187+X187-32.174</f>
        <v>-26.1223225352406</v>
      </c>
      <c r="AB187" s="0" t="n">
        <f aca="false">IF(($D187-height)*($D188-height)&lt;0,1,0)</f>
        <v>0</v>
      </c>
    </row>
    <row r="188" customFormat="false" ht="12.75" hidden="false" customHeight="false" outlineLevel="0" collapsed="false">
      <c r="A188" s="0" t="n">
        <f aca="false">A187+dt</f>
        <v>1.56</v>
      </c>
      <c r="B188" s="70" t="n">
        <f aca="false">B187+G187*dt+0.5*Y187*dt*dt</f>
        <v>2.18042538719238</v>
      </c>
      <c r="C188" s="70" t="n">
        <f aca="false">C187+H187*dt+0.5*Z187*dt*dt</f>
        <v>105.936182139391</v>
      </c>
      <c r="D188" s="70" t="n">
        <f aca="false">D187+I187*dt+0.5*AA187*dt*dt</f>
        <v>43.5856434302442</v>
      </c>
      <c r="E188" s="1" t="n">
        <f aca="false">SQRT(B188^2+C188^2)</f>
        <v>105.95861900355</v>
      </c>
      <c r="F188" s="1" t="n">
        <f aca="false">ATAN2(C188,B188)*180/PI()</f>
        <v>1.17912060499038</v>
      </c>
      <c r="G188" s="69" t="n">
        <f aca="false">G187+Y187*dt</f>
        <v>2.25625397995711</v>
      </c>
      <c r="H188" s="69" t="n">
        <f aca="false">H187+Z187*dt</f>
        <v>55.9532929233586</v>
      </c>
      <c r="I188" s="69" t="n">
        <f aca="false">I187+AA187*dt</f>
        <v>4.99983799239699</v>
      </c>
      <c r="J188" s="1" t="n">
        <f aca="false">SQRT(G188^2+H188^2+I188^2)</f>
        <v>56.2215265795892</v>
      </c>
      <c r="K188" s="1" t="n">
        <f aca="false">IF(D188&gt;=hwind,SQRT((G188-vxw)^2+(H188-vyw)^2+I188^2),J188)</f>
        <v>56.2215265795892</v>
      </c>
      <c r="L188" s="1" t="n">
        <f aca="false">J188/1.467</f>
        <v>38.324148997675</v>
      </c>
      <c r="M188" s="70" t="n">
        <f aca="false">cd0+cdspin*(spin/1000)*EXP(-A188/(tau*146.7/K188))</f>
        <v>0.487261826267745</v>
      </c>
      <c r="N188" s="71" t="n">
        <f aca="false">(romega/K188)*EXP(-A188/(tau*146.7/K188))</f>
        <v>1.4394773144555</v>
      </c>
      <c r="O188" s="71" t="n">
        <f aca="false">cl2_*N188/(cl0+cl1_*N188)</f>
        <v>0.409056493323574</v>
      </c>
      <c r="P188" s="71" t="n">
        <f aca="false">IF(D188&gt;=hwind,vxw,0)</f>
        <v>0</v>
      </c>
      <c r="Q188" s="71" t="n">
        <f aca="false">IF(D188&gt;=hwind,vyw,0)</f>
        <v>0</v>
      </c>
      <c r="R188" s="70" t="n">
        <f aca="false">-const*$M188*$K188*(G188-P188)</f>
        <v>-0.331788831629091</v>
      </c>
      <c r="S188" s="70" t="n">
        <f aca="false">-const*$M188*$K188*(H188-Q188)</f>
        <v>-8.22809747916515</v>
      </c>
      <c r="T188" s="70" t="n">
        <f aca="false">-const*$M188*$K188*I188</f>
        <v>-0.735240988190379</v>
      </c>
      <c r="U188" s="72" t="n">
        <f aca="false">omega*EXP(-A188/tau)*30/PI()</f>
        <v>6184.1302992486</v>
      </c>
      <c r="V188" s="70" t="n">
        <f aca="false">const*($O188/omega)*K188*(wy*I188-wz*(H188-Q188))</f>
        <v>0.96568540492258</v>
      </c>
      <c r="W188" s="70" t="n">
        <f aca="false">const*($O188/omega)*K188*(wz*(G188-P188)-wx*I188)</f>
        <v>-0.646948819044991</v>
      </c>
      <c r="X188" s="70" t="n">
        <f aca="false">const*($O188/omega)*K188*(wx*(H188-Q188)-wy*(G188-P188))</f>
        <v>6.80423751568249</v>
      </c>
      <c r="Y188" s="70" t="n">
        <f aca="false">R188+V188</f>
        <v>0.633896573293489</v>
      </c>
      <c r="Z188" s="70" t="n">
        <f aca="false">S188+W188</f>
        <v>-8.87504629821014</v>
      </c>
      <c r="AA188" s="70" t="n">
        <f aca="false">T188+X188-32.174</f>
        <v>-26.1050034725079</v>
      </c>
      <c r="AB188" s="0" t="n">
        <f aca="false">IF(($D188-height)*($D189-height)&lt;0,1,0)</f>
        <v>0</v>
      </c>
    </row>
    <row r="189" customFormat="false" ht="12.75" hidden="false" customHeight="false" outlineLevel="0" collapsed="false">
      <c r="A189" s="0" t="n">
        <f aca="false">A188+dt</f>
        <v>1.57</v>
      </c>
      <c r="B189" s="70" t="n">
        <f aca="false">B188+G188*dt+0.5*Y188*dt*dt</f>
        <v>2.20301962182061</v>
      </c>
      <c r="C189" s="70" t="n">
        <f aca="false">C188+H188*dt+0.5*Z188*dt*dt</f>
        <v>106.49527131631</v>
      </c>
      <c r="D189" s="70" t="n">
        <f aca="false">D188+I188*dt+0.5*AA188*dt*dt</f>
        <v>43.6343365599946</v>
      </c>
      <c r="E189" s="1" t="n">
        <f aca="false">SQRT(B189^2+C189^2)</f>
        <v>106.518055315466</v>
      </c>
      <c r="F189" s="1" t="n">
        <f aca="false">ATAN2(C189,B189)*180/PI()</f>
        <v>1.18508290992231</v>
      </c>
      <c r="G189" s="69" t="n">
        <f aca="false">G188+Y188*dt</f>
        <v>2.26259294569005</v>
      </c>
      <c r="H189" s="69" t="n">
        <f aca="false">H188+Z188*dt</f>
        <v>55.8645424603765</v>
      </c>
      <c r="I189" s="69" t="n">
        <f aca="false">I188+AA188*dt</f>
        <v>4.73878795767192</v>
      </c>
      <c r="J189" s="1" t="n">
        <f aca="false">SQRT(G189^2+H189^2+I189^2)</f>
        <v>56.1108059330185</v>
      </c>
      <c r="K189" s="1" t="n">
        <f aca="false">IF(D189&gt;=hwind,SQRT((G189-vxw)^2+(H189-vyw)^2+I189^2),J189)</f>
        <v>56.1108059330185</v>
      </c>
      <c r="L189" s="1" t="n">
        <f aca="false">J189/1.467</f>
        <v>38.2486748009669</v>
      </c>
      <c r="M189" s="70" t="n">
        <f aca="false">cd0+cdspin*(spin/1000)*EXP(-A189/(tau*146.7/K189))</f>
        <v>0.487245371924018</v>
      </c>
      <c r="N189" s="71" t="n">
        <f aca="false">(romega/K189)*EXP(-A189/(tau*146.7/K189))</f>
        <v>1.44219048554984</v>
      </c>
      <c r="O189" s="71" t="n">
        <f aca="false">cl2_*N189/(cl0+cl1_*N189)</f>
        <v>0.409170357659406</v>
      </c>
      <c r="P189" s="71" t="n">
        <f aca="false">IF(D189&gt;=hwind,vxw,0)</f>
        <v>0</v>
      </c>
      <c r="Q189" s="71" t="n">
        <f aca="false">IF(D189&gt;=hwind,vyw,0)</f>
        <v>0</v>
      </c>
      <c r="R189" s="70" t="n">
        <f aca="false">-const*$M189*$K189*(G189-P189)</f>
        <v>-0.332054533063793</v>
      </c>
      <c r="S189" s="70" t="n">
        <f aca="false">-const*$M189*$K189*(H189-Q189)</f>
        <v>-8.19859117692305</v>
      </c>
      <c r="T189" s="70" t="n">
        <f aca="false">-const*$M189*$K189*I189</f>
        <v>-0.695456964793628</v>
      </c>
      <c r="U189" s="72" t="n">
        <f aca="false">omega*EXP(-A189/tau)*30/PI()</f>
        <v>6182.06926600681</v>
      </c>
      <c r="V189" s="70" t="n">
        <f aca="false">const*($O189/omega)*K189*(wy*I189-wz*(H189-Q189))</f>
        <v>0.960128382445244</v>
      </c>
      <c r="W189" s="70" t="n">
        <f aca="false">const*($O189/omega)*K189*(wz*(G189-P189)-wx*I189)</f>
        <v>-0.61416728923766</v>
      </c>
      <c r="X189" s="70" t="n">
        <f aca="false">const*($O189/omega)*K189*(wx*(H189-Q189)-wy*(G189-P189))</f>
        <v>6.78185966314114</v>
      </c>
      <c r="Y189" s="70" t="n">
        <f aca="false">R189+V189</f>
        <v>0.628073849381451</v>
      </c>
      <c r="Z189" s="70" t="n">
        <f aca="false">S189+W189</f>
        <v>-8.81275846616071</v>
      </c>
      <c r="AA189" s="70" t="n">
        <f aca="false">T189+X189-32.174</f>
        <v>-26.0875973016525</v>
      </c>
      <c r="AB189" s="0" t="n">
        <f aca="false">IF(($D189-height)*($D190-height)&lt;0,1,0)</f>
        <v>0</v>
      </c>
    </row>
    <row r="190" customFormat="false" ht="12.75" hidden="false" customHeight="false" outlineLevel="0" collapsed="false">
      <c r="A190" s="0" t="n">
        <f aca="false">A189+dt</f>
        <v>1.58</v>
      </c>
      <c r="B190" s="70" t="n">
        <f aca="false">B189+G189*dt+0.5*Y189*dt*dt</f>
        <v>2.22567695496998</v>
      </c>
      <c r="C190" s="70" t="n">
        <f aca="false">C189+H189*dt+0.5*Z189*dt*dt</f>
        <v>107.05347610299</v>
      </c>
      <c r="D190" s="70" t="n">
        <f aca="false">D189+I189*dt+0.5*AA189*dt*dt</f>
        <v>43.6804200597062</v>
      </c>
      <c r="E190" s="1" t="n">
        <f aca="false">SQRT(B190^2+C190^2)</f>
        <v>107.076609881157</v>
      </c>
      <c r="F190" s="1" t="n">
        <f aca="false">ATAN2(C190,B190)*180/PI()</f>
        <v>1.19102650585847</v>
      </c>
      <c r="G190" s="69" t="n">
        <f aca="false">G189+Y189*dt</f>
        <v>2.26887368418386</v>
      </c>
      <c r="H190" s="69" t="n">
        <f aca="false">H189+Z189*dt</f>
        <v>55.7764148757149</v>
      </c>
      <c r="I190" s="69" t="n">
        <f aca="false">I189+AA189*dt</f>
        <v>4.47791198465539</v>
      </c>
      <c r="J190" s="1" t="n">
        <f aca="false">SQRT(G190^2+H190^2+I190^2)</f>
        <v>56.0018565756973</v>
      </c>
      <c r="K190" s="1" t="n">
        <f aca="false">IF(D190&gt;=hwind,SQRT((G190-vxw)^2+(H190-vyw)^2+I190^2),J190)</f>
        <v>56.0018565756973</v>
      </c>
      <c r="L190" s="1" t="n">
        <f aca="false">J190/1.467</f>
        <v>38.1744080270602</v>
      </c>
      <c r="M190" s="70" t="n">
        <f aca="false">cd0+cdspin*(spin/1000)*EXP(-A190/(tau*146.7/K190))</f>
        <v>0.487228894284236</v>
      </c>
      <c r="N190" s="71" t="n">
        <f aca="false">(romega/K190)*EXP(-A190/(tau*146.7/K190))</f>
        <v>1.44486850342868</v>
      </c>
      <c r="O190" s="71" t="n">
        <f aca="false">cl2_*N190/(cl0+cl1_*N190)</f>
        <v>0.409282389191645</v>
      </c>
      <c r="P190" s="71" t="n">
        <f aca="false">IF(D190&gt;=hwind,vxw,0)</f>
        <v>0</v>
      </c>
      <c r="Q190" s="71" t="n">
        <f aca="false">IF(D190&gt;=hwind,vyw,0)</f>
        <v>0</v>
      </c>
      <c r="R190" s="70" t="n">
        <f aca="false">-const*$M190*$K190*(G190-P190)</f>
        <v>-0.332318511370576</v>
      </c>
      <c r="S190" s="70" t="n">
        <f aca="false">-const*$M190*$K190*(H190-Q190)</f>
        <v>-8.16948748195854</v>
      </c>
      <c r="T190" s="70" t="n">
        <f aca="false">-const*$M190*$K190*I190</f>
        <v>-0.655873024206909</v>
      </c>
      <c r="U190" s="72" t="n">
        <f aca="false">omega*EXP(-A190/tau)*30/PI()</f>
        <v>6180.00891966161</v>
      </c>
      <c r="V190" s="70" t="n">
        <f aca="false">const*($O190/omega)*K190*(wy*I190-wz*(H190-Q190))</f>
        <v>0.954621356942613</v>
      </c>
      <c r="W190" s="70" t="n">
        <f aca="false">const*($O190/omega)*K190*(wz*(G190-P190)-wx*I190)</f>
        <v>-0.581528500829488</v>
      </c>
      <c r="X190" s="70" t="n">
        <f aca="false">const*($O190/omega)*K190*(wx*(H190-Q190)-wy*(G190-P190))</f>
        <v>6.75977101669641</v>
      </c>
      <c r="Y190" s="70" t="n">
        <f aca="false">R190+V190</f>
        <v>0.622302845572038</v>
      </c>
      <c r="Z190" s="70" t="n">
        <f aca="false">S190+W190</f>
        <v>-8.75101598278802</v>
      </c>
      <c r="AA190" s="70" t="n">
        <f aca="false">T190+X190-32.174</f>
        <v>-26.0701020075105</v>
      </c>
      <c r="AB190" s="0" t="n">
        <f aca="false">IF(($D190-height)*($D191-height)&lt;0,1,0)</f>
        <v>0</v>
      </c>
    </row>
    <row r="191" customFormat="false" ht="12.75" hidden="false" customHeight="false" outlineLevel="0" collapsed="false">
      <c r="A191" s="0" t="n">
        <f aca="false">A190+dt</f>
        <v>1.59</v>
      </c>
      <c r="B191" s="70" t="n">
        <f aca="false">B190+G190*dt+0.5*Y190*dt*dt</f>
        <v>2.2483968069541</v>
      </c>
      <c r="C191" s="70" t="n">
        <f aca="false">C190+H190*dt+0.5*Z190*dt*dt</f>
        <v>107.610802700948</v>
      </c>
      <c r="D191" s="70" t="n">
        <f aca="false">D190+I190*dt+0.5*AA190*dt*dt</f>
        <v>43.7238956744524</v>
      </c>
      <c r="E191" s="1" t="n">
        <f aca="false">SQRT(B191^2+C191^2)</f>
        <v>107.634288895983</v>
      </c>
      <c r="F191" s="1" t="n">
        <f aca="false">ATAN2(C191,B191)*180/PI()</f>
        <v>1.19695145272655</v>
      </c>
      <c r="G191" s="69" t="n">
        <f aca="false">G190+Y190*dt</f>
        <v>2.27509671263958</v>
      </c>
      <c r="H191" s="69" t="n">
        <f aca="false">H190+Z190*dt</f>
        <v>55.688904715887</v>
      </c>
      <c r="I191" s="69" t="n">
        <f aca="false">I190+AA190*dt</f>
        <v>4.21721096458029</v>
      </c>
      <c r="J191" s="1" t="n">
        <f aca="false">SQRT(G191^2+H191^2+I191^2)</f>
        <v>55.8946781172124</v>
      </c>
      <c r="K191" s="1" t="n">
        <f aca="false">IF(D191&gt;=hwind,SQRT((G191-vxw)^2+(H191-vyw)^2+I191^2),J191)</f>
        <v>55.8946781172124</v>
      </c>
      <c r="L191" s="1" t="n">
        <f aca="false">J191/1.467</f>
        <v>38.1013484098244</v>
      </c>
      <c r="M191" s="70" t="n">
        <f aca="false">cd0+cdspin*(spin/1000)*EXP(-A191/(tau*146.7/K191))</f>
        <v>0.48721239113034</v>
      </c>
      <c r="N191" s="71" t="n">
        <f aca="false">(romega/K191)*EXP(-A191/(tau*146.7/K191))</f>
        <v>1.44751090082095</v>
      </c>
      <c r="O191" s="71" t="n">
        <f aca="false">cl2_*N191/(cl0+cl1_*N191)</f>
        <v>0.409392584099633</v>
      </c>
      <c r="P191" s="71" t="n">
        <f aca="false">IF(D191&gt;=hwind,vxw,0)</f>
        <v>0</v>
      </c>
      <c r="Q191" s="71" t="n">
        <f aca="false">IF(D191&gt;=hwind,vyw,0)</f>
        <v>0</v>
      </c>
      <c r="R191" s="70" t="n">
        <f aca="false">-const*$M191*$K191*(G191-P191)</f>
        <v>-0.3325809755107</v>
      </c>
      <c r="S191" s="70" t="n">
        <f aca="false">-const*$M191*$K191*(H191-Q191)</f>
        <v>-8.14078370938521</v>
      </c>
      <c r="T191" s="70" t="n">
        <f aca="false">-const*$M191*$K191*I191</f>
        <v>-0.616485500920649</v>
      </c>
      <c r="U191" s="72" t="n">
        <f aca="false">omega*EXP(-A191/tau)*30/PI()</f>
        <v>6177.94925998407</v>
      </c>
      <c r="V191" s="70" t="n">
        <f aca="false">const*($O191/omega)*K191*(wy*I191-wz*(H191-Q191))</f>
        <v>0.94916391729425</v>
      </c>
      <c r="W191" s="70" t="n">
        <f aca="false">const*($O191/omega)*K191*(wz*(G191-P191)-wx*I191)</f>
        <v>-0.54903001807097</v>
      </c>
      <c r="X191" s="70" t="n">
        <f aca="false">const*($O191/omega)*K191*(wx*(H191-Q191)-wy*(G191-P191))</f>
        <v>6.73796992684991</v>
      </c>
      <c r="Y191" s="70" t="n">
        <f aca="false">R191+V191</f>
        <v>0.61658294178355</v>
      </c>
      <c r="Z191" s="70" t="n">
        <f aca="false">S191+W191</f>
        <v>-8.68981372745618</v>
      </c>
      <c r="AA191" s="70" t="n">
        <f aca="false">T191+X191-32.174</f>
        <v>-26.0525155740707</v>
      </c>
      <c r="AB191" s="0" t="n">
        <f aca="false">IF(($D191-height)*($D192-height)&lt;0,1,0)</f>
        <v>0</v>
      </c>
    </row>
    <row r="192" customFormat="false" ht="12.75" hidden="false" customHeight="false" outlineLevel="0" collapsed="false">
      <c r="A192" s="0" t="n">
        <f aca="false">A191+dt</f>
        <v>1.6</v>
      </c>
      <c r="B192" s="70" t="n">
        <f aca="false">B191+G191*dt+0.5*Y191*dt*dt</f>
        <v>2.27117860322758</v>
      </c>
      <c r="C192" s="70" t="n">
        <f aca="false">C191+H191*dt+0.5*Z191*dt*dt</f>
        <v>108.167257257421</v>
      </c>
      <c r="D192" s="70" t="n">
        <f aca="false">D191+I191*dt+0.5*AA191*dt*dt</f>
        <v>43.7647651583195</v>
      </c>
      <c r="E192" s="1" t="n">
        <f aca="false">SQRT(B192^2+C192^2)</f>
        <v>108.191098500943</v>
      </c>
      <c r="F192" s="1" t="n">
        <f aca="false">ATAN2(C192,B192)*180/PI()</f>
        <v>1.20285781027838</v>
      </c>
      <c r="G192" s="69" t="n">
        <f aca="false">G191+Y191*dt</f>
        <v>2.28126254205742</v>
      </c>
      <c r="H192" s="69" t="n">
        <f aca="false">H191+Z191*dt</f>
        <v>55.6020065786124</v>
      </c>
      <c r="I192" s="69" t="n">
        <f aca="false">I191+AA191*dt</f>
        <v>3.95668580883958</v>
      </c>
      <c r="J192" s="1" t="n">
        <f aca="false">SQRT(G192^2+H192^2+I192^2)</f>
        <v>55.7892700879275</v>
      </c>
      <c r="K192" s="1" t="n">
        <f aca="false">IF(D192&gt;=hwind,SQRT((G192-vxw)^2+(H192-vyw)^2+I192^2),J192)</f>
        <v>55.7892700879275</v>
      </c>
      <c r="L192" s="1" t="n">
        <f aca="false">J192/1.467</f>
        <v>38.0294956291258</v>
      </c>
      <c r="M192" s="70" t="n">
        <f aca="false">cd0+cdspin*(spin/1000)*EXP(-A192/(tau*146.7/K192))</f>
        <v>0.487195860251098</v>
      </c>
      <c r="N192" s="71" t="n">
        <f aca="false">(romega/K192)*EXP(-A192/(tau*146.7/K192))</f>
        <v>1.45011721580613</v>
      </c>
      <c r="O192" s="71" t="n">
        <f aca="false">cl2_*N192/(cl0+cl1_*N192)</f>
        <v>0.409500938699992</v>
      </c>
      <c r="P192" s="71" t="n">
        <f aca="false">IF(D192&gt;=hwind,vxw,0)</f>
        <v>0</v>
      </c>
      <c r="Q192" s="71" t="n">
        <f aca="false">IF(D192&gt;=hwind,vyw,0)</f>
        <v>0</v>
      </c>
      <c r="R192" s="70" t="n">
        <f aca="false">-const*$M192*$K192*(G192-P192)</f>
        <v>-0.332842130825861</v>
      </c>
      <c r="S192" s="70" t="n">
        <f aca="false">-const*$M192*$K192*(H192-Q192)</f>
        <v>-8.11247719481167</v>
      </c>
      <c r="T192" s="70" t="n">
        <f aca="false">-const*$M192*$K192*I192</f>
        <v>-0.577290737625877</v>
      </c>
      <c r="U192" s="72" t="n">
        <f aca="false">omega*EXP(-A192/tau)*30/PI()</f>
        <v>6175.89028674535</v>
      </c>
      <c r="V192" s="70" t="n">
        <f aca="false">const*($O192/omega)*K192*(wy*I192-wz*(H192-Q192))</f>
        <v>0.943755653451931</v>
      </c>
      <c r="W192" s="70" t="n">
        <f aca="false">const*($O192/omega)*K192*(wz*(G192-P192)-wx*I192)</f>
        <v>-0.516669404464855</v>
      </c>
      <c r="X192" s="70" t="n">
        <f aca="false">const*($O192/omega)*K192*(wx*(H192-Q192)-wy*(G192-P192))</f>
        <v>6.71645475250453</v>
      </c>
      <c r="Y192" s="70" t="n">
        <f aca="false">R192+V192</f>
        <v>0.61091352262607</v>
      </c>
      <c r="Z192" s="70" t="n">
        <f aca="false">S192+W192</f>
        <v>-8.62914659927653</v>
      </c>
      <c r="AA192" s="70" t="n">
        <f aca="false">T192+X192-32.174</f>
        <v>-26.0348359851213</v>
      </c>
      <c r="AB192" s="0" t="n">
        <f aca="false">IF(($D192-height)*($D193-height)&lt;0,1,0)</f>
        <v>0</v>
      </c>
    </row>
    <row r="193" customFormat="false" ht="12.75" hidden="false" customHeight="false" outlineLevel="0" collapsed="false">
      <c r="A193" s="0" t="n">
        <f aca="false">A192+dt</f>
        <v>1.61</v>
      </c>
      <c r="B193" s="70" t="n">
        <f aca="false">B192+G192*dt+0.5*Y192*dt*dt</f>
        <v>2.29402177432429</v>
      </c>
      <c r="C193" s="70" t="n">
        <f aca="false">C192+H192*dt+0.5*Z192*dt*dt</f>
        <v>108.722845865877</v>
      </c>
      <c r="D193" s="70" t="n">
        <f aca="false">D192+I192*dt+0.5*AA192*dt*dt</f>
        <v>43.8030302746086</v>
      </c>
      <c r="E193" s="1" t="n">
        <f aca="false">SQRT(B193^2+C193^2)</f>
        <v>108.747044783186</v>
      </c>
      <c r="F193" s="1" t="n">
        <f aca="false">ATAN2(C193,B193)*180/PI()</f>
        <v>1.20874563808637</v>
      </c>
      <c r="G193" s="69" t="n">
        <f aca="false">G192+Y192*dt</f>
        <v>2.28737167728368</v>
      </c>
      <c r="H193" s="69" t="n">
        <f aca="false">H192+Z192*dt</f>
        <v>55.5157151126196</v>
      </c>
      <c r="I193" s="69" t="n">
        <f aca="false">I192+AA192*dt</f>
        <v>3.69633744898836</v>
      </c>
      <c r="J193" s="1" t="n">
        <f aca="false">SQRT(G193^2+H193^2+I193^2)</f>
        <v>55.6856319367247</v>
      </c>
      <c r="K193" s="1" t="n">
        <f aca="false">IF(D193&gt;=hwind,SQRT((G193-vxw)^2+(H193-vyw)^2+I193^2),J193)</f>
        <v>55.6856319367247</v>
      </c>
      <c r="L193" s="1" t="n">
        <f aca="false">J193/1.467</f>
        <v>37.9588493092875</v>
      </c>
      <c r="M193" s="70" t="n">
        <f aca="false">cd0+cdspin*(spin/1000)*EXP(-A193/(tau*146.7/K193))</f>
        <v>0.48717929944243</v>
      </c>
      <c r="N193" s="71" t="n">
        <f aca="false">(romega/K193)*EXP(-A193/(tau*146.7/K193))</f>
        <v>1.45268699208974</v>
      </c>
      <c r="O193" s="71" t="n">
        <f aca="false">cl2_*N193/(cl0+cl1_*N193)</f>
        <v>0.409607449449468</v>
      </c>
      <c r="P193" s="71" t="n">
        <f aca="false">IF(D193&gt;=hwind,vxw,0)</f>
        <v>0</v>
      </c>
      <c r="Q193" s="71" t="n">
        <f aca="false">IF(D193&gt;=hwind,vyw,0)</f>
        <v>0</v>
      </c>
      <c r="R193" s="70" t="n">
        <f aca="false">-const*$M193*$K193*(G193-P193)</f>
        <v>-0.333102179058914</v>
      </c>
      <c r="S193" s="70" t="n">
        <f aca="false">-const*$M193*$K193*(H193-Q193)</f>
        <v>-8.08456529372951</v>
      </c>
      <c r="T193" s="70" t="n">
        <f aca="false">-const*$M193*$K193*I193</f>
        <v>-0.538285085464224</v>
      </c>
      <c r="U193" s="72" t="n">
        <f aca="false">omega*EXP(-A193/tau)*30/PI()</f>
        <v>6173.83199971666</v>
      </c>
      <c r="V193" s="70" t="n">
        <f aca="false">const*($O193/omega)*K193*(wy*I193-wz*(H193-Q193))</f>
        <v>0.938396156408832</v>
      </c>
      <c r="W193" s="70" t="n">
        <f aca="false">const*($O193/omega)*K193*(wz*(G193-P193)-wx*I193)</f>
        <v>-0.484444223061001</v>
      </c>
      <c r="X193" s="70" t="n">
        <f aca="false">const*($O193/omega)*K193*(wx*(H193-Q193)-wy*(G193-P193))</f>
        <v>6.69522386056516</v>
      </c>
      <c r="Y193" s="70" t="n">
        <f aca="false">R193+V193</f>
        <v>0.605293977349918</v>
      </c>
      <c r="Z193" s="70" t="n">
        <f aca="false">S193+W193</f>
        <v>-8.56900951679051</v>
      </c>
      <c r="AA193" s="70" t="n">
        <f aca="false">T193+X193-32.174</f>
        <v>-26.0170612248991</v>
      </c>
      <c r="AB193" s="0" t="n">
        <f aca="false">IF(($D193-height)*($D194-height)&lt;0,1,0)</f>
        <v>0</v>
      </c>
    </row>
    <row r="194" customFormat="false" ht="12.75" hidden="false" customHeight="false" outlineLevel="0" collapsed="false">
      <c r="A194" s="0" t="n">
        <f aca="false">A193+dt</f>
        <v>1.62</v>
      </c>
      <c r="B194" s="70" t="n">
        <f aca="false">B193+G193*dt+0.5*Y193*dt*dt</f>
        <v>2.31692575579599</v>
      </c>
      <c r="C194" s="70" t="n">
        <f aca="false">C193+H193*dt+0.5*Z193*dt*dt</f>
        <v>109.277574566527</v>
      </c>
      <c r="D194" s="70" t="n">
        <f aca="false">D193+I193*dt+0.5*AA193*dt*dt</f>
        <v>43.8386927960373</v>
      </c>
      <c r="E194" s="1" t="n">
        <f aca="false">SQRT(B194^2+C194^2)</f>
        <v>109.302133776523</v>
      </c>
      <c r="F194" s="1" t="n">
        <f aca="false">ATAN2(C194,B194)*180/PI()</f>
        <v>1.21461499553986</v>
      </c>
      <c r="G194" s="69" t="n">
        <f aca="false">G193+Y193*dt</f>
        <v>2.29342461705718</v>
      </c>
      <c r="H194" s="69" t="n">
        <f aca="false">H193+Z193*dt</f>
        <v>55.4300250174517</v>
      </c>
      <c r="I194" s="69" t="n">
        <f aca="false">I193+AA193*dt</f>
        <v>3.43616683673937</v>
      </c>
      <c r="J194" s="1" t="n">
        <f aca="false">SQRT(G194^2+H194^2+I194^2)</f>
        <v>55.5837630287781</v>
      </c>
      <c r="K194" s="1" t="n">
        <f aca="false">IF(D194&gt;=hwind,SQRT((G194-vxw)^2+(H194-vyw)^2+I194^2),J194)</f>
        <v>55.5837630287781</v>
      </c>
      <c r="L194" s="1" t="n">
        <f aca="false">J194/1.467</f>
        <v>37.889409017572</v>
      </c>
      <c r="M194" s="70" t="n">
        <f aca="false">cd0+cdspin*(spin/1000)*EXP(-A194/(tau*146.7/K194))</f>
        <v>0.487162706507729</v>
      </c>
      <c r="N194" s="71" t="n">
        <f aca="false">(romega/K194)*EXP(-A194/(tau*146.7/K194))</f>
        <v>1.45521977927841</v>
      </c>
      <c r="O194" s="71" t="n">
        <f aca="false">cl2_*N194/(cl0+cl1_*N194)</f>
        <v>0.409712112947733</v>
      </c>
      <c r="P194" s="71" t="n">
        <f aca="false">IF(D194&gt;=hwind,vxw,0)</f>
        <v>0</v>
      </c>
      <c r="Q194" s="71" t="n">
        <f aca="false">IF(D194&gt;=hwind,vyw,0)</f>
        <v>0</v>
      </c>
      <c r="R194" s="70" t="n">
        <f aca="false">-const*$M194*$K194*(G194-P194)</f>
        <v>-0.333361318374156</v>
      </c>
      <c r="S194" s="70" t="n">
        <f aca="false">-const*$M194*$K194*(H194-Q194)</f>
        <v>-8.0570453809119</v>
      </c>
      <c r="T194" s="70" t="n">
        <f aca="false">-const*$M194*$K194*I194</f>
        <v>-0.49946490428747</v>
      </c>
      <c r="U194" s="72" t="n">
        <f aca="false">omega*EXP(-A194/tau)*30/PI()</f>
        <v>6171.77439866932</v>
      </c>
      <c r="V194" s="70" t="n">
        <f aca="false">const*($O194/omega)*K194*(wy*I194-wz*(H194-Q194))</f>
        <v>0.933085018170265</v>
      </c>
      <c r="W194" s="70" t="n">
        <f aca="false">const*($O194/omega)*K194*(wz*(G194-P194)-wx*I194)</f>
        <v>-0.452352036758877</v>
      </c>
      <c r="X194" s="70" t="n">
        <f aca="false">const*($O194/omega)*K194*(wx*(H194-Q194)-wy*(G194-P194))</f>
        <v>6.67427562554651</v>
      </c>
      <c r="Y194" s="70" t="n">
        <f aca="false">R194+V194</f>
        <v>0.599723699796109</v>
      </c>
      <c r="Z194" s="70" t="n">
        <f aca="false">S194+W194</f>
        <v>-8.50939741767077</v>
      </c>
      <c r="AA194" s="70" t="n">
        <f aca="false">T194+X194-32.174</f>
        <v>-25.999189278741</v>
      </c>
      <c r="AB194" s="0" t="n">
        <f aca="false">IF(($D194-height)*($D195-height)&lt;0,1,0)</f>
        <v>0</v>
      </c>
    </row>
    <row r="195" customFormat="false" ht="12.75" hidden="false" customHeight="false" outlineLevel="0" collapsed="false">
      <c r="A195" s="0" t="n">
        <f aca="false">A194+dt</f>
        <v>1.63</v>
      </c>
      <c r="B195" s="70" t="n">
        <f aca="false">B194+G194*dt+0.5*Y194*dt*dt</f>
        <v>2.33988998815156</v>
      </c>
      <c r="C195" s="70" t="n">
        <f aca="false">C194+H194*dt+0.5*Z194*dt*dt</f>
        <v>109.831449346831</v>
      </c>
      <c r="D195" s="70" t="n">
        <f aca="false">D194+I194*dt+0.5*AA194*dt*dt</f>
        <v>43.8717545049407</v>
      </c>
      <c r="E195" s="1" t="n">
        <f aca="false">SQRT(B195^2+C195^2)</f>
        <v>109.856371461933</v>
      </c>
      <c r="F195" s="1" t="n">
        <f aca="false">ATAN2(C195,B195)*180/PI()</f>
        <v>1.22046594184149</v>
      </c>
      <c r="G195" s="69" t="n">
        <f aca="false">G194+Y194*dt</f>
        <v>2.29942185405514</v>
      </c>
      <c r="H195" s="69" t="n">
        <f aca="false">H194+Z194*dt</f>
        <v>55.344931043275</v>
      </c>
      <c r="I195" s="69" t="n">
        <f aca="false">I194+AA194*dt</f>
        <v>3.17617494395196</v>
      </c>
      <c r="J195" s="1" t="n">
        <f aca="false">SQRT(G195^2+H195^2+I195^2)</f>
        <v>55.4836626433616</v>
      </c>
      <c r="K195" s="1" t="n">
        <f aca="false">IF(D195&gt;=hwind,SQRT((G195-vxw)^2+(H195-vyw)^2+I195^2),J195)</f>
        <v>55.4836626433616</v>
      </c>
      <c r="L195" s="1" t="n">
        <f aca="false">J195/1.467</f>
        <v>37.8211742626869</v>
      </c>
      <c r="M195" s="70" t="n">
        <f aca="false">cd0+cdspin*(spin/1000)*EXP(-A195/(tau*146.7/K195))</f>
        <v>0.487146079258193</v>
      </c>
      <c r="N195" s="71" t="n">
        <f aca="false">(romega/K195)*EXP(-A195/(tau*146.7/K195))</f>
        <v>1.45771513315392</v>
      </c>
      <c r="O195" s="71" t="n">
        <f aca="false">cl2_*N195/(cl0+cl1_*N195)</f>
        <v>0.409814925940151</v>
      </c>
      <c r="P195" s="71" t="n">
        <f aca="false">IF(D195&gt;=hwind,vxw,0)</f>
        <v>0</v>
      </c>
      <c r="Q195" s="71" t="n">
        <f aca="false">IF(D195&gt;=hwind,vyw,0)</f>
        <v>0</v>
      </c>
      <c r="R195" s="70" t="n">
        <f aca="false">-const*$M195*$K195*(G195-P195)</f>
        <v>-0.333619743377176</v>
      </c>
      <c r="S195" s="70" t="n">
        <f aca="false">-const*$M195*$K195*(H195-Q195)</f>
        <v>-8.02991484982303</v>
      </c>
      <c r="T195" s="70" t="n">
        <f aca="false">-const*$M195*$K195*I195</f>
        <v>-0.460826562926484</v>
      </c>
      <c r="U195" s="72" t="n">
        <f aca="false">omega*EXP(-A195/tau)*30/PI()</f>
        <v>6169.71748337469</v>
      </c>
      <c r="V195" s="70" t="n">
        <f aca="false">const*($O195/omega)*K195*(wy*I195-wz*(H195-Q195))</f>
        <v>0.927821831725977</v>
      </c>
      <c r="W195" s="70" t="n">
        <f aca="false">const*($O195/omega)*K195*(wz*(G195-P195)-wx*I195)</f>
        <v>-0.420390408617605</v>
      </c>
      <c r="X195" s="70" t="n">
        <f aca="false">const*($O195/omega)*K195*(wx*(H195-Q195)-wy*(G195-P195))</f>
        <v>6.65360842918827</v>
      </c>
      <c r="Y195" s="70" t="n">
        <f aca="false">R195+V195</f>
        <v>0.594202088348801</v>
      </c>
      <c r="Z195" s="70" t="n">
        <f aca="false">S195+W195</f>
        <v>-8.45030525844063</v>
      </c>
      <c r="AA195" s="70" t="n">
        <f aca="false">T195+X195-32.174</f>
        <v>-25.9812181337382</v>
      </c>
      <c r="AB195" s="0" t="n">
        <f aca="false">IF(($D195-height)*($D196-height)&lt;0,1,0)</f>
        <v>0</v>
      </c>
    </row>
    <row r="196" customFormat="false" ht="12.75" hidden="false" customHeight="false" outlineLevel="0" collapsed="false">
      <c r="A196" s="0" t="n">
        <f aca="false">A195+dt</f>
        <v>1.64</v>
      </c>
      <c r="B196" s="70" t="n">
        <f aca="false">B195+G195*dt+0.5*Y195*dt*dt</f>
        <v>2.36291391679652</v>
      </c>
      <c r="C196" s="70" t="n">
        <f aca="false">C195+H195*dt+0.5*Z195*dt*dt</f>
        <v>110.384476142001</v>
      </c>
      <c r="D196" s="70" t="n">
        <f aca="false">D195+I195*dt+0.5*AA195*dt*dt</f>
        <v>43.9022171934735</v>
      </c>
      <c r="E196" s="1" t="n">
        <f aca="false">SQRT(B196^2+C196^2)</f>
        <v>110.409763768075</v>
      </c>
      <c r="F196" s="1" t="n">
        <f aca="false">ATAN2(C196,B196)*180/PI()</f>
        <v>1.22629853600352</v>
      </c>
      <c r="G196" s="69" t="n">
        <f aca="false">G195+Y195*dt</f>
        <v>2.30536387493862</v>
      </c>
      <c r="H196" s="69" t="n">
        <f aca="false">H195+Z195*dt</f>
        <v>55.2604279906906</v>
      </c>
      <c r="I196" s="69" t="n">
        <f aca="false">I195+AA195*dt</f>
        <v>2.91636276261458</v>
      </c>
      <c r="J196" s="1" t="n">
        <f aca="false">SQRT(G196^2+H196^2+I196^2)</f>
        <v>55.3853299716932</v>
      </c>
      <c r="K196" s="1" t="n">
        <f aca="false">IF(D196&gt;=hwind,SQRT((G196-vxw)^2+(H196-vyw)^2+I196^2),J196)</f>
        <v>55.3853299716932</v>
      </c>
      <c r="L196" s="1" t="n">
        <f aca="false">J196/1.467</f>
        <v>37.7541444933151</v>
      </c>
      <c r="M196" s="70" t="n">
        <f aca="false">cd0+cdspin*(spin/1000)*EXP(-A196/(tau*146.7/K196))</f>
        <v>0.487129415513159</v>
      </c>
      <c r="N196" s="71" t="n">
        <f aca="false">(romega/K196)*EXP(-A196/(tau*146.7/K196))</f>
        <v>1.46017261594616</v>
      </c>
      <c r="O196" s="71" t="n">
        <f aca="false">cl2_*N196/(cl0+cl1_*N196)</f>
        <v>0.409915885320491</v>
      </c>
      <c r="P196" s="71" t="n">
        <f aca="false">IF(D196&gt;=hwind,vxw,0)</f>
        <v>0</v>
      </c>
      <c r="Q196" s="71" t="n">
        <f aca="false">IF(D196&gt;=hwind,vyw,0)</f>
        <v>0</v>
      </c>
      <c r="R196" s="70" t="n">
        <f aca="false">-const*$M196*$K196*(G196-P196)</f>
        <v>-0.333877645134307</v>
      </c>
      <c r="S196" s="70" t="n">
        <f aca="false">-const*$M196*$K196*(H196-Q196)</f>
        <v>-8.0031711120384</v>
      </c>
      <c r="T196" s="70" t="n">
        <f aca="false">-const*$M196*$K196*I196</f>
        <v>-0.422366439469371</v>
      </c>
      <c r="U196" s="72" t="n">
        <f aca="false">omega*EXP(-A196/tau)*30/PI()</f>
        <v>6167.66125360423</v>
      </c>
      <c r="V196" s="70" t="n">
        <f aca="false">const*($O196/omega)*K196*(wy*I196-wz*(H196-Q196))</f>
        <v>0.922606191024034</v>
      </c>
      <c r="W196" s="70" t="n">
        <f aca="false">const*($O196/omega)*K196*(wz*(G196-P196)-wx*I196)</f>
        <v>-0.388556902173376</v>
      </c>
      <c r="X196" s="70" t="n">
        <f aca="false">const*($O196/omega)*K196*(wx*(H196-Q196)-wy*(G196-P196))</f>
        <v>6.63322066007764</v>
      </c>
      <c r="Y196" s="70" t="n">
        <f aca="false">R196+V196</f>
        <v>0.588728545889727</v>
      </c>
      <c r="Z196" s="70" t="n">
        <f aca="false">S196+W196</f>
        <v>-8.39172801421178</v>
      </c>
      <c r="AA196" s="70" t="n">
        <f aca="false">T196+X196-32.174</f>
        <v>-25.9631457793917</v>
      </c>
      <c r="AB196" s="0" t="n">
        <f aca="false">IF(($D196-height)*($D197-height)&lt;0,1,0)</f>
        <v>0</v>
      </c>
    </row>
    <row r="197" customFormat="false" ht="12.75" hidden="false" customHeight="false" outlineLevel="0" collapsed="false">
      <c r="A197" s="0" t="n">
        <f aca="false">A196+dt</f>
        <v>1.65</v>
      </c>
      <c r="B197" s="70" t="n">
        <f aca="false">B196+G196*dt+0.5*Y196*dt*dt</f>
        <v>2.3859969919732</v>
      </c>
      <c r="C197" s="70" t="n">
        <f aca="false">C196+H196*dt+0.5*Z196*dt*dt</f>
        <v>110.936660835507</v>
      </c>
      <c r="D197" s="70" t="n">
        <f aca="false">D196+I196*dt+0.5*AA196*dt*dt</f>
        <v>43.9300826638107</v>
      </c>
      <c r="E197" s="1" t="n">
        <f aca="false">SQRT(B197^2+C197^2)</f>
        <v>110.96231657179</v>
      </c>
      <c r="F197" s="1" t="n">
        <f aca="false">ATAN2(C197,B197)*180/PI()</f>
        <v>1.23211283684419</v>
      </c>
      <c r="G197" s="69" t="n">
        <f aca="false">G196+Y196*dt</f>
        <v>2.31125116039752</v>
      </c>
      <c r="H197" s="69" t="n">
        <f aca="false">H196+Z196*dt</f>
        <v>55.1765107105485</v>
      </c>
      <c r="I197" s="69" t="n">
        <f aca="false">I196+AA196*dt</f>
        <v>2.65673130482067</v>
      </c>
      <c r="J197" s="1" t="n">
        <f aca="false">SQRT(G197^2+H197^2+I197^2)</f>
        <v>55.2887641148157</v>
      </c>
      <c r="K197" s="1" t="n">
        <f aca="false">IF(D197&gt;=hwind,SQRT((G197-vxw)^2+(H197-vyw)^2+I197^2),J197)</f>
        <v>55.2887641148157</v>
      </c>
      <c r="L197" s="1" t="n">
        <f aca="false">J197/1.467</f>
        <v>37.6883190966705</v>
      </c>
      <c r="M197" s="70" t="n">
        <f aca="false">cd0+cdspin*(spin/1000)*EXP(-A197/(tau*146.7/K197))</f>
        <v>0.487112713100436</v>
      </c>
      <c r="N197" s="71" t="n">
        <f aca="false">(romega/K197)*EXP(-A197/(tau*146.7/K197))</f>
        <v>1.4625917966045</v>
      </c>
      <c r="O197" s="71" t="n">
        <f aca="false">cl2_*N197/(cl0+cl1_*N197)</f>
        <v>0.410014988133593</v>
      </c>
      <c r="P197" s="71" t="n">
        <f aca="false">IF(D197&gt;=hwind,vxw,0)</f>
        <v>0</v>
      </c>
      <c r="Q197" s="71" t="n">
        <f aca="false">IF(D197&gt;=hwind,vyw,0)</f>
        <v>0</v>
      </c>
      <c r="R197" s="70" t="n">
        <f aca="false">-const*$M197*$K197*(G197-P197)</f>
        <v>-0.334135211191697</v>
      </c>
      <c r="S197" s="70" t="n">
        <f aca="false">-const*$M197*$K197*(H197-Q197)</f>
        <v>-7.9768115966761</v>
      </c>
      <c r="T197" s="70" t="n">
        <f aca="false">-const*$M197*$K197*I197</f>
        <v>-0.384080921548641</v>
      </c>
      <c r="U197" s="72" t="n">
        <f aca="false">omega*EXP(-A197/tau)*30/PI()</f>
        <v>6165.60570912948</v>
      </c>
      <c r="V197" s="70" t="n">
        <f aca="false">const*($O197/omega)*K197*(wy*I197-wz*(H197-Q197))</f>
        <v>0.917437690946269</v>
      </c>
      <c r="W197" s="70" t="n">
        <f aca="false">const*($O197/omega)*K197*(wz*(G197-P197)-wx*I197)</f>
        <v>-0.356849081764106</v>
      </c>
      <c r="X197" s="70" t="n">
        <f aca="false">const*($O197/omega)*K197*(wx*(H197-Q197)-wy*(G197-P197))</f>
        <v>6.61311071327951</v>
      </c>
      <c r="Y197" s="70" t="n">
        <f aca="false">R197+V197</f>
        <v>0.583302479754573</v>
      </c>
      <c r="Z197" s="70" t="n">
        <f aca="false">S197+W197</f>
        <v>-8.33366067844021</v>
      </c>
      <c r="AA197" s="70" t="n">
        <f aca="false">T197+X197-32.174</f>
        <v>-25.9449702082691</v>
      </c>
      <c r="AB197" s="0" t="n">
        <f aca="false">IF(($D197-height)*($D198-height)&lt;0,1,0)</f>
        <v>0</v>
      </c>
    </row>
    <row r="198" customFormat="false" ht="12.75" hidden="false" customHeight="false" outlineLevel="0" collapsed="false">
      <c r="A198" s="0" t="n">
        <f aca="false">A197+dt</f>
        <v>1.66</v>
      </c>
      <c r="B198" s="70" t="n">
        <f aca="false">B197+G197*dt+0.5*Y197*dt*dt</f>
        <v>2.40913866870117</v>
      </c>
      <c r="C198" s="70" t="n">
        <f aca="false">C197+H197*dt+0.5*Z197*dt*dt</f>
        <v>111.488009259579</v>
      </c>
      <c r="D198" s="70" t="n">
        <f aca="false">D197+I197*dt+0.5*AA197*dt*dt</f>
        <v>43.9553527283485</v>
      </c>
      <c r="E198" s="1" t="n">
        <f aca="false">SQRT(B198^2+C198^2)</f>
        <v>111.514035698601</v>
      </c>
      <c r="F198" s="1" t="n">
        <f aca="false">ATAN2(C198,B198)*180/PI()</f>
        <v>1.23790890298404</v>
      </c>
      <c r="G198" s="69" t="n">
        <f aca="false">G197+Y197*dt</f>
        <v>2.31708418519507</v>
      </c>
      <c r="H198" s="69" t="n">
        <f aca="false">H197+Z197*dt</f>
        <v>55.0931741037641</v>
      </c>
      <c r="I198" s="69" t="n">
        <f aca="false">I197+AA197*dt</f>
        <v>2.39728160273797</v>
      </c>
      <c r="J198" s="1" t="n">
        <f aca="false">SQRT(G198^2+H198^2+I198^2)</f>
        <v>55.1939640815168</v>
      </c>
      <c r="K198" s="1" t="n">
        <f aca="false">IF(D198&gt;=hwind,SQRT((G198-vxw)^2+(H198-vyw)^2+I198^2),J198)</f>
        <v>55.1939640815168</v>
      </c>
      <c r="L198" s="1" t="n">
        <f aca="false">J198/1.467</f>
        <v>37.6236973970803</v>
      </c>
      <c r="M198" s="70" t="n">
        <f aca="false">cd0+cdspin*(spin/1000)*EXP(-A198/(tau*146.7/K198))</f>
        <v>0.487095969856642</v>
      </c>
      <c r="N198" s="71" t="n">
        <f aca="false">(romega/K198)*EXP(-A198/(tau*146.7/K198))</f>
        <v>1.46497225106742</v>
      </c>
      <c r="O198" s="71" t="n">
        <f aca="false">cl2_*N198/(cl0+cl1_*N198)</f>
        <v>0.410112231577996</v>
      </c>
      <c r="P198" s="71" t="n">
        <f aca="false">IF(D198&gt;=hwind,vxw,0)</f>
        <v>0</v>
      </c>
      <c r="Q198" s="71" t="n">
        <f aca="false">IF(D198&gt;=hwind,vyw,0)</f>
        <v>0</v>
      </c>
      <c r="R198" s="70" t="n">
        <f aca="false">-const*$M198*$K198*(G198-P198)</f>
        <v>-0.334392625594043</v>
      </c>
      <c r="S198" s="70" t="n">
        <f aca="false">-const*$M198*$K198*(H198-Q198)</f>
        <v>-7.95083374983912</v>
      </c>
      <c r="T198" s="70" t="n">
        <f aca="false">-const*$M198*$K198*I198</f>
        <v>-0.34596640663721</v>
      </c>
      <c r="U198" s="72" t="n">
        <f aca="false">omega*EXP(-A198/tau)*30/PI()</f>
        <v>6163.55084972203</v>
      </c>
      <c r="V198" s="70" t="n">
        <f aca="false">const*($O198/omega)*K198*(wy*I198-wz*(H198-Q198))</f>
        <v>0.912315927285334</v>
      </c>
      <c r="W198" s="70" t="n">
        <f aca="false">const*($O198/omega)*K198*(wz*(G198-P198)-wx*I198)</f>
        <v>-0.32526451286115</v>
      </c>
      <c r="X198" s="70" t="n">
        <f aca="false">const*($O198/omega)*K198*(wx*(H198-Q198)-wy*(G198-P198))</f>
        <v>6.59327698997427</v>
      </c>
      <c r="Y198" s="70" t="n">
        <f aca="false">R198+V198</f>
        <v>0.577923301691291</v>
      </c>
      <c r="Z198" s="70" t="n">
        <f aca="false">S198+W198</f>
        <v>-8.27609826270027</v>
      </c>
      <c r="AA198" s="70" t="n">
        <f aca="false">T198+X198-32.174</f>
        <v>-25.9266894166629</v>
      </c>
      <c r="AB198" s="0" t="n">
        <f aca="false">IF(($D198-height)*($D199-height)&lt;0,1,0)</f>
        <v>0</v>
      </c>
    </row>
    <row r="199" customFormat="false" ht="12.75" hidden="false" customHeight="false" outlineLevel="0" collapsed="false">
      <c r="A199" s="0" t="n">
        <f aca="false">A198+dt</f>
        <v>1.67</v>
      </c>
      <c r="B199" s="70" t="n">
        <f aca="false">B198+G198*dt+0.5*Y198*dt*dt</f>
        <v>2.4323384067182</v>
      </c>
      <c r="C199" s="70" t="n">
        <f aca="false">C198+H198*dt+0.5*Z198*dt*dt</f>
        <v>112.038527195703</v>
      </c>
      <c r="D199" s="70" t="n">
        <f aca="false">D198+I198*dt+0.5*AA198*dt*dt</f>
        <v>43.9780292099051</v>
      </c>
      <c r="E199" s="1" t="n">
        <f aca="false">SQRT(B199^2+C199^2)</f>
        <v>112.064926923222</v>
      </c>
      <c r="F199" s="1" t="n">
        <f aca="false">ATAN2(C199,B199)*180/PI()</f>
        <v>1.24368679284218</v>
      </c>
      <c r="G199" s="69" t="n">
        <f aca="false">G198+Y198*dt</f>
        <v>2.32286341821198</v>
      </c>
      <c r="H199" s="69" t="n">
        <f aca="false">H198+Z198*dt</f>
        <v>55.0104131211371</v>
      </c>
      <c r="I199" s="69" t="n">
        <f aca="false">I198+AA198*dt</f>
        <v>2.13801470857134</v>
      </c>
      <c r="J199" s="1" t="n">
        <f aca="false">SQRT(G199^2+H199^2+I199^2)</f>
        <v>55.100928786291</v>
      </c>
      <c r="K199" s="1" t="n">
        <f aca="false">IF(D199&gt;=hwind,SQRT((G199-vxw)^2+(H199-vyw)^2+I199^2),J199)</f>
        <v>55.100928786291</v>
      </c>
      <c r="L199" s="1" t="n">
        <f aca="false">J199/1.467</f>
        <v>37.5602786545951</v>
      </c>
      <c r="M199" s="70" t="n">
        <f aca="false">cd0+cdspin*(spin/1000)*EXP(-A199/(tau*146.7/K199))</f>
        <v>0.487079183627547</v>
      </c>
      <c r="N199" s="71" t="n">
        <f aca="false">(romega/K199)*EXP(-A199/(tau*146.7/K199))</f>
        <v>1.46731356252997</v>
      </c>
      <c r="O199" s="71" t="n">
        <f aca="false">cl2_*N199/(cl0+cl1_*N199)</f>
        <v>0.410207613008494</v>
      </c>
      <c r="P199" s="71" t="n">
        <f aca="false">IF(D199&gt;=hwind,vxw,0)</f>
        <v>0</v>
      </c>
      <c r="Q199" s="71" t="n">
        <f aca="false">IF(D199&gt;=hwind,vyw,0)</f>
        <v>0</v>
      </c>
      <c r="R199" s="70" t="n">
        <f aca="false">-const*$M199*$K199*(G199-P199)</f>
        <v>-0.334650068902991</v>
      </c>
      <c r="S199" s="70" t="n">
        <f aca="false">-const*$M199*$K199*(H199-Q199)</f>
        <v>-7.92523503406887</v>
      </c>
      <c r="T199" s="70" t="n">
        <f aca="false">-const*$M199*$K199*I199</f>
        <v>-0.308019302353022</v>
      </c>
      <c r="U199" s="72" t="n">
        <f aca="false">omega*EXP(-A199/tau)*30/PI()</f>
        <v>6161.49667515357</v>
      </c>
      <c r="V199" s="70" t="n">
        <f aca="false">const*($O199/omega)*K199*(wy*I199-wz*(H199-Q199))</f>
        <v>0.907240496723321</v>
      </c>
      <c r="W199" s="70" t="n">
        <f aca="false">const*($O199/omega)*K199*(wz*(G199-P199)-wx*I199)</f>
        <v>-0.293800762407926</v>
      </c>
      <c r="X199" s="70" t="n">
        <f aca="false">const*($O199/omega)*K199*(wx*(H199-Q199)-wy*(G199-P199))</f>
        <v>6.5737178971035</v>
      </c>
      <c r="Y199" s="70" t="n">
        <f aca="false">R199+V199</f>
        <v>0.572590427820329</v>
      </c>
      <c r="Z199" s="70" t="n">
        <f aca="false">S199+W199</f>
        <v>-8.21903579647679</v>
      </c>
      <c r="AA199" s="70" t="n">
        <f aca="false">T199+X199-32.174</f>
        <v>-25.9083014052495</v>
      </c>
      <c r="AB199" s="0" t="n">
        <f aca="false">IF(($D199-height)*($D200-height)&lt;0,1,0)</f>
        <v>0</v>
      </c>
    </row>
    <row r="200" customFormat="false" ht="12.75" hidden="false" customHeight="false" outlineLevel="0" collapsed="false">
      <c r="A200" s="0" t="n">
        <f aca="false">A199+dt</f>
        <v>1.68</v>
      </c>
      <c r="B200" s="70" t="n">
        <f aca="false">B199+G199*dt+0.5*Y199*dt*dt</f>
        <v>2.45559567042171</v>
      </c>
      <c r="C200" s="70" t="n">
        <f aca="false">C199+H199*dt+0.5*Z199*dt*dt</f>
        <v>112.588220375125</v>
      </c>
      <c r="D200" s="70" t="n">
        <f aca="false">D199+I199*dt+0.5*AA199*dt*dt</f>
        <v>43.9981139419205</v>
      </c>
      <c r="E200" s="1" t="n">
        <f aca="false">SQRT(B200^2+C200^2)</f>
        <v>112.614995970049</v>
      </c>
      <c r="F200" s="1" t="n">
        <f aca="false">ATAN2(C200,B200)*180/PI()</f>
        <v>1.24944656463265</v>
      </c>
      <c r="G200" s="69" t="n">
        <f aca="false">G199+Y199*dt</f>
        <v>2.32858932249018</v>
      </c>
      <c r="H200" s="69" t="n">
        <f aca="false">H199+Z199*dt</f>
        <v>54.9282227631723</v>
      </c>
      <c r="I200" s="69" t="n">
        <f aca="false">I199+AA199*dt</f>
        <v>1.87893169451885</v>
      </c>
      <c r="J200" s="1" t="n">
        <f aca="false">SQRT(G200^2+H200^2+I200^2)</f>
        <v>55.0096570473418</v>
      </c>
      <c r="K200" s="1" t="n">
        <f aca="false">IF(D200&gt;=hwind,SQRT((G200-vxw)^2+(H200-vyw)^2+I200^2),J200)</f>
        <v>55.0096570473418</v>
      </c>
      <c r="L200" s="1" t="n">
        <f aca="false">J200/1.467</f>
        <v>37.4980620636277</v>
      </c>
      <c r="M200" s="70" t="n">
        <f aca="false">cd0+cdspin*(spin/1000)*EXP(-A200/(tau*146.7/K200))</f>
        <v>0.487062352268414</v>
      </c>
      <c r="N200" s="71" t="n">
        <f aca="false">(romega/K200)*EXP(-A200/(tau*146.7/K200))</f>
        <v>1.46961532170882</v>
      </c>
      <c r="O200" s="71" t="n">
        <f aca="false">cl2_*N200/(cl0+cl1_*N200)</f>
        <v>0.410301129938653</v>
      </c>
      <c r="P200" s="71" t="n">
        <f aca="false">IF(D200&gt;=hwind,vxw,0)</f>
        <v>0</v>
      </c>
      <c r="Q200" s="71" t="n">
        <f aca="false">IF(D200&gt;=hwind,vyw,0)</f>
        <v>0</v>
      </c>
      <c r="R200" s="70" t="n">
        <f aca="false">-const*$M200*$K200*(G200-P200)</f>
        <v>-0.334907718215245</v>
      </c>
      <c r="S200" s="70" t="n">
        <f aca="false">-const*$M200*$K200*(H200-Q200)</f>
        <v>-7.90001292780998</v>
      </c>
      <c r="T200" s="70" t="n">
        <f aca="false">-const*$M200*$K200*I200</f>
        <v>-0.270236026772069</v>
      </c>
      <c r="U200" s="72" t="n">
        <f aca="false">omega*EXP(-A200/tau)*30/PI()</f>
        <v>6159.44318519586</v>
      </c>
      <c r="V200" s="70" t="n">
        <f aca="false">const*($O200/omega)*K200*(wy*I200-wz*(H200-Q200))</f>
        <v>0.902210996811996</v>
      </c>
      <c r="W200" s="70" t="n">
        <f aca="false">const*($O200/omega)*K200*(wz*(G200-P200)-wx*I200)</f>
        <v>-0.262455399165247</v>
      </c>
      <c r="X200" s="70" t="n">
        <f aca="false">const*($O200/omega)*K200*(wx*(H200-Q200)-wy*(G200-P200))</f>
        <v>6.5544318470236</v>
      </c>
      <c r="Y200" s="70" t="n">
        <f aca="false">R200+V200</f>
        <v>0.567303278596751</v>
      </c>
      <c r="Z200" s="70" t="n">
        <f aca="false">S200+W200</f>
        <v>-8.16246832697522</v>
      </c>
      <c r="AA200" s="70" t="n">
        <f aca="false">T200+X200-32.174</f>
        <v>-25.8898041797485</v>
      </c>
      <c r="AB200" s="0" t="n">
        <f aca="false">IF(($D200-height)*($D201-height)&lt;0,1,0)</f>
        <v>0</v>
      </c>
    </row>
    <row r="201" customFormat="false" ht="12.75" hidden="false" customHeight="false" outlineLevel="0" collapsed="false">
      <c r="A201" s="0" t="n">
        <f aca="false">A200+dt</f>
        <v>1.69</v>
      </c>
      <c r="B201" s="70" t="n">
        <f aca="false">B200+G200*dt+0.5*Y200*dt*dt</f>
        <v>2.47890992881055</v>
      </c>
      <c r="C201" s="70" t="n">
        <f aca="false">C200+H200*dt+0.5*Z200*dt*dt</f>
        <v>113.13709447934</v>
      </c>
      <c r="D201" s="70" t="n">
        <f aca="false">D200+I200*dt+0.5*AA200*dt*dt</f>
        <v>44.0156087686567</v>
      </c>
      <c r="E201" s="1" t="n">
        <f aca="false">SQRT(B201^2+C201^2)</f>
        <v>113.164248513664</v>
      </c>
      <c r="F201" s="1" t="n">
        <f aca="false">ATAN2(C201,B201)*180/PI()</f>
        <v>1.25518827636069</v>
      </c>
      <c r="G201" s="69" t="n">
        <f aca="false">G200+Y200*dt</f>
        <v>2.33426235527615</v>
      </c>
      <c r="H201" s="69" t="n">
        <f aca="false">H200+Z200*dt</f>
        <v>54.8465980799026</v>
      </c>
      <c r="I201" s="69" t="n">
        <f aca="false">I200+AA200*dt</f>
        <v>1.62003365272136</v>
      </c>
      <c r="J201" s="1" t="n">
        <f aca="false">SQRT(G201^2+H201^2+I201^2)</f>
        <v>54.9201475846304</v>
      </c>
      <c r="K201" s="1" t="n">
        <f aca="false">IF(D201&gt;=hwind,SQRT((G201-vxw)^2+(H201-vyw)^2+I201^2),J201)</f>
        <v>54.9201475846304</v>
      </c>
      <c r="L201" s="1" t="n">
        <f aca="false">J201/1.467</f>
        <v>37.4370467516226</v>
      </c>
      <c r="M201" s="70" t="n">
        <f aca="false">cd0+cdspin*(spin/1000)*EXP(-A201/(tau*146.7/K201))</f>
        <v>0.487045473644344</v>
      </c>
      <c r="N201" s="71" t="n">
        <f aca="false">(romega/K201)*EXP(-A201/(tau*146.7/K201))</f>
        <v>1.47187712710456</v>
      </c>
      <c r="O201" s="71" t="n">
        <f aca="false">cl2_*N201/(cl0+cl1_*N201)</f>
        <v>0.410392780043264</v>
      </c>
      <c r="P201" s="71" t="n">
        <f aca="false">IF(D201&gt;=hwind,vxw,0)</f>
        <v>0</v>
      </c>
      <c r="Q201" s="71" t="n">
        <f aca="false">IF(D201&gt;=hwind,vyw,0)</f>
        <v>0</v>
      </c>
      <c r="R201" s="70" t="n">
        <f aca="false">-const*$M201*$K201*(G201-P201)</f>
        <v>-0.335165747180396</v>
      </c>
      <c r="S201" s="70" t="n">
        <f aca="false">-const*$M201*$K201*(H201-Q201)</f>
        <v>-7.87516492488638</v>
      </c>
      <c r="T201" s="70" t="n">
        <f aca="false">-const*$M201*$K201*I201</f>
        <v>-0.232613008749612</v>
      </c>
      <c r="U201" s="72" t="n">
        <f aca="false">omega*EXP(-A201/tau)*30/PI()</f>
        <v>6157.39037962073</v>
      </c>
      <c r="V201" s="70" t="n">
        <f aca="false">const*($O201/omega)*K201*(wy*I201-wz*(H201-Q201))</f>
        <v>0.897227025954618</v>
      </c>
      <c r="W201" s="70" t="n">
        <f aca="false">const*($O201/omega)*K201*(wz*(G201-P201)-wx*I201)</f>
        <v>-0.231225994063187</v>
      </c>
      <c r="X201" s="70" t="n">
        <f aca="false">const*($O201/omega)*K201*(wx*(H201-Q201)-wy*(G201-P201))</f>
        <v>6.53541725716751</v>
      </c>
      <c r="Y201" s="70" t="n">
        <f aca="false">R201+V201</f>
        <v>0.562061278774222</v>
      </c>
      <c r="Z201" s="70" t="n">
        <f aca="false">S201+W201</f>
        <v>-8.10639091894956</v>
      </c>
      <c r="AA201" s="70" t="n">
        <f aca="false">T201+X201-32.174</f>
        <v>-25.8711957515821</v>
      </c>
      <c r="AB201" s="0" t="n">
        <f aca="false">IF(($D201-height)*($D202-height)&lt;0,1,0)</f>
        <v>0</v>
      </c>
    </row>
    <row r="202" customFormat="false" ht="12.75" hidden="false" customHeight="false" outlineLevel="0" collapsed="false">
      <c r="A202" s="0" t="n">
        <f aca="false">A201+dt</f>
        <v>1.7</v>
      </c>
      <c r="B202" s="70" t="n">
        <f aca="false">B201+G201*dt+0.5*Y201*dt*dt</f>
        <v>2.50228065542725</v>
      </c>
      <c r="C202" s="70" t="n">
        <f aca="false">C201+H201*dt+0.5*Z201*dt*dt</f>
        <v>113.685155140593</v>
      </c>
      <c r="D202" s="70" t="n">
        <f aca="false">D201+I201*dt+0.5*AA201*dt*dt</f>
        <v>44.0305155453964</v>
      </c>
      <c r="E202" s="1" t="n">
        <f aca="false">SQRT(B202^2+C202^2)</f>
        <v>113.712690179325</v>
      </c>
      <c r="F202" s="1" t="n">
        <f aca="false">ATAN2(C202,B202)*180/PI()</f>
        <v>1.26091198581901</v>
      </c>
      <c r="G202" s="69" t="n">
        <f aca="false">G201+Y201*dt</f>
        <v>2.33988296806389</v>
      </c>
      <c r="H202" s="69" t="n">
        <f aca="false">H201+Z201*dt</f>
        <v>54.7655341707131</v>
      </c>
      <c r="I202" s="69" t="n">
        <f aca="false">I201+AA201*dt</f>
        <v>1.36132169520554</v>
      </c>
      <c r="J202" s="1" t="n">
        <f aca="false">SQRT(G202^2+H202^2+I202^2)</f>
        <v>54.8323990179676</v>
      </c>
      <c r="K202" s="1" t="n">
        <f aca="false">IF(D202&gt;=hwind,SQRT((G202-vxw)^2+(H202-vyw)^2+I202^2),J202)</f>
        <v>54.8323990179676</v>
      </c>
      <c r="L202" s="1" t="n">
        <f aca="false">J202/1.467</f>
        <v>37.3772317777557</v>
      </c>
      <c r="M202" s="70" t="n">
        <f aca="false">cd0+cdspin*(spin/1000)*EXP(-A202/(tau*146.7/K202))</f>
        <v>0.487028545630623</v>
      </c>
      <c r="N202" s="71" t="n">
        <f aca="false">(romega/K202)*EXP(-A202/(tau*146.7/K202))</f>
        <v>1.47409858526089</v>
      </c>
      <c r="O202" s="71" t="n">
        <f aca="false">cl2_*N202/(cl0+cl1_*N202)</f>
        <v>0.410482561160736</v>
      </c>
      <c r="P202" s="71" t="n">
        <f aca="false">IF(D202&gt;=hwind,vxw,0)</f>
        <v>0</v>
      </c>
      <c r="Q202" s="71" t="n">
        <f aca="false">IF(D202&gt;=hwind,vyw,0)</f>
        <v>0</v>
      </c>
      <c r="R202" s="70" t="n">
        <f aca="false">-const*$M202*$K202*(G202-P202)</f>
        <v>-0.335424326018509</v>
      </c>
      <c r="S202" s="70" t="n">
        <f aca="false">-const*$M202*$K202*(H202-Q202)</f>
        <v>-7.85068853398888</v>
      </c>
      <c r="T202" s="70" t="n">
        <f aca="false">-const*$M202*$K202*I202</f>
        <v>-0.195146688249335</v>
      </c>
      <c r="U202" s="72" t="n">
        <f aca="false">omega*EXP(-A202/tau)*30/PI()</f>
        <v>6155.33825820009</v>
      </c>
      <c r="V202" s="70" t="n">
        <f aca="false">const*($O202/omega)*K202*(wy*I202-wz*(H202-Q202))</f>
        <v>0.892288183389352</v>
      </c>
      <c r="W202" s="70" t="n">
        <f aca="false">const*($O202/omega)*K202*(wz*(G202-P202)-wx*I202)</f>
        <v>-0.200110120559274</v>
      </c>
      <c r="X202" s="70" t="n">
        <f aca="false">const*($O202/omega)*K202*(wx*(H202-Q202)-wy*(G202-P202))</f>
        <v>6.51667254971468</v>
      </c>
      <c r="Y202" s="70" t="n">
        <f aca="false">R202+V202</f>
        <v>0.556863857370843</v>
      </c>
      <c r="Z202" s="70" t="n">
        <f aca="false">S202+W202</f>
        <v>-8.05079865454816</v>
      </c>
      <c r="AA202" s="70" t="n">
        <f aca="false">T202+X202-32.174</f>
        <v>-25.8524741385347</v>
      </c>
      <c r="AB202" s="0" t="n">
        <f aca="false">IF(($D202-height)*($D203-height)&lt;0,1,0)</f>
        <v>0</v>
      </c>
    </row>
    <row r="203" customFormat="false" ht="12.75" hidden="false" customHeight="false" outlineLevel="0" collapsed="false">
      <c r="A203" s="0" t="n">
        <f aca="false">A202+dt</f>
        <v>1.71</v>
      </c>
      <c r="B203" s="70" t="n">
        <f aca="false">B202+G202*dt+0.5*Y202*dt*dt</f>
        <v>2.52570732830075</v>
      </c>
      <c r="C203" s="70" t="n">
        <f aca="false">C202+H202*dt+0.5*Z202*dt*dt</f>
        <v>114.232407942368</v>
      </c>
      <c r="D203" s="70" t="n">
        <f aca="false">D202+I202*dt+0.5*AA202*dt*dt</f>
        <v>44.0428361386415</v>
      </c>
      <c r="E203" s="1" t="n">
        <f aca="false">SQRT(B203^2+C203^2)</f>
        <v>114.260326543467</v>
      </c>
      <c r="F203" s="1" t="n">
        <f aca="false">ATAN2(C203,B203)*180/PI()</f>
        <v>1.26661775058411</v>
      </c>
      <c r="G203" s="69" t="n">
        <f aca="false">G202+Y202*dt</f>
        <v>2.3454516066376</v>
      </c>
      <c r="H203" s="69" t="n">
        <f aca="false">H202+Z202*dt</f>
        <v>54.6850261841676</v>
      </c>
      <c r="I203" s="69" t="n">
        <f aca="false">I202+AA202*dt</f>
        <v>1.1027969538202</v>
      </c>
      <c r="J203" s="1" t="n">
        <f aca="false">SQRT(G203^2+H203^2+I203^2)</f>
        <v>54.7464098651549</v>
      </c>
      <c r="K203" s="1" t="n">
        <f aca="false">IF(D203&gt;=hwind,SQRT((G203-vxw)^2+(H203-vyw)^2+I203^2),J203)</f>
        <v>54.7464098651549</v>
      </c>
      <c r="L203" s="1" t="n">
        <f aca="false">J203/1.467</f>
        <v>37.3186161316666</v>
      </c>
      <c r="M203" s="70" t="n">
        <f aca="false">cd0+cdspin*(spin/1000)*EXP(-A203/(tau*146.7/K203))</f>
        <v>0.487011566113069</v>
      </c>
      <c r="N203" s="71" t="n">
        <f aca="false">(romega/K203)*EXP(-A203/(tau*146.7/K203))</f>
        <v>1.47627931102047</v>
      </c>
      <c r="O203" s="71" t="n">
        <f aca="false">cl2_*N203/(cl0+cl1_*N203)</f>
        <v>0.410570471295429</v>
      </c>
      <c r="P203" s="71" t="n">
        <f aca="false">IF(D203&gt;=hwind,vxw,0)</f>
        <v>0</v>
      </c>
      <c r="Q203" s="71" t="n">
        <f aca="false">IF(D203&gt;=hwind,vyw,0)</f>
        <v>0</v>
      </c>
      <c r="R203" s="70" t="n">
        <f aca="false">-const*$M203*$K203*(G203-P203)</f>
        <v>-0.335683621537486</v>
      </c>
      <c r="S203" s="70" t="n">
        <f aca="false">-const*$M203*$K203*(H203-Q203)</f>
        <v>-7.82658127817426</v>
      </c>
      <c r="T203" s="70" t="n">
        <f aca="false">-const*$M203*$K203*I203</f>
        <v>-0.157833516680214</v>
      </c>
      <c r="U203" s="72" t="n">
        <f aca="false">omega*EXP(-A203/tau)*30/PI()</f>
        <v>6153.28682070594</v>
      </c>
      <c r="V203" s="70" t="n">
        <f aca="false">const*($O203/omega)*K203*(wy*I203-wz*(H203-Q203))</f>
        <v>0.887394069174291</v>
      </c>
      <c r="W203" s="70" t="n">
        <f aca="false">const*($O203/omega)*K203*(wz*(G203-P203)-wx*I203)</f>
        <v>-0.169105355002807</v>
      </c>
      <c r="X203" s="70" t="n">
        <f aca="false">const*($O203/omega)*K203*(wx*(H203-Q203)-wy*(G203-P203))</f>
        <v>6.49819615126933</v>
      </c>
      <c r="Y203" s="70" t="n">
        <f aca="false">R203+V203</f>
        <v>0.551710447636805</v>
      </c>
      <c r="Z203" s="70" t="n">
        <f aca="false">S203+W203</f>
        <v>-7.99568663317707</v>
      </c>
      <c r="AA203" s="70" t="n">
        <f aca="false">T203+X203-32.174</f>
        <v>-25.8336373654109</v>
      </c>
      <c r="AB203" s="0" t="n">
        <f aca="false">IF(($D203-height)*($D204-height)&lt;0,1,0)</f>
        <v>0</v>
      </c>
    </row>
    <row r="204" customFormat="false" ht="12.75" hidden="false" customHeight="false" outlineLevel="0" collapsed="false">
      <c r="A204" s="0" t="n">
        <f aca="false">A203+dt</f>
        <v>1.72</v>
      </c>
      <c r="B204" s="70" t="n">
        <f aca="false">B203+G203*dt+0.5*Y203*dt*dt</f>
        <v>2.54918942988951</v>
      </c>
      <c r="C204" s="70" t="n">
        <f aca="false">C203+H203*dt+0.5*Z203*dt*dt</f>
        <v>114.778858419878</v>
      </c>
      <c r="D204" s="70" t="n">
        <f aca="false">D203+I203*dt+0.5*AA203*dt*dt</f>
        <v>44.0525724263114</v>
      </c>
      <c r="E204" s="1" t="n">
        <f aca="false">SQRT(B204^2+C204^2)</f>
        <v>114.807163134187</v>
      </c>
      <c r="F204" s="1" t="n">
        <f aca="false">ATAN2(C204,B204)*180/PI()</f>
        <v>1.27230562801254</v>
      </c>
      <c r="G204" s="69" t="n">
        <f aca="false">G203+Y203*dt</f>
        <v>2.35096871111397</v>
      </c>
      <c r="H204" s="69" t="n">
        <f aca="false">H203+Z203*dt</f>
        <v>54.6050693178358</v>
      </c>
      <c r="I204" s="69" t="n">
        <f aca="false">I203+AA203*dt</f>
        <v>0.844460580166088</v>
      </c>
      <c r="J204" s="1" t="n">
        <f aca="false">SQRT(G204^2+H204^2+I204^2)</f>
        <v>54.662178540173</v>
      </c>
      <c r="K204" s="1" t="n">
        <f aca="false">IF(D204&gt;=hwind,SQRT((G204-vxw)^2+(H204-vyw)^2+I204^2),J204)</f>
        <v>54.662178540173</v>
      </c>
      <c r="L204" s="1" t="n">
        <f aca="false">J204/1.467</f>
        <v>37.2611987322243</v>
      </c>
      <c r="M204" s="70" t="n">
        <f aca="false">cd0+cdspin*(spin/1000)*EXP(-A204/(tau*146.7/K204))</f>
        <v>0.486994532988379</v>
      </c>
      <c r="N204" s="71" t="n">
        <f aca="false">(romega/K204)*EXP(-A204/(tau*146.7/K204))</f>
        <v>1.478418927777</v>
      </c>
      <c r="O204" s="71" t="n">
        <f aca="false">cl2_*N204/(cl0+cl1_*N204)</f>
        <v>0.410656508619926</v>
      </c>
      <c r="P204" s="71" t="n">
        <f aca="false">IF(D204&gt;=hwind,vxw,0)</f>
        <v>0</v>
      </c>
      <c r="Q204" s="71" t="n">
        <f aca="false">IF(D204&gt;=hwind,vyw,0)</f>
        <v>0</v>
      </c>
      <c r="R204" s="70" t="n">
        <f aca="false">-const*$M204*$K204*(G204-P204)</f>
        <v>-0.33594379715022</v>
      </c>
      <c r="S204" s="70" t="n">
        <f aca="false">-const*$M204*$K204*(H204-Q204)</f>
        <v>-7.80284069437598</v>
      </c>
      <c r="T204" s="70" t="n">
        <f aca="false">-const*$M204*$K204*I204</f>
        <v>-0.120669957240839</v>
      </c>
      <c r="U204" s="72" t="n">
        <f aca="false">omega*EXP(-A204/tau)*30/PI()</f>
        <v>6151.23606691032</v>
      </c>
      <c r="V204" s="70" t="n">
        <f aca="false">const*($O204/omega)*K204*(wy*I204-wz*(H204-Q204))</f>
        <v>0.882544284174063</v>
      </c>
      <c r="W204" s="70" t="n">
        <f aca="false">const*($O204/omega)*K204*(wz*(G204-P204)-wx*I204)</f>
        <v>-0.138209277005083</v>
      </c>
      <c r="X204" s="70" t="n">
        <f aca="false">const*($O204/omega)*K204*(wx*(H204-Q204)-wy*(G204-P204))</f>
        <v>6.4799864925472</v>
      </c>
      <c r="Y204" s="70" t="n">
        <f aca="false">R204+V204</f>
        <v>0.546600487023843</v>
      </c>
      <c r="Z204" s="70" t="n">
        <f aca="false">S204+W204</f>
        <v>-7.94104997138106</v>
      </c>
      <c r="AA204" s="70" t="n">
        <f aca="false">T204+X204-32.174</f>
        <v>-25.8146834646936</v>
      </c>
      <c r="AB204" s="0" t="n">
        <f aca="false">IF(($D204-height)*($D205-height)&lt;0,1,0)</f>
        <v>0</v>
      </c>
    </row>
    <row r="205" customFormat="false" ht="12.75" hidden="false" customHeight="false" outlineLevel="0" collapsed="false">
      <c r="A205" s="0" t="n">
        <f aca="false">A204+dt</f>
        <v>1.73</v>
      </c>
      <c r="B205" s="70" t="n">
        <f aca="false">B204+G204*dt+0.5*Y204*dt*dt</f>
        <v>2.572726447025</v>
      </c>
      <c r="C205" s="70" t="n">
        <f aca="false">C204+H204*dt+0.5*Z204*dt*dt</f>
        <v>115.324512060557</v>
      </c>
      <c r="D205" s="70" t="n">
        <f aca="false">D204+I204*dt+0.5*AA204*dt*dt</f>
        <v>44.0597262979398</v>
      </c>
      <c r="E205" s="1" t="n">
        <f aca="false">SQRT(B205^2+C205^2)</f>
        <v>115.353205431739</v>
      </c>
      <c r="F205" s="1" t="n">
        <f aca="false">ATAN2(C205,B205)*180/PI()</f>
        <v>1.27797567523717</v>
      </c>
      <c r="G205" s="69" t="n">
        <f aca="false">G204+Y204*dt</f>
        <v>2.35643471598421</v>
      </c>
      <c r="H205" s="69" t="n">
        <f aca="false">H204+Z204*dt</f>
        <v>54.525658818122</v>
      </c>
      <c r="I205" s="69" t="n">
        <f aca="false">I204+AA204*dt</f>
        <v>0.586313745519152</v>
      </c>
      <c r="J205" s="1" t="n">
        <f aca="false">SQRT(G205^2+H205^2+I205^2)</f>
        <v>54.5797033514211</v>
      </c>
      <c r="K205" s="1" t="n">
        <f aca="false">IF(D205&gt;=hwind,SQRT((G205-vxw)^2+(H205-vyw)^2+I205^2),J205)</f>
        <v>54.5797033514211</v>
      </c>
      <c r="L205" s="1" t="n">
        <f aca="false">J205/1.467</f>
        <v>37.2049784263266</v>
      </c>
      <c r="M205" s="70" t="n">
        <f aca="false">cd0+cdspin*(spin/1000)*EXP(-A205/(tau*146.7/K205))</f>
        <v>0.486977444164483</v>
      </c>
      <c r="N205" s="71" t="n">
        <f aca="false">(romega/K205)*EXP(-A205/(tau*146.7/K205))</f>
        <v>1.48051706772336</v>
      </c>
      <c r="O205" s="71" t="n">
        <f aca="false">cl2_*N205/(cl0+cl1_*N205)</f>
        <v>0.41074067147723</v>
      </c>
      <c r="P205" s="71" t="n">
        <f aca="false">IF(D205&gt;=hwind,vxw,0)</f>
        <v>0</v>
      </c>
      <c r="Q205" s="71" t="n">
        <f aca="false">IF(D205&gt;=hwind,vyw,0)</f>
        <v>0</v>
      </c>
      <c r="R205" s="70" t="n">
        <f aca="false">-const*$M205*$K205*(G205-P205)</f>
        <v>-0.336205012891587</v>
      </c>
      <c r="S205" s="70" t="n">
        <f aca="false">-const*$M205*$K205*(H205-Q205)</f>
        <v>-7.77946433292652</v>
      </c>
      <c r="T205" s="70" t="n">
        <f aca="false">-const*$M205*$K205*I205</f>
        <v>-0.0836524852709317</v>
      </c>
      <c r="U205" s="72" t="n">
        <f aca="false">omega*EXP(-A205/tau)*30/PI()</f>
        <v>6149.18599658539</v>
      </c>
      <c r="V205" s="70" t="n">
        <f aca="false">const*($O205/omega)*K205*(wy*I205-wz*(H205-Q205))</f>
        <v>0.87773843004804</v>
      </c>
      <c r="W205" s="70" t="n">
        <f aca="false">const*($O205/omega)*K205*(wz*(G205-P205)-wx*I205)</f>
        <v>-0.107419469815304</v>
      </c>
      <c r="X205" s="70" t="n">
        <f aca="false">const*($O205/omega)*K205*(wx*(H205-Q205)-wy*(G205-P205))</f>
        <v>6.46204200807087</v>
      </c>
      <c r="Y205" s="70" t="n">
        <f aca="false">R205+V205</f>
        <v>0.541533417156453</v>
      </c>
      <c r="Z205" s="70" t="n">
        <f aca="false">S205+W205</f>
        <v>-7.88688380274183</v>
      </c>
      <c r="AA205" s="70" t="n">
        <f aca="false">T205+X205-32.174</f>
        <v>-25.7956104772001</v>
      </c>
      <c r="AB205" s="0" t="n">
        <f aca="false">IF(($D205-height)*($D206-height)&lt;0,1,0)</f>
        <v>0</v>
      </c>
    </row>
    <row r="206" customFormat="false" ht="12.75" hidden="false" customHeight="false" outlineLevel="0" collapsed="false">
      <c r="A206" s="0" t="n">
        <f aca="false">A205+dt</f>
        <v>1.74</v>
      </c>
      <c r="B206" s="70" t="n">
        <f aca="false">B205+G205*dt+0.5*Y205*dt*dt</f>
        <v>2.5963178708557</v>
      </c>
      <c r="C206" s="70" t="n">
        <f aca="false">C205+H205*dt+0.5*Z205*dt*dt</f>
        <v>115.869374304548</v>
      </c>
      <c r="D206" s="70" t="n">
        <f aca="false">D205+I205*dt+0.5*AA205*dt*dt</f>
        <v>44.0642996548712</v>
      </c>
      <c r="E206" s="1" t="n">
        <f aca="false">SQRT(B206^2+C206^2)</f>
        <v>115.898458869021</v>
      </c>
      <c r="F206" s="1" t="n">
        <f aca="false">ATAN2(C206,B206)*180/PI()</f>
        <v>1.28362794916347</v>
      </c>
      <c r="G206" s="69" t="n">
        <f aca="false">G205+Y205*dt</f>
        <v>2.36185005015577</v>
      </c>
      <c r="H206" s="69" t="n">
        <f aca="false">H205+Z205*dt</f>
        <v>54.4467899800946</v>
      </c>
      <c r="I206" s="69" t="n">
        <f aca="false">I205+AA205*dt</f>
        <v>0.328357640747151</v>
      </c>
      <c r="J206" s="1" t="n">
        <f aca="false">SQRT(G206^2+H206^2+I206^2)</f>
        <v>54.4989825000081</v>
      </c>
      <c r="K206" s="1" t="n">
        <f aca="false">IF(D206&gt;=hwind,SQRT((G206-vxw)^2+(H206-vyw)^2+I206^2),J206)</f>
        <v>54.4989825000081</v>
      </c>
      <c r="L206" s="1" t="n">
        <f aca="false">J206/1.467</f>
        <v>37.1499539877356</v>
      </c>
      <c r="M206" s="70" t="n">
        <f aca="false">cd0+cdspin*(spin/1000)*EXP(-A206/(tau*146.7/K206))</f>
        <v>0.486960297560891</v>
      </c>
      <c r="N206" s="71" t="n">
        <f aca="false">(romega/K206)*EXP(-A206/(tau*146.7/K206))</f>
        <v>1.48257337209537</v>
      </c>
      <c r="O206" s="71" t="n">
        <f aca="false">cl2_*N206/(cl0+cl1_*N206)</f>
        <v>0.410822958382898</v>
      </c>
      <c r="P206" s="71" t="n">
        <f aca="false">IF(D206&gt;=hwind,vxw,0)</f>
        <v>0</v>
      </c>
      <c r="Q206" s="71" t="n">
        <f aca="false">IF(D206&gt;=hwind,vyw,0)</f>
        <v>0</v>
      </c>
      <c r="R206" s="70" t="n">
        <f aca="false">-const*$M206*$K206*(G206-P206)</f>
        <v>-0.336467425435275</v>
      </c>
      <c r="S206" s="70" t="n">
        <f aca="false">-const*$M206*$K206*(H206-Q206)</f>
        <v>-7.75644975709162</v>
      </c>
      <c r="T206" s="70" t="n">
        <f aca="false">-const*$M206*$K206*I206</f>
        <v>-0.0467775886097885</v>
      </c>
      <c r="U206" s="72" t="n">
        <f aca="false">omega*EXP(-A206/tau)*30/PI()</f>
        <v>6147.13660950335</v>
      </c>
      <c r="V206" s="70" t="n">
        <f aca="false">const*($O206/omega)*K206*(wy*I206-wz*(H206-Q206))</f>
        <v>0.872976109240133</v>
      </c>
      <c r="W206" s="70" t="n">
        <f aca="false">const*($O206/omega)*K206*(wz*(G206-P206)-wx*I206)</f>
        <v>-0.0767335207019391</v>
      </c>
      <c r="X206" s="70" t="n">
        <f aca="false">const*($O206/omega)*K206*(wx*(H206-Q206)-wy*(G206-P206))</f>
        <v>6.4443611358737</v>
      </c>
      <c r="Y206" s="70" t="n">
        <f aca="false">R206+V206</f>
        <v>0.536508683804858</v>
      </c>
      <c r="Z206" s="70" t="n">
        <f aca="false">S206+W206</f>
        <v>-7.83318327779356</v>
      </c>
      <c r="AA206" s="70" t="n">
        <f aca="false">T206+X206-32.174</f>
        <v>-25.7764164527361</v>
      </c>
      <c r="AB206" s="0" t="n">
        <f aca="false">IF(($D206-height)*($D207-height)&lt;0,1,0)</f>
        <v>0</v>
      </c>
    </row>
    <row r="207" customFormat="false" ht="12.75" hidden="false" customHeight="false" outlineLevel="0" collapsed="false">
      <c r="A207" s="0" t="n">
        <f aca="false">A206+dt</f>
        <v>1.75</v>
      </c>
      <c r="B207" s="70" t="n">
        <f aca="false">B206+G206*dt+0.5*Y206*dt*dt</f>
        <v>2.61996319679145</v>
      </c>
      <c r="C207" s="70" t="n">
        <f aca="false">C206+H206*dt+0.5*Z206*dt*dt</f>
        <v>116.413450545186</v>
      </c>
      <c r="D207" s="70" t="n">
        <f aca="false">D206+I206*dt+0.5*AA206*dt*dt</f>
        <v>44.066294410456</v>
      </c>
      <c r="E207" s="1" t="n">
        <f aca="false">SQRT(B207^2+C207^2)</f>
        <v>116.442928832063</v>
      </c>
      <c r="F207" s="1" t="n">
        <f aca="false">ATAN2(C207,B207)*180/PI()</f>
        <v>1.28926250646583</v>
      </c>
      <c r="G207" s="69" t="n">
        <f aca="false">G206+Y206*dt</f>
        <v>2.36721513699382</v>
      </c>
      <c r="H207" s="69" t="n">
        <f aca="false">H206+Z206*dt</f>
        <v>54.3684581473167</v>
      </c>
      <c r="I207" s="69" t="n">
        <f aca="false">I206+AA206*dt</f>
        <v>0.0705934762197903</v>
      </c>
      <c r="J207" s="1" t="n">
        <f aca="false">SQRT(G207^2+H207^2+I207^2)</f>
        <v>54.4200140780965</v>
      </c>
      <c r="K207" s="1" t="n">
        <f aca="false">IF(D207&gt;=hwind,SQRT((G207-vxw)^2+(H207-vyw)^2+I207^2),J207)</f>
        <v>54.4200140780965</v>
      </c>
      <c r="L207" s="1" t="n">
        <f aca="false">J207/1.467</f>
        <v>37.0961241159485</v>
      </c>
      <c r="M207" s="70" t="n">
        <f aca="false">cd0+cdspin*(spin/1000)*EXP(-A207/(tau*146.7/K207))</f>
        <v>0.486943091109045</v>
      </c>
      <c r="N207" s="71" t="n">
        <f aca="false">(romega/K207)*EXP(-A207/(tau*146.7/K207))</f>
        <v>1.48458749141086</v>
      </c>
      <c r="O207" s="71" t="n">
        <f aca="false">cl2_*N207/(cl0+cl1_*N207)</f>
        <v>0.410903368027105</v>
      </c>
      <c r="P207" s="71" t="n">
        <f aca="false">IF(D207&gt;=hwind,vxw,0)</f>
        <v>0</v>
      </c>
      <c r="Q207" s="71" t="n">
        <f aca="false">IF(D207&gt;=hwind,vyw,0)</f>
        <v>0</v>
      </c>
      <c r="R207" s="70" t="n">
        <f aca="false">-const*$M207*$K207*(G207-P207)</f>
        <v>-0.336731188110488</v>
      </c>
      <c r="S207" s="70" t="n">
        <f aca="false">-const*$M207*$K207*(H207-Q207)</f>
        <v>-7.7337945426162</v>
      </c>
      <c r="T207" s="70" t="n">
        <f aca="false">-const*$M207*$K207*I207</f>
        <v>-0.010041767961372</v>
      </c>
      <c r="U207" s="72" t="n">
        <f aca="false">omega*EXP(-A207/tau)*30/PI()</f>
        <v>6145.0879054365</v>
      </c>
      <c r="V207" s="70" t="n">
        <f aca="false">const*($O207/omega)*K207*(wy*I207-wz*(H207-Q207))</f>
        <v>0.868256924970174</v>
      </c>
      <c r="W207" s="70" t="n">
        <f aca="false">const*($O207/omega)*K207*(wz*(G207-P207)-wx*I207)</f>
        <v>-0.0461490213392975</v>
      </c>
      <c r="X207" s="70" t="n">
        <f aca="false">const*($O207/omega)*K207*(wx*(H207-Q207)-wy*(G207-P207))</f>
        <v>6.42694231721263</v>
      </c>
      <c r="Y207" s="70" t="n">
        <f aca="false">R207+V207</f>
        <v>0.531525736859687</v>
      </c>
      <c r="Z207" s="70" t="n">
        <f aca="false">S207+W207</f>
        <v>-7.7799435639555</v>
      </c>
      <c r="AA207" s="70" t="n">
        <f aca="false">T207+X207-32.174</f>
        <v>-25.7570994507487</v>
      </c>
      <c r="AB207" s="0" t="n">
        <f aca="false">IF(($D207-height)*($D208-height)&lt;0,1,0)</f>
        <v>0</v>
      </c>
    </row>
    <row r="208" customFormat="false" ht="12.75" hidden="false" customHeight="false" outlineLevel="0" collapsed="false">
      <c r="A208" s="0" t="n">
        <f aca="false">A207+dt</f>
        <v>1.76</v>
      </c>
      <c r="B208" s="70" t="n">
        <f aca="false">B207+G207*dt+0.5*Y207*dt*dt</f>
        <v>2.64366192444823</v>
      </c>
      <c r="C208" s="70" t="n">
        <f aca="false">C207+H207*dt+0.5*Z207*dt*dt</f>
        <v>116.956746129481</v>
      </c>
      <c r="D208" s="70" t="n">
        <f aca="false">D207+I207*dt+0.5*AA207*dt*dt</f>
        <v>44.0657124902457</v>
      </c>
      <c r="E208" s="1" t="n">
        <f aca="false">SQRT(B208^2+C208^2)</f>
        <v>116.986620660512</v>
      </c>
      <c r="F208" s="1" t="n">
        <f aca="false">ATAN2(C208,B208)*180/PI()</f>
        <v>1.29487940358375</v>
      </c>
      <c r="G208" s="69" t="n">
        <f aca="false">G207+Y207*dt</f>
        <v>2.37253039436242</v>
      </c>
      <c r="H208" s="69" t="n">
        <f aca="false">H207+Z207*dt</f>
        <v>54.2906587116771</v>
      </c>
      <c r="I208" s="69" t="n">
        <f aca="false">I207+AA207*dt</f>
        <v>-0.186977518287697</v>
      </c>
      <c r="J208" s="1" t="n">
        <f aca="false">SQRT(G208^2+H208^2+I208^2)</f>
        <v>54.3427960673015</v>
      </c>
      <c r="K208" s="1" t="n">
        <f aca="false">IF(D208&gt;=hwind,SQRT((G208-vxw)^2+(H208-vyw)^2+I208^2),J208)</f>
        <v>54.3427960673015</v>
      </c>
      <c r="L208" s="1" t="n">
        <f aca="false">J208/1.467</f>
        <v>37.0434874351067</v>
      </c>
      <c r="M208" s="70" t="n">
        <f aca="false">cd0+cdspin*(spin/1000)*EXP(-A208/(tau*146.7/K208))</f>
        <v>0.486925822752671</v>
      </c>
      <c r="N208" s="71" t="n">
        <f aca="false">(romega/K208)*EXP(-A208/(tau*146.7/K208))</f>
        <v>1.48655908570392</v>
      </c>
      <c r="O208" s="71" t="n">
        <f aca="false">cl2_*N208/(cl0+cl1_*N208)</f>
        <v>0.410981899276637</v>
      </c>
      <c r="P208" s="71" t="n">
        <f aca="false">IF(D208&gt;=hwind,vxw,0)</f>
        <v>0</v>
      </c>
      <c r="Q208" s="71" t="n">
        <f aca="false">IF(D208&gt;=hwind,vyw,0)</f>
        <v>0</v>
      </c>
      <c r="R208" s="70" t="n">
        <f aca="false">-const*$M208*$K208*(G208-P208)</f>
        <v>-0.33699645091854</v>
      </c>
      <c r="S208" s="70" t="n">
        <f aca="false">-const*$M208*$K208*(H208-Q208)</f>
        <v>-7.7114962772823</v>
      </c>
      <c r="T208" s="70" t="n">
        <f aca="false">-const*$M208*$K208*I208</f>
        <v>0.0265584627342334</v>
      </c>
      <c r="U208" s="72" t="n">
        <f aca="false">omega*EXP(-A208/tau)*30/PI()</f>
        <v>6143.03988415719</v>
      </c>
      <c r="V208" s="70" t="n">
        <f aca="false">const*($O208/omega)*K208*(wy*I208-wz*(H208-Q208))</f>
        <v>0.863580481226883</v>
      </c>
      <c r="W208" s="70" t="n">
        <f aca="false">const*($O208/omega)*K208*(wz*(G208-P208)-wx*I208)</f>
        <v>-0.0156635681990636</v>
      </c>
      <c r="X208" s="70" t="n">
        <f aca="false">const*($O208/omega)*K208*(wx*(H208-Q208)-wy*(G208-P208))</f>
        <v>6.4097839962898</v>
      </c>
      <c r="Y208" s="70" t="n">
        <f aca="false">R208+V208</f>
        <v>0.526584030308343</v>
      </c>
      <c r="Z208" s="70" t="n">
        <f aca="false">S208+W208</f>
        <v>-7.72715984548136</v>
      </c>
      <c r="AA208" s="70" t="n">
        <f aca="false">T208+X208-32.174</f>
        <v>-25.737657540976</v>
      </c>
      <c r="AB208" s="0" t="n">
        <f aca="false">IF(($D208-height)*($D209-height)&lt;0,1,0)</f>
        <v>0</v>
      </c>
    </row>
    <row r="209" customFormat="false" ht="12.75" hidden="false" customHeight="false" outlineLevel="0" collapsed="false">
      <c r="A209" s="0" t="n">
        <f aca="false">A208+dt</f>
        <v>1.77</v>
      </c>
      <c r="B209" s="70" t="n">
        <f aca="false">B208+G208*dt+0.5*Y208*dt*dt</f>
        <v>2.66741355759337</v>
      </c>
      <c r="C209" s="70" t="n">
        <f aca="false">C208+H208*dt+0.5*Z208*dt*dt</f>
        <v>117.499266358605</v>
      </c>
      <c r="D209" s="70" t="n">
        <f aca="false">D208+I208*dt+0.5*AA208*dt*dt</f>
        <v>44.0625558321857</v>
      </c>
      <c r="E209" s="1" t="n">
        <f aca="false">SQRT(B209^2+C209^2)</f>
        <v>117.529539648114</v>
      </c>
      <c r="F209" s="1" t="n">
        <f aca="false">ATAN2(C209,B209)*180/PI()</f>
        <v>1.30047869671822</v>
      </c>
      <c r="G209" s="69" t="n">
        <f aca="false">G208+Y208*dt</f>
        <v>2.3777962346655</v>
      </c>
      <c r="H209" s="69" t="n">
        <f aca="false">H208+Z208*dt</f>
        <v>54.2133871132223</v>
      </c>
      <c r="I209" s="69" t="n">
        <f aca="false">I208+AA208*dt</f>
        <v>-0.444354093697457</v>
      </c>
      <c r="J209" s="1" t="n">
        <f aca="false">SQRT(G209^2+H209^2+I209^2)</f>
        <v>54.2673263371458</v>
      </c>
      <c r="K209" s="1" t="n">
        <f aca="false">IF(D209&gt;=hwind,SQRT((G209-vxw)^2+(H209-vyw)^2+I209^2),J209)</f>
        <v>54.2673263371458</v>
      </c>
      <c r="L209" s="1" t="n">
        <f aca="false">J209/1.467</f>
        <v>36.9920424929419</v>
      </c>
      <c r="M209" s="70" t="n">
        <f aca="false">cd0+cdspin*(spin/1000)*EXP(-A209/(tau*146.7/K209))</f>
        <v>0.486908490448127</v>
      </c>
      <c r="N209" s="71" t="n">
        <f aca="false">(romega/K209)*EXP(-A209/(tau*146.7/K209))</f>
        <v>1.4884878247537</v>
      </c>
      <c r="O209" s="71" t="n">
        <f aca="false">cl2_*N209/(cl0+cl1_*N209)</f>
        <v>0.411058551176797</v>
      </c>
      <c r="P209" s="71" t="n">
        <f aca="false">IF(D209&gt;=hwind,vxw,0)</f>
        <v>0</v>
      </c>
      <c r="Q209" s="71" t="n">
        <f aca="false">IF(D209&gt;=hwind,vyw,0)</f>
        <v>0</v>
      </c>
      <c r="R209" s="70" t="n">
        <f aca="false">-const*$M209*$K209*(G209-P209)</f>
        <v>-0.337263360549371</v>
      </c>
      <c r="S209" s="70" t="n">
        <f aca="false">-const*$M209*$K209*(H209-Q209)</f>
        <v>-7.68955256047894</v>
      </c>
      <c r="T209" s="70" t="n">
        <f aca="false">-const*$M209*$K209*I209</f>
        <v>0.0630265759232966</v>
      </c>
      <c r="U209" s="72" t="n">
        <f aca="false">omega*EXP(-A209/tau)*30/PI()</f>
        <v>6140.99254543788</v>
      </c>
      <c r="V209" s="70" t="n">
        <f aca="false">const*($O209/omega)*K209*(wy*I209-wz*(H209-Q209))</f>
        <v>0.858946382762397</v>
      </c>
      <c r="W209" s="70" t="n">
        <f aca="false">const*($O209/omega)*K209*(wz*(G209-P209)-wx*I209)</f>
        <v>0.0147252370534576</v>
      </c>
      <c r="X209" s="70" t="n">
        <f aca="false">const*($O209/omega)*K209*(wx*(H209-Q209)-wy*(G209-P209))</f>
        <v>6.3928846199832</v>
      </c>
      <c r="Y209" s="70" t="n">
        <f aca="false">R209+V209</f>
        <v>0.521683022213027</v>
      </c>
      <c r="Z209" s="70" t="n">
        <f aca="false">S209+W209</f>
        <v>-7.67482732342548</v>
      </c>
      <c r="AA209" s="70" t="n">
        <f aca="false">T209+X209-32.174</f>
        <v>-25.7180888040935</v>
      </c>
      <c r="AB209" s="0" t="n">
        <f aca="false">IF(($D209-height)*($D210-height)&lt;0,1,0)</f>
        <v>0</v>
      </c>
    </row>
    <row r="210" customFormat="false" ht="12.75" hidden="false" customHeight="false" outlineLevel="0" collapsed="false">
      <c r="A210" s="0" t="n">
        <f aca="false">A209+dt</f>
        <v>1.78</v>
      </c>
      <c r="B210" s="70" t="n">
        <f aca="false">B209+G209*dt+0.5*Y209*dt*dt</f>
        <v>2.69121760409114</v>
      </c>
      <c r="C210" s="70" t="n">
        <f aca="false">C209+H209*dt+0.5*Z209*dt*dt</f>
        <v>118.041016488371</v>
      </c>
      <c r="D210" s="70" t="n">
        <f aca="false">D209+I209*dt+0.5*AA209*dt*dt</f>
        <v>44.0568263868086</v>
      </c>
      <c r="E210" s="1" t="n">
        <f aca="false">SQRT(B210^2+C210^2)</f>
        <v>118.071691043198</v>
      </c>
      <c r="F210" s="1" t="n">
        <f aca="false">ATAN2(C210,B210)*180/PI()</f>
        <v>1.30606044182791</v>
      </c>
      <c r="G210" s="69" t="n">
        <f aca="false">G209+Y209*dt</f>
        <v>2.38301306488763</v>
      </c>
      <c r="H210" s="69" t="n">
        <f aca="false">H209+Z209*dt</f>
        <v>54.1366388399881</v>
      </c>
      <c r="I210" s="69" t="n">
        <f aca="false">I209+AA209*dt</f>
        <v>-0.701534981738392</v>
      </c>
      <c r="J210" s="1" t="n">
        <f aca="false">SQRT(G210^2+H210^2+I210^2)</f>
        <v>54.1936026435716</v>
      </c>
      <c r="K210" s="1" t="n">
        <f aca="false">IF(D210&gt;=hwind,SQRT((G210-vxw)^2+(H210-vyw)^2+I210^2),J210)</f>
        <v>54.1936026435716</v>
      </c>
      <c r="L210" s="1" t="n">
        <f aca="false">J210/1.467</f>
        <v>36.9417877597625</v>
      </c>
      <c r="M210" s="70" t="n">
        <f aca="false">cd0+cdspin*(spin/1000)*EXP(-A210/(tau*146.7/K210))</f>
        <v>0.486891092164758</v>
      </c>
      <c r="N210" s="71" t="n">
        <f aca="false">(romega/K210)*EXP(-A210/(tau*146.7/K210))</f>
        <v>1.49037338830786</v>
      </c>
      <c r="O210" s="71" t="n">
        <f aca="false">cl2_*N210/(cl0+cl1_*N210)</f>
        <v>0.411133322953252</v>
      </c>
      <c r="P210" s="71" t="n">
        <f aca="false">IF(D210&gt;=hwind,vxw,0)</f>
        <v>0</v>
      </c>
      <c r="Q210" s="71" t="n">
        <f aca="false">IF(D210&gt;=hwind,vyw,0)</f>
        <v>0</v>
      </c>
      <c r="R210" s="70" t="n">
        <f aca="false">-const*$M210*$K210*(G210-P210)</f>
        <v>-0.337532060397994</v>
      </c>
      <c r="S210" s="70" t="n">
        <f aca="false">-const*$M210*$K210*(H210-Q210)</f>
        <v>-7.66796100278404</v>
      </c>
      <c r="T210" s="70" t="n">
        <f aca="false">-const*$M210*$K210*I210</f>
        <v>0.0993660300551453</v>
      </c>
      <c r="U210" s="72" t="n">
        <f aca="false">omega*EXP(-A210/tau)*30/PI()</f>
        <v>6138.94588905109</v>
      </c>
      <c r="V210" s="70" t="n">
        <f aca="false">const*($O210/omega)*K210*(wy*I210-wz*(H210-Q210))</f>
        <v>0.854354235088383</v>
      </c>
      <c r="W210" s="70" t="n">
        <f aca="false">const*($O210/omega)*K210*(wz*(G210-P210)-wx*I210)</f>
        <v>0.0450197871586502</v>
      </c>
      <c r="X210" s="70" t="n">
        <f aca="false">const*($O210/omega)*K210*(wx*(H210-Q210)-wy*(G210-P210))</f>
        <v>6.37624263758632</v>
      </c>
      <c r="Y210" s="70" t="n">
        <f aca="false">R210+V210</f>
        <v>0.516822174690389</v>
      </c>
      <c r="Z210" s="70" t="n">
        <f aca="false">S210+W210</f>
        <v>-7.62294121562539</v>
      </c>
      <c r="AA210" s="70" t="n">
        <f aca="false">T210+X210-32.174</f>
        <v>-25.6983913323585</v>
      </c>
      <c r="AB210" s="0" t="n">
        <f aca="false">IF(($D210-height)*($D211-height)&lt;0,1,0)</f>
        <v>0</v>
      </c>
    </row>
    <row r="211" customFormat="false" ht="12.75" hidden="false" customHeight="false" outlineLevel="0" collapsed="false">
      <c r="A211" s="0" t="n">
        <f aca="false">A210+dt</f>
        <v>1.79</v>
      </c>
      <c r="B211" s="70" t="n">
        <f aca="false">B210+G210*dt+0.5*Y210*dt*dt</f>
        <v>2.71507357584875</v>
      </c>
      <c r="C211" s="70" t="n">
        <f aca="false">C210+H210*dt+0.5*Z210*dt*dt</f>
        <v>118.58200172971</v>
      </c>
      <c r="D211" s="70" t="n">
        <f aca="false">D210+I210*dt+0.5*AA210*dt*dt</f>
        <v>44.0485261174246</v>
      </c>
      <c r="E211" s="1" t="n">
        <f aca="false">SQRT(B211^2+C211^2)</f>
        <v>118.613080049155</v>
      </c>
      <c r="F211" s="1" t="n">
        <f aca="false">ATAN2(C211,B211)*180/PI()</f>
        <v>1.31162469462555</v>
      </c>
      <c r="G211" s="69" t="n">
        <f aca="false">G210+Y210*dt</f>
        <v>2.38818128663454</v>
      </c>
      <c r="H211" s="69" t="n">
        <f aca="false">H210+Z210*dt</f>
        <v>54.0604094278318</v>
      </c>
      <c r="I211" s="69" t="n">
        <f aca="false">I210+AA210*dt</f>
        <v>-0.958518895061977</v>
      </c>
      <c r="J211" s="1" t="n">
        <f aca="false">SQRT(G211^2+H211^2+I211^2)</f>
        <v>54.1216226275121</v>
      </c>
      <c r="K211" s="1" t="n">
        <f aca="false">IF(D211&gt;=hwind,SQRT((G211-vxw)^2+(H211-vyw)^2+I211^2),J211)</f>
        <v>54.1216226275121</v>
      </c>
      <c r="L211" s="1" t="n">
        <f aca="false">J211/1.467</f>
        <v>36.8927216274793</v>
      </c>
      <c r="M211" s="70" t="n">
        <f aca="false">cd0+cdspin*(spin/1000)*EXP(-A211/(tau*146.7/K211))</f>
        <v>0.486873625885242</v>
      </c>
      <c r="N211" s="71" t="n">
        <f aca="false">(romega/K211)*EXP(-A211/(tau*146.7/K211))</f>
        <v>1.49221546629999</v>
      </c>
      <c r="O211" s="71" t="n">
        <f aca="false">cl2_*N211/(cl0+cl1_*N211)</f>
        <v>0.411206214013786</v>
      </c>
      <c r="P211" s="71" t="n">
        <f aca="false">IF(D211&gt;=hwind,vxw,0)</f>
        <v>0</v>
      </c>
      <c r="Q211" s="71" t="n">
        <f aca="false">IF(D211&gt;=hwind,vyw,0)</f>
        <v>0</v>
      </c>
      <c r="R211" s="70" t="n">
        <f aca="false">-const*$M211*$K211*(G211-P211)</f>
        <v>-0.337802690580907</v>
      </c>
      <c r="S211" s="70" t="n">
        <f aca="false">-const*$M211*$K211*(H211-Q211)</f>
        <v>-7.64671922555837</v>
      </c>
      <c r="T211" s="70" t="n">
        <f aca="false">-const*$M211*$K211*I211</f>
        <v>0.13558026919341</v>
      </c>
      <c r="U211" s="72" t="n">
        <f aca="false">omega*EXP(-A211/tau)*30/PI()</f>
        <v>6136.89991476939</v>
      </c>
      <c r="V211" s="70" t="n">
        <f aca="false">const*($O211/omega)*K211*(wy*I211-wz*(H211-Q211))</f>
        <v>0.849803644473685</v>
      </c>
      <c r="W211" s="70" t="n">
        <f aca="false">const*($O211/omega)*K211*(wz*(G211-P211)-wx*I211)</f>
        <v>0.0752224688577215</v>
      </c>
      <c r="X211" s="70" t="n">
        <f aca="false">const*($O211/omega)*K211*(wx*(H211-Q211)-wy*(G211-P211))</f>
        <v>6.359856500557</v>
      </c>
      <c r="Y211" s="70" t="n">
        <f aca="false">R211+V211</f>
        <v>0.512000953892777</v>
      </c>
      <c r="Z211" s="70" t="n">
        <f aca="false">S211+W211</f>
        <v>-7.57149675670065</v>
      </c>
      <c r="AA211" s="70" t="n">
        <f aca="false">T211+X211-32.174</f>
        <v>-25.6785632302496</v>
      </c>
      <c r="AB211" s="0" t="n">
        <f aca="false">IF(($D211-height)*($D212-height)&lt;0,1,0)</f>
        <v>0</v>
      </c>
    </row>
    <row r="212" customFormat="false" ht="12.75" hidden="false" customHeight="false" outlineLevel="0" collapsed="false">
      <c r="A212" s="0" t="n">
        <f aca="false">A211+dt</f>
        <v>1.8</v>
      </c>
      <c r="B212" s="70" t="n">
        <f aca="false">B211+G211*dt+0.5*Y211*dt*dt</f>
        <v>2.73898098876279</v>
      </c>
      <c r="C212" s="70" t="n">
        <f aca="false">C211+H211*dt+0.5*Z211*dt*dt</f>
        <v>119.122227249151</v>
      </c>
      <c r="D212" s="70" t="n">
        <f aca="false">D211+I211*dt+0.5*AA211*dt*dt</f>
        <v>44.0376570003124</v>
      </c>
      <c r="E212" s="1" t="n">
        <f aca="false">SQRT(B212^2+C212^2)</f>
        <v>119.153711824916</v>
      </c>
      <c r="F212" s="1" t="n">
        <f aca="false">ATAN2(C212,B212)*180/PI()</f>
        <v>1.31717151057416</v>
      </c>
      <c r="G212" s="69" t="n">
        <f aca="false">G211+Y211*dt</f>
        <v>2.39330129617346</v>
      </c>
      <c r="H212" s="69" t="n">
        <f aca="false">H211+Z211*dt</f>
        <v>53.9846944602648</v>
      </c>
      <c r="I212" s="69" t="n">
        <f aca="false">I211+AA211*dt</f>
        <v>-1.21530452736447</v>
      </c>
      <c r="J212" s="1" t="n">
        <f aca="false">SQRT(G212^2+H212^2+I212^2)</f>
        <v>54.0513838135218</v>
      </c>
      <c r="K212" s="1" t="n">
        <f aca="false">IF(D212&gt;=hwind,SQRT((G212-vxw)^2+(H212-vyw)^2+I212^2),J212)</f>
        <v>54.0513838135218</v>
      </c>
      <c r="L212" s="1" t="n">
        <f aca="false">J212/1.467</f>
        <v>36.8448424086719</v>
      </c>
      <c r="M212" s="70" t="n">
        <f aca="false">cd0+cdspin*(spin/1000)*EXP(-A212/(tau*146.7/K212))</f>
        <v>0.486856089605939</v>
      </c>
      <c r="N212" s="71" t="n">
        <f aca="false">(romega/K212)*EXP(-A212/(tau*146.7/K212))</f>
        <v>1.494013759061</v>
      </c>
      <c r="O212" s="71" t="n">
        <f aca="false">cl2_*N212/(cl0+cl1_*N212)</f>
        <v>0.411277223949983</v>
      </c>
      <c r="P212" s="71" t="n">
        <f aca="false">IF(D212&gt;=hwind,vxw,0)</f>
        <v>0</v>
      </c>
      <c r="Q212" s="71" t="n">
        <f aca="false">IF(D212&gt;=hwind,vyw,0)</f>
        <v>0</v>
      </c>
      <c r="R212" s="70" t="n">
        <f aca="false">-const*$M212*$K212*(G212-P212)</f>
        <v>-0.33807538795248</v>
      </c>
      <c r="S212" s="70" t="n">
        <f aca="false">-const*$M212*$K212*(H212-Q212)</f>
        <v>-7.62582486055167</v>
      </c>
      <c r="T212" s="70" t="n">
        <f aca="false">-const*$M212*$K212*I212</f>
        <v>0.171672722622121</v>
      </c>
      <c r="U212" s="72" t="n">
        <f aca="false">omega*EXP(-A212/tau)*30/PI()</f>
        <v>6134.85462236548</v>
      </c>
      <c r="V212" s="70" t="n">
        <f aca="false">const*($O212/omega)*K212*(wy*I212-wz*(H212-Q212))</f>
        <v>0.845294217943526</v>
      </c>
      <c r="W212" s="70" t="n">
        <f aca="false">const*($O212/omega)*K212*(wz*(G212-P212)-wx*I212)</f>
        <v>0.105335662483937</v>
      </c>
      <c r="X212" s="70" t="n">
        <f aca="false">const*($O212/omega)*K212*(wx*(H212-Q212)-wy*(G212-P212))</f>
        <v>6.3437246622755</v>
      </c>
      <c r="Y212" s="70" t="n">
        <f aca="false">R212+V212</f>
        <v>0.507218829991046</v>
      </c>
      <c r="Z212" s="70" t="n">
        <f aca="false">S212+W212</f>
        <v>-7.52048919806773</v>
      </c>
      <c r="AA212" s="70" t="n">
        <f aca="false">T212+X212-32.174</f>
        <v>-25.6586026151024</v>
      </c>
      <c r="AB212" s="0" t="n">
        <f aca="false">IF(($D212-height)*($D213-height)&lt;0,1,0)</f>
        <v>0</v>
      </c>
    </row>
    <row r="213" customFormat="false" ht="12.75" hidden="false" customHeight="false" outlineLevel="0" collapsed="false">
      <c r="A213" s="0" t="n">
        <f aca="false">A212+dt</f>
        <v>1.81</v>
      </c>
      <c r="B213" s="70" t="n">
        <f aca="false">B212+G212*dt+0.5*Y212*dt*dt</f>
        <v>2.76293936266602</v>
      </c>
      <c r="C213" s="70" t="n">
        <f aca="false">C212+H212*dt+0.5*Z212*dt*dt</f>
        <v>119.661698169293</v>
      </c>
      <c r="D213" s="70" t="n">
        <f aca="false">D212+I212*dt+0.5*AA212*dt*dt</f>
        <v>44.024221024908</v>
      </c>
      <c r="E213" s="1" t="n">
        <f aca="false">SQRT(B213^2+C213^2)</f>
        <v>119.693591485429</v>
      </c>
      <c r="F213" s="1" t="n">
        <f aca="false">ATAN2(C213,B213)*180/PI()</f>
        <v>1.3227009448834</v>
      </c>
      <c r="G213" s="69" t="n">
        <f aca="false">G212+Y212*dt</f>
        <v>2.39837348447337</v>
      </c>
      <c r="H213" s="69" t="n">
        <f aca="false">H212+Z212*dt</f>
        <v>53.9094895682841</v>
      </c>
      <c r="I213" s="69" t="n">
        <f aca="false">I212+AA212*dt</f>
        <v>-1.4718905535155</v>
      </c>
      <c r="J213" s="1" t="n">
        <f aca="false">SQRT(G213^2+H213^2+I213^2)</f>
        <v>53.9828836084688</v>
      </c>
      <c r="K213" s="1" t="n">
        <f aca="false">IF(D213&gt;=hwind,SQRT((G213-vxw)^2+(H213-vyw)^2+I213^2),J213)</f>
        <v>53.9828836084688</v>
      </c>
      <c r="L213" s="1" t="n">
        <f aca="false">J213/1.467</f>
        <v>36.7981483356979</v>
      </c>
      <c r="M213" s="70" t="n">
        <f aca="false">cd0+cdspin*(spin/1000)*EXP(-A213/(tau*146.7/K213))</f>
        <v>0.486838481337239</v>
      </c>
      <c r="N213" s="71" t="n">
        <f aca="false">(romega/K213)*EXP(-A213/(tau*146.7/K213))</f>
        <v>1.49576797752403</v>
      </c>
      <c r="O213" s="71" t="n">
        <f aca="false">cl2_*N213/(cl0+cl1_*N213)</f>
        <v>0.41134635253882</v>
      </c>
      <c r="P213" s="71" t="n">
        <f aca="false">IF(D213&gt;=hwind,vxw,0)</f>
        <v>0</v>
      </c>
      <c r="Q213" s="71" t="n">
        <f aca="false">IF(D213&gt;=hwind,vyw,0)</f>
        <v>0</v>
      </c>
      <c r="R213" s="70" t="n">
        <f aca="false">-const*$M213*$K213*(G213-P213)</f>
        <v>-0.338350286121346</v>
      </c>
      <c r="S213" s="70" t="n">
        <f aca="false">-const*$M213*$K213*(H213-Q213)</f>
        <v>-7.60527554952093</v>
      </c>
      <c r="T213" s="70" t="n">
        <f aca="false">-const*$M213*$K213*I213</f>
        <v>0.207646804446984</v>
      </c>
      <c r="U213" s="72" t="n">
        <f aca="false">omega*EXP(-A213/tau)*30/PI()</f>
        <v>6132.81001161208</v>
      </c>
      <c r="V213" s="70" t="n">
        <f aca="false">const*($O213/omega)*K213*(wy*I213-wz*(H213-Q213))</f>
        <v>0.840825563280248</v>
      </c>
      <c r="W213" s="70" t="n">
        <f aca="false">const*($O213/omega)*K213*(wz*(G213-P213)-wx*I213)</f>
        <v>0.135361741550238</v>
      </c>
      <c r="X213" s="70" t="n">
        <f aca="false">const*($O213/omega)*K213*(wx*(H213-Q213)-wy*(G213-P213))</f>
        <v>6.32784557781184</v>
      </c>
      <c r="Y213" s="70" t="n">
        <f aca="false">R213+V213</f>
        <v>0.502475277158901</v>
      </c>
      <c r="Z213" s="70" t="n">
        <f aca="false">S213+W213</f>
        <v>-7.46991380797069</v>
      </c>
      <c r="AA213" s="70" t="n">
        <f aca="false">T213+X213-32.174</f>
        <v>-25.6385076177412</v>
      </c>
      <c r="AB213" s="0" t="n">
        <f aca="false">IF(($D213-height)*($D214-height)&lt;0,1,0)</f>
        <v>0</v>
      </c>
    </row>
    <row r="214" customFormat="false" ht="12.75" hidden="false" customHeight="false" outlineLevel="0" collapsed="false">
      <c r="A214" s="0" t="n">
        <f aca="false">A213+dt</f>
        <v>1.82</v>
      </c>
      <c r="B214" s="70" t="n">
        <f aca="false">B213+G213*dt+0.5*Y213*dt*dt</f>
        <v>2.78694822127461</v>
      </c>
      <c r="C214" s="70" t="n">
        <f aca="false">C213+H213*dt+0.5*Z213*dt*dt</f>
        <v>120.200419569286</v>
      </c>
      <c r="D214" s="70" t="n">
        <f aca="false">D213+I213*dt+0.5*AA213*dt*dt</f>
        <v>44.008220193992</v>
      </c>
      <c r="E214" s="1" t="n">
        <f aca="false">SQRT(B214^2+C214^2)</f>
        <v>120.232724102136</v>
      </c>
      <c r="F214" s="1" t="n">
        <f aca="false">ATAN2(C214,B214)*180/PI()</f>
        <v>1.32821305250587</v>
      </c>
      <c r="G214" s="69" t="n">
        <f aca="false">G213+Y213*dt</f>
        <v>2.40339823724496</v>
      </c>
      <c r="H214" s="69" t="n">
        <f aca="false">H213+Z213*dt</f>
        <v>53.8347904302044</v>
      </c>
      <c r="I214" s="69" t="n">
        <f aca="false">I213+AA213*dt</f>
        <v>-1.72827562969291</v>
      </c>
      <c r="J214" s="1" t="n">
        <f aca="false">SQRT(G214^2+H214^2+I214^2)</f>
        <v>53.9161193002891</v>
      </c>
      <c r="K214" s="1" t="n">
        <f aca="false">IF(D214&gt;=hwind,SQRT((G214-vxw)^2+(H214-vyw)^2+I214^2),J214)</f>
        <v>53.9161193002891</v>
      </c>
      <c r="L214" s="1" t="n">
        <f aca="false">J214/1.467</f>
        <v>36.7526375598426</v>
      </c>
      <c r="M214" s="70" t="n">
        <f aca="false">cd0+cdspin*(spin/1000)*EXP(-A214/(tau*146.7/K214))</f>
        <v>0.48682079910391</v>
      </c>
      <c r="N214" s="71" t="n">
        <f aca="false">(romega/K214)*EXP(-A214/(tau*146.7/K214))</f>
        <v>1.49747784342267</v>
      </c>
      <c r="O214" s="71" t="n">
        <f aca="false">cl2_*N214/(cl0+cl1_*N214)</f>
        <v>0.41141359974418</v>
      </c>
      <c r="P214" s="71" t="n">
        <f aca="false">IF(D214&gt;=hwind,vxw,0)</f>
        <v>0</v>
      </c>
      <c r="Q214" s="71" t="n">
        <f aca="false">IF(D214&gt;=hwind,vyw,0)</f>
        <v>0</v>
      </c>
      <c r="R214" s="70" t="n">
        <f aca="false">-const*$M214*$K214*(G214-P214)</f>
        <v>-0.338627515466814</v>
      </c>
      <c r="S214" s="70" t="n">
        <f aca="false">-const*$M214*$K214*(H214-Q214)</f>
        <v>-7.58506894386087</v>
      </c>
      <c r="T214" s="70" t="n">
        <f aca="false">-const*$M214*$K214*I214</f>
        <v>0.243505913192156</v>
      </c>
      <c r="U214" s="72" t="n">
        <f aca="false">omega*EXP(-A214/tau)*30/PI()</f>
        <v>6130.76608228202</v>
      </c>
      <c r="V214" s="70" t="n">
        <f aca="false">const*($O214/omega)*K214*(wy*I214-wz*(H214-Q214))</f>
        <v>0.836397289025552</v>
      </c>
      <c r="W214" s="70" t="n">
        <f aca="false">const*($O214/omega)*K214*(wz*(G214-P214)-wx*I214)</f>
        <v>0.165303072333534</v>
      </c>
      <c r="X214" s="70" t="n">
        <f aca="false">const*($O214/omega)*K214*(wx*(H214-Q214)-wy*(G214-P214))</f>
        <v>6.31221770370251</v>
      </c>
      <c r="Y214" s="70" t="n">
        <f aca="false">R214+V214</f>
        <v>0.497769773558738</v>
      </c>
      <c r="Z214" s="70" t="n">
        <f aca="false">S214+W214</f>
        <v>-7.41976587152734</v>
      </c>
      <c r="AA214" s="70" t="n">
        <f aca="false">T214+X214-32.174</f>
        <v>-25.6182763831053</v>
      </c>
      <c r="AB214" s="0" t="n">
        <f aca="false">IF(($D214-height)*($D215-height)&lt;0,1,0)</f>
        <v>0</v>
      </c>
    </row>
    <row r="215" customFormat="false" ht="12.75" hidden="false" customHeight="false" outlineLevel="0" collapsed="false">
      <c r="A215" s="0" t="n">
        <f aca="false">A214+dt</f>
        <v>1.83</v>
      </c>
      <c r="B215" s="70" t="n">
        <f aca="false">B214+G214*dt+0.5*Y214*dt*dt</f>
        <v>2.81100709213574</v>
      </c>
      <c r="C215" s="70" t="n">
        <f aca="false">C214+H214*dt+0.5*Z214*dt*dt</f>
        <v>120.738396485294</v>
      </c>
      <c r="D215" s="70" t="n">
        <f aca="false">D214+I214*dt+0.5*AA214*dt*dt</f>
        <v>43.9896565238759</v>
      </c>
      <c r="E215" s="1" t="n">
        <f aca="false">SQRT(B215^2+C215^2)</f>
        <v>120.771114703443</v>
      </c>
      <c r="F215" s="1" t="n">
        <f aca="false">ATAN2(C215,B215)*180/PI()</f>
        <v>1.33370788813344</v>
      </c>
      <c r="G215" s="69" t="n">
        <f aca="false">G214+Y214*dt</f>
        <v>2.40837593498055</v>
      </c>
      <c r="H215" s="69" t="n">
        <f aca="false">H214+Z214*dt</f>
        <v>53.7605927714891</v>
      </c>
      <c r="I215" s="69" t="n">
        <f aca="false">I214+AA214*dt</f>
        <v>-1.98445839352396</v>
      </c>
      <c r="J215" s="1" t="n">
        <f aca="false">SQRT(G215^2+H215^2+I215^2)</f>
        <v>53.8510880568045</v>
      </c>
      <c r="K215" s="1" t="n">
        <f aca="false">IF(D215&gt;=hwind,SQRT((G215-vxw)^2+(H215-vyw)^2+I215^2),J215)</f>
        <v>53.8510880568045</v>
      </c>
      <c r="L215" s="1" t="n">
        <f aca="false">J215/1.467</f>
        <v>36.7083081505143</v>
      </c>
      <c r="M215" s="70" t="n">
        <f aca="false">cd0+cdspin*(spin/1000)*EXP(-A215/(tau*146.7/K215))</f>
        <v>0.48680304094544</v>
      </c>
      <c r="N215" s="71" t="n">
        <f aca="false">(romega/K215)*EXP(-A215/(tau*146.7/K215))</f>
        <v>1.49914308948224</v>
      </c>
      <c r="O215" s="71" t="n">
        <f aca="false">cl2_*N215/(cl0+cl1_*N215)</f>
        <v>0.411478965718277</v>
      </c>
      <c r="P215" s="71" t="n">
        <f aca="false">IF(D215&gt;=hwind,vxw,0)</f>
        <v>0</v>
      </c>
      <c r="Q215" s="71" t="n">
        <f aca="false">IF(D215&gt;=hwind,vyw,0)</f>
        <v>0</v>
      </c>
      <c r="R215" s="70" t="n">
        <f aca="false">-const*$M215*$K215*(G215-P215)</f>
        <v>-0.338907203155318</v>
      </c>
      <c r="S215" s="70" t="n">
        <f aca="false">-const*$M215*$K215*(H215-Q215)</f>
        <v>-7.56520270424664</v>
      </c>
      <c r="T215" s="70" t="n">
        <f aca="false">-const*$M215*$K215*I215</f>
        <v>0.279253431392858</v>
      </c>
      <c r="U215" s="72" t="n">
        <f aca="false">omega*EXP(-A215/tau)*30/PI()</f>
        <v>6128.7228341482</v>
      </c>
      <c r="V215" s="70" t="n">
        <f aca="false">const*($O215/omega)*K215*(wy*I215-wz*(H215-Q215))</f>
        <v>0.832009004484261</v>
      </c>
      <c r="W215" s="70" t="n">
        <f aca="false">const*($O215/omega)*K215*(wz*(G215-P215)-wx*I215)</f>
        <v>0.195162013455958</v>
      </c>
      <c r="X215" s="70" t="n">
        <f aca="false">const*($O215/omega)*K215*(wx*(H215-Q215)-wy*(G215-P215))</f>
        <v>6.29683949773663</v>
      </c>
      <c r="Y215" s="70" t="n">
        <f aca="false">R215+V215</f>
        <v>0.493101801328943</v>
      </c>
      <c r="Z215" s="70" t="n">
        <f aca="false">S215+W215</f>
        <v>-7.37004069079068</v>
      </c>
      <c r="AA215" s="70" t="n">
        <f aca="false">T215+X215-32.174</f>
        <v>-25.5979070708705</v>
      </c>
      <c r="AB215" s="0" t="n">
        <f aca="false">IF(($D215-height)*($D216-height)&lt;0,1,0)</f>
        <v>0</v>
      </c>
    </row>
    <row r="216" customFormat="false" ht="12.75" hidden="false" customHeight="false" outlineLevel="0" collapsed="false">
      <c r="A216" s="0" t="n">
        <f aca="false">A215+dt</f>
        <v>1.84</v>
      </c>
      <c r="B216" s="70" t="n">
        <f aca="false">B215+G215*dt+0.5*Y215*dt*dt</f>
        <v>2.83511550657561</v>
      </c>
      <c r="C216" s="70" t="n">
        <f aca="false">C215+H215*dt+0.5*Z215*dt*dt</f>
        <v>121.275633910975</v>
      </c>
      <c r="D216" s="70" t="n">
        <f aca="false">D215+I215*dt+0.5*AA215*dt*dt</f>
        <v>43.9685320445871</v>
      </c>
      <c r="E216" s="1" t="n">
        <f aca="false">SQRT(B216^2+C216^2)</f>
        <v>121.308768275193</v>
      </c>
      <c r="F216" s="1" t="n">
        <f aca="false">ATAN2(C216,B216)*180/PI()</f>
        <v>1.3391855061936</v>
      </c>
      <c r="G216" s="69" t="n">
        <f aca="false">G215+Y215*dt</f>
        <v>2.41330695299384</v>
      </c>
      <c r="H216" s="69" t="n">
        <f aca="false">H215+Z215*dt</f>
        <v>53.6868923645812</v>
      </c>
      <c r="I216" s="69" t="n">
        <f aca="false">I215+AA215*dt</f>
        <v>-2.24043746423267</v>
      </c>
      <c r="J216" s="1" t="n">
        <f aca="false">SQRT(G216^2+H216^2+I216^2)</f>
        <v>53.7877869246043</v>
      </c>
      <c r="K216" s="1" t="n">
        <f aca="false">IF(D216&gt;=hwind,SQRT((G216-vxw)^2+(H216-vyw)^2+I216^2),J216)</f>
        <v>53.7877869246043</v>
      </c>
      <c r="L216" s="1" t="n">
        <f aca="false">J216/1.467</f>
        <v>36.6651580944815</v>
      </c>
      <c r="M216" s="70" t="n">
        <f aca="false">cd0+cdspin*(spin/1000)*EXP(-A216/(tau*146.7/K216))</f>
        <v>0.486785204916378</v>
      </c>
      <c r="N216" s="71" t="n">
        <f aca="false">(romega/K216)*EXP(-A216/(tau*146.7/K216))</f>
        <v>1.50076345960378</v>
      </c>
      <c r="O216" s="71" t="n">
        <f aca="false">cl2_*N216/(cl0+cl1_*N216)</f>
        <v>0.411542450802999</v>
      </c>
      <c r="P216" s="71" t="n">
        <f aca="false">IF(D216&gt;=hwind,vxw,0)</f>
        <v>0</v>
      </c>
      <c r="Q216" s="71" t="n">
        <f aca="false">IF(D216&gt;=hwind,vyw,0)</f>
        <v>0</v>
      </c>
      <c r="R216" s="70" t="n">
        <f aca="false">-const*$M216*$K216*(G216-P216)</f>
        <v>-0.339189473156932</v>
      </c>
      <c r="S216" s="70" t="n">
        <f aca="false">-const*$M216*$K216*(H216-Q216)</f>
        <v>-7.54567450028878</v>
      </c>
      <c r="T216" s="70" t="n">
        <f aca="false">-const*$M216*$K216*I216</f>
        <v>0.314892725184168</v>
      </c>
      <c r="U216" s="72" t="n">
        <f aca="false">omega*EXP(-A216/tau)*30/PI()</f>
        <v>6126.68026698359</v>
      </c>
      <c r="V216" s="70" t="n">
        <f aca="false">const*($O216/omega)*K216*(wy*I216-wz*(H216-Q216))</f>
        <v>0.827660319729553</v>
      </c>
      <c r="W216" s="70" t="n">
        <f aca="false">const*($O216/omega)*K216*(wz*(G216-P216)-wx*I216)</f>
        <v>0.224940915463397</v>
      </c>
      <c r="X216" s="70" t="n">
        <f aca="false">const*($O216/omega)*K216*(wx*(H216-Q216)-wy*(G216-P216))</f>
        <v>6.28170941875156</v>
      </c>
      <c r="Y216" s="70" t="n">
        <f aca="false">R216+V216</f>
        <v>0.48847084657262</v>
      </c>
      <c r="Z216" s="70" t="n">
        <f aca="false">S216+W216</f>
        <v>-7.32073358482538</v>
      </c>
      <c r="AA216" s="70" t="n">
        <f aca="false">T216+X216-32.174</f>
        <v>-25.5773978560643</v>
      </c>
      <c r="AB216" s="0" t="n">
        <f aca="false">IF(($D216-height)*($D217-height)&lt;0,1,0)</f>
        <v>0</v>
      </c>
    </row>
    <row r="217" customFormat="false" ht="12.75" hidden="false" customHeight="false" outlineLevel="0" collapsed="false">
      <c r="A217" s="0" t="n">
        <f aca="false">A216+dt</f>
        <v>1.85</v>
      </c>
      <c r="B217" s="70" t="n">
        <f aca="false">B216+G216*dt+0.5*Y216*dt*dt</f>
        <v>2.85927299964788</v>
      </c>
      <c r="C217" s="70" t="n">
        <f aca="false">C216+H216*dt+0.5*Z216*dt*dt</f>
        <v>121.812136797941</v>
      </c>
      <c r="D217" s="70" t="n">
        <f aca="false">D216+I216*dt+0.5*AA216*dt*dt</f>
        <v>43.944848800052</v>
      </c>
      <c r="E217" s="1" t="n">
        <f aca="false">SQRT(B217^2+C217^2)</f>
        <v>121.845689761135</v>
      </c>
      <c r="F217" s="1" t="n">
        <f aca="false">ATAN2(C217,B217)*180/PI()</f>
        <v>1.34464596084583</v>
      </c>
      <c r="G217" s="69" t="n">
        <f aca="false">G216+Y216*dt</f>
        <v>2.41819166145957</v>
      </c>
      <c r="H217" s="69" t="n">
        <f aca="false">H216+Z216*dt</f>
        <v>53.613685028733</v>
      </c>
      <c r="I217" s="69" t="n">
        <f aca="false">I216+AA216*dt</f>
        <v>-2.49621144279331</v>
      </c>
      <c r="J217" s="1" t="n">
        <f aca="false">SQRT(G217^2+H217^2+I217^2)</f>
        <v>53.7262128279937</v>
      </c>
      <c r="K217" s="1" t="n">
        <f aca="false">IF(D217&gt;=hwind,SQRT((G217-vxw)^2+(H217-vyw)^2+I217^2),J217)</f>
        <v>53.7262128279937</v>
      </c>
      <c r="L217" s="1" t="n">
        <f aca="false">J217/1.467</f>
        <v>36.6231852951559</v>
      </c>
      <c r="M217" s="70" t="n">
        <f aca="false">cd0+cdspin*(spin/1000)*EXP(-A217/(tau*146.7/K217))</f>
        <v>0.486767289086676</v>
      </c>
      <c r="N217" s="71" t="n">
        <f aca="false">(romega/K217)*EXP(-A217/(tau*146.7/K217))</f>
        <v>1.50233870904059</v>
      </c>
      <c r="O217" s="71" t="n">
        <f aca="false">cl2_*N217/(cl0+cl1_*N217)</f>
        <v>0.411604055531154</v>
      </c>
      <c r="P217" s="71" t="n">
        <f aca="false">IF(D217&gt;=hwind,vxw,0)</f>
        <v>0</v>
      </c>
      <c r="Q217" s="71" t="n">
        <f aca="false">IF(D217&gt;=hwind,vyw,0)</f>
        <v>0</v>
      </c>
      <c r="R217" s="70" t="n">
        <f aca="false">-const*$M217*$K217*(G217-P217)</f>
        <v>-0.339474446261959</v>
      </c>
      <c r="S217" s="70" t="n">
        <f aca="false">-const*$M217*$K217*(H217-Q217)</f>
        <v>-7.52648201020048</v>
      </c>
      <c r="T217" s="70" t="n">
        <f aca="false">-const*$M217*$K217*I217</f>
        <v>0.350427143886334</v>
      </c>
      <c r="U217" s="72" t="n">
        <f aca="false">omega*EXP(-A217/tau)*30/PI()</f>
        <v>6124.63838056124</v>
      </c>
      <c r="V217" s="70" t="n">
        <f aca="false">const*($O217/omega)*K217*(wy*I217-wz*(H217-Q217))</f>
        <v>0.823350845609674</v>
      </c>
      <c r="W217" s="70" t="n">
        <f aca="false">const*($O217/omega)*K217*(wz*(G217-P217)-wx*I217)</f>
        <v>0.254642120401586</v>
      </c>
      <c r="X217" s="70" t="n">
        <f aca="false">const*($O217/omega)*K217*(wx*(H217-Q217)-wy*(G217-P217))</f>
        <v>6.26682592643801</v>
      </c>
      <c r="Y217" s="70" t="n">
        <f aca="false">R217+V217</f>
        <v>0.483876399347715</v>
      </c>
      <c r="Z217" s="70" t="n">
        <f aca="false">S217+W217</f>
        <v>-7.27183988979889</v>
      </c>
      <c r="AA217" s="70" t="n">
        <f aca="false">T217+X217-32.174</f>
        <v>-25.5567469296757</v>
      </c>
      <c r="AB217" s="0" t="n">
        <f aca="false">IF(($D217-height)*($D218-height)&lt;0,1,0)</f>
        <v>0</v>
      </c>
    </row>
    <row r="218" customFormat="false" ht="12.75" hidden="false" customHeight="false" outlineLevel="0" collapsed="false">
      <c r="A218" s="0" t="n">
        <f aca="false">A217+dt</f>
        <v>1.86</v>
      </c>
      <c r="B218" s="70" t="n">
        <f aca="false">B217+G217*dt+0.5*Y217*dt*dt</f>
        <v>2.88347911008244</v>
      </c>
      <c r="C218" s="70" t="n">
        <f aca="false">C217+H217*dt+0.5*Z217*dt*dt</f>
        <v>122.347910056234</v>
      </c>
      <c r="D218" s="70" t="n">
        <f aca="false">D217+I217*dt+0.5*AA217*dt*dt</f>
        <v>43.9186088482776</v>
      </c>
      <c r="E218" s="1" t="n">
        <f aca="false">SQRT(B218^2+C218^2)</f>
        <v>122.381884063397</v>
      </c>
      <c r="F218" s="1" t="n">
        <f aca="false">ATAN2(C218,B218)*180/PI()</f>
        <v>1.35008930597796</v>
      </c>
      <c r="G218" s="69" t="n">
        <f aca="false">G217+Y217*dt</f>
        <v>2.42303042545304</v>
      </c>
      <c r="H218" s="69" t="n">
        <f aca="false">H217+Z217*dt</f>
        <v>53.540966629835</v>
      </c>
      <c r="I218" s="69" t="n">
        <f aca="false">I217+AA217*dt</f>
        <v>-2.75177891209007</v>
      </c>
      <c r="J218" s="1" t="n">
        <f aca="false">SQRT(G218^2+H218^2+I218^2)</f>
        <v>53.6663625680071</v>
      </c>
      <c r="K218" s="1" t="n">
        <f aca="false">IF(D218&gt;=hwind,SQRT((G218-vxw)^2+(H218-vyw)^2+I218^2),J218)</f>
        <v>53.6663625680071</v>
      </c>
      <c r="L218" s="1" t="n">
        <f aca="false">J218/1.467</f>
        <v>36.5823875719203</v>
      </c>
      <c r="M218" s="70" t="n">
        <f aca="false">cd0+cdspin*(spin/1000)*EXP(-A218/(tau*146.7/K218))</f>
        <v>0.486749291542027</v>
      </c>
      <c r="N218" s="71" t="n">
        <f aca="false">(romega/K218)*EXP(-A218/(tau*146.7/K218))</f>
        <v>1.50386860456705</v>
      </c>
      <c r="O218" s="71" t="n">
        <f aca="false">cl2_*N218/(cl0+cl1_*N218)</f>
        <v>0.41166378062763</v>
      </c>
      <c r="P218" s="71" t="n">
        <f aca="false">IF(D218&gt;=hwind,vxw,0)</f>
        <v>0</v>
      </c>
      <c r="Q218" s="71" t="n">
        <f aca="false">IF(D218&gt;=hwind,vyw,0)</f>
        <v>0</v>
      </c>
      <c r="R218" s="70" t="n">
        <f aca="false">-const*$M218*$K218*(G218-P218)</f>
        <v>-0.339762240097618</v>
      </c>
      <c r="S218" s="70" t="n">
        <f aca="false">-const*$M218*$K218*(H218-Q218)</f>
        <v>-7.50762292047705</v>
      </c>
      <c r="T218" s="70" t="n">
        <f aca="false">-const*$M218*$K218*I218</f>
        <v>0.385860019586958</v>
      </c>
      <c r="U218" s="72" t="n">
        <f aca="false">omega*EXP(-A218/tau)*30/PI()</f>
        <v>6122.59717465427</v>
      </c>
      <c r="V218" s="70" t="n">
        <f aca="false">const*($O218/omega)*K218*(wy*I218-wz*(H218-Q218))</f>
        <v>0.819080193756098</v>
      </c>
      <c r="W218" s="70" t="n">
        <f aca="false">const*($O218/omega)*K218*(wz*(G218-P218)-wx*I218)</f>
        <v>0.284267961390092</v>
      </c>
      <c r="X218" s="70" t="n">
        <f aca="false">const*($O218/omega)*K218*(wx*(H218-Q218)-wy*(G218-P218))</f>
        <v>6.25218748115474</v>
      </c>
      <c r="Y218" s="70" t="n">
        <f aca="false">R218+V218</f>
        <v>0.47931795365848</v>
      </c>
      <c r="Z218" s="70" t="n">
        <f aca="false">S218+W218</f>
        <v>-7.22335495908696</v>
      </c>
      <c r="AA218" s="70" t="n">
        <f aca="false">T218+X218-32.174</f>
        <v>-25.5359524992583</v>
      </c>
      <c r="AB218" s="0" t="n">
        <f aca="false">IF(($D218-height)*($D219-height)&lt;0,1,0)</f>
        <v>0</v>
      </c>
    </row>
    <row r="219" customFormat="false" ht="12.75" hidden="false" customHeight="false" outlineLevel="0" collapsed="false">
      <c r="A219" s="0" t="n">
        <f aca="false">A218+dt</f>
        <v>1.87</v>
      </c>
      <c r="B219" s="70" t="n">
        <f aca="false">B218+G218*dt+0.5*Y218*dt*dt</f>
        <v>2.90773338023466</v>
      </c>
      <c r="C219" s="70" t="n">
        <f aca="false">C218+H218*dt+0.5*Z218*dt*dt</f>
        <v>122.882958554784</v>
      </c>
      <c r="D219" s="70" t="n">
        <f aca="false">D218+I218*dt+0.5*AA218*dt*dt</f>
        <v>43.8898142615317</v>
      </c>
      <c r="E219" s="1" t="n">
        <f aca="false">SQRT(B219^2+C219^2)</f>
        <v>122.917356042942</v>
      </c>
      <c r="F219" s="1" t="n">
        <f aca="false">ATAN2(C219,B219)*180/PI()</f>
        <v>1.35551559520257</v>
      </c>
      <c r="G219" s="69" t="n">
        <f aca="false">G218+Y218*dt</f>
        <v>2.42782360498963</v>
      </c>
      <c r="H219" s="69" t="n">
        <f aca="false">H218+Z218*dt</f>
        <v>53.4687330802441</v>
      </c>
      <c r="I219" s="69" t="n">
        <f aca="false">I218+AA218*dt</f>
        <v>-3.00713843708265</v>
      </c>
      <c r="J219" s="1" t="n">
        <f aca="false">SQRT(G219^2+H219^2+I219^2)</f>
        <v>53.6082328214904</v>
      </c>
      <c r="K219" s="1" t="n">
        <f aca="false">IF(D219&gt;=hwind,SQRT((G219-vxw)^2+(H219-vyw)^2+I219^2),J219)</f>
        <v>53.6082328214904</v>
      </c>
      <c r="L219" s="1" t="n">
        <f aca="false">J219/1.467</f>
        <v>36.5427626595026</v>
      </c>
      <c r="M219" s="70" t="n">
        <f aca="false">cd0+cdspin*(spin/1000)*EXP(-A219/(tau*146.7/K219))</f>
        <v>0.486731210384194</v>
      </c>
      <c r="N219" s="71" t="n">
        <f aca="false">(romega/K219)*EXP(-A219/(tau*146.7/K219))</f>
        <v>1.50535292463947</v>
      </c>
      <c r="O219" s="71" t="n">
        <f aca="false">cl2_*N219/(cl0+cl1_*N219)</f>
        <v>0.411721627010465</v>
      </c>
      <c r="P219" s="71" t="n">
        <f aca="false">IF(D219&gt;=hwind,vxw,0)</f>
        <v>0</v>
      </c>
      <c r="Q219" s="71" t="n">
        <f aca="false">IF(D219&gt;=hwind,vyw,0)</f>
        <v>0</v>
      </c>
      <c r="R219" s="70" t="n">
        <f aca="false">-const*$M219*$K219*(G219-P219)</f>
        <v>-0.340052969144841</v>
      </c>
      <c r="S219" s="70" t="n">
        <f aca="false">-const*$M219*$K219*(H219-Q219)</f>
        <v>-7.48909492558774</v>
      </c>
      <c r="T219" s="70" t="n">
        <f aca="false">-const*$M219*$K219*I219</f>
        <v>0.421194666720402</v>
      </c>
      <c r="U219" s="72" t="n">
        <f aca="false">omega*EXP(-A219/tau)*30/PI()</f>
        <v>6120.55664903588</v>
      </c>
      <c r="V219" s="70" t="n">
        <f aca="false">const*($O219/omega)*K219*(wy*I219-wz*(H219-Q219))</f>
        <v>0.814847976593111</v>
      </c>
      <c r="W219" s="70" t="n">
        <f aca="false">const*($O219/omega)*K219*(wz*(G219-P219)-wx*I219)</f>
        <v>0.313820762194489</v>
      </c>
      <c r="X219" s="70" t="n">
        <f aca="false">const*($O219/omega)*K219*(wx*(H219-Q219)-wy*(G219-P219))</f>
        <v>6.23779254375282</v>
      </c>
      <c r="Y219" s="70" t="n">
        <f aca="false">R219+V219</f>
        <v>0.47479500744827</v>
      </c>
      <c r="Z219" s="70" t="n">
        <f aca="false">S219+W219</f>
        <v>-7.17527416339326</v>
      </c>
      <c r="AA219" s="70" t="n">
        <f aca="false">T219+X219-32.174</f>
        <v>-25.5150127895268</v>
      </c>
      <c r="AB219" s="0" t="n">
        <f aca="false">IF(($D219-height)*($D220-height)&lt;0,1,0)</f>
        <v>0</v>
      </c>
    </row>
    <row r="220" customFormat="false" ht="12.75" hidden="false" customHeight="false" outlineLevel="0" collapsed="false">
      <c r="A220" s="0" t="n">
        <f aca="false">A219+dt</f>
        <v>1.88</v>
      </c>
      <c r="B220" s="70" t="n">
        <f aca="false">B219+G219*dt+0.5*Y219*dt*dt</f>
        <v>2.93203535603493</v>
      </c>
      <c r="C220" s="70" t="n">
        <f aca="false">C219+H219*dt+0.5*Z219*dt*dt</f>
        <v>123.417287121879</v>
      </c>
      <c r="D220" s="70" t="n">
        <f aca="false">D219+I219*dt+0.5*AA219*dt*dt</f>
        <v>43.8584671265214</v>
      </c>
      <c r="E220" s="1" t="n">
        <f aca="false">SQRT(B220^2+C220^2)</f>
        <v>123.452110520045</v>
      </c>
      <c r="F220" s="1" t="n">
        <f aca="false">ATAN2(C220,B220)*180/PI()</f>
        <v>1.3609248818534</v>
      </c>
      <c r="G220" s="69" t="n">
        <f aca="false">G219+Y219*dt</f>
        <v>2.43257155506411</v>
      </c>
      <c r="H220" s="69" t="n">
        <f aca="false">H219+Z219*dt</f>
        <v>53.3969803386102</v>
      </c>
      <c r="I220" s="69" t="n">
        <f aca="false">I219+AA219*dt</f>
        <v>-3.26228856497792</v>
      </c>
      <c r="J220" s="1" t="n">
        <f aca="false">SQRT(G220^2+H220^2+I220^2)</f>
        <v>53.5518201402494</v>
      </c>
      <c r="K220" s="1" t="n">
        <f aca="false">IF(D220&gt;=hwind,SQRT((G220-vxw)^2+(H220-vyw)^2+I220^2),J220)</f>
        <v>53.5518201402494</v>
      </c>
      <c r="L220" s="1" t="n">
        <f aca="false">J220/1.467</f>
        <v>36.5043082073956</v>
      </c>
      <c r="M220" s="70" t="n">
        <f aca="false">cd0+cdspin*(spin/1000)*EXP(-A220/(tau*146.7/K220))</f>
        <v>0.486713043731347</v>
      </c>
      <c r="N220" s="71" t="n">
        <f aca="false">(romega/K220)*EXP(-A220/(tau*146.7/K220))</f>
        <v>1.50679145954876</v>
      </c>
      <c r="O220" s="71" t="n">
        <f aca="false">cl2_*N220/(cl0+cl1_*N220)</f>
        <v>0.411777595791825</v>
      </c>
      <c r="P220" s="71" t="n">
        <f aca="false">IF(D220&gt;=hwind,vxw,0)</f>
        <v>0</v>
      </c>
      <c r="Q220" s="71" t="n">
        <f aca="false">IF(D220&gt;=hwind,vyw,0)</f>
        <v>0</v>
      </c>
      <c r="R220" s="70" t="n">
        <f aca="false">-const*$M220*$K220*(G220-P220)</f>
        <v>-0.340346744755209</v>
      </c>
      <c r="S220" s="70" t="n">
        <f aca="false">-const*$M220*$K220*(H220-Q220)</f>
        <v>-7.47089572767979</v>
      </c>
      <c r="T220" s="70" t="n">
        <f aca="false">-const*$M220*$K220*I220</f>
        <v>0.456434381644782</v>
      </c>
      <c r="U220" s="72" t="n">
        <f aca="false">omega*EXP(-A220/tau)*30/PI()</f>
        <v>6118.51680347935</v>
      </c>
      <c r="V220" s="70" t="n">
        <f aca="false">const*($O220/omega)*K220*(wy*I220-wz*(H220-Q220))</f>
        <v>0.810653807348811</v>
      </c>
      <c r="W220" s="70" t="n">
        <f aca="false">const*($O220/omega)*K220*(wz*(G220-P220)-wx*I220)</f>
        <v>0.343302836797052</v>
      </c>
      <c r="X220" s="70" t="n">
        <f aca="false">const*($O220/omega)*K220*(wx*(H220-Q220)-wy*(G220-P220))</f>
        <v>6.2236395754095</v>
      </c>
      <c r="Y220" s="70" t="n">
        <f aca="false">R220+V220</f>
        <v>0.470307062593602</v>
      </c>
      <c r="Z220" s="70" t="n">
        <f aca="false">S220+W220</f>
        <v>-7.12759289088274</v>
      </c>
      <c r="AA220" s="70" t="n">
        <f aca="false">T220+X220-32.174</f>
        <v>-25.4939260429457</v>
      </c>
      <c r="AB220" s="0" t="n">
        <f aca="false">IF(($D220-height)*($D221-height)&lt;0,1,0)</f>
        <v>0</v>
      </c>
    </row>
    <row r="221" customFormat="false" ht="12.75" hidden="false" customHeight="false" outlineLevel="0" collapsed="false">
      <c r="A221" s="0" t="n">
        <f aca="false">A220+dt</f>
        <v>1.89</v>
      </c>
      <c r="B221" s="70" t="n">
        <f aca="false">B220+G220*dt+0.5*Y220*dt*dt</f>
        <v>2.9563845869387</v>
      </c>
      <c r="C221" s="70" t="n">
        <f aca="false">C220+H220*dt+0.5*Z220*dt*dt</f>
        <v>123.95090054562</v>
      </c>
      <c r="D221" s="70" t="n">
        <f aca="false">D220+I220*dt+0.5*AA220*dt*dt</f>
        <v>43.8245695445695</v>
      </c>
      <c r="E221" s="1" t="n">
        <f aca="false">SQRT(B221^2+C221^2)</f>
        <v>123.986152274745</v>
      </c>
      <c r="F221" s="1" t="n">
        <f aca="false">ATAN2(C221,B221)*180/PI()</f>
        <v>1.36631721898183</v>
      </c>
      <c r="G221" s="69" t="n">
        <f aca="false">G220+Y220*dt</f>
        <v>2.43727462569005</v>
      </c>
      <c r="H221" s="69" t="n">
        <f aca="false">H220+Z220*dt</f>
        <v>53.3257044097014</v>
      </c>
      <c r="I221" s="69" t="n">
        <f aca="false">I220+AA220*dt</f>
        <v>-3.51722782540737</v>
      </c>
      <c r="J221" s="1" t="n">
        <f aca="false">SQRT(G221^2+H221^2+I221^2)</f>
        <v>53.4971209502689</v>
      </c>
      <c r="K221" s="1" t="n">
        <f aca="false">IF(D221&gt;=hwind,SQRT((G221-vxw)^2+(H221-vyw)^2+I221^2),J221)</f>
        <v>53.4971209502689</v>
      </c>
      <c r="L221" s="1" t="n">
        <f aca="false">J221/1.467</f>
        <v>36.4670217793244</v>
      </c>
      <c r="M221" s="70" t="n">
        <f aca="false">cd0+cdspin*(spin/1000)*EXP(-A221/(tau*146.7/K221))</f>
        <v>0.486694789718386</v>
      </c>
      <c r="N221" s="71" t="n">
        <f aca="false">(romega/K221)*EXP(-A221/(tau*146.7/K221))</f>
        <v>1.5081840115647</v>
      </c>
      <c r="O221" s="71" t="n">
        <f aca="false">cl2_*N221/(cl0+cl1_*N221)</f>
        <v>0.411831688278882</v>
      </c>
      <c r="P221" s="71" t="n">
        <f aca="false">IF(D221&gt;=hwind,vxw,0)</f>
        <v>0</v>
      </c>
      <c r="Q221" s="71" t="n">
        <f aca="false">IF(D221&gt;=hwind,vyw,0)</f>
        <v>0</v>
      </c>
      <c r="R221" s="70" t="n">
        <f aca="false">-const*$M221*$K221*(G221-P221)</f>
        <v>-0.340643675168026</v>
      </c>
      <c r="S221" s="70" t="n">
        <f aca="false">-const*$M221*$K221*(H221-Q221)</f>
        <v>-7.4530230362947</v>
      </c>
      <c r="T221" s="70" t="n">
        <f aca="false">-const*$M221*$K221*I221</f>
        <v>0.491582442216907</v>
      </c>
      <c r="U221" s="72" t="n">
        <f aca="false">omega*EXP(-A221/tau)*30/PI()</f>
        <v>6116.47763775803</v>
      </c>
      <c r="V221" s="70" t="n">
        <f aca="false">const*($O221/omega)*K221*(wy*I221-wz*(H221-Q221))</f>
        <v>0.806497300067486</v>
      </c>
      <c r="W221" s="70" t="n">
        <f aca="false">const*($O221/omega)*K221*(wz*(G221-P221)-wx*I221)</f>
        <v>0.372716488966285</v>
      </c>
      <c r="X221" s="70" t="n">
        <f aca="false">const*($O221/omega)*K221*(wx*(H221-Q221)-wy*(G221-P221))</f>
        <v>6.20972703747167</v>
      </c>
      <c r="Y221" s="70" t="n">
        <f aca="false">R221+V221</f>
        <v>0.46585362489946</v>
      </c>
      <c r="Z221" s="70" t="n">
        <f aca="false">S221+W221</f>
        <v>-7.08030654732841</v>
      </c>
      <c r="AA221" s="70" t="n">
        <f aca="false">T221+X221-32.174</f>
        <v>-25.4726905203114</v>
      </c>
      <c r="AB221" s="0" t="n">
        <f aca="false">IF(($D221-height)*($D222-height)&lt;0,1,0)</f>
        <v>0</v>
      </c>
    </row>
    <row r="222" customFormat="false" ht="12.75" hidden="false" customHeight="false" outlineLevel="0" collapsed="false">
      <c r="A222" s="0" t="n">
        <f aca="false">A221+dt</f>
        <v>1.9</v>
      </c>
      <c r="B222" s="70" t="n">
        <f aca="false">B221+G221*dt+0.5*Y221*dt*dt</f>
        <v>2.98078062587684</v>
      </c>
      <c r="C222" s="70" t="n">
        <f aca="false">C221+H221*dt+0.5*Z221*dt*dt</f>
        <v>124.48380357439</v>
      </c>
      <c r="D222" s="70" t="n">
        <f aca="false">D221+I221*dt+0.5*AA221*dt*dt</f>
        <v>43.7881236317894</v>
      </c>
      <c r="E222" s="1" t="n">
        <f aca="false">SQRT(B222^2+C222^2)</f>
        <v>124.519486047313</v>
      </c>
      <c r="F222" s="1" t="n">
        <f aca="false">ATAN2(C222,B222)*180/PI()</f>
        <v>1.37169265935326</v>
      </c>
      <c r="G222" s="69" t="n">
        <f aca="false">G221+Y221*dt</f>
        <v>2.44193316193904</v>
      </c>
      <c r="H222" s="69" t="n">
        <f aca="false">H221+Z221*dt</f>
        <v>53.2549013442281</v>
      </c>
      <c r="I222" s="69" t="n">
        <f aca="false">I221+AA221*dt</f>
        <v>-3.77195473061049</v>
      </c>
      <c r="J222" s="1" t="n">
        <f aca="false">SQRT(G222^2+H222^2+I222^2)</f>
        <v>53.4441315510002</v>
      </c>
      <c r="K222" s="1" t="n">
        <f aca="false">IF(D222&gt;=hwind,SQRT((G222-vxw)^2+(H222-vyw)^2+I222^2),J222)</f>
        <v>53.4441315510002</v>
      </c>
      <c r="L222" s="1" t="n">
        <f aca="false">J222/1.467</f>
        <v>36.4309008527609</v>
      </c>
      <c r="M222" s="70" t="n">
        <f aca="false">cd0+cdspin*(spin/1000)*EXP(-A222/(tau*146.7/K222))</f>
        <v>0.48667644649727</v>
      </c>
      <c r="N222" s="71" t="n">
        <f aca="false">(romega/K222)*EXP(-A222/(tau*146.7/K222))</f>
        <v>1.5095303950716</v>
      </c>
      <c r="O222" s="71" t="n">
        <f aca="false">cl2_*N222/(cl0+cl1_*N222)</f>
        <v>0.411883905974601</v>
      </c>
      <c r="P222" s="71" t="n">
        <f aca="false">IF(D222&gt;=hwind,vxw,0)</f>
        <v>0</v>
      </c>
      <c r="Q222" s="71" t="n">
        <f aca="false">IF(D222&gt;=hwind,vyw,0)</f>
        <v>0</v>
      </c>
      <c r="R222" s="70" t="n">
        <f aca="false">-const*$M222*$K222*(G222-P222)</f>
        <v>-0.340943865527561</v>
      </c>
      <c r="S222" s="70" t="n">
        <f aca="false">-const*$M222*$K222*(H222-Q222)</f>
        <v>-7.43547456809683</v>
      </c>
      <c r="T222" s="70" t="n">
        <f aca="false">-const*$M222*$K222*I222</f>
        <v>0.526642107365514</v>
      </c>
      <c r="U222" s="72" t="n">
        <f aca="false">omega*EXP(-A222/tau)*30/PI()</f>
        <v>6114.43915164533</v>
      </c>
      <c r="V222" s="70" t="n">
        <f aca="false">const*($O222/omega)*K222*(wy*I222-wz*(H222-Q222))</f>
        <v>0.802378069623357</v>
      </c>
      <c r="W222" s="70" t="n">
        <f aca="false">const*($O222/omega)*K222*(wz*(G222-P222)-wx*I222)</f>
        <v>0.40206401182561</v>
      </c>
      <c r="X222" s="70" t="n">
        <f aca="false">const*($O222/omega)*K222*(wx*(H222-Q222)-wy*(G222-P222))</f>
        <v>6.19605339130905</v>
      </c>
      <c r="Y222" s="70" t="n">
        <f aca="false">R222+V222</f>
        <v>0.461434204095797</v>
      </c>
      <c r="Z222" s="70" t="n">
        <f aca="false">S222+W222</f>
        <v>-7.03341055627122</v>
      </c>
      <c r="AA222" s="70" t="n">
        <f aca="false">T222+X222-32.174</f>
        <v>-25.4513045013254</v>
      </c>
      <c r="AB222" s="0" t="n">
        <f aca="false">IF(($D222-height)*($D223-height)&lt;0,1,0)</f>
        <v>0</v>
      </c>
    </row>
    <row r="223" customFormat="false" ht="12.75" hidden="false" customHeight="false" outlineLevel="0" collapsed="false">
      <c r="A223" s="0" t="n">
        <f aca="false">A222+dt</f>
        <v>1.91</v>
      </c>
      <c r="B223" s="70" t="n">
        <f aca="false">B222+G222*dt+0.5*Y222*dt*dt</f>
        <v>3.00522302920644</v>
      </c>
      <c r="C223" s="70" t="n">
        <f aca="false">C222+H222*dt+0.5*Z222*dt*dt</f>
        <v>125.016000917304</v>
      </c>
      <c r="D223" s="70" t="n">
        <f aca="false">D222+I222*dt+0.5*AA222*dt*dt</f>
        <v>43.7491315192582</v>
      </c>
      <c r="E223" s="1" t="n">
        <f aca="false">SQRT(B223^2+C223^2)</f>
        <v>125.052116538709</v>
      </c>
      <c r="F223" s="1" t="n">
        <f aca="false">ATAN2(C223,B223)*180/PI()</f>
        <v>1.37705125544368</v>
      </c>
      <c r="G223" s="69" t="n">
        <f aca="false">G222+Y222*dt</f>
        <v>2.44654750398</v>
      </c>
      <c r="H223" s="69" t="n">
        <f aca="false">H222+Z222*dt</f>
        <v>53.1845672386654</v>
      </c>
      <c r="I223" s="69" t="n">
        <f aca="false">I222+AA222*dt</f>
        <v>-4.02646777562374</v>
      </c>
      <c r="J223" s="1" t="n">
        <f aca="false">SQRT(G223^2+H223^2+I223^2)</f>
        <v>53.3928481147193</v>
      </c>
      <c r="K223" s="1" t="n">
        <f aca="false">IF(D223&gt;=hwind,SQRT((G223-vxw)^2+(H223-vyw)^2+I223^2),J223)</f>
        <v>53.3928481147193</v>
      </c>
      <c r="L223" s="1" t="n">
        <f aca="false">J223/1.467</f>
        <v>36.3959428184862</v>
      </c>
      <c r="M223" s="70" t="n">
        <f aca="false">cd0+cdspin*(spin/1000)*EXP(-A223/(tau*146.7/K223))</f>
        <v>0.486658012237329</v>
      </c>
      <c r="N223" s="71" t="n">
        <f aca="false">(romega/K223)*EXP(-A223/(tau*146.7/K223))</f>
        <v>1.51083043669522</v>
      </c>
      <c r="O223" s="71" t="n">
        <f aca="false">cl2_*N223/(cl0+cl1_*N223)</f>
        <v>0.411934250578435</v>
      </c>
      <c r="P223" s="71" t="n">
        <f aca="false">IF(D223&gt;=hwind,vxw,0)</f>
        <v>0</v>
      </c>
      <c r="Q223" s="71" t="n">
        <f aca="false">IF(D223&gt;=hwind,vyw,0)</f>
        <v>0</v>
      </c>
      <c r="R223" s="70" t="n">
        <f aca="false">-const*$M223*$K223*(G223-P223)</f>
        <v>-0.341247417900466</v>
      </c>
      <c r="S223" s="70" t="n">
        <f aca="false">-const*$M223*$K223*(H223-Q223)</f>
        <v>-7.41824804661411</v>
      </c>
      <c r="T223" s="70" t="n">
        <f aca="false">-const*$M223*$K223*I223</f>
        <v>0.561616616663196</v>
      </c>
      <c r="U223" s="72" t="n">
        <f aca="false">omega*EXP(-A223/tau)*30/PI()</f>
        <v>6112.40134491478</v>
      </c>
      <c r="V223" s="70" t="n">
        <f aca="false">const*($O223/omega)*K223*(wy*I223-wz*(H223-Q223))</f>
        <v>0.798295731735653</v>
      </c>
      <c r="W223" s="70" t="n">
        <f aca="false">const*($O223/omega)*K223*(wz*(G223-P223)-wx*I223)</f>
        <v>0.431347687421539</v>
      </c>
      <c r="X223" s="70" t="n">
        <f aca="false">const*($O223/omega)*K223*(wx*(H223-Q223)-wy*(G223-P223))</f>
        <v>6.18261709817684</v>
      </c>
      <c r="Y223" s="70" t="n">
        <f aca="false">R223+V223</f>
        <v>0.457048313835188</v>
      </c>
      <c r="Z223" s="70" t="n">
        <f aca="false">S223+W223</f>
        <v>-6.98690035919257</v>
      </c>
      <c r="AA223" s="70" t="n">
        <f aca="false">T223+X223-32.174</f>
        <v>-25.42976628516</v>
      </c>
      <c r="AB223" s="0" t="n">
        <f aca="false">IF(($D223-height)*($D224-height)&lt;0,1,0)</f>
        <v>0</v>
      </c>
    </row>
    <row r="224" customFormat="false" ht="12.75" hidden="false" customHeight="false" outlineLevel="0" collapsed="false">
      <c r="A224" s="0" t="n">
        <f aca="false">A223+dt</f>
        <v>1.92</v>
      </c>
      <c r="B224" s="70" t="n">
        <f aca="false">B223+G223*dt+0.5*Y223*dt*dt</f>
        <v>3.02971135666193</v>
      </c>
      <c r="C224" s="70" t="n">
        <f aca="false">C223+H223*dt+0.5*Z223*dt*dt</f>
        <v>125.547497244673</v>
      </c>
      <c r="D224" s="70" t="n">
        <f aca="false">D223+I223*dt+0.5*AA223*dt*dt</f>
        <v>43.7075953531877</v>
      </c>
      <c r="E224" s="1" t="n">
        <f aca="false">SQRT(B224^2+C224^2)</f>
        <v>125.584048411038</v>
      </c>
      <c r="F224" s="1" t="n">
        <f aca="false">ATAN2(C224,B224)*180/PI()</f>
        <v>1.38239305943612</v>
      </c>
      <c r="G224" s="69" t="n">
        <f aca="false">G223+Y223*dt</f>
        <v>2.45111798711835</v>
      </c>
      <c r="H224" s="69" t="n">
        <f aca="false">H223+Z223*dt</f>
        <v>53.1146982350734</v>
      </c>
      <c r="I224" s="69" t="n">
        <f aca="false">I223+AA223*dt</f>
        <v>-4.28076543847534</v>
      </c>
      <c r="J224" s="1" t="n">
        <f aca="false">SQRT(G224^2+H224^2+I224^2)</f>
        <v>53.3432666859552</v>
      </c>
      <c r="K224" s="1" t="n">
        <f aca="false">IF(D224&gt;=hwind,SQRT((G224-vxw)^2+(H224-vyw)^2+I224^2),J224)</f>
        <v>53.3432666859552</v>
      </c>
      <c r="L224" s="1" t="n">
        <f aca="false">J224/1.467</f>
        <v>36.3621449802012</v>
      </c>
      <c r="M224" s="70" t="n">
        <f aca="false">cd0+cdspin*(spin/1000)*EXP(-A224/(tau*146.7/K224))</f>
        <v>0.486639485125589</v>
      </c>
      <c r="N224" s="71" t="n">
        <f aca="false">(romega/K224)*EXP(-A224/(tau*146.7/K224))</f>
        <v>1.5120839754207</v>
      </c>
      <c r="O224" s="71" t="n">
        <f aca="false">cl2_*N224/(cl0+cl1_*N224)</f>
        <v>0.411982723986919</v>
      </c>
      <c r="P224" s="71" t="n">
        <f aca="false">IF(D224&gt;=hwind,vxw,0)</f>
        <v>0</v>
      </c>
      <c r="Q224" s="71" t="n">
        <f aca="false">IF(D224&gt;=hwind,vyw,0)</f>
        <v>0</v>
      </c>
      <c r="R224" s="70" t="n">
        <f aca="false">-const*$M224*$K224*(G224-P224)</f>
        <v>-0.341554431293384</v>
      </c>
      <c r="S224" s="70" t="n">
        <f aca="false">-const*$M224*$K224*(H224-Q224)</f>
        <v>-7.40134120199096</v>
      </c>
      <c r="T224" s="70" t="n">
        <f aca="false">-const*$M224*$K224*I224</f>
        <v>0.596509189897361</v>
      </c>
      <c r="U224" s="72" t="n">
        <f aca="false">omega*EXP(-A224/tau)*30/PI()</f>
        <v>6110.36421733993</v>
      </c>
      <c r="V224" s="70" t="n">
        <f aca="false">const*($O224/omega)*K224*(wy*I224-wz*(H224-Q224))</f>
        <v>0.794249902984994</v>
      </c>
      <c r="W224" s="70" t="n">
        <f aca="false">const*($O224/omega)*K224*(wz*(G224-P224)-wx*I224)</f>
        <v>0.460569786291672</v>
      </c>
      <c r="X224" s="70" t="n">
        <f aca="false">const*($O224/omega)*K224*(wx*(H224-Q224)-wy*(G224-P224))</f>
        <v>6.16941661908815</v>
      </c>
      <c r="Y224" s="70" t="n">
        <f aca="false">R224+V224</f>
        <v>0.452695471691611</v>
      </c>
      <c r="Z224" s="70" t="n">
        <f aca="false">S224+W224</f>
        <v>-6.94077141569929</v>
      </c>
      <c r="AA224" s="70" t="n">
        <f aca="false">T224+X224-32.174</f>
        <v>-25.4080741910145</v>
      </c>
      <c r="AB224" s="0" t="n">
        <f aca="false">IF(($D224-height)*($D225-height)&lt;0,1,0)</f>
        <v>0</v>
      </c>
    </row>
    <row r="225" customFormat="false" ht="12.75" hidden="false" customHeight="false" outlineLevel="0" collapsed="false">
      <c r="A225" s="0" t="n">
        <f aca="false">A224+dt</f>
        <v>1.93</v>
      </c>
      <c r="B225" s="70" t="n">
        <f aca="false">B224+G224*dt+0.5*Y224*dt*dt</f>
        <v>3.0542451713067</v>
      </c>
      <c r="C225" s="70" t="n">
        <f aca="false">C224+H224*dt+0.5*Z224*dt*dt</f>
        <v>126.078297188453</v>
      </c>
      <c r="D225" s="70" t="n">
        <f aca="false">D224+I224*dt+0.5*AA224*dt*dt</f>
        <v>43.6635172950934</v>
      </c>
      <c r="E225" s="1" t="n">
        <f aca="false">SQRT(B225^2+C225^2)</f>
        <v>126.115286288009</v>
      </c>
      <c r="F225" s="1" t="n">
        <f aca="false">ATAN2(C225,B225)*180/PI()</f>
        <v>1.38771812321726</v>
      </c>
      <c r="G225" s="69" t="n">
        <f aca="false">G224+Y224*dt</f>
        <v>2.45564494183527</v>
      </c>
      <c r="H225" s="69" t="n">
        <f aca="false">H224+Z224*dt</f>
        <v>53.0452905209164</v>
      </c>
      <c r="I225" s="69" t="n">
        <f aca="false">I224+AA224*dt</f>
        <v>-4.53484618038549</v>
      </c>
      <c r="J225" s="1" t="n">
        <f aca="false">SQRT(G225^2+H225^2+I225^2)</f>
        <v>53.29538318099</v>
      </c>
      <c r="K225" s="1" t="n">
        <f aca="false">IF(D225&gt;=hwind,SQRT((G225-vxw)^2+(H225-vyw)^2+I225^2),J225)</f>
        <v>53.29538318099</v>
      </c>
      <c r="L225" s="1" t="n">
        <f aca="false">J225/1.467</f>
        <v>36.3295045541854</v>
      </c>
      <c r="M225" s="70" t="n">
        <f aca="false">cd0+cdspin*(spin/1000)*EXP(-A225/(tau*146.7/K225))</f>
        <v>0.486620863367074</v>
      </c>
      <c r="N225" s="71" t="n">
        <f aca="false">(romega/K225)*EXP(-A225/(tau*146.7/K225))</f>
        <v>1.51329086270134</v>
      </c>
      <c r="O225" s="71" t="n">
        <f aca="false">cl2_*N225/(cl0+cl1_*N225)</f>
        <v>0.412029328294162</v>
      </c>
      <c r="P225" s="71" t="n">
        <f aca="false">IF(D225&gt;=hwind,vxw,0)</f>
        <v>0</v>
      </c>
      <c r="Q225" s="71" t="n">
        <f aca="false">IF(D225&gt;=hwind,vyw,0)</f>
        <v>0</v>
      </c>
      <c r="R225" s="70" t="n">
        <f aca="false">-const*$M225*$K225*(G225-P225)</f>
        <v>-0.341865001670767</v>
      </c>
      <c r="S225" s="70" t="n">
        <f aca="false">-const*$M225*$K225*(H225-Q225)</f>
        <v>-7.38475177075331</v>
      </c>
      <c r="T225" s="70" t="n">
        <f aca="false">-const*$M225*$K225*I225</f>
        <v>0.631323026640613</v>
      </c>
      <c r="U225" s="72" t="n">
        <f aca="false">omega*EXP(-A225/tau)*30/PI()</f>
        <v>6108.32776869445</v>
      </c>
      <c r="V225" s="70" t="n">
        <f aca="false">const*($O225/omega)*K225*(wy*I225-wz*(H225-Q225))</f>
        <v>0.790240200831054</v>
      </c>
      <c r="W225" s="70" t="n">
        <f aca="false">const*($O225/omega)*K225*(wz*(G225-P225)-wx*I225)</f>
        <v>0.489732567032833</v>
      </c>
      <c r="X225" s="70" t="n">
        <f aca="false">const*($O225/omega)*K225*(wx*(H225-Q225)-wy*(G225-P225))</f>
        <v>6.15645041469592</v>
      </c>
      <c r="Y225" s="70" t="n">
        <f aca="false">R225+V225</f>
        <v>0.448375199160288</v>
      </c>
      <c r="Z225" s="70" t="n">
        <f aca="false">S225+W225</f>
        <v>-6.89501920372048</v>
      </c>
      <c r="AA225" s="70" t="n">
        <f aca="false">T225+X225-32.174</f>
        <v>-25.3862265586635</v>
      </c>
      <c r="AB225" s="0" t="n">
        <f aca="false">IF(($D225-height)*($D226-height)&lt;0,1,0)</f>
        <v>0</v>
      </c>
    </row>
    <row r="226" customFormat="false" ht="12.75" hidden="false" customHeight="false" outlineLevel="0" collapsed="false">
      <c r="A226" s="0" t="n">
        <f aca="false">A225+dt</f>
        <v>1.94</v>
      </c>
      <c r="B226" s="70" t="n">
        <f aca="false">B225+G225*dt+0.5*Y225*dt*dt</f>
        <v>3.07882403948501</v>
      </c>
      <c r="C226" s="70" t="n">
        <f aca="false">C225+H225*dt+0.5*Z225*dt*dt</f>
        <v>126.608405342702</v>
      </c>
      <c r="D226" s="70" t="n">
        <f aca="false">D225+I225*dt+0.5*AA225*dt*dt</f>
        <v>43.6168995219616</v>
      </c>
      <c r="E226" s="1" t="n">
        <f aca="false">SQRT(B226^2+C226^2)</f>
        <v>126.645834755384</v>
      </c>
      <c r="F226" s="1" t="n">
        <f aca="false">ATAN2(C226,B226)*180/PI()</f>
        <v>1.39302649837392</v>
      </c>
      <c r="G226" s="69" t="n">
        <f aca="false">G225+Y225*dt</f>
        <v>2.46012869382687</v>
      </c>
      <c r="H226" s="69" t="n">
        <f aca="false">H225+Z225*dt</f>
        <v>52.9763403288792</v>
      </c>
      <c r="I226" s="69" t="n">
        <f aca="false">I225+AA225*dt</f>
        <v>-4.78870844597212</v>
      </c>
      <c r="J226" s="1" t="n">
        <f aca="false">SQRT(G226^2+H226^2+I226^2)</f>
        <v>53.2491933874303</v>
      </c>
      <c r="K226" s="1" t="n">
        <f aca="false">IF(D226&gt;=hwind,SQRT((G226-vxw)^2+(H226-vyw)^2+I226^2),J226)</f>
        <v>53.2491933874303</v>
      </c>
      <c r="L226" s="1" t="n">
        <f aca="false">J226/1.467</f>
        <v>36.298018669005</v>
      </c>
      <c r="M226" s="70" t="n">
        <f aca="false">cd0+cdspin*(spin/1000)*EXP(-A226/(tau*146.7/K226))</f>
        <v>0.486602145185119</v>
      </c>
      <c r="N226" s="71" t="n">
        <f aca="false">(romega/K226)*EXP(-A226/(tau*146.7/K226))</f>
        <v>1.51445096255819</v>
      </c>
      <c r="O226" s="71" t="n">
        <f aca="false">cl2_*N226/(cl0+cl1_*N226)</f>
        <v>0.412074065792256</v>
      </c>
      <c r="P226" s="71" t="n">
        <f aca="false">IF(D226&gt;=hwind,vxw,0)</f>
        <v>0</v>
      </c>
      <c r="Q226" s="71" t="n">
        <f aca="false">IF(D226&gt;=hwind,vyw,0)</f>
        <v>0</v>
      </c>
      <c r="R226" s="70" t="n">
        <f aca="false">-const*$M226*$K226*(G226-P226)</f>
        <v>-0.342179221972908</v>
      </c>
      <c r="S226" s="70" t="n">
        <f aca="false">-const*$M226*$K226*(H226-Q226)</f>
        <v>-7.36847749558568</v>
      </c>
      <c r="T226" s="70" t="n">
        <f aca="false">-const*$M226*$K226*I226</f>
        <v>0.666061305820918</v>
      </c>
      <c r="U226" s="72" t="n">
        <f aca="false">omega*EXP(-A226/tau)*30/PI()</f>
        <v>6106.29199875205</v>
      </c>
      <c r="V226" s="70" t="n">
        <f aca="false">const*($O226/omega)*K226*(wy*I226-wz*(H226-Q226))</f>
        <v>0.786266243631476</v>
      </c>
      <c r="W226" s="70" t="n">
        <f aca="false">const*($O226/omega)*K226*(wz*(G226-P226)-wx*I226)</f>
        <v>0.518838275869688</v>
      </c>
      <c r="X226" s="70" t="n">
        <f aca="false">const*($O226/omega)*K226*(wx*(H226-Q226)-wy*(G226-P226))</f>
        <v>6.14371694518445</v>
      </c>
      <c r="Y226" s="70" t="n">
        <f aca="false">R226+V226</f>
        <v>0.444087021658568</v>
      </c>
      <c r="Z226" s="70" t="n">
        <f aca="false">S226+W226</f>
        <v>-6.84963921971599</v>
      </c>
      <c r="AA226" s="70" t="n">
        <f aca="false">T226+X226-32.174</f>
        <v>-25.3642217489946</v>
      </c>
      <c r="AB226" s="0" t="n">
        <f aca="false">IF(($D226-height)*($D227-height)&lt;0,1,0)</f>
        <v>0</v>
      </c>
    </row>
    <row r="227" customFormat="false" ht="12.75" hidden="false" customHeight="false" outlineLevel="0" collapsed="false">
      <c r="A227" s="0" t="n">
        <f aca="false">A226+dt</f>
        <v>1.95</v>
      </c>
      <c r="B227" s="70" t="n">
        <f aca="false">B226+G226*dt+0.5*Y226*dt*dt</f>
        <v>3.10344753077436</v>
      </c>
      <c r="C227" s="70" t="n">
        <f aca="false">C226+H226*dt+0.5*Z226*dt*dt</f>
        <v>127.13782626403</v>
      </c>
      <c r="D227" s="70" t="n">
        <f aca="false">D226+I226*dt+0.5*AA226*dt*dt</f>
        <v>43.5677442264145</v>
      </c>
      <c r="E227" s="1" t="n">
        <f aca="false">SQRT(B227^2+C227^2)</f>
        <v>127.175698361436</v>
      </c>
      <c r="F227" s="1" t="n">
        <f aca="false">ATAN2(C227,B227)*180/PI()</f>
        <v>1.39831823618972</v>
      </c>
      <c r="G227" s="69" t="n">
        <f aca="false">G226+Y226*dt</f>
        <v>2.46456956404346</v>
      </c>
      <c r="H227" s="69" t="n">
        <f aca="false">H226+Z226*dt</f>
        <v>52.9078439366821</v>
      </c>
      <c r="I227" s="69" t="n">
        <f aca="false">I226+AA226*dt</f>
        <v>-5.04235066346207</v>
      </c>
      <c r="J227" s="1" t="n">
        <f aca="false">SQRT(G227^2+H227^2+I227^2)</f>
        <v>53.2046929638508</v>
      </c>
      <c r="K227" s="1" t="n">
        <f aca="false">IF(D227&gt;=hwind,SQRT((G227-vxw)^2+(H227-vyw)^2+I227^2),J227)</f>
        <v>53.2046929638508</v>
      </c>
      <c r="L227" s="1" t="n">
        <f aca="false">J227/1.467</f>
        <v>36.2676843652698</v>
      </c>
      <c r="M227" s="70" t="n">
        <f aca="false">cd0+cdspin*(spin/1000)*EXP(-A227/(tau*146.7/K227))</f>
        <v>0.486583328821669</v>
      </c>
      <c r="N227" s="71" t="n">
        <f aca="false">(romega/K227)*EXP(-A227/(tau*146.7/K227))</f>
        <v>1.51556415167011</v>
      </c>
      <c r="O227" s="71" t="n">
        <f aca="false">cl2_*N227/(cl0+cl1_*N227)</f>
        <v>0.412116938971569</v>
      </c>
      <c r="P227" s="71" t="n">
        <f aca="false">IF(D227&gt;=hwind,vxw,0)</f>
        <v>0</v>
      </c>
      <c r="Q227" s="71" t="n">
        <f aca="false">IF(D227&gt;=hwind,vyw,0)</f>
        <v>0</v>
      </c>
      <c r="R227" s="70" t="n">
        <f aca="false">-const*$M227*$K227*(G227-P227)</f>
        <v>-0.34249718213421</v>
      </c>
      <c r="S227" s="70" t="n">
        <f aca="false">-const*$M227*$K227*(H227-Q227)</f>
        <v>-7.35251612512027</v>
      </c>
      <c r="T227" s="70" t="n">
        <f aca="false">-const*$M227*$K227*I227</f>
        <v>0.700727185291927</v>
      </c>
      <c r="U227" s="72" t="n">
        <f aca="false">omega*EXP(-A227/tau)*30/PI()</f>
        <v>6104.25690728656</v>
      </c>
      <c r="V227" s="70" t="n">
        <f aca="false">const*($O227/omega)*K227*(wy*I227-wz*(H227-Q227))</f>
        <v>0.782327650662006</v>
      </c>
      <c r="W227" s="70" t="n">
        <f aca="false">const*($O227/omega)*K227*(wz*(G227-P227)-wx*I227)</f>
        <v>0.547889146224183</v>
      </c>
      <c r="X227" s="70" t="n">
        <f aca="false">const*($O227/omega)*K227*(wx*(H227-Q227)-wy*(G227-P227))</f>
        <v>6.13121467017044</v>
      </c>
      <c r="Y227" s="70" t="n">
        <f aca="false">R227+V227</f>
        <v>0.439830468527796</v>
      </c>
      <c r="Z227" s="70" t="n">
        <f aca="false">S227+W227</f>
        <v>-6.80462697889609</v>
      </c>
      <c r="AA227" s="70" t="n">
        <f aca="false">T227+X227-32.174</f>
        <v>-25.3420581445376</v>
      </c>
      <c r="AB227" s="0" t="n">
        <f aca="false">IF(($D227-height)*($D228-height)&lt;0,1,0)</f>
        <v>0</v>
      </c>
    </row>
    <row r="228" customFormat="false" ht="12.75" hidden="false" customHeight="false" outlineLevel="0" collapsed="false">
      <c r="A228" s="0" t="n">
        <f aca="false">A227+dt</f>
        <v>1.96</v>
      </c>
      <c r="B228" s="70" t="n">
        <f aca="false">B227+G227*dt+0.5*Y227*dt*dt</f>
        <v>3.12811521793822</v>
      </c>
      <c r="C228" s="70" t="n">
        <f aca="false">C227+H227*dt+0.5*Z227*dt*dt</f>
        <v>127.666564472048</v>
      </c>
      <c r="D228" s="70" t="n">
        <f aca="false">D227+I227*dt+0.5*AA227*dt*dt</f>
        <v>43.5160536168726</v>
      </c>
      <c r="E228" s="1" t="n">
        <f aca="false">SQRT(B228^2+C228^2)</f>
        <v>127.704881617392</v>
      </c>
      <c r="F228" s="1" t="n">
        <f aca="false">ATAN2(C228,B228)*180/PI()</f>
        <v>1.40359338764173</v>
      </c>
      <c r="G228" s="69" t="n">
        <f aca="false">G227+Y227*dt</f>
        <v>2.46896786872873</v>
      </c>
      <c r="H228" s="69" t="n">
        <f aca="false">H227+Z227*dt</f>
        <v>52.8397976668931</v>
      </c>
      <c r="I228" s="69" t="n">
        <f aca="false">I227+AA227*dt</f>
        <v>-5.29577124490745</v>
      </c>
      <c r="J228" s="1" t="n">
        <f aca="false">SQRT(G228^2+H228^2+I228^2)</f>
        <v>53.1618774395093</v>
      </c>
      <c r="K228" s="1" t="n">
        <f aca="false">IF(D228&gt;=hwind,SQRT((G228-vxw)^2+(H228-vyw)^2+I228^2),J228)</f>
        <v>53.1618774395093</v>
      </c>
      <c r="L228" s="1" t="n">
        <f aca="false">J228/1.467</f>
        <v>36.2384985954392</v>
      </c>
      <c r="M228" s="70" t="n">
        <f aca="false">cd0+cdspin*(spin/1000)*EXP(-A228/(tau*146.7/K228))</f>
        <v>0.486564412537576</v>
      </c>
      <c r="N228" s="71" t="n">
        <f aca="false">(romega/K228)*EXP(-A228/(tau*146.7/K228))</f>
        <v>1.5166303194544</v>
      </c>
      <c r="O228" s="71" t="n">
        <f aca="false">cl2_*N228/(cl0+cl1_*N228)</f>
        <v>0.412157950520949</v>
      </c>
      <c r="P228" s="71" t="n">
        <f aca="false">IF(D228&gt;=hwind,vxw,0)</f>
        <v>0</v>
      </c>
      <c r="Q228" s="71" t="n">
        <f aca="false">IF(D228&gt;=hwind,vyw,0)</f>
        <v>0</v>
      </c>
      <c r="R228" s="70" t="n">
        <f aca="false">-const*$M228*$K228*(G228-P228)</f>
        <v>-0.342818969101691</v>
      </c>
      <c r="S228" s="70" t="n">
        <f aca="false">-const*$M228*$K228*(H228-Q228)</f>
        <v>-7.33686541373799</v>
      </c>
      <c r="T228" s="70" t="n">
        <f aca="false">-const*$M228*$K228*I228</f>
        <v>0.73532380140384</v>
      </c>
      <c r="U228" s="72" t="n">
        <f aca="false">omega*EXP(-A228/tau)*30/PI()</f>
        <v>6102.22249407184</v>
      </c>
      <c r="V228" s="70" t="n">
        <f aca="false">const*($O228/omega)*K228*(wy*I228-wz*(H228-Q228))</f>
        <v>0.778424042137812</v>
      </c>
      <c r="W228" s="70" t="n">
        <f aca="false">const*($O228/omega)*K228*(wz*(G228-P228)-wx*I228)</f>
        <v>0.576887398286114</v>
      </c>
      <c r="X228" s="70" t="n">
        <f aca="false">const*($O228/omega)*K228*(wx*(H228-Q228)-wy*(G228-P228))</f>
        <v>6.11894204861358</v>
      </c>
      <c r="Y228" s="70" t="n">
        <f aca="false">R228+V228</f>
        <v>0.435605073036121</v>
      </c>
      <c r="Z228" s="70" t="n">
        <f aca="false">S228+W228</f>
        <v>-6.75997801545187</v>
      </c>
      <c r="AA228" s="70" t="n">
        <f aca="false">T228+X228-32.174</f>
        <v>-25.3197341499826</v>
      </c>
      <c r="AB228" s="0" t="n">
        <f aca="false">IF(($D228-height)*($D229-height)&lt;0,1,0)</f>
        <v>0</v>
      </c>
    </row>
    <row r="229" customFormat="false" ht="12.75" hidden="false" customHeight="false" outlineLevel="0" collapsed="false">
      <c r="A229" s="0" t="n">
        <f aca="false">A228+dt</f>
        <v>1.97</v>
      </c>
      <c r="B229" s="70" t="n">
        <f aca="false">B228+G228*dt+0.5*Y228*dt*dt</f>
        <v>3.15282667687916</v>
      </c>
      <c r="C229" s="70" t="n">
        <f aca="false">C228+H228*dt+0.5*Z228*dt*dt</f>
        <v>128.194624449816</v>
      </c>
      <c r="D229" s="70" t="n">
        <f aca="false">D228+I228*dt+0.5*AA228*dt*dt</f>
        <v>43.461829917716</v>
      </c>
      <c r="E229" s="1" t="n">
        <f aca="false">SQRT(B229^2+C229^2)</f>
        <v>128.233388997888</v>
      </c>
      <c r="F229" s="1" t="n">
        <f aca="false">ATAN2(C229,B229)*180/PI()</f>
        <v>1.40885200339709</v>
      </c>
      <c r="G229" s="69" t="n">
        <f aca="false">G228+Y228*dt</f>
        <v>2.4733239194591</v>
      </c>
      <c r="H229" s="69" t="n">
        <f aca="false">H228+Z228*dt</f>
        <v>52.7721978867386</v>
      </c>
      <c r="I229" s="69" t="n">
        <f aca="false">I228+AA228*dt</f>
        <v>-5.54896858640727</v>
      </c>
      <c r="J229" s="1" t="n">
        <f aca="false">SQRT(G229^2+H229^2+I229^2)</f>
        <v>53.1207422141352</v>
      </c>
      <c r="K229" s="1" t="n">
        <f aca="false">IF(D229&gt;=hwind,SQRT((G229-vxw)^2+(H229-vyw)^2+I229^2),J229)</f>
        <v>53.1207422141352</v>
      </c>
      <c r="L229" s="1" t="n">
        <f aca="false">J229/1.467</f>
        <v>36.2104582236777</v>
      </c>
      <c r="M229" s="70" t="n">
        <f aca="false">cd0+cdspin*(spin/1000)*EXP(-A229/(tau*146.7/K229))</f>
        <v>0.486545394612888</v>
      </c>
      <c r="N229" s="71" t="n">
        <f aca="false">(romega/K229)*EXP(-A229/(tau*146.7/K229))</f>
        <v>1.51764936813771</v>
      </c>
      <c r="O229" s="71" t="n">
        <f aca="false">cl2_*N229/(cl0+cl1_*N229)</f>
        <v>0.412197103327831</v>
      </c>
      <c r="P229" s="71" t="n">
        <f aca="false">IF(D229&gt;=hwind,vxw,0)</f>
        <v>0</v>
      </c>
      <c r="Q229" s="71" t="n">
        <f aca="false">IF(D229&gt;=hwind,vyw,0)</f>
        <v>0</v>
      </c>
      <c r="R229" s="70" t="n">
        <f aca="false">-const*$M229*$K229*(G229-P229)</f>
        <v>-0.34314466685375</v>
      </c>
      <c r="S229" s="70" t="n">
        <f aca="false">-const*$M229*$K229*(H229-Q229)</f>
        <v>-7.32152312138125</v>
      </c>
      <c r="T229" s="70" t="n">
        <f aca="false">-const*$M229*$K229*I229</f>
        <v>0.769854268575166</v>
      </c>
      <c r="U229" s="72" t="n">
        <f aca="false">omega*EXP(-A229/tau)*30/PI()</f>
        <v>6100.18875888184</v>
      </c>
      <c r="V229" s="70" t="n">
        <f aca="false">const*($O229/omega)*K229*(wy*I229-wz*(H229-Q229))</f>
        <v>0.774555039235965</v>
      </c>
      <c r="W229" s="70" t="n">
        <f aca="false">const*($O229/omega)*K229*(wz*(G229-P229)-wx*I229)</f>
        <v>0.605835238585188</v>
      </c>
      <c r="X229" s="70" t="n">
        <f aca="false">const*($O229/omega)*K229*(wx*(H229-Q229)-wy*(G229-P229))</f>
        <v>6.10689753873654</v>
      </c>
      <c r="Y229" s="70" t="n">
        <f aca="false">R229+V229</f>
        <v>0.431410372382216</v>
      </c>
      <c r="Z229" s="70" t="n">
        <f aca="false">S229+W229</f>
        <v>-6.71568788279606</v>
      </c>
      <c r="AA229" s="70" t="n">
        <f aca="false">T229+X229-32.174</f>
        <v>-25.2972481926883</v>
      </c>
      <c r="AB229" s="0" t="n">
        <f aca="false">IF(($D229-height)*($D230-height)&lt;0,1,0)</f>
        <v>0</v>
      </c>
    </row>
    <row r="230" customFormat="false" ht="12.75" hidden="false" customHeight="false" outlineLevel="0" collapsed="false">
      <c r="A230" s="0" t="n">
        <f aca="false">A229+dt</f>
        <v>1.98</v>
      </c>
      <c r="B230" s="70" t="n">
        <f aca="false">B229+G229*dt+0.5*Y229*dt*dt</f>
        <v>3.17758148659237</v>
      </c>
      <c r="C230" s="70" t="n">
        <f aca="false">C229+H229*dt+0.5*Z229*dt*dt</f>
        <v>128.722010644289</v>
      </c>
      <c r="D230" s="70" t="n">
        <f aca="false">D229+I229*dt+0.5*AA229*dt*dt</f>
        <v>43.4050753694423</v>
      </c>
      <c r="E230" s="1" t="n">
        <f aca="false">SQRT(B230^2+C230^2)</f>
        <v>128.76122494141</v>
      </c>
      <c r="F230" s="1" t="n">
        <f aca="false">ATAN2(C230,B230)*180/PI()</f>
        <v>1.41409413380977</v>
      </c>
      <c r="G230" s="69" t="n">
        <f aca="false">G229+Y229*dt</f>
        <v>2.47763802318292</v>
      </c>
      <c r="H230" s="69" t="n">
        <f aca="false">H229+Z229*dt</f>
        <v>52.7050410079106</v>
      </c>
      <c r="I230" s="69" t="n">
        <f aca="false">I229+AA229*dt</f>
        <v>-5.80194106833415</v>
      </c>
      <c r="J230" s="1" t="n">
        <f aca="false">SQRT(G230^2+H230^2+I230^2)</f>
        <v>53.0812825577895</v>
      </c>
      <c r="K230" s="1" t="n">
        <f aca="false">IF(D230&gt;=hwind,SQRT((G230-vxw)^2+(H230-vyw)^2+I230^2),J230)</f>
        <v>53.0812825577895</v>
      </c>
      <c r="L230" s="1" t="n">
        <f aca="false">J230/1.467</f>
        <v>36.1835600257597</v>
      </c>
      <c r="M230" s="70" t="n">
        <f aca="false">cd0+cdspin*(spin/1000)*EXP(-A230/(tau*146.7/K230))</f>
        <v>0.486526273347135</v>
      </c>
      <c r="N230" s="71" t="n">
        <f aca="false">(romega/K230)*EXP(-A230/(tau*146.7/K230))</f>
        <v>1.51862121281725</v>
      </c>
      <c r="O230" s="71" t="n">
        <f aca="false">cl2_*N230/(cl0+cl1_*N230)</f>
        <v>0.412234400478235</v>
      </c>
      <c r="P230" s="71" t="n">
        <f aca="false">IF(D230&gt;=hwind,vxw,0)</f>
        <v>0</v>
      </c>
      <c r="Q230" s="71" t="n">
        <f aca="false">IF(D230&gt;=hwind,vyw,0)</f>
        <v>0</v>
      </c>
      <c r="R230" s="70" t="n">
        <f aca="false">-const*$M230*$K230*(G230-P230)</f>
        <v>-0.34347435641919</v>
      </c>
      <c r="S230" s="70" t="n">
        <f aca="false">-const*$M230*$K230*(H230-Q230)</f>
        <v>-7.30648701337865</v>
      </c>
      <c r="T230" s="70" t="n">
        <f aca="false">-const*$M230*$K230*I230</f>
        <v>0.804321678865766</v>
      </c>
      <c r="U230" s="72" t="n">
        <f aca="false">omega*EXP(-A230/tau)*30/PI()</f>
        <v>6098.1557014906</v>
      </c>
      <c r="V230" s="70" t="n">
        <f aca="false">const*($O230/omega)*K230*(wy*I230-wz*(H230-Q230))</f>
        <v>0.770720264119037</v>
      </c>
      <c r="W230" s="70" t="n">
        <f aca="false">const*($O230/omega)*K230*(wz*(G230-P230)-wx*I230)</f>
        <v>0.634734859564889</v>
      </c>
      <c r="X230" s="70" t="n">
        <f aca="false">const*($O230/omega)*K230*(wx*(H230-Q230)-wy*(G230-P230))</f>
        <v>6.09507959795432</v>
      </c>
      <c r="Y230" s="70" t="n">
        <f aca="false">R230+V230</f>
        <v>0.427245907699847</v>
      </c>
      <c r="Z230" s="70" t="n">
        <f aca="false">S230+W230</f>
        <v>-6.67175215381376</v>
      </c>
      <c r="AA230" s="70" t="n">
        <f aca="false">T230+X230-32.174</f>
        <v>-25.2745987231799</v>
      </c>
      <c r="AB230" s="0" t="n">
        <f aca="false">IF(($D230-height)*($D231-height)&lt;0,1,0)</f>
        <v>0</v>
      </c>
    </row>
    <row r="231" customFormat="false" ht="12.75" hidden="false" customHeight="false" outlineLevel="0" collapsed="false">
      <c r="A231" s="0" t="n">
        <f aca="false">A230+dt</f>
        <v>1.99</v>
      </c>
      <c r="B231" s="70" t="n">
        <f aca="false">B230+G230*dt+0.5*Y230*dt*dt</f>
        <v>3.20237922911959</v>
      </c>
      <c r="C231" s="70" t="n">
        <f aca="false">C230+H230*dt+0.5*Z230*dt*dt</f>
        <v>129.248727466761</v>
      </c>
      <c r="D231" s="70" t="n">
        <f aca="false">D230+I230*dt+0.5*AA230*dt*dt</f>
        <v>43.3457922288228</v>
      </c>
      <c r="E231" s="1" t="n">
        <f aca="false">SQRT(B231^2+C231^2)</f>
        <v>129.28839385074</v>
      </c>
      <c r="F231" s="1" t="n">
        <f aca="false">ATAN2(C231,B231)*180/PI()</f>
        <v>1.41931982891728</v>
      </c>
      <c r="G231" s="69" t="n">
        <f aca="false">G230+Y230*dt</f>
        <v>2.48191048225992</v>
      </c>
      <c r="H231" s="69" t="n">
        <f aca="false">H230+Z230*dt</f>
        <v>52.6383234863725</v>
      </c>
      <c r="I231" s="69" t="n">
        <f aca="false">I230+AA230*dt</f>
        <v>-6.05468705556595</v>
      </c>
      <c r="J231" s="1" t="n">
        <f aca="false">SQRT(G231^2+H231^2+I231^2)</f>
        <v>53.0434936107982</v>
      </c>
      <c r="K231" s="1" t="n">
        <f aca="false">IF(D231&gt;=hwind,SQRT((G231-vxw)^2+(H231-vyw)^2+I231^2),J231)</f>
        <v>53.0434936107982</v>
      </c>
      <c r="L231" s="1" t="n">
        <f aca="false">J231/1.467</f>
        <v>36.157800689024</v>
      </c>
      <c r="M231" s="70" t="n">
        <f aca="false">cd0+cdspin*(spin/1000)*EXP(-A231/(tau*146.7/K231))</f>
        <v>0.48650704705961</v>
      </c>
      <c r="N231" s="71" t="n">
        <f aca="false">(romega/K231)*EXP(-A231/(tau*146.7/K231))</f>
        <v>1.51954578151217</v>
      </c>
      <c r="O231" s="71" t="n">
        <f aca="false">cl2_*N231/(cl0+cl1_*N231)</f>
        <v>0.412269845256673</v>
      </c>
      <c r="P231" s="71" t="n">
        <f aca="false">IF(D231&gt;=hwind,vxw,0)</f>
        <v>0</v>
      </c>
      <c r="Q231" s="71" t="n">
        <f aca="false">IF(D231&gt;=hwind,vyw,0)</f>
        <v>0</v>
      </c>
      <c r="R231" s="70" t="n">
        <f aca="false">-const*$M231*$K231*(G231-P231)</f>
        <v>-0.343808115896526</v>
      </c>
      <c r="S231" s="70" t="n">
        <f aca="false">-const*$M231*$K231*(H231-Q231)</f>
        <v>-7.29175486028119</v>
      </c>
      <c r="T231" s="70" t="n">
        <f aca="false">-const*$M231*$K231*I231</f>
        <v>0.838729101551543</v>
      </c>
      <c r="U231" s="72" t="n">
        <f aca="false">omega*EXP(-A231/tau)*30/PI()</f>
        <v>6096.12332167223</v>
      </c>
      <c r="V231" s="70" t="n">
        <f aca="false">const*($O231/omega)*K231*(wy*I231-wz*(H231-Q231))</f>
        <v>0.766919339959786</v>
      </c>
      <c r="W231" s="70" t="n">
        <f aca="false">const*($O231/omega)*K231*(wz*(G231-P231)-wx*I231)</f>
        <v>0.663588439158492</v>
      </c>
      <c r="X231" s="70" t="n">
        <f aca="false">const*($O231/omega)*K231*(wx*(H231-Q231)-wy*(G231-P231))</f>
        <v>6.083486682813</v>
      </c>
      <c r="Y231" s="70" t="n">
        <f aca="false">R231+V231</f>
        <v>0.42311122406326</v>
      </c>
      <c r="Z231" s="70" t="n">
        <f aca="false">S231+W231</f>
        <v>-6.6281664211227</v>
      </c>
      <c r="AA231" s="70" t="n">
        <f aca="false">T231+X231-32.174</f>
        <v>-25.2517842156355</v>
      </c>
      <c r="AB231" s="0" t="n">
        <f aca="false">IF(($D231-height)*($D232-height)&lt;0,1,0)</f>
        <v>0</v>
      </c>
    </row>
    <row r="232" customFormat="false" ht="12.75" hidden="false" customHeight="false" outlineLevel="0" collapsed="false">
      <c r="A232" s="0" t="n">
        <f aca="false">A231+dt</f>
        <v>2</v>
      </c>
      <c r="B232" s="70" t="n">
        <f aca="false">B231+G231*dt+0.5*Y231*dt*dt</f>
        <v>3.22721948950339</v>
      </c>
      <c r="C232" s="70" t="n">
        <f aca="false">C231+H231*dt+0.5*Z231*dt*dt</f>
        <v>129.774779293303</v>
      </c>
      <c r="D232" s="70" t="n">
        <f aca="false">D231+I231*dt+0.5*AA231*dt*dt</f>
        <v>43.2839827690564</v>
      </c>
      <c r="E232" s="1" t="n">
        <f aca="false">SQRT(B232^2+C232^2)</f>
        <v>129.814900093398</v>
      </c>
      <c r="F232" s="1" t="n">
        <f aca="false">ATAN2(C232,B232)*180/PI()</f>
        <v>1.4245291384375</v>
      </c>
      <c r="G232" s="69" t="n">
        <f aca="false">G231+Y231*dt</f>
        <v>2.48614159450055</v>
      </c>
      <c r="H232" s="69" t="n">
        <f aca="false">H231+Z231*dt</f>
        <v>52.5720418221613</v>
      </c>
      <c r="I232" s="69" t="n">
        <f aca="false">I231+AA231*dt</f>
        <v>-6.30720489772231</v>
      </c>
      <c r="J232" s="1" t="n">
        <f aca="false">SQRT(G232^2+H232^2+I232^2)</f>
        <v>53.0073703837573</v>
      </c>
      <c r="K232" s="1" t="n">
        <f aca="false">IF(D232&gt;=hwind,SQRT((G232-vxw)^2+(H232-vyw)^2+I232^2),J232)</f>
        <v>53.0073703837573</v>
      </c>
      <c r="L232" s="1" t="n">
        <f aca="false">J232/1.467</f>
        <v>36.1331768123772</v>
      </c>
      <c r="M232" s="70" t="n">
        <f aca="false">cd0+cdspin*(spin/1000)*EXP(-A232/(tau*146.7/K232))</f>
        <v>0.486487714089639</v>
      </c>
      <c r="N232" s="71" t="n">
        <f aca="false">(romega/K232)*EXP(-A232/(tau*146.7/K232))</f>
        <v>1.52042301520501</v>
      </c>
      <c r="O232" s="71" t="n">
        <f aca="false">cl2_*N232/(cl0+cl1_*N232)</f>
        <v>0.412303441145954</v>
      </c>
      <c r="P232" s="71" t="n">
        <f aca="false">IF(D232&gt;=hwind,vxw,0)</f>
        <v>0</v>
      </c>
      <c r="Q232" s="71" t="n">
        <f aca="false">IF(D232&gt;=hwind,vyw,0)</f>
        <v>0</v>
      </c>
      <c r="R232" s="70" t="n">
        <f aca="false">-const*$M232*$K232*(G232-P232)</f>
        <v>-0.344146020473563</v>
      </c>
      <c r="S232" s="70" t="n">
        <f aca="false">-const*$M232*$K232*(H232-Q232)</f>
        <v>-7.27732443771014</v>
      </c>
      <c r="T232" s="70" t="n">
        <f aca="false">-const*$M232*$K232*I232</f>
        <v>0.873079582701144</v>
      </c>
      <c r="U232" s="72" t="n">
        <f aca="false">omega*EXP(-A232/tau)*30/PI()</f>
        <v>6094.0916192009</v>
      </c>
      <c r="V232" s="70" t="n">
        <f aca="false">const*($O232/omega)*K232*(wy*I232-wz*(H232-Q232))</f>
        <v>0.763151890966895</v>
      </c>
      <c r="W232" s="70" t="n">
        <f aca="false">const*($O232/omega)*K232*(wz*(G232-P232)-wx*I232)</f>
        <v>0.692398140367541</v>
      </c>
      <c r="X232" s="70" t="n">
        <f aca="false">const*($O232/omega)*K232*(wx*(H232-Q232)-wy*(G232-P232))</f>
        <v>6.07211724893764</v>
      </c>
      <c r="Y232" s="70" t="n">
        <f aca="false">R232+V232</f>
        <v>0.419005870493332</v>
      </c>
      <c r="Z232" s="70" t="n">
        <f aca="false">S232+W232</f>
        <v>-6.5849262973426</v>
      </c>
      <c r="AA232" s="70" t="n">
        <f aca="false">T232+X232-32.174</f>
        <v>-25.2288031683612</v>
      </c>
      <c r="AB232" s="0" t="n">
        <f aca="false">IF(($D232-height)*($D233-height)&lt;0,1,0)</f>
        <v>0</v>
      </c>
    </row>
    <row r="233" customFormat="false" ht="12.75" hidden="false" customHeight="false" outlineLevel="0" collapsed="false">
      <c r="A233" s="0" t="n">
        <f aca="false">A232+dt</f>
        <v>2.01</v>
      </c>
      <c r="B233" s="70" t="n">
        <f aca="false">B232+G232*dt+0.5*Y232*dt*dt</f>
        <v>3.25210185574192</v>
      </c>
      <c r="C233" s="70" t="n">
        <f aca="false">C232+H232*dt+0.5*Z232*dt*dt</f>
        <v>130.30017046521</v>
      </c>
      <c r="D233" s="70" t="n">
        <f aca="false">D232+I232*dt+0.5*AA232*dt*dt</f>
        <v>43.2196492799208</v>
      </c>
      <c r="E233" s="1" t="n">
        <f aca="false">SQRT(B233^2+C233^2)</f>
        <v>130.340748002085</v>
      </c>
      <c r="F233" s="1" t="n">
        <f aca="false">ATAN2(C233,B233)*180/PI()</f>
        <v>1.42972211176547</v>
      </c>
      <c r="G233" s="69" t="n">
        <f aca="false">G232+Y232*dt</f>
        <v>2.49033165320548</v>
      </c>
      <c r="H233" s="69" t="n">
        <f aca="false">H232+Z232*dt</f>
        <v>52.5061925591879</v>
      </c>
      <c r="I233" s="69" t="n">
        <f aca="false">I232+AA232*dt</f>
        <v>-6.55949292940592</v>
      </c>
      <c r="J233" s="1" t="n">
        <f aca="false">SQRT(G233^2+H233^2+I233^2)</f>
        <v>52.9729077576113</v>
      </c>
      <c r="K233" s="1" t="n">
        <f aca="false">IF(D233&gt;=hwind,SQRT((G233-vxw)^2+(H233-vyw)^2+I233^2),J233)</f>
        <v>52.9729077576113</v>
      </c>
      <c r="L233" s="1" t="n">
        <f aca="false">J233/1.467</f>
        <v>36.1096849063472</v>
      </c>
      <c r="M233" s="70" t="n">
        <f aca="false">cd0+cdspin*(spin/1000)*EXP(-A233/(tau*146.7/K233))</f>
        <v>0.486468272796848</v>
      </c>
      <c r="N233" s="71" t="n">
        <f aca="false">(romega/K233)*EXP(-A233/(tau*146.7/K233))</f>
        <v>1.5212528678733</v>
      </c>
      <c r="O233" s="71" t="n">
        <f aca="false">cl2_*N233/(cl0+cl1_*N233)</f>
        <v>0.412335191826886</v>
      </c>
      <c r="P233" s="71" t="n">
        <f aca="false">IF(D233&gt;=hwind,vxw,0)</f>
        <v>0</v>
      </c>
      <c r="Q233" s="71" t="n">
        <f aca="false">IF(D233&gt;=hwind,vyw,0)</f>
        <v>0</v>
      </c>
      <c r="R233" s="70" t="n">
        <f aca="false">-const*$M233*$K233*(G233-P233)</f>
        <v>-0.344488142447275</v>
      </c>
      <c r="S233" s="70" t="n">
        <f aca="false">-const*$M233*$K233*(H233-Q233)</f>
        <v>-7.26319352621628</v>
      </c>
      <c r="T233" s="70" t="n">
        <f aca="false">-const*$M233*$K233*I233</f>
        <v>0.907376144755057</v>
      </c>
      <c r="U233" s="72" t="n">
        <f aca="false">omega*EXP(-A233/tau)*30/PI()</f>
        <v>6092.06059385086</v>
      </c>
      <c r="V233" s="70" t="n">
        <f aca="false">const*($O233/omega)*K233*(wy*I233-wz*(H233-Q233))</f>
        <v>0.759417542411724</v>
      </c>
      <c r="W233" s="70" t="n">
        <f aca="false">const*($O233/omega)*K233*(wz*(G233-P233)-wx*I233)</f>
        <v>0.721166110843139</v>
      </c>
      <c r="X233" s="70" t="n">
        <f aca="false">const*($O233/omega)*K233*(wx*(H233-Q233)-wy*(G233-P233))</f>
        <v>6.06096975098937</v>
      </c>
      <c r="Y233" s="70" t="n">
        <f aca="false">R233+V233</f>
        <v>0.41492939996445</v>
      </c>
      <c r="Z233" s="70" t="n">
        <f aca="false">S233+W233</f>
        <v>-6.54202741537314</v>
      </c>
      <c r="AA233" s="70" t="n">
        <f aca="false">T233+X233-32.174</f>
        <v>-25.2056541042556</v>
      </c>
      <c r="AB233" s="0" t="n">
        <f aca="false">IF(($D233-height)*($D234-height)&lt;0,1,0)</f>
        <v>0</v>
      </c>
    </row>
    <row r="234" customFormat="false" ht="12.75" hidden="false" customHeight="false" outlineLevel="0" collapsed="false">
      <c r="A234" s="0" t="n">
        <f aca="false">A233+dt</f>
        <v>2.02</v>
      </c>
      <c r="B234" s="70" t="n">
        <f aca="false">B233+G233*dt+0.5*Y233*dt*dt</f>
        <v>3.27702591874397</v>
      </c>
      <c r="C234" s="70" t="n">
        <f aca="false">C233+H233*dt+0.5*Z233*dt*dt</f>
        <v>130.824905289431</v>
      </c>
      <c r="D234" s="70" t="n">
        <f aca="false">D233+I233*dt+0.5*AA233*dt*dt</f>
        <v>43.1527940679215</v>
      </c>
      <c r="E234" s="1" t="n">
        <f aca="false">SQRT(B234^2+C234^2)</f>
        <v>130.865941875114</v>
      </c>
      <c r="F234" s="1" t="n">
        <f aca="false">ATAN2(C234,B234)*180/PI()</f>
        <v>1.4348987979703</v>
      </c>
      <c r="G234" s="69" t="n">
        <f aca="false">G233+Y233*dt</f>
        <v>2.49448094720513</v>
      </c>
      <c r="H234" s="69" t="n">
        <f aca="false">H233+Z233*dt</f>
        <v>52.4407722850341</v>
      </c>
      <c r="I234" s="69" t="n">
        <f aca="false">I233+AA233*dt</f>
        <v>-6.81154947044848</v>
      </c>
      <c r="J234" s="1" t="n">
        <f aca="false">SQRT(G234^2+H234^2+I234^2)</f>
        <v>52.9401004838028</v>
      </c>
      <c r="K234" s="1" t="n">
        <f aca="false">IF(D234&gt;=hwind,SQRT((G234-vxw)^2+(H234-vyw)^2+I234^2),J234)</f>
        <v>52.9401004838028</v>
      </c>
      <c r="L234" s="1" t="n">
        <f aca="false">J234/1.467</f>
        <v>36.0873213931853</v>
      </c>
      <c r="M234" s="70" t="n">
        <f aca="false">cd0+cdspin*(spin/1000)*EXP(-A234/(tau*146.7/K234))</f>
        <v>0.486448721561427</v>
      </c>
      <c r="N234" s="71" t="n">
        <f aca="false">(romega/K234)*EXP(-A234/(tau*146.7/K234))</f>
        <v>1.52203530651107</v>
      </c>
      <c r="O234" s="71" t="n">
        <f aca="false">cl2_*N234/(cl0+cl1_*N234)</f>
        <v>0.412365101177884</v>
      </c>
      <c r="P234" s="71" t="n">
        <f aca="false">IF(D234&gt;=hwind,vxw,0)</f>
        <v>0</v>
      </c>
      <c r="Q234" s="71" t="n">
        <f aca="false">IF(D234&gt;=hwind,vyw,0)</f>
        <v>0</v>
      </c>
      <c r="R234" s="70" t="n">
        <f aca="false">-const*$M234*$K234*(G234-P234)</f>
        <v>-0.34483455124398</v>
      </c>
      <c r="S234" s="70" t="n">
        <f aca="false">-const*$M234*$K234*(H234-Q234)</f>
        <v>-7.24935991115046</v>
      </c>
      <c r="T234" s="70" t="n">
        <f aca="false">-const*$M234*$K234*I234</f>
        <v>0.941621786107439</v>
      </c>
      <c r="U234" s="72" t="n">
        <f aca="false">omega*EXP(-A234/tau)*30/PI()</f>
        <v>6090.03024539645</v>
      </c>
      <c r="V234" s="70" t="n">
        <f aca="false">const*($O234/omega)*K234*(wy*I234-wz*(H234-Q234))</f>
        <v>0.755715920656035</v>
      </c>
      <c r="W234" s="70" t="n">
        <f aca="false">const*($O234/omega)*K234*(wz*(G234-P234)-wx*I234)</f>
        <v>0.749894482470361</v>
      </c>
      <c r="X234" s="70" t="n">
        <f aca="false">const*($O234/omega)*K234*(wx*(H234-Q234)-wy*(G234-P234))</f>
        <v>6.05004264263157</v>
      </c>
      <c r="Y234" s="70" t="n">
        <f aca="false">R234+V234</f>
        <v>0.410881369412055</v>
      </c>
      <c r="Z234" s="70" t="n">
        <f aca="false">S234+W234</f>
        <v>-6.4994654286801</v>
      </c>
      <c r="AA234" s="70" t="n">
        <f aca="false">T234+X234-32.174</f>
        <v>-25.182335571261</v>
      </c>
      <c r="AB234" s="0" t="n">
        <f aca="false">IF(($D234-height)*($D235-height)&lt;0,1,0)</f>
        <v>0</v>
      </c>
    </row>
    <row r="235" customFormat="false" ht="12.75" hidden="false" customHeight="false" outlineLevel="0" collapsed="false">
      <c r="A235" s="0" t="n">
        <f aca="false">A234+dt</f>
        <v>2.03</v>
      </c>
      <c r="B235" s="70" t="n">
        <f aca="false">B234+G234*dt+0.5*Y234*dt*dt</f>
        <v>3.30199127228449</v>
      </c>
      <c r="C235" s="70" t="n">
        <f aca="false">C234+H234*dt+0.5*Z234*dt*dt</f>
        <v>131.34898803901</v>
      </c>
      <c r="D235" s="70" t="n">
        <f aca="false">D234+I234*dt+0.5*AA234*dt*dt</f>
        <v>43.0834194564384</v>
      </c>
      <c r="E235" s="1" t="n">
        <f aca="false">SQRT(B235^2+C235^2)</f>
        <v>131.390485976855</v>
      </c>
      <c r="F235" s="1" t="n">
        <f aca="false">ATAN2(C235,B235)*180/PI()</f>
        <v>1.44005924579208</v>
      </c>
      <c r="G235" s="69" t="n">
        <f aca="false">G234+Y234*dt</f>
        <v>2.49858976089925</v>
      </c>
      <c r="H235" s="69" t="n">
        <f aca="false">H234+Z234*dt</f>
        <v>52.3757776307473</v>
      </c>
      <c r="I235" s="69" t="n">
        <f aca="false">I234+AA234*dt</f>
        <v>-7.06337282616109</v>
      </c>
      <c r="J235" s="1" t="n">
        <f aca="false">SQRT(G235^2+H235^2+I235^2)</f>
        <v>52.9089431844949</v>
      </c>
      <c r="K235" s="1" t="n">
        <f aca="false">IF(D235&gt;=hwind,SQRT((G235-vxw)^2+(H235-vyw)^2+I235^2),J235)</f>
        <v>52.9089431844949</v>
      </c>
      <c r="L235" s="1" t="n">
        <f aca="false">J235/1.467</f>
        <v>36.0660826070177</v>
      </c>
      <c r="M235" s="70" t="n">
        <f aca="false">cd0+cdspin*(spin/1000)*EXP(-A235/(tau*146.7/K235))</f>
        <v>0.486429058784378</v>
      </c>
      <c r="N235" s="71" t="n">
        <f aca="false">(romega/K235)*EXP(-A235/(tau*146.7/K235))</f>
        <v>1.52277031114042</v>
      </c>
      <c r="O235" s="71" t="n">
        <f aca="false">cl2_*N235/(cl0+cl1_*N235)</f>
        <v>0.412393173274478</v>
      </c>
      <c r="P235" s="71" t="n">
        <f aca="false">IF(D235&gt;=hwind,vxw,0)</f>
        <v>0</v>
      </c>
      <c r="Q235" s="71" t="n">
        <f aca="false">IF(D235&gt;=hwind,vyw,0)</f>
        <v>0</v>
      </c>
      <c r="R235" s="70" t="n">
        <f aca="false">-const*$M235*$K235*(G235-P235)</f>
        <v>-0.34518531343982</v>
      </c>
      <c r="S235" s="70" t="n">
        <f aca="false">-const*$M235*$K235*(H235-Q235)</f>
        <v>-7.23582138254543</v>
      </c>
      <c r="T235" s="70" t="n">
        <f aca="false">-const*$M235*$K235*I235</f>
        <v>0.975819480691068</v>
      </c>
      <c r="U235" s="72" t="n">
        <f aca="false">omega*EXP(-A235/tau)*30/PI()</f>
        <v>6088.00057361207</v>
      </c>
      <c r="V235" s="70" t="n">
        <f aca="false">const*($O235/omega)*K235*(wy*I235-wz*(H235-Q235))</f>
        <v>0.752046653180661</v>
      </c>
      <c r="W235" s="70" t="n">
        <f aca="false">const*($O235/omega)*K235*(wz*(G235-P235)-wx*I235)</f>
        <v>0.778585370956108</v>
      </c>
      <c r="X235" s="70" t="n">
        <f aca="false">const*($O235/omega)*K235*(wx*(H235-Q235)-wy*(G235-P235))</f>
        <v>6.03933437650498</v>
      </c>
      <c r="Y235" s="70" t="n">
        <f aca="false">R235+V235</f>
        <v>0.40686133974084</v>
      </c>
      <c r="Z235" s="70" t="n">
        <f aca="false">S235+W235</f>
        <v>-6.45723601158933</v>
      </c>
      <c r="AA235" s="70" t="n">
        <f aca="false">T235+X235-32.174</f>
        <v>-25.158846142804</v>
      </c>
      <c r="AB235" s="0" t="n">
        <f aca="false">IF(($D235-height)*($D236-height)&lt;0,1,0)</f>
        <v>0</v>
      </c>
    </row>
    <row r="236" customFormat="false" ht="12.75" hidden="false" customHeight="false" outlineLevel="0" collapsed="false">
      <c r="A236" s="0" t="n">
        <f aca="false">A235+dt</f>
        <v>2.04</v>
      </c>
      <c r="B236" s="70" t="n">
        <f aca="false">B235+G235*dt+0.5*Y235*dt*dt</f>
        <v>3.32699751296047</v>
      </c>
      <c r="C236" s="70" t="n">
        <f aca="false">C235+H235*dt+0.5*Z235*dt*dt</f>
        <v>131.872422953517</v>
      </c>
      <c r="D236" s="70" t="n">
        <f aca="false">D235+I235*dt+0.5*AA235*dt*dt</f>
        <v>43.0115277858697</v>
      </c>
      <c r="E236" s="1" t="n">
        <f aca="false">SQRT(B236^2+C236^2)</f>
        <v>131.914384538164</v>
      </c>
      <c r="F236" s="1" t="n">
        <f aca="false">ATAN2(C236,B236)*180/PI()</f>
        <v>1.44520350363883</v>
      </c>
      <c r="G236" s="69" t="n">
        <f aca="false">G235+Y235*dt</f>
        <v>2.50265837429666</v>
      </c>
      <c r="H236" s="69" t="n">
        <f aca="false">H235+Z235*dt</f>
        <v>52.3112052706314</v>
      </c>
      <c r="I236" s="69" t="n">
        <f aca="false">I235+AA235*dt</f>
        <v>-7.31496128758913</v>
      </c>
      <c r="J236" s="1" t="n">
        <f aca="false">SQRT(G236^2+H236^2+I236^2)</f>
        <v>52.879430352865</v>
      </c>
      <c r="K236" s="1" t="n">
        <f aca="false">IF(D236&gt;=hwind,SQRT((G236-vxw)^2+(H236-vyw)^2+I236^2),J236)</f>
        <v>52.879430352865</v>
      </c>
      <c r="L236" s="1" t="n">
        <f aca="false">J236/1.467</f>
        <v>36.0459647940457</v>
      </c>
      <c r="M236" s="70" t="n">
        <f aca="false">cd0+cdspin*(spin/1000)*EXP(-A236/(tau*146.7/K236))</f>
        <v>0.486409282887766</v>
      </c>
      <c r="N236" s="71" t="n">
        <f aca="false">(romega/K236)*EXP(-A236/(tau*146.7/K236))</f>
        <v>1.52345787481312</v>
      </c>
      <c r="O236" s="71" t="n">
        <f aca="false">cl2_*N236/(cl0+cl1_*N236)</f>
        <v>0.412419412388718</v>
      </c>
      <c r="P236" s="71" t="n">
        <f aca="false">IF(D236&gt;=hwind,vxw,0)</f>
        <v>0</v>
      </c>
      <c r="Q236" s="71" t="n">
        <f aca="false">IF(D236&gt;=hwind,vyw,0)</f>
        <v>0</v>
      </c>
      <c r="R236" s="70" t="n">
        <f aca="false">-const*$M236*$K236*(G236-P236)</f>
        <v>-0.345540492781557</v>
      </c>
      <c r="S236" s="70" t="n">
        <f aca="false">-const*$M236*$K236*(H236-Q236)</f>
        <v>-7.22257573500862</v>
      </c>
      <c r="T236" s="70" t="n">
        <f aca="false">-const*$M236*$K236*I236</f>
        <v>1.00997217756575</v>
      </c>
      <c r="U236" s="72" t="n">
        <f aca="false">omega*EXP(-A236/tau)*30/PI()</f>
        <v>6085.97157827222</v>
      </c>
      <c r="V236" s="70" t="n">
        <f aca="false">const*($O236/omega)*K236*(wy*I236-wz*(H236-Q236))</f>
        <v>0.748409368615067</v>
      </c>
      <c r="W236" s="70" t="n">
        <f aca="false">const*($O236/omega)*K236*(wz*(G236-P236)-wx*I236)</f>
        <v>0.807240875420745</v>
      </c>
      <c r="X236" s="70" t="n">
        <f aca="false">const*($O236/omega)*K236*(wx*(H236-Q236)-wy*(G236-P236))</f>
        <v>6.02884340421167</v>
      </c>
      <c r="Y236" s="70" t="n">
        <f aca="false">R236+V236</f>
        <v>0.40286887583351</v>
      </c>
      <c r="Z236" s="70" t="n">
        <f aca="false">S236+W236</f>
        <v>-6.41533485958788</v>
      </c>
      <c r="AA236" s="70" t="n">
        <f aca="false">T236+X236-32.174</f>
        <v>-25.1351844182226</v>
      </c>
      <c r="AB236" s="0" t="n">
        <f aca="false">IF(($D236-height)*($D237-height)&lt;0,1,0)</f>
        <v>0</v>
      </c>
    </row>
    <row r="237" customFormat="false" ht="12.75" hidden="false" customHeight="false" outlineLevel="0" collapsed="false">
      <c r="A237" s="0" t="n">
        <f aca="false">A236+dt</f>
        <v>2.05</v>
      </c>
      <c r="B237" s="70" t="n">
        <f aca="false">B236+G236*dt+0.5*Y236*dt*dt</f>
        <v>3.35204424014723</v>
      </c>
      <c r="C237" s="70" t="n">
        <f aca="false">C236+H236*dt+0.5*Z236*dt*dt</f>
        <v>132.39521423948</v>
      </c>
      <c r="D237" s="70" t="n">
        <f aca="false">D236+I236*dt+0.5*AA236*dt*dt</f>
        <v>42.9371214137729</v>
      </c>
      <c r="E237" s="1" t="n">
        <f aca="false">SQRT(B237^2+C237^2)</f>
        <v>132.437641756812</v>
      </c>
      <c r="F237" s="1" t="n">
        <f aca="false">ATAN2(C237,B237)*180/PI()</f>
        <v>1.45033161958353</v>
      </c>
      <c r="G237" s="69" t="n">
        <f aca="false">G236+Y236*dt</f>
        <v>2.50668706305499</v>
      </c>
      <c r="H237" s="69" t="n">
        <f aca="false">H236+Z236*dt</f>
        <v>52.2470519220356</v>
      </c>
      <c r="I237" s="69" t="n">
        <f aca="false">I236+AA236*dt</f>
        <v>-7.56631313177135</v>
      </c>
      <c r="J237" s="1" t="n">
        <f aca="false">SQRT(G237^2+H237^2+I237^2)</f>
        <v>52.8515563534697</v>
      </c>
      <c r="K237" s="1" t="n">
        <f aca="false">IF(D237&gt;=hwind,SQRT((G237-vxw)^2+(H237-vyw)^2+I237^2),J237)</f>
        <v>52.8515563534697</v>
      </c>
      <c r="L237" s="1" t="n">
        <f aca="false">J237/1.467</f>
        <v>36.0269641127946</v>
      </c>
      <c r="M237" s="70" t="n">
        <f aca="false">cd0+cdspin*(spin/1000)*EXP(-A237/(tau*146.7/K237))</f>
        <v>0.486389392314956</v>
      </c>
      <c r="N237" s="71" t="n">
        <f aca="false">(romega/K237)*EXP(-A237/(tau*146.7/K237))</f>
        <v>1.52409800360213</v>
      </c>
      <c r="O237" s="71" t="n">
        <f aca="false">cl2_*N237/(cl0+cl1_*N237)</f>
        <v>0.412443822988489</v>
      </c>
      <c r="P237" s="71" t="n">
        <f aca="false">IF(D237&gt;=hwind,vxw,0)</f>
        <v>0</v>
      </c>
      <c r="Q237" s="71" t="n">
        <f aca="false">IF(D237&gt;=hwind,vyw,0)</f>
        <v>0</v>
      </c>
      <c r="R237" s="70" t="n">
        <f aca="false">-const*$M237*$K237*(G237-P237)</f>
        <v>-0.345900150207677</v>
      </c>
      <c r="S237" s="70" t="n">
        <f aca="false">-const*$M237*$K237*(H237-Q237)</f>
        <v>-7.20962076762588</v>
      </c>
      <c r="T237" s="70" t="n">
        <f aca="false">-const*$M237*$K237*I237</f>
        <v>1.04408280051055</v>
      </c>
      <c r="U237" s="72" t="n">
        <f aca="false">omega*EXP(-A237/tau)*30/PI()</f>
        <v>6083.94325915143</v>
      </c>
      <c r="V237" s="70" t="n">
        <f aca="false">const*($O237/omega)*K237*(wy*I237-wz*(H237-Q237))</f>
        <v>0.744803696767779</v>
      </c>
      <c r="W237" s="70" t="n">
        <f aca="false">const*($O237/omega)*K237*(wz*(G237-P237)-wx*I237)</f>
        <v>0.835863077993813</v>
      </c>
      <c r="X237" s="70" t="n">
        <f aca="false">const*($O237/omega)*K237*(wx*(H237-Q237)-wy*(G237-P237))</f>
        <v>6.01856817630776</v>
      </c>
      <c r="Y237" s="70" t="n">
        <f aca="false">R237+V237</f>
        <v>0.398903546560102</v>
      </c>
      <c r="Z237" s="70" t="n">
        <f aca="false">S237+W237</f>
        <v>-6.37375768963206</v>
      </c>
      <c r="AA237" s="70" t="n">
        <f aca="false">T237+X237-32.174</f>
        <v>-25.1113490231817</v>
      </c>
      <c r="AB237" s="0" t="n">
        <f aca="false">IF(($D237-height)*($D238-height)&lt;0,1,0)</f>
        <v>0</v>
      </c>
    </row>
    <row r="238" customFormat="false" ht="12.75" hidden="false" customHeight="false" outlineLevel="0" collapsed="false">
      <c r="A238" s="0" t="n">
        <f aca="false">A237+dt</f>
        <v>2.06</v>
      </c>
      <c r="B238" s="70" t="n">
        <f aca="false">B237+G237*dt+0.5*Y237*dt*dt</f>
        <v>3.37713105595511</v>
      </c>
      <c r="C238" s="70" t="n">
        <f aca="false">C237+H237*dt+0.5*Z237*dt*dt</f>
        <v>132.917366070816</v>
      </c>
      <c r="D238" s="70" t="n">
        <f aca="false">D237+I237*dt+0.5*AA237*dt*dt</f>
        <v>42.860202715004</v>
      </c>
      <c r="E238" s="1" t="n">
        <f aca="false">SQRT(B238^2+C238^2)</f>
        <v>132.960261797924</v>
      </c>
      <c r="F238" s="1" t="n">
        <f aca="false">ATAN2(C238,B238)*180/PI()</f>
        <v>1.45544364136119</v>
      </c>
      <c r="G238" s="69" t="n">
        <f aca="false">G237+Y237*dt</f>
        <v>2.51067609852059</v>
      </c>
      <c r="H238" s="69" t="n">
        <f aca="false">H237+Z237*dt</f>
        <v>52.1833143451392</v>
      </c>
      <c r="I238" s="69" t="n">
        <f aca="false">I237+AA237*dt</f>
        <v>-7.81742662200317</v>
      </c>
      <c r="J238" s="1" t="n">
        <f aca="false">SQRT(G238^2+H238^2+I238^2)</f>
        <v>52.8253154226806</v>
      </c>
      <c r="K238" s="1" t="n">
        <f aca="false">IF(D238&gt;=hwind,SQRT((G238-vxw)^2+(H238-vyw)^2+I238^2),J238)</f>
        <v>52.8253154226806</v>
      </c>
      <c r="L238" s="1" t="n">
        <f aca="false">J238/1.467</f>
        <v>36.0090766344108</v>
      </c>
      <c r="M238" s="70" t="n">
        <f aca="false">cd0+cdspin*(spin/1000)*EXP(-A238/(tau*146.7/K238))</f>
        <v>0.486369385530844</v>
      </c>
      <c r="N238" s="71" t="n">
        <f aca="false">(romega/K238)*EXP(-A238/(tau*146.7/K238))</f>
        <v>1.52469071658319</v>
      </c>
      <c r="O238" s="71" t="n">
        <f aca="false">cl2_*N238/(cl0+cl1_*N238)</f>
        <v>0.41246640973672</v>
      </c>
      <c r="P238" s="71" t="n">
        <f aca="false">IF(D238&gt;=hwind,vxw,0)</f>
        <v>0</v>
      </c>
      <c r="Q238" s="71" t="n">
        <f aca="false">IF(D238&gt;=hwind,vyw,0)</f>
        <v>0</v>
      </c>
      <c r="R238" s="70" t="n">
        <f aca="false">-const*$M238*$K238*(G238-P238)</f>
        <v>-0.346264343869828</v>
      </c>
      <c r="S238" s="70" t="n">
        <f aca="false">-const*$M238*$K238*(H238-Q238)</f>
        <v>-7.19695428387591</v>
      </c>
      <c r="T238" s="70" t="n">
        <f aca="false">-const*$M238*$K238*I238</f>
        <v>1.07815424762019</v>
      </c>
      <c r="U238" s="72" t="n">
        <f aca="false">omega*EXP(-A238/tau)*30/PI()</f>
        <v>6081.91561602434</v>
      </c>
      <c r="V238" s="70" t="n">
        <f aca="false">const*($O238/omega)*K238*(wy*I238-wz*(H238-Q238))</f>
        <v>0.741229268657615</v>
      </c>
      <c r="W238" s="70" t="n">
        <f aca="false">const*($O238/omega)*K238*(wz*(G238-P238)-wx*I238)</f>
        <v>0.864454043414137</v>
      </c>
      <c r="X238" s="70" t="n">
        <f aca="false">const*($O238/omega)*K238*(wx*(H238-Q238)-wy*(G238-P238))</f>
        <v>6.00850714230473</v>
      </c>
      <c r="Y238" s="70" t="n">
        <f aca="false">R238+V238</f>
        <v>0.394964924787786</v>
      </c>
      <c r="Z238" s="70" t="n">
        <f aca="false">S238+W238</f>
        <v>-6.33250024046177</v>
      </c>
      <c r="AA238" s="70" t="n">
        <f aca="false">T238+X238-32.174</f>
        <v>-25.0873386100751</v>
      </c>
      <c r="AB238" s="0" t="n">
        <f aca="false">IF(($D238-height)*($D239-height)&lt;0,1,0)</f>
        <v>0</v>
      </c>
    </row>
    <row r="239" customFormat="false" ht="12.75" hidden="false" customHeight="false" outlineLevel="0" collapsed="false">
      <c r="A239" s="0" t="n">
        <f aca="false">A238+dt</f>
        <v>2.07</v>
      </c>
      <c r="B239" s="70" t="n">
        <f aca="false">B238+G238*dt+0.5*Y238*dt*dt</f>
        <v>3.40225756518655</v>
      </c>
      <c r="C239" s="70" t="n">
        <f aca="false">C238+H238*dt+0.5*Z238*dt*dt</f>
        <v>133.438882589255</v>
      </c>
      <c r="D239" s="70" t="n">
        <f aca="false">D238+I238*dt+0.5*AA238*dt*dt</f>
        <v>42.7807740818535</v>
      </c>
      <c r="E239" s="1" t="n">
        <f aca="false">SQRT(B239^2+C239^2)</f>
        <v>133.482248794396</v>
      </c>
      <c r="F239" s="1" t="n">
        <f aca="false">ATAN2(C239,B239)*180/PI()</f>
        <v>1.46053961636595</v>
      </c>
      <c r="G239" s="69" t="n">
        <f aca="false">G238+Y238*dt</f>
        <v>2.51462574776847</v>
      </c>
      <c r="H239" s="69" t="n">
        <f aca="false">H238+Z238*dt</f>
        <v>52.1199893427346</v>
      </c>
      <c r="I239" s="69" t="n">
        <f aca="false">I238+AA238*dt</f>
        <v>-8.06830000810392</v>
      </c>
      <c r="J239" s="1" t="n">
        <f aca="false">SQRT(G239^2+H239^2+I239^2)</f>
        <v>52.8007016691907</v>
      </c>
      <c r="K239" s="1" t="n">
        <f aca="false">IF(D239&gt;=hwind,SQRT((G239-vxw)^2+(H239-vyw)^2+I239^2),J239)</f>
        <v>52.8007016691907</v>
      </c>
      <c r="L239" s="1" t="n">
        <f aca="false">J239/1.467</f>
        <v>35.9922983430066</v>
      </c>
      <c r="M239" s="70" t="n">
        <f aca="false">cd0+cdspin*(spin/1000)*EXP(-A239/(tau*146.7/K239))</f>
        <v>0.486349261022085</v>
      </c>
      <c r="N239" s="71" t="n">
        <f aca="false">(romega/K239)*EXP(-A239/(tau*146.7/K239))</f>
        <v>1.52523604580649</v>
      </c>
      <c r="O239" s="71" t="n">
        <f aca="false">cl2_*N239/(cl0+cl1_*N239)</f>
        <v>0.412487177490503</v>
      </c>
      <c r="P239" s="71" t="n">
        <f aca="false">IF(D239&gt;=hwind,vxw,0)</f>
        <v>0</v>
      </c>
      <c r="Q239" s="71" t="n">
        <f aca="false">IF(D239&gt;=hwind,vyw,0)</f>
        <v>0</v>
      </c>
      <c r="R239" s="70" t="n">
        <f aca="false">-const*$M239*$K239*(G239-P239)</f>
        <v>-0.346633129154579</v>
      </c>
      <c r="S239" s="70" t="n">
        <f aca="false">-const*$M239*$K239*(H239-Q239)</f>
        <v>-7.18457409155538</v>
      </c>
      <c r="T239" s="70" t="n">
        <f aca="false">-const*$M239*$K239*I239</f>
        <v>1.11218939090593</v>
      </c>
      <c r="U239" s="72" t="n">
        <f aca="false">omega*EXP(-A239/tau)*30/PI()</f>
        <v>6079.88864866566</v>
      </c>
      <c r="V239" s="70" t="n">
        <f aca="false">const*($O239/omega)*K239*(wy*I239-wz*(H239-Q239))</f>
        <v>0.737685716545709</v>
      </c>
      <c r="W239" s="70" t="n">
        <f aca="false">const*($O239/omega)*K239*(wz*(G239-P239)-wx*I239)</f>
        <v>0.893015818634645</v>
      </c>
      <c r="X239" s="70" t="n">
        <f aca="false">const*($O239/omega)*K239*(wx*(H239-Q239)-wy*(G239-P239))</f>
        <v>5.99865875067924</v>
      </c>
      <c r="Y239" s="70" t="n">
        <f aca="false">R239+V239</f>
        <v>0.391052587391129</v>
      </c>
      <c r="Z239" s="70" t="n">
        <f aca="false">S239+W239</f>
        <v>-6.29155827292074</v>
      </c>
      <c r="AA239" s="70" t="n">
        <f aca="false">T239+X239-32.174</f>
        <v>-25.0631518584148</v>
      </c>
      <c r="AB239" s="0" t="n">
        <f aca="false">IF(($D239-height)*($D240-height)&lt;0,1,0)</f>
        <v>0</v>
      </c>
    </row>
    <row r="240" customFormat="false" ht="12.75" hidden="false" customHeight="false" outlineLevel="0" collapsed="false">
      <c r="A240" s="0" t="n">
        <f aca="false">A239+dt</f>
        <v>2.08</v>
      </c>
      <c r="B240" s="70" t="n">
        <f aca="false">B239+G239*dt+0.5*Y239*dt*dt</f>
        <v>3.42742337529361</v>
      </c>
      <c r="C240" s="70" t="n">
        <f aca="false">C239+H239*dt+0.5*Z239*dt*dt</f>
        <v>133.959767904769</v>
      </c>
      <c r="D240" s="70" t="n">
        <f aca="false">D239+I239*dt+0.5*AA239*dt*dt</f>
        <v>42.6988379241795</v>
      </c>
      <c r="E240" s="1" t="n">
        <f aca="false">SQRT(B240^2+C240^2)</f>
        <v>134.003606847328</v>
      </c>
      <c r="F240" s="1" t="n">
        <f aca="false">ATAN2(C240,B240)*180/PI()</f>
        <v>1.46561959164828</v>
      </c>
      <c r="G240" s="69" t="n">
        <f aca="false">G239+Y239*dt</f>
        <v>2.51853627364238</v>
      </c>
      <c r="H240" s="69" t="n">
        <f aca="false">H239+Z239*dt</f>
        <v>52.0570737600054</v>
      </c>
      <c r="I240" s="69" t="n">
        <f aca="false">I239+AA239*dt</f>
        <v>-8.31893152668807</v>
      </c>
      <c r="J240" s="1" t="n">
        <f aca="false">SQRT(G240^2+H240^2+I240^2)</f>
        <v>52.7777090745896</v>
      </c>
      <c r="K240" s="1" t="n">
        <f aca="false">IF(D240&gt;=hwind,SQRT((G240-vxw)^2+(H240-vyw)^2+I240^2),J240)</f>
        <v>52.7777090745896</v>
      </c>
      <c r="L240" s="1" t="n">
        <f aca="false">J240/1.467</f>
        <v>35.9766251360529</v>
      </c>
      <c r="M240" s="70" t="n">
        <f aca="false">cd0+cdspin*(spin/1000)*EXP(-A240/(tau*146.7/K240))</f>
        <v>0.486329017297308</v>
      </c>
      <c r="N240" s="71" t="n">
        <f aca="false">(romega/K240)*EXP(-A240/(tau*146.7/K240))</f>
        <v>1.52573403625841</v>
      </c>
      <c r="O240" s="71" t="n">
        <f aca="false">cl2_*N240/(cl0+cl1_*N240)</f>
        <v>0.412506131300114</v>
      </c>
      <c r="P240" s="71" t="n">
        <f aca="false">IF(D240&gt;=hwind,vxw,0)</f>
        <v>0</v>
      </c>
      <c r="Q240" s="71" t="n">
        <f aca="false">IF(D240&gt;=hwind,vyw,0)</f>
        <v>0</v>
      </c>
      <c r="R240" s="70" t="n">
        <f aca="false">-const*$M240*$K240*(G240-P240)</f>
        <v>-0.347006558705506</v>
      </c>
      <c r="S240" s="70" t="n">
        <f aca="false">-const*$M240*$K240*(H240-Q240)</f>
        <v>-7.17247800271436</v>
      </c>
      <c r="T240" s="70" t="n">
        <f aca="false">-const*$M240*$K240*I240</f>
        <v>1.14619107590136</v>
      </c>
      <c r="U240" s="72" t="n">
        <f aca="false">omega*EXP(-A240/tau)*30/PI()</f>
        <v>6077.86235685017</v>
      </c>
      <c r="V240" s="70" t="n">
        <f aca="false">const*($O240/omega)*K240*(wy*I240-wz*(H240-Q240))</f>
        <v>0.734172673968257</v>
      </c>
      <c r="W240" s="70" t="n">
        <f aca="false">const*($O240/omega)*K240*(wz*(G240-P240)-wx*I240)</f>
        <v>0.92155043243218</v>
      </c>
      <c r="X240" s="70" t="n">
        <f aca="false">const*($O240/omega)*K240*(wx*(H240-Q240)-wy*(G240-P240))</f>
        <v>5.98902144889131</v>
      </c>
      <c r="Y240" s="70" t="n">
        <f aca="false">R240+V240</f>
        <v>0.38716611526275</v>
      </c>
      <c r="Z240" s="70" t="n">
        <f aca="false">S240+W240</f>
        <v>-6.25092757028219</v>
      </c>
      <c r="AA240" s="70" t="n">
        <f aca="false">T240+X240-32.174</f>
        <v>-25.0387874752073</v>
      </c>
      <c r="AB240" s="0" t="n">
        <f aca="false">IF(($D240-height)*($D241-height)&lt;0,1,0)</f>
        <v>0</v>
      </c>
    </row>
    <row r="241" customFormat="false" ht="12.75" hidden="false" customHeight="false" outlineLevel="0" collapsed="false">
      <c r="A241" s="0" t="n">
        <f aca="false">A240+dt</f>
        <v>2.09</v>
      </c>
      <c r="B241" s="70" t="n">
        <f aca="false">B240+G240*dt+0.5*Y240*dt*dt</f>
        <v>3.4526280963358</v>
      </c>
      <c r="C241" s="70" t="n">
        <f aca="false">C240+H240*dt+0.5*Z240*dt*dt</f>
        <v>134.480026095991</v>
      </c>
      <c r="D241" s="70" t="n">
        <f aca="false">D240+I240*dt+0.5*AA240*dt*dt</f>
        <v>42.6143966695389</v>
      </c>
      <c r="E241" s="1" t="n">
        <f aca="false">SQRT(B241^2+C241^2)</f>
        <v>134.524340026443</v>
      </c>
      <c r="F241" s="1" t="n">
        <f aca="false">ATAN2(C241,B241)*180/PI()</f>
        <v>1.47068361391215</v>
      </c>
      <c r="G241" s="69" t="n">
        <f aca="false">G240+Y240*dt</f>
        <v>2.52240793479501</v>
      </c>
      <c r="H241" s="69" t="n">
        <f aca="false">H240+Z240*dt</f>
        <v>51.9945644843026</v>
      </c>
      <c r="I241" s="69" t="n">
        <f aca="false">I240+AA240*dt</f>
        <v>-8.56931940144014</v>
      </c>
      <c r="J241" s="1" t="n">
        <f aca="false">SQRT(G241^2+H241^2+I241^2)</f>
        <v>52.7563314940085</v>
      </c>
      <c r="K241" s="1" t="n">
        <f aca="false">IF(D241&gt;=hwind,SQRT((G241-vxw)^2+(H241-vyw)^2+I241^2),J241)</f>
        <v>52.7563314940085</v>
      </c>
      <c r="L241" s="1" t="n">
        <f aca="false">J241/1.467</f>
        <v>35.9620528248184</v>
      </c>
      <c r="M241" s="70" t="n">
        <f aca="false">cd0+cdspin*(spin/1000)*EXP(-A241/(tau*146.7/K241))</f>
        <v>0.486308652887325</v>
      </c>
      <c r="N241" s="71" t="n">
        <f aca="false">(romega/K241)*EXP(-A241/(tau*146.7/K241))</f>
        <v>1.52618474581348</v>
      </c>
      <c r="O241" s="71" t="n">
        <f aca="false">cl2_*N241/(cl0+cl1_*N241)</f>
        <v>0.412523276407938</v>
      </c>
      <c r="P241" s="71" t="n">
        <f aca="false">IF(D241&gt;=hwind,vxw,0)</f>
        <v>0</v>
      </c>
      <c r="Q241" s="71" t="n">
        <f aca="false">IF(D241&gt;=hwind,vyw,0)</f>
        <v>0</v>
      </c>
      <c r="R241" s="70" t="n">
        <f aca="false">-const*$M241*$K241*(G241-P241)</f>
        <v>-0.347384682445614</v>
      </c>
      <c r="S241" s="70" t="n">
        <f aca="false">-const*$M241*$K241*(H241-Q241)</f>
        <v>-7.16066383360205</v>
      </c>
      <c r="T241" s="70" t="n">
        <f aca="false">-const*$M241*$K241*I241</f>
        <v>1.18016212127332</v>
      </c>
      <c r="U241" s="72" t="n">
        <f aca="false">omega*EXP(-A241/tau)*30/PI()</f>
        <v>6075.83674035272</v>
      </c>
      <c r="V241" s="70" t="n">
        <f aca="false">const*($O241/omega)*K241*(wy*I241-wz*(H241-Q241))</f>
        <v>0.730689775769959</v>
      </c>
      <c r="W241" s="70" t="n">
        <f aca="false">const*($O241/omega)*K241*(wz*(G241-P241)-wx*I241)</f>
        <v>0.950059895022624</v>
      </c>
      <c r="X241" s="70" t="n">
        <f aca="false">const*($O241/omega)*K241*(wx*(H241-Q241)-wy*(G241-P241))</f>
        <v>5.97959368341059</v>
      </c>
      <c r="Y241" s="70" t="n">
        <f aca="false">R241+V241</f>
        <v>0.383305093324344</v>
      </c>
      <c r="Z241" s="70" t="n">
        <f aca="false">S241+W241</f>
        <v>-6.21060393857943</v>
      </c>
      <c r="AA241" s="70" t="n">
        <f aca="false">T241+X241-32.174</f>
        <v>-25.0142441953161</v>
      </c>
      <c r="AB241" s="0" t="n">
        <f aca="false">IF(($D241-height)*($D242-height)&lt;0,1,0)</f>
        <v>0</v>
      </c>
    </row>
    <row r="242" customFormat="false" ht="12.75" hidden="false" customHeight="false" outlineLevel="0" collapsed="false">
      <c r="A242" s="0" t="n">
        <f aca="false">A241+dt</f>
        <v>2.1</v>
      </c>
      <c r="B242" s="70" t="n">
        <f aca="false">B241+G241*dt+0.5*Y241*dt*dt</f>
        <v>3.47787134093841</v>
      </c>
      <c r="C242" s="70" t="n">
        <f aca="false">C241+H241*dt+0.5*Z241*dt*dt</f>
        <v>134.999661210637</v>
      </c>
      <c r="D242" s="70" t="n">
        <f aca="false">D241+I241*dt+0.5*AA241*dt*dt</f>
        <v>42.5274527633147</v>
      </c>
      <c r="E242" s="1" t="n">
        <f aca="false">SQRT(B242^2+C242^2)</f>
        <v>135.04445237051</v>
      </c>
      <c r="F242" s="1" t="n">
        <f aca="false">ATAN2(C242,B242)*180/PI()</f>
        <v>1.47573172951238</v>
      </c>
      <c r="G242" s="69" t="n">
        <f aca="false">G241+Y241*dt</f>
        <v>2.52624098572825</v>
      </c>
      <c r="H242" s="69" t="n">
        <f aca="false">H241+Z241*dt</f>
        <v>51.9324584449168</v>
      </c>
      <c r="I242" s="69" t="n">
        <f aca="false">I241+AA241*dt</f>
        <v>-8.8194618433933</v>
      </c>
      <c r="J242" s="1" t="n">
        <f aca="false">SQRT(G242^2+H242^2+I242^2)</f>
        <v>52.7365626568328</v>
      </c>
      <c r="K242" s="1" t="n">
        <f aca="false">IF(D242&gt;=hwind,SQRT((G242-vxw)^2+(H242-vyw)^2+I242^2),J242)</f>
        <v>52.7365626568328</v>
      </c>
      <c r="L242" s="1" t="n">
        <f aca="false">J242/1.467</f>
        <v>35.9485771348554</v>
      </c>
      <c r="M242" s="70" t="n">
        <f aca="false">cd0+cdspin*(spin/1000)*EXP(-A242/(tau*146.7/K242))</f>
        <v>0.486288166345334</v>
      </c>
      <c r="N242" s="71" t="n">
        <f aca="false">(romega/K242)*EXP(-A242/(tau*146.7/K242))</f>
        <v>1.5265882451766</v>
      </c>
      <c r="O242" s="71" t="n">
        <f aca="false">cl2_*N242/(cl0+cl1_*N242)</f>
        <v>0.412538618247306</v>
      </c>
      <c r="P242" s="71" t="n">
        <f aca="false">IF(D242&gt;=hwind,vxw,0)</f>
        <v>0</v>
      </c>
      <c r="Q242" s="71" t="n">
        <f aca="false">IF(D242&gt;=hwind,vyw,0)</f>
        <v>0</v>
      </c>
      <c r="R242" s="70" t="n">
        <f aca="false">-const*$M242*$K242*(G242-P242)</f>
        <v>-0.347767547600094</v>
      </c>
      <c r="S242" s="70" t="n">
        <f aca="false">-const*$M242*$K242*(H242-Q242)</f>
        <v>-7.14912940462254</v>
      </c>
      <c r="T242" s="70" t="n">
        <f aca="false">-const*$M242*$K242*I242</f>
        <v>1.2141053184383</v>
      </c>
      <c r="U242" s="72" t="n">
        <f aca="false">omega*EXP(-A242/tau)*30/PI()</f>
        <v>6073.81179894825</v>
      </c>
      <c r="V242" s="70" t="n">
        <f aca="false">const*($O242/omega)*K242*(wy*I242-wz*(H242-Q242))</f>
        <v>0.727236658138108</v>
      </c>
      <c r="W242" s="70" t="n">
        <f aca="false">const*($O242/omega)*K242*(wz*(G242-P242)-wx*I242)</f>
        <v>0.978546197681606</v>
      </c>
      <c r="X242" s="70" t="n">
        <f aca="false">const*($O242/omega)*K242*(wx*(H242-Q242)-wy*(G242-P242))</f>
        <v>5.97037389975085</v>
      </c>
      <c r="Y242" s="70" t="n">
        <f aca="false">R242+V242</f>
        <v>0.379469110538014</v>
      </c>
      <c r="Z242" s="70" t="n">
        <f aca="false">S242+W242</f>
        <v>-6.17058320694094</v>
      </c>
      <c r="AA242" s="70" t="n">
        <f aca="false">T242+X242-32.174</f>
        <v>-24.9895207818108</v>
      </c>
      <c r="AB242" s="0" t="n">
        <f aca="false">IF(($D242-height)*($D243-height)&lt;0,1,0)</f>
        <v>0</v>
      </c>
    </row>
    <row r="243" customFormat="false" ht="12.75" hidden="false" customHeight="false" outlineLevel="0" collapsed="false">
      <c r="A243" s="0" t="n">
        <f aca="false">A242+dt</f>
        <v>2.11</v>
      </c>
      <c r="B243" s="70" t="n">
        <f aca="false">B242+G242*dt+0.5*Y242*dt*dt</f>
        <v>3.50315272425122</v>
      </c>
      <c r="C243" s="70" t="n">
        <f aca="false">C242+H242*dt+0.5*Z242*dt*dt</f>
        <v>135.518677265926</v>
      </c>
      <c r="D243" s="70" t="n">
        <f aca="false">D242+I242*dt+0.5*AA242*dt*dt</f>
        <v>42.4380086688417</v>
      </c>
      <c r="E243" s="1" t="n">
        <f aca="false">SQRT(B243^2+C243^2)</f>
        <v>135.563947887761</v>
      </c>
      <c r="F243" s="1" t="n">
        <f aca="false">ATAN2(C243,B243)*180/PI()</f>
        <v>1.48076398445191</v>
      </c>
      <c r="G243" s="69" t="n">
        <f aca="false">G242+Y242*dt</f>
        <v>2.53003567683363</v>
      </c>
      <c r="H243" s="69" t="n">
        <f aca="false">H242+Z242*dt</f>
        <v>51.8707526128474</v>
      </c>
      <c r="I243" s="69" t="n">
        <f aca="false">I242+AA242*dt</f>
        <v>-9.06935705121141</v>
      </c>
      <c r="J243" s="1" t="n">
        <f aca="false">SQRT(G243^2+H243^2+I243^2)</f>
        <v>52.7183961674824</v>
      </c>
      <c r="K243" s="1" t="n">
        <f aca="false">IF(D243&gt;=hwind,SQRT((G243-vxw)^2+(H243-vyw)^2+I243^2),J243)</f>
        <v>52.7183961674824</v>
      </c>
      <c r="L243" s="1" t="n">
        <f aca="false">J243/1.467</f>
        <v>35.936193706532</v>
      </c>
      <c r="M243" s="70" t="n">
        <f aca="false">cd0+cdspin*(spin/1000)*EXP(-A243/(tau*146.7/K243))</f>
        <v>0.48626755624711</v>
      </c>
      <c r="N243" s="71" t="n">
        <f aca="false">(romega/K243)*EXP(-A243/(tau*146.7/K243))</f>
        <v>1.5269446178156</v>
      </c>
      <c r="O243" s="71" t="n">
        <f aca="false">cl2_*N243/(cl0+cl1_*N243)</f>
        <v>0.412552162441226</v>
      </c>
      <c r="P243" s="71" t="n">
        <f aca="false">IF(D243&gt;=hwind,vxw,0)</f>
        <v>0</v>
      </c>
      <c r="Q243" s="71" t="n">
        <f aca="false">IF(D243&gt;=hwind,vyw,0)</f>
        <v>0</v>
      </c>
      <c r="R243" s="70" t="n">
        <f aca="false">-const*$M243*$K243*(G243-P243)</f>
        <v>-0.348155198719411</v>
      </c>
      <c r="S243" s="70" t="n">
        <f aca="false">-const*$M243*$K243*(H243-Q243)</f>
        <v>-7.13787254030046</v>
      </c>
      <c r="T243" s="70" t="n">
        <f aca="false">-const*$M243*$K243*I243</f>
        <v>1.24802343118477</v>
      </c>
      <c r="U243" s="72" t="n">
        <f aca="false">omega*EXP(-A243/tau)*30/PI()</f>
        <v>6071.78753241177</v>
      </c>
      <c r="V243" s="70" t="n">
        <f aca="false">const*($O243/omega)*K243*(wy*I243-wz*(H243-Q243))</f>
        <v>0.723812958637283</v>
      </c>
      <c r="W243" s="70" t="n">
        <f aca="false">const*($O243/omega)*K243*(wz*(G243-P243)-wx*I243)</f>
        <v>1.00701131237109</v>
      </c>
      <c r="X243" s="70" t="n">
        <f aca="false">const*($O243/omega)*K243*(wx*(H243-Q243)-wy*(G243-P243))</f>
        <v>5.96136054251219</v>
      </c>
      <c r="Y243" s="70" t="n">
        <f aca="false">R243+V243</f>
        <v>0.375657759917872</v>
      </c>
      <c r="Z243" s="70" t="n">
        <f aca="false">S243+W243</f>
        <v>-6.13086122792937</v>
      </c>
      <c r="AA243" s="70" t="n">
        <f aca="false">T243+X243-32.174</f>
        <v>-24.964616026303</v>
      </c>
      <c r="AB243" s="0" t="n">
        <f aca="false">IF(($D243-height)*($D244-height)&lt;0,1,0)</f>
        <v>0</v>
      </c>
    </row>
    <row r="244" customFormat="false" ht="12.75" hidden="false" customHeight="false" outlineLevel="0" collapsed="false">
      <c r="A244" s="0" t="n">
        <f aca="false">A243+dt</f>
        <v>2.12</v>
      </c>
      <c r="B244" s="70" t="n">
        <f aca="false">B243+G243*dt+0.5*Y243*dt*dt</f>
        <v>3.52847186390755</v>
      </c>
      <c r="C244" s="70" t="n">
        <f aca="false">C243+H243*dt+0.5*Z243*dt*dt</f>
        <v>136.037078248993</v>
      </c>
      <c r="D244" s="70" t="n">
        <f aca="false">D243+I243*dt+0.5*AA243*dt*dt</f>
        <v>42.3460668675283</v>
      </c>
      <c r="E244" s="1" t="n">
        <f aca="false">SQRT(B244^2+C244^2)</f>
        <v>136.082830556308</v>
      </c>
      <c r="F244" s="1" t="n">
        <f aca="false">ATAN2(C244,B244)*180/PI()</f>
        <v>1.48578042437924</v>
      </c>
      <c r="G244" s="69" t="n">
        <f aca="false">G243+Y243*dt</f>
        <v>2.53379225443281</v>
      </c>
      <c r="H244" s="69" t="n">
        <f aca="false">H243+Z243*dt</f>
        <v>51.8094440005681</v>
      </c>
      <c r="I244" s="69" t="n">
        <f aca="false">I243+AA243*dt</f>
        <v>-9.31900321147444</v>
      </c>
      <c r="J244" s="1" t="n">
        <f aca="false">SQRT(G244^2+H244^2+I244^2)</f>
        <v>52.7018255062583</v>
      </c>
      <c r="K244" s="1" t="n">
        <f aca="false">IF(D244&gt;=hwind,SQRT((G244-vxw)^2+(H244-vyw)^2+I244^2),J244)</f>
        <v>52.7018255062583</v>
      </c>
      <c r="L244" s="1" t="n">
        <f aca="false">J244/1.467</f>
        <v>35.9248980956089</v>
      </c>
      <c r="M244" s="70" t="n">
        <f aca="false">cd0+cdspin*(spin/1000)*EXP(-A244/(tau*146.7/K244))</f>
        <v>0.486246821191192</v>
      </c>
      <c r="N244" s="71" t="n">
        <f aca="false">(romega/K244)*EXP(-A244/(tau*146.7/K244))</f>
        <v>1.52725395988433</v>
      </c>
      <c r="O244" s="71" t="n">
        <f aca="false">cl2_*N244/(cl0+cl1_*N244)</f>
        <v>0.412563914801042</v>
      </c>
      <c r="P244" s="71" t="n">
        <f aca="false">IF(D244&gt;=hwind,vxw,0)</f>
        <v>0</v>
      </c>
      <c r="Q244" s="71" t="n">
        <f aca="false">IF(D244&gt;=hwind,vyw,0)</f>
        <v>0</v>
      </c>
      <c r="R244" s="70" t="n">
        <f aca="false">-const*$M244*$K244*(G244-P244)</f>
        <v>-0.348547677702734</v>
      </c>
      <c r="S244" s="70" t="n">
        <f aca="false">-const*$M244*$K244*(H244-Q244)</f>
        <v>-7.12689106925625</v>
      </c>
      <c r="T244" s="70" t="n">
        <f aca="false">-const*$M244*$K244*I244</f>
        <v>1.28191919530152</v>
      </c>
      <c r="U244" s="72" t="n">
        <f aca="false">omega*EXP(-A244/tau)*30/PI()</f>
        <v>6069.76394051835</v>
      </c>
      <c r="V244" s="70" t="n">
        <f aca="false">const*($O244/omega)*K244*(wy*I244-wz*(H244-Q244))</f>
        <v>0.720418316244604</v>
      </c>
      <c r="W244" s="70" t="n">
        <f aca="false">const*($O244/omega)*K244*(wz*(G244-P244)-wx*I244)</f>
        <v>1.03545719137211</v>
      </c>
      <c r="X244" s="70" t="n">
        <f aca="false">const*($O244/omega)*K244*(wx*(H244-Q244)-wy*(G244-P244))</f>
        <v>5.95255205543106</v>
      </c>
      <c r="Y244" s="70" t="n">
        <f aca="false">R244+V244</f>
        <v>0.37187063854187</v>
      </c>
      <c r="Z244" s="70" t="n">
        <f aca="false">S244+W244</f>
        <v>-6.09143387788414</v>
      </c>
      <c r="AA244" s="70" t="n">
        <f aca="false">T244+X244-32.174</f>
        <v>-24.9395287492674</v>
      </c>
      <c r="AB244" s="0" t="n">
        <f aca="false">IF(($D244-height)*($D245-height)&lt;0,1,0)</f>
        <v>0</v>
      </c>
    </row>
    <row r="245" customFormat="false" ht="12.75" hidden="false" customHeight="false" outlineLevel="0" collapsed="false">
      <c r="A245" s="0" t="n">
        <f aca="false">A244+dt</f>
        <v>2.13</v>
      </c>
      <c r="B245" s="70" t="n">
        <f aca="false">B244+G244*dt+0.5*Y244*dt*dt</f>
        <v>3.55382837998381</v>
      </c>
      <c r="C245" s="70" t="n">
        <f aca="false">C244+H244*dt+0.5*Z244*dt*dt</f>
        <v>136.554868117304</v>
      </c>
      <c r="D245" s="70" t="n">
        <f aca="false">D244+I244*dt+0.5*AA244*dt*dt</f>
        <v>42.2516298589761</v>
      </c>
      <c r="E245" s="1" t="n">
        <f aca="false">SQRT(B245^2+C245^2)</f>
        <v>136.601104324558</v>
      </c>
      <c r="F245" s="1" t="n">
        <f aca="false">ATAN2(C245,B245)*180/PI()</f>
        <v>1.49078109458587</v>
      </c>
      <c r="G245" s="69" t="n">
        <f aca="false">G244+Y244*dt</f>
        <v>2.53751096081823</v>
      </c>
      <c r="H245" s="69" t="n">
        <f aca="false">H244+Z244*dt</f>
        <v>51.7485296617893</v>
      </c>
      <c r="I245" s="69" t="n">
        <f aca="false">I244+AA244*dt</f>
        <v>-9.56839849896712</v>
      </c>
      <c r="J245" s="1" t="n">
        <f aca="false">SQRT(G245^2+H245^2+I245^2)</f>
        <v>52.6868440302548</v>
      </c>
      <c r="K245" s="1" t="n">
        <f aca="false">IF(D245&gt;=hwind,SQRT((G245-vxw)^2+(H245-vyw)^2+I245^2),J245)</f>
        <v>52.6868440302548</v>
      </c>
      <c r="L245" s="1" t="n">
        <f aca="false">J245/1.467</f>
        <v>35.9146857738614</v>
      </c>
      <c r="M245" s="70" t="n">
        <f aca="false">cd0+cdspin*(spin/1000)*EXP(-A245/(tau*146.7/K245))</f>
        <v>0.486225959799061</v>
      </c>
      <c r="N245" s="71" t="n">
        <f aca="false">(romega/K245)*EXP(-A245/(tau*146.7/K245))</f>
        <v>1.52751638013625</v>
      </c>
      <c r="O245" s="71" t="n">
        <f aca="false">cl2_*N245/(cl0+cl1_*N245)</f>
        <v>0.412573881324986</v>
      </c>
      <c r="P245" s="71" t="n">
        <f aca="false">IF(D245&gt;=hwind,vxw,0)</f>
        <v>0</v>
      </c>
      <c r="Q245" s="71" t="n">
        <f aca="false">IF(D245&gt;=hwind,vyw,0)</f>
        <v>0</v>
      </c>
      <c r="R245" s="70" t="n">
        <f aca="false">-const*$M245*$K245*(G245-P245)</f>
        <v>-0.3489450238217</v>
      </c>
      <c r="S245" s="70" t="n">
        <f aca="false">-const*$M245*$K245*(H245-Q245)</f>
        <v>-7.11618282419096</v>
      </c>
      <c r="T245" s="70" t="n">
        <f aca="false">-const*$M245*$K245*I245</f>
        <v>1.31579531821253</v>
      </c>
      <c r="U245" s="72" t="n">
        <f aca="false">omega*EXP(-A245/tau)*30/PI()</f>
        <v>6067.74102304316</v>
      </c>
      <c r="V245" s="70" t="n">
        <f aca="false">const*($O245/omega)*K245*(wy*I245-wz*(H245-Q245))</f>
        <v>0.717052371385501</v>
      </c>
      <c r="W245" s="70" t="n">
        <f aca="false">const*($O245/omega)*K245*(wz*(G245-P245)-wx*I245)</f>
        <v>1.06388576692393</v>
      </c>
      <c r="X245" s="70" t="n">
        <f aca="false">const*($O245/omega)*K245*(wx*(H245-Q245)-wy*(G245-P245))</f>
        <v>5.94394688143781</v>
      </c>
      <c r="Y245" s="70" t="n">
        <f aca="false">R245+V245</f>
        <v>0.368107347563801</v>
      </c>
      <c r="Z245" s="70" t="n">
        <f aca="false">S245+W245</f>
        <v>-6.05229705726703</v>
      </c>
      <c r="AA245" s="70" t="n">
        <f aca="false">T245+X245-32.174</f>
        <v>-24.9142578003497</v>
      </c>
      <c r="AB245" s="0" t="n">
        <f aca="false">IF(($D245-height)*($D246-height)&lt;0,1,0)</f>
        <v>0</v>
      </c>
    </row>
    <row r="246" customFormat="false" ht="12.75" hidden="false" customHeight="false" outlineLevel="0" collapsed="false">
      <c r="A246" s="0" t="n">
        <f aca="false">A245+dt</f>
        <v>2.14</v>
      </c>
      <c r="B246" s="70" t="n">
        <f aca="false">B245+G245*dt+0.5*Y245*dt*dt</f>
        <v>3.57922189495937</v>
      </c>
      <c r="C246" s="70" t="n">
        <f aca="false">C245+H245*dt+0.5*Z245*dt*dt</f>
        <v>137.07205079907</v>
      </c>
      <c r="D246" s="70" t="n">
        <f aca="false">D245+I245*dt+0.5*AA245*dt*dt</f>
        <v>42.1547001610964</v>
      </c>
      <c r="E246" s="1" t="n">
        <f aca="false">SQRT(B246^2+C246^2)</f>
        <v>137.11877311162</v>
      </c>
      <c r="F246" s="1" t="n">
        <f aca="false">ATAN2(C246,B246)*180/PI()</f>
        <v>1.49576604000383</v>
      </c>
      <c r="G246" s="69" t="n">
        <f aca="false">G245+Y245*dt</f>
        <v>2.54119203429387</v>
      </c>
      <c r="H246" s="69" t="n">
        <f aca="false">H245+Z245*dt</f>
        <v>51.6880066912166</v>
      </c>
      <c r="I246" s="69" t="n">
        <f aca="false">I245+AA245*dt</f>
        <v>-9.81754107697061</v>
      </c>
      <c r="J246" s="1" t="n">
        <f aca="false">SQRT(G246^2+H246^2+I246^2)</f>
        <v>52.6734449743361</v>
      </c>
      <c r="K246" s="1" t="n">
        <f aca="false">IF(D246&gt;=hwind,SQRT((G246-vxw)^2+(H246-vyw)^2+I246^2),J246)</f>
        <v>52.6734449743361</v>
      </c>
      <c r="L246" s="1" t="n">
        <f aca="false">J246/1.467</f>
        <v>35.9055521297451</v>
      </c>
      <c r="M246" s="70" t="n">
        <f aca="false">cd0+cdspin*(spin/1000)*EXP(-A246/(tau*146.7/K246))</f>
        <v>0.486204970715305</v>
      </c>
      <c r="N246" s="71" t="n">
        <f aca="false">(romega/K246)*EXP(-A246/(tau*146.7/K246))</f>
        <v>1.52773199982886</v>
      </c>
      <c r="O246" s="71" t="n">
        <f aca="false">cl2_*N246/(cl0+cl1_*N246)</f>
        <v>0.41258206819665</v>
      </c>
      <c r="P246" s="71" t="n">
        <f aca="false">IF(D246&gt;=hwind,vxw,0)</f>
        <v>0</v>
      </c>
      <c r="Q246" s="71" t="n">
        <f aca="false">IF(D246&gt;=hwind,vyw,0)</f>
        <v>0</v>
      </c>
      <c r="R246" s="70" t="n">
        <f aca="false">-const*$M246*$K246*(G246-P246)</f>
        <v>-0.349347273744509</v>
      </c>
      <c r="S246" s="70" t="n">
        <f aca="false">-const*$M246*$K246*(H246-Q246)</f>
        <v>-7.10574564188025</v>
      </c>
      <c r="T246" s="70" t="n">
        <f aca="false">-const*$M246*$K246*I246</f>
        <v>1.34965447861852</v>
      </c>
      <c r="U246" s="72" t="n">
        <f aca="false">omega*EXP(-A246/tau)*30/PI()</f>
        <v>6065.71877976141</v>
      </c>
      <c r="V246" s="70" t="n">
        <f aca="false">const*($O246/omega)*K246*(wy*I246-wz*(H246-Q246))</f>
        <v>0.713714765969955</v>
      </c>
      <c r="W246" s="70" t="n">
        <f aca="false">const*($O246/omega)*K246*(wz*(G246-P246)-wx*I246)</f>
        <v>1.09229895086991</v>
      </c>
      <c r="X246" s="70" t="n">
        <f aca="false">const*($O246/omega)*K246*(wx*(H246-Q246)-wy*(G246-P246))</f>
        <v>5.93554346272159</v>
      </c>
      <c r="Y246" s="70" t="n">
        <f aca="false">R246+V246</f>
        <v>0.364367492225445</v>
      </c>
      <c r="Z246" s="70" t="n">
        <f aca="false">S246+W246</f>
        <v>-6.01344669101034</v>
      </c>
      <c r="AA246" s="70" t="n">
        <f aca="false">T246+X246-32.174</f>
        <v>-24.8888020586599</v>
      </c>
      <c r="AB246" s="0" t="n">
        <f aca="false">IF(($D246-height)*($D247-height)&lt;0,1,0)</f>
        <v>0</v>
      </c>
    </row>
    <row r="247" customFormat="false" ht="12.75" hidden="false" customHeight="false" outlineLevel="0" collapsed="false">
      <c r="A247" s="0" t="n">
        <f aca="false">A246+dt</f>
        <v>2.15</v>
      </c>
      <c r="B247" s="70" t="n">
        <f aca="false">B246+G246*dt+0.5*Y246*dt*dt</f>
        <v>3.60465203367692</v>
      </c>
      <c r="C247" s="70" t="n">
        <f aca="false">C246+H246*dt+0.5*Z246*dt*dt</f>
        <v>137.588630193647</v>
      </c>
      <c r="D247" s="70" t="n">
        <f aca="false">D246+I246*dt+0.5*AA246*dt*dt</f>
        <v>42.0552803102237</v>
      </c>
      <c r="E247" s="1" t="n">
        <f aca="false">SQRT(B247^2+C247^2)</f>
        <v>137.63584080772</v>
      </c>
      <c r="F247" s="1" t="n">
        <f aca="false">ATAN2(C247,B247)*180/PI()</f>
        <v>1.50073530520323</v>
      </c>
      <c r="G247" s="69" t="n">
        <f aca="false">G246+Y246*dt</f>
        <v>2.54483570921612</v>
      </c>
      <c r="H247" s="69" t="n">
        <f aca="false">H246+Z246*dt</f>
        <v>51.6278722243065</v>
      </c>
      <c r="I247" s="69" t="n">
        <f aca="false">I246+AA246*dt</f>
        <v>-10.0664290975572</v>
      </c>
      <c r="J247" s="1" t="n">
        <f aca="false">SQRT(G247^2+H247^2+I247^2)</f>
        <v>52.6616214521768</v>
      </c>
      <c r="K247" s="1" t="n">
        <f aca="false">IF(D247&gt;=hwind,SQRT((G247-vxw)^2+(H247-vyw)^2+I247^2),J247)</f>
        <v>52.6616214521768</v>
      </c>
      <c r="L247" s="1" t="n">
        <f aca="false">J247/1.467</f>
        <v>35.8974924691048</v>
      </c>
      <c r="M247" s="70" t="n">
        <f aca="false">cd0+cdspin*(spin/1000)*EXP(-A247/(tau*146.7/K247))</f>
        <v>0.486183852607783</v>
      </c>
      <c r="N247" s="71" t="n">
        <f aca="false">(romega/K247)*EXP(-A247/(tau*146.7/K247))</f>
        <v>1.52790095261895</v>
      </c>
      <c r="O247" s="71" t="n">
        <f aca="false">cl2_*N247/(cl0+cl1_*N247)</f>
        <v>0.412588481783369</v>
      </c>
      <c r="P247" s="71" t="n">
        <f aca="false">IF(D247&gt;=hwind,vxw,0)</f>
        <v>0</v>
      </c>
      <c r="Q247" s="71" t="n">
        <f aca="false">IF(D247&gt;=hwind,vyw,0)</f>
        <v>0</v>
      </c>
      <c r="R247" s="70" t="n">
        <f aca="false">-const*$M247*$K247*(G247-P247)</f>
        <v>-0.349754461560364</v>
      </c>
      <c r="S247" s="70" t="n">
        <f aca="false">-const*$M247*$K247*(H247-Q247)</f>
        <v>-7.09557736317746</v>
      </c>
      <c r="T247" s="70" t="n">
        <f aca="false">-const*$M247*$K247*I247</f>
        <v>1.38349932614557</v>
      </c>
      <c r="U247" s="72" t="n">
        <f aca="false">omega*EXP(-A247/tau)*30/PI()</f>
        <v>6063.69721044843</v>
      </c>
      <c r="V247" s="70" t="n">
        <f aca="false">const*($O247/omega)*K247*(wy*I247-wz*(H247-Q247))</f>
        <v>0.710405143429166</v>
      </c>
      <c r="W247" s="70" t="n">
        <f aca="false">const*($O247/omega)*K247*(wz*(G247-P247)-wx*I247)</f>
        <v>1.12069863431028</v>
      </c>
      <c r="X247" s="70" t="n">
        <f aca="false">const*($O247/omega)*K247*(wx*(H247-Q247)-wy*(G247-P247))</f>
        <v>5.92734024080244</v>
      </c>
      <c r="Y247" s="70" t="n">
        <f aca="false">R247+V247</f>
        <v>0.360650681868802</v>
      </c>
      <c r="Z247" s="70" t="n">
        <f aca="false">S247+W247</f>
        <v>-5.97487872886717</v>
      </c>
      <c r="AA247" s="70" t="n">
        <f aca="false">T247+X247-32.174</f>
        <v>-24.863160433052</v>
      </c>
      <c r="AB247" s="0" t="n">
        <f aca="false">IF(($D247-height)*($D248-height)&lt;0,1,0)</f>
        <v>0</v>
      </c>
    </row>
    <row r="248" customFormat="false" ht="12.75" hidden="false" customHeight="false" outlineLevel="0" collapsed="false">
      <c r="A248" s="0" t="n">
        <f aca="false">A247+dt</f>
        <v>2.16</v>
      </c>
      <c r="B248" s="70" t="n">
        <f aca="false">B247+G247*dt+0.5*Y247*dt*dt</f>
        <v>3.63011842330317</v>
      </c>
      <c r="C248" s="70" t="n">
        <f aca="false">C247+H247*dt+0.5*Z247*dt*dt</f>
        <v>138.104610171954</v>
      </c>
      <c r="D248" s="70" t="n">
        <f aca="false">D247+I247*dt+0.5*AA247*dt*dt</f>
        <v>41.9533728612265</v>
      </c>
      <c r="E248" s="1" t="n">
        <f aca="false">SQRT(B248^2+C248^2)</f>
        <v>138.152311274602</v>
      </c>
      <c r="F248" s="1" t="n">
        <f aca="false">ATAN2(C248,B248)*180/PI()</f>
        <v>1.50568893438994</v>
      </c>
      <c r="G248" s="69" t="n">
        <f aca="false">G247+Y247*dt</f>
        <v>2.54844221603481</v>
      </c>
      <c r="H248" s="69" t="n">
        <f aca="false">H247+Z247*dt</f>
        <v>51.5681234370178</v>
      </c>
      <c r="I248" s="69" t="n">
        <f aca="false">I247+AA247*dt</f>
        <v>-10.3150607018877</v>
      </c>
      <c r="J248" s="1" t="n">
        <f aca="false">SQRT(G248^2+H248^2+I248^2)</f>
        <v>52.6513664573637</v>
      </c>
      <c r="K248" s="1" t="n">
        <f aca="false">IF(D248&gt;=hwind,SQRT((G248-vxw)^2+(H248-vyw)^2+I248^2),J248)</f>
        <v>52.6513664573637</v>
      </c>
      <c r="L248" s="1" t="n">
        <f aca="false">J248/1.467</f>
        <v>35.8905020159262</v>
      </c>
      <c r="M248" s="70" t="n">
        <f aca="false">cd0+cdspin*(spin/1000)*EXP(-A248/(tau*146.7/K248))</f>
        <v>0.486162604167776</v>
      </c>
      <c r="N248" s="71" t="n">
        <f aca="false">(romega/K248)*EXP(-A248/(tau*146.7/K248))</f>
        <v>1.52802338444893</v>
      </c>
      <c r="O248" s="71" t="n">
        <f aca="false">cl2_*N248/(cl0+cl1_*N248)</f>
        <v>0.41259312863452</v>
      </c>
      <c r="P248" s="71" t="n">
        <f aca="false">IF(D248&gt;=hwind,vxw,0)</f>
        <v>0</v>
      </c>
      <c r="Q248" s="71" t="n">
        <f aca="false">IF(D248&gt;=hwind,vyw,0)</f>
        <v>0</v>
      </c>
      <c r="R248" s="70" t="n">
        <f aca="false">-const*$M248*$K248*(G248-P248)</f>
        <v>-0.350166618804229</v>
      </c>
      <c r="S248" s="70" t="n">
        <f aca="false">-const*$M248*$K248*(H248-Q248)</f>
        <v>-7.08567583302543</v>
      </c>
      <c r="T248" s="70" t="n">
        <f aca="false">-const*$M248*$K248*I248</f>
        <v>1.41733248100104</v>
      </c>
      <c r="U248" s="72" t="n">
        <f aca="false">omega*EXP(-A248/tau)*30/PI()</f>
        <v>6061.67631487959</v>
      </c>
      <c r="V248" s="70" t="n">
        <f aca="false">const*($O248/omega)*K248*(wy*I248-wz*(H248-Q248))</f>
        <v>0.707123148752607</v>
      </c>
      <c r="W248" s="70" t="n">
        <f aca="false">const*($O248/omega)*K248*(wz*(G248-P248)-wx*I248)</f>
        <v>1.14908668726213</v>
      </c>
      <c r="X248" s="70" t="n">
        <f aca="false">const*($O248/omega)*K248*(wx*(H248-Q248)-wy*(G248-P248))</f>
        <v>5.91933565661034</v>
      </c>
      <c r="Y248" s="70" t="n">
        <f aca="false">R248+V248</f>
        <v>0.356956529948378</v>
      </c>
      <c r="Z248" s="70" t="n">
        <f aca="false">S248+W248</f>
        <v>-5.9365891457633</v>
      </c>
      <c r="AA248" s="70" t="n">
        <f aca="false">T248+X248-32.174</f>
        <v>-24.8373318623886</v>
      </c>
      <c r="AB248" s="0" t="n">
        <f aca="false">IF(($D248-height)*($D249-height)&lt;0,1,0)</f>
        <v>0</v>
      </c>
    </row>
    <row r="249" customFormat="false" ht="12.75" hidden="false" customHeight="false" outlineLevel="0" collapsed="false">
      <c r="A249" s="0" t="n">
        <f aca="false">A248+dt</f>
        <v>2.17</v>
      </c>
      <c r="B249" s="70" t="n">
        <f aca="false">B248+G248*dt+0.5*Y248*dt*dt</f>
        <v>3.65562069329002</v>
      </c>
      <c r="C249" s="70" t="n">
        <f aca="false">C248+H248*dt+0.5*Z248*dt*dt</f>
        <v>138.619994576867</v>
      </c>
      <c r="D249" s="70" t="n">
        <f aca="false">D248+I248*dt+0.5*AA248*dt*dt</f>
        <v>41.8489803876145</v>
      </c>
      <c r="E249" s="1" t="n">
        <f aca="false">SQRT(B249^2+C249^2)</f>
        <v>138.668188345935</v>
      </c>
      <c r="F249" s="1" t="n">
        <f aca="false">ATAN2(C249,B249)*180/PI()</f>
        <v>1.51062697140327</v>
      </c>
      <c r="G249" s="69" t="n">
        <f aca="false">G248+Y248*dt</f>
        <v>2.55201178133429</v>
      </c>
      <c r="H249" s="69" t="n">
        <f aca="false">H248+Z248*dt</f>
        <v>51.5087575455602</v>
      </c>
      <c r="I249" s="69" t="n">
        <f aca="false">I248+AA248*dt</f>
        <v>-10.5634340205116</v>
      </c>
      <c r="J249" s="1" t="n">
        <f aca="false">SQRT(G249^2+H249^2+I249^2)</f>
        <v>52.6426728645599</v>
      </c>
      <c r="K249" s="1" t="n">
        <f aca="false">IF(D249&gt;=hwind,SQRT((G249-vxw)^2+(H249-vyw)^2+I249^2),J249)</f>
        <v>52.6426728645599</v>
      </c>
      <c r="L249" s="1" t="n">
        <f aca="false">J249/1.467</f>
        <v>35.8845759131288</v>
      </c>
      <c r="M249" s="70" t="n">
        <f aca="false">cd0+cdspin*(spin/1000)*EXP(-A249/(tau*146.7/K249))</f>
        <v>0.486141224110125</v>
      </c>
      <c r="N249" s="71" t="n">
        <f aca="false">(romega/K249)*EXP(-A249/(tau*146.7/K249))</f>
        <v>1.52809945342435</v>
      </c>
      <c r="O249" s="71" t="n">
        <f aca="false">cl2_*N249/(cl0+cl1_*N249)</f>
        <v>0.412596015479732</v>
      </c>
      <c r="P249" s="71" t="n">
        <f aca="false">IF(D249&gt;=hwind,vxw,0)</f>
        <v>0</v>
      </c>
      <c r="Q249" s="71" t="n">
        <f aca="false">IF(D249&gt;=hwind,vyw,0)</f>
        <v>0</v>
      </c>
      <c r="R249" s="70" t="n">
        <f aca="false">-const*$M249*$K249*(G249-P249)</f>
        <v>-0.350583774481931</v>
      </c>
      <c r="S249" s="70" t="n">
        <f aca="false">-const*$M249*$K249*(H249-Q249)</f>
        <v>-7.07603890047702</v>
      </c>
      <c r="T249" s="70" t="n">
        <f aca="false">-const*$M249*$K249*I249</f>
        <v>1.45115653363698</v>
      </c>
      <c r="U249" s="72" t="n">
        <f aca="false">omega*EXP(-A249/tau)*30/PI()</f>
        <v>6059.65609283034</v>
      </c>
      <c r="V249" s="70" t="n">
        <f aca="false">const*($O249/omega)*K249*(wy*I249-wz*(H249-Q249))</f>
        <v>0.703868428525409</v>
      </c>
      <c r="W249" s="70" t="n">
        <f aca="false">const*($O249/omega)*K249*(wz*(G249-P249)-wx*I249)</f>
        <v>1.17746495832682</v>
      </c>
      <c r="X249" s="70" t="n">
        <f aca="false">const*($O249/omega)*K249*(wx*(H249-Q249)-wy*(G249-P249))</f>
        <v>5.91152815057116</v>
      </c>
      <c r="Y249" s="70" t="n">
        <f aca="false">R249+V249</f>
        <v>0.353284654043478</v>
      </c>
      <c r="Z249" s="70" t="n">
        <f aca="false">S249+W249</f>
        <v>-5.8985739421502</v>
      </c>
      <c r="AA249" s="70" t="n">
        <f aca="false">T249+X249-32.174</f>
        <v>-24.8113153157919</v>
      </c>
      <c r="AB249" s="0" t="n">
        <f aca="false">IF(($D249-height)*($D250-height)&lt;0,1,0)</f>
        <v>0</v>
      </c>
    </row>
    <row r="250" customFormat="false" ht="12.75" hidden="false" customHeight="false" outlineLevel="0" collapsed="false">
      <c r="A250" s="0" t="n">
        <f aca="false">A249+dt</f>
        <v>2.18</v>
      </c>
      <c r="B250" s="70" t="n">
        <f aca="false">B249+G249*dt+0.5*Y249*dt*dt</f>
        <v>3.68115847533606</v>
      </c>
      <c r="C250" s="70" t="n">
        <f aca="false">C249+H249*dt+0.5*Z249*dt*dt</f>
        <v>139.134787223625</v>
      </c>
      <c r="D250" s="70" t="n">
        <f aca="false">D249+I249*dt+0.5*AA249*dt*dt</f>
        <v>41.7421054816436</v>
      </c>
      <c r="E250" s="1" t="n">
        <f aca="false">SQRT(B250^2+C250^2)</f>
        <v>139.183475827714</v>
      </c>
      <c r="F250" s="1" t="n">
        <f aca="false">ATAN2(C250,B250)*180/PI()</f>
        <v>1.51554945971378</v>
      </c>
      <c r="G250" s="69" t="n">
        <f aca="false">G249+Y249*dt</f>
        <v>2.55554462787473</v>
      </c>
      <c r="H250" s="69" t="n">
        <f aca="false">H249+Z249*dt</f>
        <v>51.4497718061387</v>
      </c>
      <c r="I250" s="69" t="n">
        <f aca="false">I249+AA249*dt</f>
        <v>-10.8115471736695</v>
      </c>
      <c r="J250" s="1" t="n">
        <f aca="false">SQRT(G250^2+H250^2+I250^2)</f>
        <v>52.635533430728</v>
      </c>
      <c r="K250" s="1" t="n">
        <f aca="false">IF(D250&gt;=hwind,SQRT((G250-vxw)^2+(H250-vyw)^2+I250^2),J250)</f>
        <v>52.635533430728</v>
      </c>
      <c r="L250" s="1" t="n">
        <f aca="false">J250/1.467</f>
        <v>35.8797092234001</v>
      </c>
      <c r="M250" s="70" t="n">
        <f aca="false">cd0+cdspin*(spin/1000)*EXP(-A250/(tau*146.7/K250))</f>
        <v>0.486119711173374</v>
      </c>
      <c r="N250" s="71" t="n">
        <f aca="false">(romega/K250)*EXP(-A250/(tau*146.7/K250))</f>
        <v>1.52812932968288</v>
      </c>
      <c r="O250" s="71" t="n">
        <f aca="false">cl2_*N250/(cl0+cl1_*N250)</f>
        <v>0.412597149227022</v>
      </c>
      <c r="P250" s="71" t="n">
        <f aca="false">IF(D250&gt;=hwind,vxw,0)</f>
        <v>0</v>
      </c>
      <c r="Q250" s="71" t="n">
        <f aca="false">IF(D250&gt;=hwind,vyw,0)</f>
        <v>0</v>
      </c>
      <c r="R250" s="70" t="n">
        <f aca="false">-const*$M250*$K250*(G250-P250)</f>
        <v>-0.351005955095579</v>
      </c>
      <c r="S250" s="70" t="n">
        <f aca="false">-const*$M250*$K250*(H250-Q250)</f>
        <v>-7.06666441872388</v>
      </c>
      <c r="T250" s="70" t="n">
        <f aca="false">-const*$M250*$K250*I250</f>
        <v>1.4849740444215</v>
      </c>
      <c r="U250" s="72" t="n">
        <f aca="false">omega*EXP(-A250/tau)*30/PI()</f>
        <v>6057.63654407622</v>
      </c>
      <c r="V250" s="70" t="n">
        <f aca="false">const*($O250/omega)*K250*(wy*I250-wz*(H250-Q250))</f>
        <v>0.70064063096604</v>
      </c>
      <c r="W250" s="70" t="n">
        <f aca="false">const*($O250/omega)*K250*(wz*(G250-P250)-wx*I250)</f>
        <v>1.20583527436506</v>
      </c>
      <c r="X250" s="70" t="n">
        <f aca="false">const*($O250/omega)*K250*(wx*(H250-Q250)-wy*(G250-P250))</f>
        <v>5.90391616269906</v>
      </c>
      <c r="Y250" s="70" t="n">
        <f aca="false">R250+V250</f>
        <v>0.349634675870461</v>
      </c>
      <c r="Z250" s="70" t="n">
        <f aca="false">S250+W250</f>
        <v>-5.86082914435882</v>
      </c>
      <c r="AA250" s="70" t="n">
        <f aca="false">T250+X250-32.174</f>
        <v>-24.7851097928794</v>
      </c>
      <c r="AB250" s="0" t="n">
        <f aca="false">IF(($D250-height)*($D251-height)&lt;0,1,0)</f>
        <v>0</v>
      </c>
    </row>
    <row r="251" customFormat="false" ht="12.75" hidden="false" customHeight="false" outlineLevel="0" collapsed="false">
      <c r="A251" s="0" t="n">
        <f aca="false">A250+dt</f>
        <v>2.19</v>
      </c>
      <c r="B251" s="70" t="n">
        <f aca="false">B250+G250*dt+0.5*Y250*dt*dt</f>
        <v>3.70673140334861</v>
      </c>
      <c r="C251" s="70" t="n">
        <f aca="false">C250+H250*dt+0.5*Z250*dt*dt</f>
        <v>139.648991900229</v>
      </c>
      <c r="D251" s="70" t="n">
        <f aca="false">D250+I250*dt+0.5*AA250*dt*dt</f>
        <v>41.6327507544173</v>
      </c>
      <c r="E251" s="1" t="n">
        <f aca="false">SQRT(B251^2+C251^2)</f>
        <v>139.698177498659</v>
      </c>
      <c r="F251" s="1" t="n">
        <f aca="false">ATAN2(C251,B251)*180/PI()</f>
        <v>1.52045644242108</v>
      </c>
      <c r="G251" s="69" t="n">
        <f aca="false">G250+Y250*dt</f>
        <v>2.55904097463343</v>
      </c>
      <c r="H251" s="69" t="n">
        <f aca="false">H250+Z250*dt</f>
        <v>51.3911635146951</v>
      </c>
      <c r="I251" s="69" t="n">
        <f aca="false">I250+AA250*dt</f>
        <v>-11.0593982715983</v>
      </c>
      <c r="J251" s="1" t="n">
        <f aca="false">SQRT(G251^2+H251^2+I251^2)</f>
        <v>52.6299407964118</v>
      </c>
      <c r="K251" s="1" t="n">
        <f aca="false">IF(D251&gt;=hwind,SQRT((G251-vxw)^2+(H251-vyw)^2+I251^2),J251)</f>
        <v>52.6299407964118</v>
      </c>
      <c r="L251" s="1" t="n">
        <f aca="false">J251/1.467</f>
        <v>35.8758969300694</v>
      </c>
      <c r="M251" s="70" t="n">
        <f aca="false">cd0+cdspin*(spin/1000)*EXP(-A251/(tau*146.7/K251))</f>
        <v>0.486098064119889</v>
      </c>
      <c r="N251" s="71" t="n">
        <f aca="false">(romega/K251)*EXP(-A251/(tau*146.7/K251))</f>
        <v>1.52811319525487</v>
      </c>
      <c r="O251" s="71" t="n">
        <f aca="false">cl2_*N251/(cl0+cl1_*N251)</f>
        <v>0.412596536960843</v>
      </c>
      <c r="P251" s="71" t="n">
        <f aca="false">IF(D251&gt;=hwind,vxw,0)</f>
        <v>0</v>
      </c>
      <c r="Q251" s="71" t="n">
        <f aca="false">IF(D251&gt;=hwind,vyw,0)</f>
        <v>0</v>
      </c>
      <c r="R251" s="70" t="n">
        <f aca="false">-const*$M251*$K251*(G251-P251)</f>
        <v>-0.351433184669311</v>
      </c>
      <c r="S251" s="70" t="n">
        <f aca="false">-const*$M251*$K251*(H251-Q251)</f>
        <v>-7.05755024513339</v>
      </c>
      <c r="T251" s="70" t="n">
        <f aca="false">-const*$M251*$K251*I251</f>
        <v>1.51878754331818</v>
      </c>
      <c r="U251" s="72" t="n">
        <f aca="false">omega*EXP(-A251/tau)*30/PI()</f>
        <v>6055.61766839284</v>
      </c>
      <c r="V251" s="70" t="n">
        <f aca="false">const*($O251/omega)*K251*(wy*I251-wz*(H251-Q251))</f>
        <v>0.697439405964236</v>
      </c>
      <c r="W251" s="70" t="n">
        <f aca="false">const*($O251/omega)*K251*(wz*(G251-P251)-wx*I251)</f>
        <v>1.23419944017985</v>
      </c>
      <c r="X251" s="70" t="n">
        <f aca="false">const*($O251/omega)*K251*(wx*(H251-Q251)-wy*(G251-P251))</f>
        <v>5.89649813269539</v>
      </c>
      <c r="Y251" s="70" t="n">
        <f aca="false">R251+V251</f>
        <v>0.346006221294926</v>
      </c>
      <c r="Z251" s="70" t="n">
        <f aca="false">S251+W251</f>
        <v>-5.82335080495354</v>
      </c>
      <c r="AA251" s="70" t="n">
        <f aca="false">T251+X251-32.174</f>
        <v>-24.7587143239864</v>
      </c>
      <c r="AB251" s="0" t="n">
        <f aca="false">IF(($D251-height)*($D252-height)&lt;0,1,0)</f>
        <v>0</v>
      </c>
    </row>
    <row r="252" customFormat="false" ht="12.75" hidden="false" customHeight="false" outlineLevel="0" collapsed="false">
      <c r="A252" s="0" t="n">
        <f aca="false">A251+dt</f>
        <v>2.2</v>
      </c>
      <c r="B252" s="70" t="n">
        <f aca="false">B251+G251*dt+0.5*Y251*dt*dt</f>
        <v>3.732339113406</v>
      </c>
      <c r="C252" s="70" t="n">
        <f aca="false">C251+H251*dt+0.5*Z251*dt*dt</f>
        <v>140.162612367836</v>
      </c>
      <c r="D252" s="70" t="n">
        <f aca="false">D251+I251*dt+0.5*AA251*dt*dt</f>
        <v>41.5209188359851</v>
      </c>
      <c r="E252" s="1" t="n">
        <f aca="false">SQRT(B252^2+C252^2)</f>
        <v>140.212297110609</v>
      </c>
      <c r="F252" s="1" t="n">
        <f aca="false">ATAN2(C252,B252)*180/PI()</f>
        <v>1.5253479622518</v>
      </c>
      <c r="G252" s="69" t="n">
        <f aca="false">G251+Y251*dt</f>
        <v>2.56250103684638</v>
      </c>
      <c r="H252" s="69" t="n">
        <f aca="false">H251+Z251*dt</f>
        <v>51.3329300066456</v>
      </c>
      <c r="I252" s="69" t="n">
        <f aca="false">I251+AA251*dt</f>
        <v>-11.3069854148382</v>
      </c>
      <c r="J252" s="1" t="n">
        <f aca="false">SQRT(G252^2+H252^2+I252^2)</f>
        <v>52.6258874870759</v>
      </c>
      <c r="K252" s="1" t="n">
        <f aca="false">IF(D252&gt;=hwind,SQRT((G252-vxw)^2+(H252-vyw)^2+I252^2),J252)</f>
        <v>52.6258874870759</v>
      </c>
      <c r="L252" s="1" t="n">
        <f aca="false">J252/1.467</f>
        <v>35.8731339380204</v>
      </c>
      <c r="M252" s="70" t="n">
        <f aca="false">cd0+cdspin*(spin/1000)*EXP(-A252/(tau*146.7/K252))</f>
        <v>0.486076281735975</v>
      </c>
      <c r="N252" s="71" t="n">
        <f aca="false">(romega/K252)*EXP(-A252/(tau*146.7/K252))</f>
        <v>1.52805124391571</v>
      </c>
      <c r="O252" s="71" t="n">
        <f aca="false">cl2_*N252/(cl0+cl1_*N252)</f>
        <v>0.412594185940059</v>
      </c>
      <c r="P252" s="71" t="n">
        <f aca="false">IF(D252&gt;=hwind,vxw,0)</f>
        <v>0</v>
      </c>
      <c r="Q252" s="71" t="n">
        <f aca="false">IF(D252&gt;=hwind,vyw,0)</f>
        <v>0</v>
      </c>
      <c r="R252" s="70" t="n">
        <f aca="false">-const*$M252*$K252*(G252-P252)</f>
        <v>-0.351865484775353</v>
      </c>
      <c r="S252" s="70" t="n">
        <f aca="false">-const*$M252*$K252*(H252-Q252)</f>
        <v>-7.04869424129346</v>
      </c>
      <c r="T252" s="70" t="n">
        <f aca="false">-const*$M252*$K252*I252</f>
        <v>1.55259952957373</v>
      </c>
      <c r="U252" s="72" t="n">
        <f aca="false">omega*EXP(-A252/tau)*30/PI()</f>
        <v>6053.59946555587</v>
      </c>
      <c r="V252" s="70" t="n">
        <f aca="false">const*($O252/omega)*K252*(wy*I252-wz*(H252-Q252))</f>
        <v>0.694264405119128</v>
      </c>
      <c r="W252" s="70" t="n">
        <f aca="false">const*($O252/omega)*K252*(wz*(G252-P252)-wx*I252)</f>
        <v>1.26255923820754</v>
      </c>
      <c r="X252" s="70" t="n">
        <f aca="false">const*($O252/omega)*K252*(wx*(H252-Q252)-wy*(G252-P252))</f>
        <v>5.8892725000537</v>
      </c>
      <c r="Y252" s="70" t="n">
        <f aca="false">R252+V252</f>
        <v>0.342398920343775</v>
      </c>
      <c r="Z252" s="70" t="n">
        <f aca="false">S252+W252</f>
        <v>-5.78613500308592</v>
      </c>
      <c r="AA252" s="70" t="n">
        <f aca="false">T252+X252-32.174</f>
        <v>-24.7321279703726</v>
      </c>
      <c r="AB252" s="0" t="n">
        <f aca="false">IF(($D252-height)*($D253-height)&lt;0,1,0)</f>
        <v>0</v>
      </c>
    </row>
    <row r="253" customFormat="false" ht="12.75" hidden="false" customHeight="false" outlineLevel="0" collapsed="false">
      <c r="A253" s="0" t="n">
        <f aca="false">A252+dt</f>
        <v>2.21</v>
      </c>
      <c r="B253" s="70" t="n">
        <f aca="false">B252+G252*dt+0.5*Y252*dt*dt</f>
        <v>3.75798124372049</v>
      </c>
      <c r="C253" s="70" t="n">
        <f aca="false">C252+H252*dt+0.5*Z252*dt*dt</f>
        <v>140.675652361152</v>
      </c>
      <c r="D253" s="70" t="n">
        <f aca="false">D252+I252*dt+0.5*AA252*dt*dt</f>
        <v>41.4066123754382</v>
      </c>
      <c r="E253" s="1" t="n">
        <f aca="false">SQRT(B253^2+C253^2)</f>
        <v>140.725838388918</v>
      </c>
      <c r="F253" s="1" t="n">
        <f aca="false">ATAN2(C253,B253)*180/PI()</f>
        <v>1.53022406155751</v>
      </c>
      <c r="G253" s="69" t="n">
        <f aca="false">G252+Y252*dt</f>
        <v>2.56592502604982</v>
      </c>
      <c r="H253" s="69" t="n">
        <f aca="false">H252+Z252*dt</f>
        <v>51.2750686566147</v>
      </c>
      <c r="I253" s="69" t="n">
        <f aca="false">I252+AA252*dt</f>
        <v>-11.5543066945419</v>
      </c>
      <c r="J253" s="1" t="n">
        <f aca="false">SQRT(G253^2+H253^2+I253^2)</f>
        <v>52.6233659145003</v>
      </c>
      <c r="K253" s="1" t="n">
        <f aca="false">IF(D253&gt;=hwind,SQRT((G253-vxw)^2+(H253-vyw)^2+I253^2),J253)</f>
        <v>52.6233659145003</v>
      </c>
      <c r="L253" s="1" t="n">
        <f aca="false">J253/1.467</f>
        <v>35.8714150746423</v>
      </c>
      <c r="M253" s="70" t="n">
        <f aca="false">cd0+cdspin*(spin/1000)*EXP(-A253/(tau*146.7/K253))</f>
        <v>0.486054362831989</v>
      </c>
      <c r="N253" s="71" t="n">
        <f aca="false">(romega/K253)*EXP(-A253/(tau*146.7/K253))</f>
        <v>1.5279436810303</v>
      </c>
      <c r="O253" s="71" t="n">
        <f aca="false">cl2_*N253/(cl0+cl1_*N253)</f>
        <v>0.412590103595842</v>
      </c>
      <c r="P253" s="71" t="n">
        <f aca="false">IF(D253&gt;=hwind,vxw,0)</f>
        <v>0</v>
      </c>
      <c r="Q253" s="71" t="n">
        <f aca="false">IF(D253&gt;=hwind,vyw,0)</f>
        <v>0</v>
      </c>
      <c r="R253" s="70" t="n">
        <f aca="false">-const*$M253*$K253*(G253-P253)</f>
        <v>-0.352302874560405</v>
      </c>
      <c r="S253" s="70" t="n">
        <f aca="false">-const*$M253*$K253*(H253-Q253)</f>
        <v>-7.04009427306499</v>
      </c>
      <c r="T253" s="70" t="n">
        <f aca="false">-const*$M253*$K253*I253</f>
        <v>1.58641247141436</v>
      </c>
      <c r="U253" s="72" t="n">
        <f aca="false">omega*EXP(-A253/tau)*30/PI()</f>
        <v>6051.58193534107</v>
      </c>
      <c r="V253" s="70" t="n">
        <f aca="false">const*($O253/omega)*K253*(wy*I253-wz*(H253-Q253))</f>
        <v>0.691115281777532</v>
      </c>
      <c r="W253" s="70" t="n">
        <f aca="false">const*($O253/omega)*K253*(wz*(G253-P253)-wx*I253)</f>
        <v>1.29091642821721</v>
      </c>
      <c r="X253" s="70" t="n">
        <f aca="false">const*($O253/omega)*K253*(wx*(H253-Q253)-wy*(G253-P253))</f>
        <v>5.88223770417081</v>
      </c>
      <c r="Y253" s="70" t="n">
        <f aca="false">R253+V253</f>
        <v>0.338812407217127</v>
      </c>
      <c r="Z253" s="70" t="n">
        <f aca="false">S253+W253</f>
        <v>-5.74917784484778</v>
      </c>
      <c r="AA253" s="70" t="n">
        <f aca="false">T253+X253-32.174</f>
        <v>-24.7053498244148</v>
      </c>
      <c r="AB253" s="0" t="n">
        <f aca="false">IF(($D253-height)*($D254-height)&lt;0,1,0)</f>
        <v>0</v>
      </c>
    </row>
    <row r="254" customFormat="false" ht="12.75" hidden="false" customHeight="false" outlineLevel="0" collapsed="false">
      <c r="A254" s="0" t="n">
        <f aca="false">A253+dt</f>
        <v>2.22</v>
      </c>
      <c r="B254" s="70" t="n">
        <f aca="false">B253+G253*dt+0.5*Y253*dt*dt</f>
        <v>3.78365743460134</v>
      </c>
      <c r="C254" s="70" t="n">
        <f aca="false">C253+H253*dt+0.5*Z253*dt*dt</f>
        <v>141.188115588826</v>
      </c>
      <c r="D254" s="70" t="n">
        <f aca="false">D253+I253*dt+0.5*AA253*dt*dt</f>
        <v>41.2898340410015</v>
      </c>
      <c r="E254" s="1" t="n">
        <f aca="false">SQRT(B254^2+C254^2)</f>
        <v>141.238805032846</v>
      </c>
      <c r="F254" s="1" t="n">
        <f aca="false">ATAN2(C254,B254)*180/PI()</f>
        <v>1.53508478231283</v>
      </c>
      <c r="G254" s="69" t="n">
        <f aca="false">G253+Y253*dt</f>
        <v>2.56931315012199</v>
      </c>
      <c r="H254" s="69" t="n">
        <f aca="false">H253+Z253*dt</f>
        <v>51.2175768781662</v>
      </c>
      <c r="I254" s="69" t="n">
        <f aca="false">I253+AA253*dt</f>
        <v>-11.8013601927861</v>
      </c>
      <c r="J254" s="1" t="n">
        <f aca="false">SQRT(G254^2+H254^2+I254^2)</f>
        <v>52.6223683782299</v>
      </c>
      <c r="K254" s="1" t="n">
        <f aca="false">IF(D254&gt;=hwind,SQRT((G254-vxw)^2+(H254-vyw)^2+I254^2),J254)</f>
        <v>52.6223683782299</v>
      </c>
      <c r="L254" s="1" t="n">
        <f aca="false">J254/1.467</f>
        <v>35.8707350908179</v>
      </c>
      <c r="M254" s="70" t="n">
        <f aca="false">cd0+cdspin*(spin/1000)*EXP(-A254/(tau*146.7/K254))</f>
        <v>0.486032306242434</v>
      </c>
      <c r="N254" s="71" t="n">
        <f aca="false">(romega/K254)*EXP(-A254/(tau*146.7/K254))</f>
        <v>1.52779072338972</v>
      </c>
      <c r="O254" s="71" t="n">
        <f aca="false">cl2_*N254/(cl0+cl1_*N254)</f>
        <v>0.412584297529492</v>
      </c>
      <c r="P254" s="71" t="n">
        <f aca="false">IF(D254&gt;=hwind,vxw,0)</f>
        <v>0</v>
      </c>
      <c r="Q254" s="71" t="n">
        <f aca="false">IF(D254&gt;=hwind,vyw,0)</f>
        <v>0</v>
      </c>
      <c r="R254" s="70" t="n">
        <f aca="false">-const*$M254*$K254*(G254-P254)</f>
        <v>-0.352745370772317</v>
      </c>
      <c r="S254" s="70" t="n">
        <f aca="false">-const*$M254*$K254*(H254-Q254)</f>
        <v>-7.03174821064166</v>
      </c>
      <c r="T254" s="70" t="n">
        <f aca="false">-const*$M254*$K254*I254</f>
        <v>1.6202288057508</v>
      </c>
      <c r="U254" s="72" t="n">
        <f aca="false">omega*EXP(-A254/tau)*30/PI()</f>
        <v>6049.56507752426</v>
      </c>
      <c r="V254" s="70" t="n">
        <f aca="false">const*($O254/omega)*K254*(wy*I254-wz*(H254-Q254))</f>
        <v>0.68799169107235</v>
      </c>
      <c r="W254" s="70" t="n">
        <f aca="false">const*($O254/omega)*K254*(wz*(G254-P254)-wx*I254)</f>
        <v>1.31927274701845</v>
      </c>
      <c r="X254" s="70" t="n">
        <f aca="false">const*($O254/omega)*K254*(wx*(H254-Q254)-wy*(G254-P254))</f>
        <v>5.87539218446351</v>
      </c>
      <c r="Y254" s="70" t="n">
        <f aca="false">R254+V254</f>
        <v>0.335246320300033</v>
      </c>
      <c r="Z254" s="70" t="n">
        <f aca="false">S254+W254</f>
        <v>-5.7124754636232</v>
      </c>
      <c r="AA254" s="70" t="n">
        <f aca="false">T254+X254-32.174</f>
        <v>-24.6783790097857</v>
      </c>
      <c r="AB254" s="0" t="n">
        <f aca="false">IF(($D254-height)*($D255-height)&lt;0,1,0)</f>
        <v>0</v>
      </c>
    </row>
    <row r="255" customFormat="false" ht="12.75" hidden="false" customHeight="false" outlineLevel="0" collapsed="false">
      <c r="A255" s="0" t="n">
        <f aca="false">A254+dt</f>
        <v>2.23</v>
      </c>
      <c r="B255" s="70" t="n">
        <f aca="false">B254+G254*dt+0.5*Y254*dt*dt</f>
        <v>3.80936732841858</v>
      </c>
      <c r="C255" s="70" t="n">
        <f aca="false">C254+H254*dt+0.5*Z254*dt*dt</f>
        <v>141.700005733835</v>
      </c>
      <c r="D255" s="70" t="n">
        <f aca="false">D254+I254*dt+0.5*AA254*dt*dt</f>
        <v>41.1705865201232</v>
      </c>
      <c r="E255" s="1" t="n">
        <f aca="false">SQRT(B255^2+C255^2)</f>
        <v>141.751200715943</v>
      </c>
      <c r="F255" s="1" t="n">
        <f aca="false">ATAN2(C255,B255)*180/PI()</f>
        <v>1.53993016611352</v>
      </c>
      <c r="G255" s="69" t="n">
        <f aca="false">G254+Y254*dt</f>
        <v>2.57266561332499</v>
      </c>
      <c r="H255" s="69" t="n">
        <f aca="false">H254+Z254*dt</f>
        <v>51.16045212353</v>
      </c>
      <c r="I255" s="69" t="n">
        <f aca="false">I254+AA254*dt</f>
        <v>-12.0481439828839</v>
      </c>
      <c r="J255" s="1" t="n">
        <f aca="false">SQRT(G255^2+H255^2+I255^2)</f>
        <v>52.6228870670765</v>
      </c>
      <c r="K255" s="1" t="n">
        <f aca="false">IF(D255&gt;=hwind,SQRT((G255-vxw)^2+(H255-vyw)^2+I255^2),J255)</f>
        <v>52.6228870670765</v>
      </c>
      <c r="L255" s="1" t="n">
        <f aca="false">J255/1.467</f>
        <v>35.8710886619472</v>
      </c>
      <c r="M255" s="70" t="n">
        <f aca="false">cd0+cdspin*(spin/1000)*EXP(-A255/(tau*146.7/K255))</f>
        <v>0.48601011082605</v>
      </c>
      <c r="N255" s="71" t="n">
        <f aca="false">(romega/K255)*EXP(-A255/(tau*146.7/K255))</f>
        <v>1.52759259904043</v>
      </c>
      <c r="O255" s="71" t="n">
        <f aca="false">cl2_*N255/(cl0+cl1_*N255)</f>
        <v>0.412576775510191</v>
      </c>
      <c r="P255" s="71" t="n">
        <f aca="false">IF(D255&gt;=hwind,vxw,0)</f>
        <v>0</v>
      </c>
      <c r="Q255" s="71" t="n">
        <f aca="false">IF(D255&gt;=hwind,vyw,0)</f>
        <v>0</v>
      </c>
      <c r="R255" s="70" t="n">
        <f aca="false">-const*$M255*$K255*(G255-P255)</f>
        <v>-0.353192987787085</v>
      </c>
      <c r="S255" s="70" t="n">
        <f aca="false">-const*$M255*$K255*(H255-Q255)</f>
        <v>-7.02365392861688</v>
      </c>
      <c r="T255" s="70" t="n">
        <f aca="false">-const*$M255*$K255*I255</f>
        <v>1.65405093789241</v>
      </c>
      <c r="U255" s="72" t="n">
        <f aca="false">omega*EXP(-A255/tau)*30/PI()</f>
        <v>6047.54889188136</v>
      </c>
      <c r="V255" s="70" t="n">
        <f aca="false">const*($O255/omega)*K255*(wy*I255-wz*(H255-Q255))</f>
        <v>0.684893289961044</v>
      </c>
      <c r="W255" s="70" t="n">
        <f aca="false">const*($O255/omega)*K255*(wz*(G255-P255)-wx*I255)</f>
        <v>1.34762990817795</v>
      </c>
      <c r="X255" s="70" t="n">
        <f aca="false">const*($O255/omega)*K255*(wx*(H255-Q255)-wy*(G255-P255))</f>
        <v>5.86873438049086</v>
      </c>
      <c r="Y255" s="70" t="n">
        <f aca="false">R255+V255</f>
        <v>0.33170030217396</v>
      </c>
      <c r="Z255" s="70" t="n">
        <f aca="false">S255+W255</f>
        <v>-5.67602402043893</v>
      </c>
      <c r="AA255" s="70" t="n">
        <f aca="false">T255+X255-32.174</f>
        <v>-24.6512146816167</v>
      </c>
      <c r="AB255" s="0" t="n">
        <f aca="false">IF(($D255-height)*($D256-height)&lt;0,1,0)</f>
        <v>0</v>
      </c>
    </row>
    <row r="256" customFormat="false" ht="12.75" hidden="false" customHeight="false" outlineLevel="0" collapsed="false">
      <c r="A256" s="0" t="n">
        <f aca="false">A255+dt</f>
        <v>2.24</v>
      </c>
      <c r="B256" s="70" t="n">
        <f aca="false">B255+G255*dt+0.5*Y255*dt*dt</f>
        <v>3.83511056956694</v>
      </c>
      <c r="C256" s="70" t="n">
        <f aca="false">C255+H255*dt+0.5*Z255*dt*dt</f>
        <v>142.211326453869</v>
      </c>
      <c r="D256" s="70" t="n">
        <f aca="false">D255+I255*dt+0.5*AA255*dt*dt</f>
        <v>41.0488725195603</v>
      </c>
      <c r="E256" s="1" t="n">
        <f aca="false">SQRT(B256^2+C256^2)</f>
        <v>142.263029086442</v>
      </c>
      <c r="F256" s="1" t="n">
        <f aca="false">ATAN2(C256,B256)*180/PI()</f>
        <v>1.54476025417469</v>
      </c>
      <c r="G256" s="69" t="n">
        <f aca="false">G255+Y255*dt</f>
        <v>2.57598261634673</v>
      </c>
      <c r="H256" s="69" t="n">
        <f aca="false">H255+Z255*dt</f>
        <v>51.1036918833256</v>
      </c>
      <c r="I256" s="69" t="n">
        <f aca="false">I255+AA255*dt</f>
        <v>-12.2946561297001</v>
      </c>
      <c r="J256" s="1" t="n">
        <f aca="false">SQRT(G256^2+H256^2+I256^2)</f>
        <v>52.6249140606725</v>
      </c>
      <c r="K256" s="1" t="n">
        <f aca="false">IF(D256&gt;=hwind,SQRT((G256-vxw)^2+(H256-vyw)^2+I256^2),J256)</f>
        <v>52.6249140606725</v>
      </c>
      <c r="L256" s="1" t="n">
        <f aca="false">J256/1.467</f>
        <v>35.8724703890065</v>
      </c>
      <c r="M256" s="70" t="n">
        <f aca="false">cd0+cdspin*(spin/1000)*EXP(-A256/(tau*146.7/K256))</f>
        <v>0.4859877754659</v>
      </c>
      <c r="N256" s="71" t="n">
        <f aca="false">(romega/K256)*EXP(-A256/(tau*146.7/K256))</f>
        <v>1.52734954710627</v>
      </c>
      <c r="O256" s="71" t="n">
        <f aca="false">cl2_*N256/(cl0+cl1_*N256)</f>
        <v>0.412567545472678</v>
      </c>
      <c r="P256" s="71" t="n">
        <f aca="false">IF(D256&gt;=hwind,vxw,0)</f>
        <v>0</v>
      </c>
      <c r="Q256" s="71" t="n">
        <f aca="false">IF(D256&gt;=hwind,vyw,0)</f>
        <v>0</v>
      </c>
      <c r="R256" s="70" t="n">
        <f aca="false">-const*$M256*$K256*(G256-P256)</f>
        <v>-0.353645737636129</v>
      </c>
      <c r="S256" s="70" t="n">
        <f aca="false">-const*$M256*$K256*(H256-Q256)</f>
        <v>-7.01580930605765</v>
      </c>
      <c r="T256" s="70" t="n">
        <f aca="false">-const*$M256*$K256*I256</f>
        <v>1.68788124127042</v>
      </c>
      <c r="U256" s="72" t="n">
        <f aca="false">omega*EXP(-A256/tau)*30/PI()</f>
        <v>6045.53337818835</v>
      </c>
      <c r="V256" s="70" t="n">
        <f aca="false">const*($O256/omega)*K256*(wy*I256-wz*(H256-Q256))</f>
        <v>0.681819737264132</v>
      </c>
      <c r="W256" s="70" t="n">
        <f aca="false">const*($O256/omega)*K256*(wz*(G256-P256)-wx*I256)</f>
        <v>1.37598960174483</v>
      </c>
      <c r="X256" s="70" t="n">
        <f aca="false">const*($O256/omega)*K256*(wx*(H256-Q256)-wy*(G256-P256))</f>
        <v>5.86226273208183</v>
      </c>
      <c r="Y256" s="70" t="n">
        <f aca="false">R256+V256</f>
        <v>0.328173999628003</v>
      </c>
      <c r="Z256" s="70" t="n">
        <f aca="false">S256+W256</f>
        <v>-5.63981970431282</v>
      </c>
      <c r="AA256" s="70" t="n">
        <f aca="false">T256+X256-32.174</f>
        <v>-24.6238560266478</v>
      </c>
      <c r="AB256" s="0" t="n">
        <f aca="false">IF(($D256-height)*($D257-height)&lt;0,1,0)</f>
        <v>0</v>
      </c>
    </row>
    <row r="257" customFormat="false" ht="12.75" hidden="false" customHeight="false" outlineLevel="0" collapsed="false">
      <c r="A257" s="0" t="n">
        <f aca="false">A256+dt</f>
        <v>2.25</v>
      </c>
      <c r="B257" s="70" t="n">
        <f aca="false">B256+G256*dt+0.5*Y256*dt*dt</f>
        <v>3.86088680443039</v>
      </c>
      <c r="C257" s="70" t="n">
        <f aca="false">C256+H256*dt+0.5*Z256*dt*dt</f>
        <v>142.722081381717</v>
      </c>
      <c r="D257" s="70" t="n">
        <f aca="false">D256+I256*dt+0.5*AA256*dt*dt</f>
        <v>40.9246947654619</v>
      </c>
      <c r="E257" s="1" t="n">
        <f aca="false">SQRT(B257^2+C257^2)</f>
        <v>142.774293767632</v>
      </c>
      <c r="F257" s="1" t="n">
        <f aca="false">ATAN2(C257,B257)*180/PI()</f>
        <v>1.54957508732908</v>
      </c>
      <c r="G257" s="69" t="n">
        <f aca="false">G256+Y256*dt</f>
        <v>2.57926435634301</v>
      </c>
      <c r="H257" s="69" t="n">
        <f aca="false">H256+Z256*dt</f>
        <v>51.0472936862825</v>
      </c>
      <c r="I257" s="69" t="n">
        <f aca="false">I256+AA256*dt</f>
        <v>-12.5408946899666</v>
      </c>
      <c r="J257" s="1" t="n">
        <f aca="false">SQRT(G257^2+H257^2+I257^2)</f>
        <v>52.6284413310741</v>
      </c>
      <c r="K257" s="1" t="n">
        <f aca="false">IF(D257&gt;=hwind,SQRT((G257-vxw)^2+(H257-vyw)^2+I257^2),J257)</f>
        <v>52.6284413310741</v>
      </c>
      <c r="L257" s="1" t="n">
        <f aca="false">J257/1.467</f>
        <v>35.8748747996415</v>
      </c>
      <c r="M257" s="70" t="n">
        <f aca="false">cd0+cdspin*(spin/1000)*EXP(-A257/(tau*146.7/K257))</f>
        <v>0.485965299069434</v>
      </c>
      <c r="N257" s="71" t="n">
        <f aca="false">(romega/K257)*EXP(-A257/(tau*146.7/K257))</f>
        <v>1.52706181760341</v>
      </c>
      <c r="O257" s="71" t="n">
        <f aca="false">cl2_*N257/(cl0+cl1_*N257)</f>
        <v>0.412556615514867</v>
      </c>
      <c r="P257" s="71" t="n">
        <f aca="false">IF(D257&gt;=hwind,vxw,0)</f>
        <v>0</v>
      </c>
      <c r="Q257" s="71" t="n">
        <f aca="false">IF(D257&gt;=hwind,vyw,0)</f>
        <v>0</v>
      </c>
      <c r="R257" s="70" t="n">
        <f aca="false">-const*$M257*$K257*(G257-P257)</f>
        <v>-0.354103630033873</v>
      </c>
      <c r="S257" s="70" t="n">
        <f aca="false">-const*$M257*$K257*(H257-Q257)</f>
        <v>-7.00821222658494</v>
      </c>
      <c r="T257" s="70" t="n">
        <f aca="false">-const*$M257*$K257*I257</f>
        <v>1.7217220571706</v>
      </c>
      <c r="U257" s="72" t="n">
        <f aca="false">omega*EXP(-A257/tau)*30/PI()</f>
        <v>6043.51853622127</v>
      </c>
      <c r="V257" s="70" t="n">
        <f aca="false">const*($O257/omega)*K257*(wy*I257-wz*(H257-Q257))</f>
        <v>0.678770693703669</v>
      </c>
      <c r="W257" s="70" t="n">
        <f aca="false">const*($O257/omega)*K257*(wz*(G257-P257)-wx*I257)</f>
        <v>1.40435349398506</v>
      </c>
      <c r="X257" s="70" t="n">
        <f aca="false">const*($O257/omega)*K257*(wx*(H257-Q257)-wy*(G257-P257))</f>
        <v>5.85597567946791</v>
      </c>
      <c r="Y257" s="70" t="n">
        <f aca="false">R257+V257</f>
        <v>0.324667063669795</v>
      </c>
      <c r="Z257" s="70" t="n">
        <f aca="false">S257+W257</f>
        <v>-5.60385873259988</v>
      </c>
      <c r="AA257" s="70" t="n">
        <f aca="false">T257+X257-32.174</f>
        <v>-24.5963022633615</v>
      </c>
      <c r="AB257" s="0" t="n">
        <f aca="false">IF(($D257-height)*($D258-height)&lt;0,1,0)</f>
        <v>0</v>
      </c>
    </row>
    <row r="258" customFormat="false" ht="12.75" hidden="false" customHeight="false" outlineLevel="0" collapsed="false">
      <c r="A258" s="0" t="n">
        <f aca="false">A257+dt</f>
        <v>2.26</v>
      </c>
      <c r="B258" s="70" t="n">
        <f aca="false">B257+G257*dt+0.5*Y257*dt*dt</f>
        <v>3.886695681347</v>
      </c>
      <c r="C258" s="70" t="n">
        <f aca="false">C257+H257*dt+0.5*Z257*dt*dt</f>
        <v>143.232274125643</v>
      </c>
      <c r="D258" s="70" t="n">
        <f aca="false">D257+I257*dt+0.5*AA257*dt*dt</f>
        <v>40.7980560034491</v>
      </c>
      <c r="E258" s="1" t="n">
        <f aca="false">SQRT(B258^2+C258^2)</f>
        <v>143.284998358247</v>
      </c>
      <c r="F258" s="1" t="n">
        <f aca="false">ATAN2(C258,B258)*180/PI()</f>
        <v>1.55437470602542</v>
      </c>
      <c r="G258" s="69" t="n">
        <f aca="false">G257+Y257*dt</f>
        <v>2.58251102697971</v>
      </c>
      <c r="H258" s="69" t="n">
        <f aca="false">H257+Z257*dt</f>
        <v>50.9912550989565</v>
      </c>
      <c r="I258" s="69" t="n">
        <f aca="false">I257+AA257*dt</f>
        <v>-12.7868577126002</v>
      </c>
      <c r="J258" s="1" t="n">
        <f aca="false">SQRT(G258^2+H258^2+I258^2)</f>
        <v>52.6334607444125</v>
      </c>
      <c r="K258" s="1" t="n">
        <f aca="false">IF(D258&gt;=hwind,SQRT((G258-vxw)^2+(H258-vyw)^2+I258^2),J258)</f>
        <v>52.6334607444125</v>
      </c>
      <c r="L258" s="1" t="n">
        <f aca="false">J258/1.467</f>
        <v>35.8782963492927</v>
      </c>
      <c r="M258" s="70" t="n">
        <f aca="false">cd0+cdspin*(spin/1000)*EXP(-A258/(tau*146.7/K258))</f>
        <v>0.485942680568562</v>
      </c>
      <c r="N258" s="71" t="n">
        <f aca="false">(romega/K258)*EXP(-A258/(tau*146.7/K258))</f>
        <v>1.52672967124862</v>
      </c>
      <c r="O258" s="71" t="n">
        <f aca="false">cl2_*N258/(cl0+cl1_*N258)</f>
        <v>0.412543993895389</v>
      </c>
      <c r="P258" s="71" t="n">
        <f aca="false">IF(D258&gt;=hwind,vxw,0)</f>
        <v>0</v>
      </c>
      <c r="Q258" s="71" t="n">
        <f aca="false">IF(D258&gt;=hwind,vyw,0)</f>
        <v>0</v>
      </c>
      <c r="R258" s="70" t="n">
        <f aca="false">-const*$M258*$K258*(G258-P258)</f>
        <v>-0.354566672405596</v>
      </c>
      <c r="S258" s="70" t="n">
        <f aca="false">-const*$M258*$K258*(H258-Q258)</f>
        <v>-7.00086057846053</v>
      </c>
      <c r="T258" s="70" t="n">
        <f aca="false">-const*$M258*$K258*I258</f>
        <v>1.75557569447548</v>
      </c>
      <c r="U258" s="72" t="n">
        <f aca="false">omega*EXP(-A258/tau)*30/PI()</f>
        <v>6041.50436575625</v>
      </c>
      <c r="V258" s="70" t="n">
        <f aca="false">const*($O258/omega)*K258*(wy*I258-wz*(H258-Q258))</f>
        <v>0.675745821941669</v>
      </c>
      <c r="W258" s="70" t="n">
        <f aca="false">const*($O258/omega)*K258*(wz*(G258-P258)-wx*I258)</f>
        <v>1.43272322712502</v>
      </c>
      <c r="X258" s="70" t="n">
        <f aca="false">const*($O258/omega)*K258*(wx*(H258-Q258)-wy*(G258-P258))</f>
        <v>5.84987166342067</v>
      </c>
      <c r="Y258" s="70" t="n">
        <f aca="false">R258+V258</f>
        <v>0.321179149536073</v>
      </c>
      <c r="Z258" s="70" t="n">
        <f aca="false">S258+W258</f>
        <v>-5.56813735133551</v>
      </c>
      <c r="AA258" s="70" t="n">
        <f aca="false">T258+X258-32.174</f>
        <v>-24.5685526421039</v>
      </c>
      <c r="AB258" s="0" t="n">
        <f aca="false">IF(($D258-height)*($D259-height)&lt;0,1,0)</f>
        <v>0</v>
      </c>
    </row>
    <row r="259" customFormat="false" ht="12.75" hidden="false" customHeight="false" outlineLevel="0" collapsed="false">
      <c r="A259" s="0" t="n">
        <f aca="false">A258+dt</f>
        <v>2.27</v>
      </c>
      <c r="B259" s="70" t="n">
        <f aca="false">B258+G258*dt+0.5*Y258*dt*dt</f>
        <v>3.91253685057427</v>
      </c>
      <c r="C259" s="70" t="n">
        <f aca="false">C258+H258*dt+0.5*Z258*dt*dt</f>
        <v>143.741908269765</v>
      </c>
      <c r="D259" s="70" t="n">
        <f aca="false">D258+I258*dt+0.5*AA258*dt*dt</f>
        <v>40.668958998691</v>
      </c>
      <c r="E259" s="1" t="n">
        <f aca="false">SQRT(B259^2+C259^2)</f>
        <v>143.795146432836</v>
      </c>
      <c r="F259" s="1" t="n">
        <f aca="false">ATAN2(C259,B259)*180/PI()</f>
        <v>1.55915915032683</v>
      </c>
      <c r="G259" s="69" t="n">
        <f aca="false">G258+Y258*dt</f>
        <v>2.58572281847507</v>
      </c>
      <c r="H259" s="69" t="n">
        <f aca="false">H258+Z258*dt</f>
        <v>50.9355737254431</v>
      </c>
      <c r="I259" s="69" t="n">
        <f aca="false">I258+AA258*dt</f>
        <v>-13.0325432390212</v>
      </c>
      <c r="J259" s="1" t="n">
        <f aca="false">SQRT(G259^2+H259^2+I259^2)</f>
        <v>52.6399640625921</v>
      </c>
      <c r="K259" s="1" t="n">
        <f aca="false">IF(D259&gt;=hwind,SQRT((G259-vxw)^2+(H259-vyw)^2+I259^2),J259)</f>
        <v>52.6399640625921</v>
      </c>
      <c r="L259" s="1" t="n">
        <f aca="false">J259/1.467</f>
        <v>35.8827294223532</v>
      </c>
      <c r="M259" s="70" t="n">
        <f aca="false">cd0+cdspin*(spin/1000)*EXP(-A259/(tau*146.7/K259))</f>
        <v>0.485919918919701</v>
      </c>
      <c r="N259" s="71" t="n">
        <f aca="false">(romega/K259)*EXP(-A259/(tau*146.7/K259))</f>
        <v>1.5263533792611</v>
      </c>
      <c r="O259" s="71" t="n">
        <f aca="false">cl2_*N259/(cl0+cl1_*N259)</f>
        <v>0.41252968903108</v>
      </c>
      <c r="P259" s="71" t="n">
        <f aca="false">IF(D259&gt;=hwind,vxw,0)</f>
        <v>0</v>
      </c>
      <c r="Q259" s="71" t="n">
        <f aca="false">IF(D259&gt;=hwind,vyw,0)</f>
        <v>0</v>
      </c>
      <c r="R259" s="70" t="n">
        <f aca="false">-const*$M259*$K259*(G259-P259)</f>
        <v>-0.355034869915561</v>
      </c>
      <c r="S259" s="70" t="n">
        <f aca="false">-const*$M259*$K259*(H259-Q259)</f>
        <v>-6.99375225467985</v>
      </c>
      <c r="T259" s="70" t="n">
        <f aca="false">-const*$M259*$K259*I259</f>
        <v>1.7894444294163</v>
      </c>
      <c r="U259" s="72" t="n">
        <f aca="false">omega*EXP(-A259/tau)*30/PI()</f>
        <v>6039.49086656951</v>
      </c>
      <c r="V259" s="70" t="n">
        <f aca="false">const*($O259/omega)*K259*(wy*I259-wz*(H259-Q259))</f>
        <v>0.672744786618425</v>
      </c>
      <c r="W259" s="70" t="n">
        <f aca="false">const*($O259/omega)*K259*(wz*(G259-P259)-wx*I259)</f>
        <v>1.46110041910438</v>
      </c>
      <c r="X259" s="70" t="n">
        <f aca="false">const*($O259/omega)*K259*(wx*(H259-Q259)-wy*(G259-P259))</f>
        <v>5.84394912539393</v>
      </c>
      <c r="Y259" s="70" t="n">
        <f aca="false">R259+V259</f>
        <v>0.317709916702863</v>
      </c>
      <c r="Z259" s="70" t="n">
        <f aca="false">S259+W259</f>
        <v>-5.53265183557547</v>
      </c>
      <c r="AA259" s="70" t="n">
        <f aca="false">T259+X259-32.174</f>
        <v>-24.5406064451898</v>
      </c>
      <c r="AB259" s="0" t="n">
        <f aca="false">IF(($D259-height)*($D260-height)&lt;0,1,0)</f>
        <v>0</v>
      </c>
    </row>
    <row r="260" customFormat="false" ht="12.75" hidden="false" customHeight="false" outlineLevel="0" collapsed="false">
      <c r="A260" s="0" t="n">
        <f aca="false">A259+dt</f>
        <v>2.28</v>
      </c>
      <c r="B260" s="70" t="n">
        <f aca="false">B259+G259*dt+0.5*Y259*dt*dt</f>
        <v>3.93840996425486</v>
      </c>
      <c r="C260" s="70" t="n">
        <f aca="false">C259+H259*dt+0.5*Z259*dt*dt</f>
        <v>144.250987374428</v>
      </c>
      <c r="D260" s="70" t="n">
        <f aca="false">D259+I259*dt+0.5*AA259*dt*dt</f>
        <v>40.5374065359785</v>
      </c>
      <c r="E260" s="1" t="n">
        <f aca="false">SQRT(B260^2+C260^2)</f>
        <v>144.30474154214</v>
      </c>
      <c r="F260" s="1" t="n">
        <f aca="false">ATAN2(C260,B260)*180/PI()</f>
        <v>1.56392845990932</v>
      </c>
      <c r="G260" s="69" t="n">
        <f aca="false">G259+Y259*dt</f>
        <v>2.5888999176421</v>
      </c>
      <c r="H260" s="69" t="n">
        <f aca="false">H259+Z259*dt</f>
        <v>50.8802472070873</v>
      </c>
      <c r="I260" s="69" t="n">
        <f aca="false">I259+AA259*dt</f>
        <v>-13.2779493034731</v>
      </c>
      <c r="J260" s="1" t="n">
        <f aca="false">SQRT(G260^2+H260^2+I260^2)</f>
        <v>52.6479429450334</v>
      </c>
      <c r="K260" s="1" t="n">
        <f aca="false">IF(D260&gt;=hwind,SQRT((G260-vxw)^2+(H260-vyw)^2+I260^2),J260)</f>
        <v>52.6479429450334</v>
      </c>
      <c r="L260" s="1" t="n">
        <f aca="false">J260/1.467</f>
        <v>35.8881683333561</v>
      </c>
      <c r="M260" s="70" t="n">
        <f aca="false">cd0+cdspin*(spin/1000)*EXP(-A260/(tau*146.7/K260))</f>
        <v>0.485897013103826</v>
      </c>
      <c r="N260" s="71" t="n">
        <f aca="false">(romega/K260)*EXP(-A260/(tau*146.7/K260))</f>
        <v>1.52593322315809</v>
      </c>
      <c r="O260" s="71" t="n">
        <f aca="false">cl2_*N260/(cl0+cl1_*N260)</f>
        <v>0.412513709494398</v>
      </c>
      <c r="P260" s="71" t="n">
        <f aca="false">IF(D260&gt;=hwind,vxw,0)</f>
        <v>0</v>
      </c>
      <c r="Q260" s="71" t="n">
        <f aca="false">IF(D260&gt;=hwind,vyw,0)</f>
        <v>0</v>
      </c>
      <c r="R260" s="70" t="n">
        <f aca="false">-const*$M260*$K260*(G260-P260)</f>
        <v>-0.355508225495414</v>
      </c>
      <c r="S260" s="70" t="n">
        <f aca="false">-const*$M260*$K260*(H260-Q260)</f>
        <v>-6.98688515307073</v>
      </c>
      <c r="T260" s="70" t="n">
        <f aca="false">-const*$M260*$K260*I260</f>
        <v>1.82333050533488</v>
      </c>
      <c r="U260" s="72" t="n">
        <f aca="false">omega*EXP(-A260/tau)*30/PI()</f>
        <v>6037.47803843732</v>
      </c>
      <c r="V260" s="70" t="n">
        <f aca="false">const*($O260/omega)*K260*(wy*I260-wz*(H260-Q260))</f>
        <v>0.669767254390679</v>
      </c>
      <c r="W260" s="70" t="n">
        <f aca="false">const*($O260/omega)*K260*(wz*(G260-P260)-wx*I260)</f>
        <v>1.48948666333846</v>
      </c>
      <c r="X260" s="70" t="n">
        <f aca="false">const*($O260/omega)*K260*(wx*(H260-Q260)-wy*(G260-P260))</f>
        <v>5.8382065076702</v>
      </c>
      <c r="Y260" s="70" t="n">
        <f aca="false">R260+V260</f>
        <v>0.314259028895265</v>
      </c>
      <c r="Z260" s="70" t="n">
        <f aca="false">S260+W260</f>
        <v>-5.49739848973227</v>
      </c>
      <c r="AA260" s="70" t="n">
        <f aca="false">T260+X260-32.174</f>
        <v>-24.5124629869949</v>
      </c>
      <c r="AB260" s="0" t="n">
        <f aca="false">IF(($D260-height)*($D261-height)&lt;0,1,0)</f>
        <v>0</v>
      </c>
    </row>
    <row r="261" customFormat="false" ht="12.75" hidden="false" customHeight="false" outlineLevel="0" collapsed="false">
      <c r="A261" s="0" t="n">
        <f aca="false">A260+dt</f>
        <v>2.29</v>
      </c>
      <c r="B261" s="70" t="n">
        <f aca="false">B260+G260*dt+0.5*Y260*dt*dt</f>
        <v>3.96431467638273</v>
      </c>
      <c r="C261" s="70" t="n">
        <f aca="false">C260+H260*dt+0.5*Z260*dt*dt</f>
        <v>144.759514976574</v>
      </c>
      <c r="D261" s="70" t="n">
        <f aca="false">D260+I260*dt+0.5*AA260*dt*dt</f>
        <v>40.4034014197944</v>
      </c>
      <c r="E261" s="1" t="n">
        <f aca="false">SQRT(B261^2+C261^2)</f>
        <v>144.813787213464</v>
      </c>
      <c r="F261" s="1" t="n">
        <f aca="false">ATAN2(C261,B261)*180/PI()</f>
        <v>1.5686826740604</v>
      </c>
      <c r="G261" s="69" t="n">
        <f aca="false">G260+Y260*dt</f>
        <v>2.59204250793105</v>
      </c>
      <c r="H261" s="69" t="n">
        <f aca="false">H260+Z260*dt</f>
        <v>50.82527322219</v>
      </c>
      <c r="I261" s="69" t="n">
        <f aca="false">I260+AA260*dt</f>
        <v>-13.5230739333431</v>
      </c>
      <c r="J261" s="1" t="n">
        <f aca="false">SQRT(G261^2+H261^2+I261^2)</f>
        <v>52.6573889504583</v>
      </c>
      <c r="K261" s="1" t="n">
        <f aca="false">IF(D261&gt;=hwind,SQRT((G261-vxw)^2+(H261-vyw)^2+I261^2),J261)</f>
        <v>52.6573889504583</v>
      </c>
      <c r="L261" s="1" t="n">
        <f aca="false">J261/1.467</f>
        <v>35.8946073281924</v>
      </c>
      <c r="M261" s="70" t="n">
        <f aca="false">cd0+cdspin*(spin/1000)*EXP(-A261/(tau*146.7/K261))</f>
        <v>0.485873962126503</v>
      </c>
      <c r="N261" s="71" t="n">
        <f aca="false">(romega/K261)*EXP(-A261/(tau*146.7/K261))</f>
        <v>1.52546949454461</v>
      </c>
      <c r="O261" s="71" t="n">
        <f aca="false">cl2_*N261/(cl0+cl1_*N261)</f>
        <v>0.412496064010792</v>
      </c>
      <c r="P261" s="71" t="n">
        <f aca="false">IF(D261&gt;=hwind,vxw,0)</f>
        <v>0</v>
      </c>
      <c r="Q261" s="71" t="n">
        <f aca="false">IF(D261&gt;=hwind,vyw,0)</f>
        <v>0</v>
      </c>
      <c r="R261" s="70" t="n">
        <f aca="false">-const*$M261*$K261*(G261-P261)</f>
        <v>-0.355986739872832</v>
      </c>
      <c r="S261" s="70" t="n">
        <f aca="false">-const*$M261*$K261*(H261-Q261)</f>
        <v>-6.98025717639761</v>
      </c>
      <c r="T261" s="70" t="n">
        <f aca="false">-const*$M261*$K261*I261</f>
        <v>1.85723613245548</v>
      </c>
      <c r="U261" s="72" t="n">
        <f aca="false">omega*EXP(-A261/tau)*30/PI()</f>
        <v>6035.46588113602</v>
      </c>
      <c r="V261" s="70" t="n">
        <f aca="false">const*($O261/omega)*K261*(wy*I261-wz*(H261-Q261))</f>
        <v>0.666812893969616</v>
      </c>
      <c r="W261" s="70" t="n">
        <f aca="false">const*($O261/omega)*K261*(wz*(G261-P261)-wx*I261)</f>
        <v>1.51788352849009</v>
      </c>
      <c r="X261" s="70" t="n">
        <f aca="false">const*($O261/omega)*K261*(wx*(H261-Q261)-wy*(G261-P261))</f>
        <v>5.83264225351148</v>
      </c>
      <c r="Y261" s="70" t="n">
        <f aca="false">R261+V261</f>
        <v>0.310826154096783</v>
      </c>
      <c r="Z261" s="70" t="n">
        <f aca="false">S261+W261</f>
        <v>-5.46237364790752</v>
      </c>
      <c r="AA261" s="70" t="n">
        <f aca="false">T261+X261-32.174</f>
        <v>-24.484121614033</v>
      </c>
      <c r="AB261" s="0" t="n">
        <f aca="false">IF(($D261-height)*($D262-height)&lt;0,1,0)</f>
        <v>0</v>
      </c>
    </row>
    <row r="262" customFormat="false" ht="12.75" hidden="false" customHeight="false" outlineLevel="0" collapsed="false">
      <c r="A262" s="0" t="n">
        <f aca="false">A261+dt</f>
        <v>2.29999999999999</v>
      </c>
      <c r="B262" s="70" t="n">
        <f aca="false">B261+G261*dt+0.5*Y261*dt*dt</f>
        <v>3.99025064276974</v>
      </c>
      <c r="C262" s="70" t="n">
        <f aca="false">C261+H261*dt+0.5*Z261*dt*dt</f>
        <v>145.267494590114</v>
      </c>
      <c r="D262" s="70" t="n">
        <f aca="false">D261+I261*dt+0.5*AA261*dt*dt</f>
        <v>40.2669464743803</v>
      </c>
      <c r="E262" s="1" t="n">
        <f aca="false">SQRT(B262^2+C262^2)</f>
        <v>145.322286951042</v>
      </c>
      <c r="F262" s="1" t="n">
        <f aca="false">ATAN2(C262,B262)*180/PI()</f>
        <v>1.57342183167773</v>
      </c>
      <c r="G262" s="69" t="n">
        <f aca="false">G261+Y261*dt</f>
        <v>2.59515076947202</v>
      </c>
      <c r="H262" s="69" t="n">
        <f aca="false">H261+Z261*dt</f>
        <v>50.7706494857109</v>
      </c>
      <c r="I262" s="69" t="n">
        <f aca="false">I261+AA261*dt</f>
        <v>-13.7679151494834</v>
      </c>
      <c r="J262" s="1" t="n">
        <f aca="false">SQRT(G262^2+H262^2+I262^2)</f>
        <v>52.6682935387182</v>
      </c>
      <c r="K262" s="1" t="n">
        <f aca="false">IF(D262&gt;=hwind,SQRT((G262-vxw)^2+(H262-vyw)^2+I262^2),J262)</f>
        <v>52.6682935387182</v>
      </c>
      <c r="L262" s="1" t="n">
        <f aca="false">J262/1.467</f>
        <v>35.9020405853567</v>
      </c>
      <c r="M262" s="70" t="n">
        <f aca="false">cd0+cdspin*(spin/1000)*EXP(-A262/(tau*146.7/K262))</f>
        <v>0.48585076501792</v>
      </c>
      <c r="N262" s="71" t="n">
        <f aca="false">(romega/K262)*EXP(-A262/(tau*146.7/K262))</f>
        <v>1.52496249489766</v>
      </c>
      <c r="O262" s="71" t="n">
        <f aca="false">cl2_*N262/(cl0+cl1_*N262)</f>
        <v>0.412476761456007</v>
      </c>
      <c r="P262" s="71" t="n">
        <f aca="false">IF(D262&gt;=hwind,vxw,0)</f>
        <v>0</v>
      </c>
      <c r="Q262" s="71" t="n">
        <f aca="false">IF(D262&gt;=hwind,vyw,0)</f>
        <v>0</v>
      </c>
      <c r="R262" s="70" t="n">
        <f aca="false">-const*$M262*$K262*(G262-P262)</f>
        <v>-0.356470411600429</v>
      </c>
      <c r="S262" s="70" t="n">
        <f aca="false">-const*$M262*$K262*(H262-Q262)</f>
        <v>-6.97386623247117</v>
      </c>
      <c r="T262" s="70" t="n">
        <f aca="false">-const*$M262*$K262*I262</f>
        <v>1.89116348766689</v>
      </c>
      <c r="U262" s="72" t="n">
        <f aca="false">omega*EXP(-A262/tau)*30/PI()</f>
        <v>6033.45439444205</v>
      </c>
      <c r="V262" s="70" t="n">
        <f aca="false">const*($O262/omega)*K262*(wy*I262-wz*(H262-Q262))</f>
        <v>0.663881376158627</v>
      </c>
      <c r="W262" s="70" t="n">
        <f aca="false">const*($O262/omega)*K262*(wz*(G262-P262)-wx*I262)</f>
        <v>1.54629255825128</v>
      </c>
      <c r="X262" s="70" t="n">
        <f aca="false">const*($O262/omega)*K262*(wx*(H262-Q262)-wy*(G262-P262))</f>
        <v>5.82725480731377</v>
      </c>
      <c r="Y262" s="70" t="n">
        <f aca="false">R262+V262</f>
        <v>0.307410964558197</v>
      </c>
      <c r="Z262" s="70" t="n">
        <f aca="false">S262+W262</f>
        <v>-5.42757367421989</v>
      </c>
      <c r="AA262" s="70" t="n">
        <f aca="false">T262+X262-32.174</f>
        <v>-24.4555817050193</v>
      </c>
      <c r="AB262" s="0" t="n">
        <f aca="false">IF(($D262-height)*($D263-height)&lt;0,1,0)</f>
        <v>0</v>
      </c>
    </row>
    <row r="263" customFormat="false" ht="12.75" hidden="false" customHeight="false" outlineLevel="0" collapsed="false">
      <c r="A263" s="0" t="n">
        <f aca="false">A262+dt</f>
        <v>2.30999999999999</v>
      </c>
      <c r="B263" s="70" t="n">
        <f aca="false">B262+G262*dt+0.5*Y262*dt*dt</f>
        <v>4.01621752101269</v>
      </c>
      <c r="C263" s="70" t="n">
        <f aca="false">C262+H262*dt+0.5*Z262*dt*dt</f>
        <v>145.774929706287</v>
      </c>
      <c r="D263" s="70" t="n">
        <f aca="false">D262+I262*dt+0.5*AA262*dt*dt</f>
        <v>40.1280445438002</v>
      </c>
      <c r="E263" s="1" t="n">
        <f aca="false">SQRT(B263^2+C263^2)</f>
        <v>145.830244236403</v>
      </c>
      <c r="F263" s="1" t="n">
        <f aca="false">ATAN2(C263,B263)*180/PI()</f>
        <v>1.57814597126782</v>
      </c>
      <c r="G263" s="69" t="n">
        <f aca="false">G262+Y262*dt</f>
        <v>2.5982248791176</v>
      </c>
      <c r="H263" s="69" t="n">
        <f aca="false">H262+Z262*dt</f>
        <v>50.7163737489688</v>
      </c>
      <c r="I263" s="69" t="n">
        <f aca="false">I262+AA262*dt</f>
        <v>-14.0124709665336</v>
      </c>
      <c r="J263" s="1" t="n">
        <f aca="false">SQRT(G263^2+H263^2+I263^2)</f>
        <v>52.6806480726604</v>
      </c>
      <c r="K263" s="1" t="n">
        <f aca="false">IF(D263&gt;=hwind,SQRT((G263-vxw)^2+(H263-vyw)^2+I263^2),J263)</f>
        <v>52.6806480726604</v>
      </c>
      <c r="L263" s="1" t="n">
        <f aca="false">J263/1.467</f>
        <v>35.9104622172191</v>
      </c>
      <c r="M263" s="70" t="n">
        <f aca="false">cd0+cdspin*(spin/1000)*EXP(-A263/(tau*146.7/K263))</f>
        <v>0.485827420832908</v>
      </c>
      <c r="N263" s="71" t="n">
        <f aca="false">(romega/K263)*EXP(-A263/(tau*146.7/K263))</f>
        <v>1.52441253534498</v>
      </c>
      <c r="O263" s="71" t="n">
        <f aca="false">cl2_*N263/(cl0+cl1_*N263)</f>
        <v>0.412455810853341</v>
      </c>
      <c r="P263" s="71" t="n">
        <f aca="false">IF(D263&gt;=hwind,vxw,0)</f>
        <v>0</v>
      </c>
      <c r="Q263" s="71" t="n">
        <f aca="false">IF(D263&gt;=hwind,vyw,0)</f>
        <v>0</v>
      </c>
      <c r="R263" s="70" t="n">
        <f aca="false">-const*$M263*$K263*(G263-P263)</f>
        <v>-0.356959237084891</v>
      </c>
      <c r="S263" s="70" t="n">
        <f aca="false">-const*$M263*$K263*(H263-Q263)</f>
        <v>-6.96771023426286</v>
      </c>
      <c r="T263" s="70" t="n">
        <f aca="false">-const*$M263*$K263*I263</f>
        <v>1.92511471431477</v>
      </c>
      <c r="U263" s="72" t="n">
        <f aca="false">omega*EXP(-A263/tau)*30/PI()</f>
        <v>6031.4435781319</v>
      </c>
      <c r="V263" s="70" t="n">
        <f aca="false">const*($O263/omega)*K263*(wy*I263-wz*(H263-Q263))</f>
        <v>0.660972373890806</v>
      </c>
      <c r="W263" s="70" t="n">
        <f aca="false">const*($O263/omega)*K263*(wz*(G263-P263)-wx*I263)</f>
        <v>1.57471527113455</v>
      </c>
      <c r="X263" s="70" t="n">
        <f aca="false">const*($O263/omega)*K263*(wx*(H263-Q263)-wy*(G263-P263))</f>
        <v>5.82204261476537</v>
      </c>
      <c r="Y263" s="70" t="n">
        <f aca="false">R263+V263</f>
        <v>0.304013136805914</v>
      </c>
      <c r="Z263" s="70" t="n">
        <f aca="false">S263+W263</f>
        <v>-5.39299496312831</v>
      </c>
      <c r="AA263" s="70" t="n">
        <f aca="false">T263+X263-32.174</f>
        <v>-24.4268426709199</v>
      </c>
      <c r="AB263" s="0" t="n">
        <f aca="false">IF(($D263-height)*($D264-height)&lt;0,1,0)</f>
        <v>0</v>
      </c>
    </row>
    <row r="264" customFormat="false" ht="12.75" hidden="false" customHeight="false" outlineLevel="0" collapsed="false">
      <c r="A264" s="0" t="n">
        <f aca="false">A263+dt</f>
        <v>2.31999999999999</v>
      </c>
      <c r="B264" s="70" t="n">
        <f aca="false">B263+G263*dt+0.5*Y263*dt*dt</f>
        <v>4.04221497046071</v>
      </c>
      <c r="C264" s="70" t="n">
        <f aca="false">C263+H263*dt+0.5*Z263*dt*dt</f>
        <v>146.281823794029</v>
      </c>
      <c r="D264" s="70" t="n">
        <f aca="false">D263+I263*dt+0.5*AA263*dt*dt</f>
        <v>39.9866984920013</v>
      </c>
      <c r="E264" s="1" t="n">
        <f aca="false">SQRT(B264^2+C264^2)</f>
        <v>146.337662528738</v>
      </c>
      <c r="F264" s="1" t="n">
        <f aca="false">ATAN2(C264,B264)*180/PI()</f>
        <v>1.58285513094491</v>
      </c>
      <c r="G264" s="69" t="n">
        <f aca="false">G263+Y263*dt</f>
        <v>2.60126501048566</v>
      </c>
      <c r="H264" s="69" t="n">
        <f aca="false">H263+Z263*dt</f>
        <v>50.6624437993375</v>
      </c>
      <c r="I264" s="69" t="n">
        <f aca="false">I263+AA263*dt</f>
        <v>-14.2567393932428</v>
      </c>
      <c r="J264" s="1" t="n">
        <f aca="false">SQRT(G264^2+H264^2+I264^2)</f>
        <v>52.6944438200333</v>
      </c>
      <c r="K264" s="1" t="n">
        <f aca="false">IF(D264&gt;=hwind,SQRT((G264-vxw)^2+(H264-vyw)^2+I264^2),J264)</f>
        <v>52.6944438200333</v>
      </c>
      <c r="L264" s="1" t="n">
        <f aca="false">J264/1.467</f>
        <v>35.9198662713247</v>
      </c>
      <c r="M264" s="70" t="n">
        <f aca="false">cd0+cdspin*(spin/1000)*EXP(-A264/(tau*146.7/K264))</f>
        <v>0.485803928650947</v>
      </c>
      <c r="N264" s="71" t="n">
        <f aca="false">(romega/K264)*EXP(-A264/(tau*146.7/K264))</f>
        <v>1.52381993643895</v>
      </c>
      <c r="O264" s="71" t="n">
        <f aca="false">cl2_*N264/(cl0+cl1_*N264)</f>
        <v>0.412433221370846</v>
      </c>
      <c r="P264" s="71" t="n">
        <f aca="false">IF(D264&gt;=hwind,vxw,0)</f>
        <v>0</v>
      </c>
      <c r="Q264" s="71" t="n">
        <f aca="false">IF(D264&gt;=hwind,vyw,0)</f>
        <v>0</v>
      </c>
      <c r="R264" s="70" t="n">
        <f aca="false">-const*$M264*$K264*(G264-P264)</f>
        <v>-0.35745321061635</v>
      </c>
      <c r="S264" s="70" t="n">
        <f aca="false">-const*$M264*$K264*(H264-Q264)</f>
        <v>-6.96178710002426</v>
      </c>
      <c r="T264" s="70" t="n">
        <f aca="false">-const*$M264*$K264*I264</f>
        <v>1.95909192200443</v>
      </c>
      <c r="U264" s="72" t="n">
        <f aca="false">omega*EXP(-A264/tau)*30/PI()</f>
        <v>6029.43343198216</v>
      </c>
      <c r="V264" s="70" t="n">
        <f aca="false">const*($O264/omega)*K264*(wy*I264-wz*(H264-Q264))</f>
        <v>0.658085562266146</v>
      </c>
      <c r="W264" s="70" t="n">
        <f aca="false">const*($O264/omega)*K264*(wz*(G264-P264)-wx*I264)</f>
        <v>1.60315316027425</v>
      </c>
      <c r="X264" s="70" t="n">
        <f aca="false">const*($O264/omega)*K264*(wx*(H264-Q264)-wy*(G264-P264))</f>
        <v>5.81700412300865</v>
      </c>
      <c r="Y264" s="70" t="n">
        <f aca="false">R264+V264</f>
        <v>0.300632351649796</v>
      </c>
      <c r="Z264" s="70" t="n">
        <f aca="false">S264+W264</f>
        <v>-5.35863393975002</v>
      </c>
      <c r="AA264" s="70" t="n">
        <f aca="false">T264+X264-32.174</f>
        <v>-24.3979039549869</v>
      </c>
      <c r="AB264" s="0" t="n">
        <f aca="false">IF(($D264-height)*($D265-height)&lt;0,1,0)</f>
        <v>0</v>
      </c>
    </row>
    <row r="265" customFormat="false" ht="12.75" hidden="false" customHeight="false" outlineLevel="0" collapsed="false">
      <c r="A265" s="0" t="n">
        <f aca="false">A264+dt</f>
        <v>2.32999999999999</v>
      </c>
      <c r="B265" s="70" t="n">
        <f aca="false">B264+G264*dt+0.5*Y264*dt*dt</f>
        <v>4.06824265218315</v>
      </c>
      <c r="C265" s="70" t="n">
        <f aca="false">C264+H264*dt+0.5*Z264*dt*dt</f>
        <v>146.788180300325</v>
      </c>
      <c r="D265" s="70" t="n">
        <f aca="false">D264+I264*dt+0.5*AA264*dt*dt</f>
        <v>39.8429112028711</v>
      </c>
      <c r="E265" s="1" t="n">
        <f aca="false">SQRT(B265^2+C265^2)</f>
        <v>146.844545265249</v>
      </c>
      <c r="F265" s="1" t="n">
        <f aca="false">ATAN2(C265,B265)*180/PI()</f>
        <v>1.58754934842981</v>
      </c>
      <c r="G265" s="69" t="n">
        <f aca="false">G264+Y264*dt</f>
        <v>2.60427133400216</v>
      </c>
      <c r="H265" s="69" t="n">
        <f aca="false">H264+Z264*dt</f>
        <v>50.60885745994</v>
      </c>
      <c r="I265" s="69" t="n">
        <f aca="false">I264+AA264*dt</f>
        <v>-14.5007184327927</v>
      </c>
      <c r="J265" s="1" t="n">
        <f aca="false">SQRT(G265^2+H265^2+I265^2)</f>
        <v>52.7096719554273</v>
      </c>
      <c r="K265" s="1" t="n">
        <f aca="false">IF(D265&gt;=hwind,SQRT((G265-vxw)^2+(H265-vyw)^2+I265^2),J265)</f>
        <v>52.7096719554273</v>
      </c>
      <c r="L265" s="1" t="n">
        <f aca="false">J265/1.467</f>
        <v>35.930246731716</v>
      </c>
      <c r="M265" s="70" t="n">
        <f aca="false">cd0+cdspin*(spin/1000)*EXP(-A265/(tau*146.7/K265))</f>
        <v>0.485780287576172</v>
      </c>
      <c r="N265" s="71" t="n">
        <f aca="false">(romega/K265)*EXP(-A265/(tau*146.7/K265))</f>
        <v>1.52318502792566</v>
      </c>
      <c r="O265" s="71" t="n">
        <f aca="false">cl2_*N265/(cl0+cl1_*N265)</f>
        <v>0.412409002318483</v>
      </c>
      <c r="P265" s="71" t="n">
        <f aca="false">IF(D265&gt;=hwind,vxw,0)</f>
        <v>0</v>
      </c>
      <c r="Q265" s="71" t="n">
        <f aca="false">IF(D265&gt;=hwind,vyw,0)</f>
        <v>0</v>
      </c>
      <c r="R265" s="70" t="n">
        <f aca="false">-const*$M265*$K265*(G265-P265)</f>
        <v>-0.357952324397967</v>
      </c>
      <c r="S265" s="70" t="n">
        <f aca="false">-const*$M265*$K265*(H265-Q265)</f>
        <v>-6.95609475341094</v>
      </c>
      <c r="T265" s="70" t="n">
        <f aca="false">-const*$M265*$K265*I265</f>
        <v>1.99309718641409</v>
      </c>
      <c r="U265" s="72" t="n">
        <f aca="false">omega*EXP(-A265/tau)*30/PI()</f>
        <v>6027.42395576948</v>
      </c>
      <c r="V265" s="70" t="n">
        <f aca="false">const*($O265/omega)*K265*(wy*I265-wz*(H265-Q265))</f>
        <v>0.655220618588393</v>
      </c>
      <c r="W265" s="70" t="n">
        <f aca="false">const*($O265/omega)*K265*(wz*(G265-P265)-wx*I265)</f>
        <v>1.63160769323777</v>
      </c>
      <c r="X265" s="70" t="n">
        <f aca="false">const*($O265/omega)*K265*(wx*(H265-Q265)-wy*(G265-P265))</f>
        <v>5.81213778080492</v>
      </c>
      <c r="Y265" s="70" t="n">
        <f aca="false">R265+V265</f>
        <v>0.297268294190426</v>
      </c>
      <c r="Z265" s="70" t="n">
        <f aca="false">S265+W265</f>
        <v>-5.32448706017317</v>
      </c>
      <c r="AA265" s="70" t="n">
        <f aca="false">T265+X265-32.174</f>
        <v>-24.368765032781</v>
      </c>
      <c r="AB265" s="0" t="n">
        <f aca="false">IF(($D265-height)*($D266-height)&lt;0,1,0)</f>
        <v>0</v>
      </c>
    </row>
    <row r="266" customFormat="false" ht="12.75" hidden="false" customHeight="false" outlineLevel="0" collapsed="false">
      <c r="A266" s="0" t="n">
        <f aca="false">A265+dt</f>
        <v>2.33999999999999</v>
      </c>
      <c r="B266" s="70" t="n">
        <f aca="false">B265+G265*dt+0.5*Y265*dt*dt</f>
        <v>4.09430022893788</v>
      </c>
      <c r="C266" s="70" t="n">
        <f aca="false">C265+H265*dt+0.5*Z265*dt*dt</f>
        <v>147.294002650571</v>
      </c>
      <c r="D266" s="70" t="n">
        <f aca="false">D265+I265*dt+0.5*AA265*dt*dt</f>
        <v>39.6966855802916</v>
      </c>
      <c r="E266" s="1" t="n">
        <f aca="false">SQRT(B266^2+C266^2)</f>
        <v>147.350895861516</v>
      </c>
      <c r="F266" s="1" t="n">
        <f aca="false">ATAN2(C266,B266)*180/PI()</f>
        <v>1.5922286610489</v>
      </c>
      <c r="G266" s="69" t="n">
        <f aca="false">G265+Y265*dt</f>
        <v>2.60724401694406</v>
      </c>
      <c r="H266" s="69" t="n">
        <f aca="false">H265+Z265*dt</f>
        <v>50.5556125893382</v>
      </c>
      <c r="I266" s="69" t="n">
        <f aca="false">I265+AA265*dt</f>
        <v>-14.7444060831205</v>
      </c>
      <c r="J266" s="1" t="n">
        <f aca="false">SQRT(G266^2+H266^2+I266^2)</f>
        <v>52.7263235622502</v>
      </c>
      <c r="K266" s="1" t="n">
        <f aca="false">IF(D266&gt;=hwind,SQRT((G266-vxw)^2+(H266-vyw)^2+I266^2),J266)</f>
        <v>52.7263235622502</v>
      </c>
      <c r="L266" s="1" t="n">
        <f aca="false">J266/1.467</f>
        <v>35.9415975202796</v>
      </c>
      <c r="M266" s="70" t="n">
        <f aca="false">cd0+cdspin*(spin/1000)*EXP(-A266/(tau*146.7/K266))</f>
        <v>0.485756496737366</v>
      </c>
      <c r="N266" s="71" t="n">
        <f aca="false">(romega/K266)*EXP(-A266/(tau*146.7/K266))</f>
        <v>1.52250814850964</v>
      </c>
      <c r="O266" s="71" t="n">
        <f aca="false">cl2_*N266/(cl0+cl1_*N266)</f>
        <v>0.412383163145232</v>
      </c>
      <c r="P266" s="71" t="n">
        <f aca="false">IF(D266&gt;=hwind,vxw,0)</f>
        <v>0</v>
      </c>
      <c r="Q266" s="71" t="n">
        <f aca="false">IF(D266&gt;=hwind,vyw,0)</f>
        <v>0</v>
      </c>
      <c r="R266" s="70" t="n">
        <f aca="false">-const*$M266*$K266*(G266-P266)</f>
        <v>-0.358456568575738</v>
      </c>
      <c r="S266" s="70" t="n">
        <f aca="false">-const*$M266*$K266*(H266-Q266)</f>
        <v>-6.95063112361045</v>
      </c>
      <c r="T266" s="70" t="n">
        <f aca="false">-const*$M266*$K266*I266</f>
        <v>2.02713254911881</v>
      </c>
      <c r="U266" s="72" t="n">
        <f aca="false">omega*EXP(-A266/tau)*30/PI()</f>
        <v>6025.41514927057</v>
      </c>
      <c r="V266" s="70" t="n">
        <f aca="false">const*($O266/omega)*K266*(wy*I266-wz*(H266-Q266))</f>
        <v>0.652377222401513</v>
      </c>
      <c r="W266" s="70" t="n">
        <f aca="false">const*($O266/omega)*K266*(wz*(G266-P266)-wx*I266)</f>
        <v>1.66008031184683</v>
      </c>
      <c r="X266" s="70" t="n">
        <f aca="false">const*($O266/omega)*K266*(wx*(H266-Q266)-wy*(G266-P266))</f>
        <v>5.80744203870238</v>
      </c>
      <c r="Y266" s="70" t="n">
        <f aca="false">R266+V266</f>
        <v>0.293920653825775</v>
      </c>
      <c r="Z266" s="70" t="n">
        <f aca="false">S266+W266</f>
        <v>-5.29055081176362</v>
      </c>
      <c r="AA266" s="70" t="n">
        <f aca="false">T266+X266-32.174</f>
        <v>-24.3394254121788</v>
      </c>
      <c r="AB266" s="0" t="n">
        <f aca="false">IF(($D266-height)*($D267-height)&lt;0,1,0)</f>
        <v>0</v>
      </c>
    </row>
    <row r="267" customFormat="false" ht="12.75" hidden="false" customHeight="false" outlineLevel="0" collapsed="false">
      <c r="A267" s="0" t="n">
        <f aca="false">A266+dt</f>
        <v>2.34999999999999</v>
      </c>
      <c r="B267" s="70" t="n">
        <f aca="false">B266+G266*dt+0.5*Y266*dt*dt</f>
        <v>4.12038736514001</v>
      </c>
      <c r="C267" s="70" t="n">
        <f aca="false">C266+H266*dt+0.5*Z266*dt*dt</f>
        <v>147.799294248924</v>
      </c>
      <c r="D267" s="70" t="n">
        <f aca="false">D266+I266*dt+0.5*AA266*dt*dt</f>
        <v>39.5480245481898</v>
      </c>
      <c r="E267" s="1" t="n">
        <f aca="false">SQRT(B267^2+C267^2)</f>
        <v>147.856717711841</v>
      </c>
      <c r="F267" s="1" t="n">
        <f aca="false">ATAN2(C267,B267)*180/PI()</f>
        <v>1.59689310573322</v>
      </c>
      <c r="G267" s="69" t="n">
        <f aca="false">G266+Y266*dt</f>
        <v>2.61018322348232</v>
      </c>
      <c r="H267" s="69" t="n">
        <f aca="false">H266+Z266*dt</f>
        <v>50.5027070812206</v>
      </c>
      <c r="I267" s="69" t="n">
        <f aca="false">I266+AA266*dt</f>
        <v>-14.9878003372423</v>
      </c>
      <c r="J267" s="1" t="n">
        <f aca="false">SQRT(G267^2+H267^2+I267^2)</f>
        <v>52.7443896347352</v>
      </c>
      <c r="K267" s="1" t="n">
        <f aca="false">IF(D267&gt;=hwind,SQRT((G267-vxw)^2+(H267-vyw)^2+I267^2),J267)</f>
        <v>52.7443896347352</v>
      </c>
      <c r="L267" s="1" t="n">
        <f aca="false">J267/1.467</f>
        <v>35.9539124981153</v>
      </c>
      <c r="M267" s="70" t="n">
        <f aca="false">cd0+cdspin*(spin/1000)*EXP(-A267/(tau*146.7/K267))</f>
        <v>0.485732555287946</v>
      </c>
      <c r="N267" s="71" t="n">
        <f aca="false">(romega/K267)*EXP(-A267/(tau*146.7/K267))</f>
        <v>1.52178964561443</v>
      </c>
      <c r="O267" s="71" t="n">
        <f aca="false">cl2_*N267/(cl0+cl1_*N267)</f>
        <v>0.412355713436157</v>
      </c>
      <c r="P267" s="71" t="n">
        <f aca="false">IF(D267&gt;=hwind,vxw,0)</f>
        <v>0</v>
      </c>
      <c r="Q267" s="71" t="n">
        <f aca="false">IF(D267&gt;=hwind,vyw,0)</f>
        <v>0</v>
      </c>
      <c r="R267" s="70" t="n">
        <f aca="false">-const*$M267*$K267*(G267-P267)</f>
        <v>-0.35896593126848</v>
      </c>
      <c r="S267" s="70" t="n">
        <f aca="false">-const*$M267*$K267*(H267-Q267)</f>
        <v>-6.9453941454744</v>
      </c>
      <c r="T267" s="70" t="n">
        <f aca="false">-const*$M267*$K267*I267</f>
        <v>2.061200017425</v>
      </c>
      <c r="U267" s="72" t="n">
        <f aca="false">omega*EXP(-A267/tau)*30/PI()</f>
        <v>6023.40701226224</v>
      </c>
      <c r="V267" s="70" t="n">
        <f aca="false">const*($O267/omega)*K267*(wy*I267-wz*(H267-Q267))</f>
        <v>0.649555055525752</v>
      </c>
      <c r="W267" s="70" t="n">
        <f aca="false">const*($O267/omega)*K267*(wz*(G267-P267)-wx*I267)</f>
        <v>1.68857243200886</v>
      </c>
      <c r="X267" s="70" t="n">
        <f aca="false">const*($O267/omega)*K267*(wx*(H267-Q267)-wy*(G267-P267))</f>
        <v>5.80291534920675</v>
      </c>
      <c r="Y267" s="70" t="n">
        <f aca="false">R267+V267</f>
        <v>0.290589124257272</v>
      </c>
      <c r="Z267" s="70" t="n">
        <f aca="false">S267+W267</f>
        <v>-5.25682171346554</v>
      </c>
      <c r="AA267" s="70" t="n">
        <f aca="false">T267+X267-32.174</f>
        <v>-24.3098846333682</v>
      </c>
      <c r="AB267" s="0" t="n">
        <f aca="false">IF(($D267-height)*($D268-height)&lt;0,1,0)</f>
        <v>0</v>
      </c>
    </row>
    <row r="268" customFormat="false" ht="12.75" hidden="false" customHeight="false" outlineLevel="0" collapsed="false">
      <c r="A268" s="0" t="n">
        <f aca="false">A267+dt</f>
        <v>2.35999999999999</v>
      </c>
      <c r="B268" s="70" t="n">
        <f aca="false">B267+G267*dt+0.5*Y267*dt*dt</f>
        <v>4.14650372683104</v>
      </c>
      <c r="C268" s="70" t="n">
        <f aca="false">C267+H267*dt+0.5*Z267*dt*dt</f>
        <v>148.304058478651</v>
      </c>
      <c r="D268" s="70" t="n">
        <f aca="false">D267+I267*dt+0.5*AA267*dt*dt</f>
        <v>39.3969310505857</v>
      </c>
      <c r="E268" s="1" t="n">
        <f aca="false">SQRT(B268^2+C268^2)</f>
        <v>148.362014189602</v>
      </c>
      <c r="F268" s="1" t="n">
        <f aca="false">ATAN2(C268,B268)*180/PI()</f>
        <v>1.60154271901755</v>
      </c>
      <c r="G268" s="69" t="n">
        <f aca="false">G267+Y267*dt</f>
        <v>2.61308911472489</v>
      </c>
      <c r="H268" s="69" t="n">
        <f aca="false">H267+Z267*dt</f>
        <v>50.4501388640859</v>
      </c>
      <c r="I268" s="69" t="n">
        <f aca="false">I267+AA267*dt</f>
        <v>-15.2308991835759</v>
      </c>
      <c r="J268" s="1" t="n">
        <f aca="false">SQRT(G268^2+H268^2+I268^2)</f>
        <v>52.7638610799788</v>
      </c>
      <c r="K268" s="1" t="n">
        <f aca="false">IF(D268&gt;=hwind,SQRT((G268-vxw)^2+(H268-vyw)^2+I268^2),J268)</f>
        <v>52.7638610799788</v>
      </c>
      <c r="L268" s="1" t="n">
        <f aca="false">J268/1.467</f>
        <v>35.9671854669249</v>
      </c>
      <c r="M268" s="70" t="n">
        <f aca="false">cd0+cdspin*(spin/1000)*EXP(-A268/(tau*146.7/K268))</f>
        <v>0.485708462405938</v>
      </c>
      <c r="N268" s="71" t="n">
        <f aca="false">(romega/K268)*EXP(-A268/(tau*146.7/K268))</f>
        <v>1.52102987513944</v>
      </c>
      <c r="O268" s="71" t="n">
        <f aca="false">cl2_*N268/(cl0+cl1_*N268)</f>
        <v>0.412326662909428</v>
      </c>
      <c r="P268" s="71" t="n">
        <f aca="false">IF(D268&gt;=hwind,vxw,0)</f>
        <v>0</v>
      </c>
      <c r="Q268" s="71" t="n">
        <f aca="false">IF(D268&gt;=hwind,vyw,0)</f>
        <v>0</v>
      </c>
      <c r="R268" s="70" t="n">
        <f aca="false">-const*$M268*$K268*(G268-P268)</f>
        <v>-0.359480398598026</v>
      </c>
      <c r="S268" s="70" t="n">
        <f aca="false">-const*$M268*$K268*(H268-Q268)</f>
        <v>-6.94038175965411</v>
      </c>
      <c r="T268" s="70" t="n">
        <f aca="false">-const*$M268*$K268*I268</f>
        <v>2.09530156421575</v>
      </c>
      <c r="U268" s="72" t="n">
        <f aca="false">omega*EXP(-A268/tau)*30/PI()</f>
        <v>6021.39954452137</v>
      </c>
      <c r="V268" s="70" t="n">
        <f aca="false">const*($O268/omega)*K268*(wy*I268-wz*(H268-Q268))</f>
        <v>0.646753802093242</v>
      </c>
      <c r="W268" s="70" t="n">
        <f aca="false">const*($O268/omega)*K268*(wz*(G268-P268)-wx*I268)</f>
        <v>1.71708544355854</v>
      </c>
      <c r="X268" s="70" t="n">
        <f aca="false">const*($O268/omega)*K268*(wx*(H268-Q268)-wy*(G268-P268))</f>
        <v>5.79855616695444</v>
      </c>
      <c r="Y268" s="70" t="n">
        <f aca="false">R268+V268</f>
        <v>0.287273403495216</v>
      </c>
      <c r="Z268" s="70" t="n">
        <f aca="false">S268+W268</f>
        <v>-5.22329631609558</v>
      </c>
      <c r="AA268" s="70" t="n">
        <f aca="false">T268+X268-32.174</f>
        <v>-24.2801422688298</v>
      </c>
      <c r="AB268" s="0" t="n">
        <f aca="false">IF(($D268-height)*($D269-height)&lt;0,1,0)</f>
        <v>0</v>
      </c>
    </row>
    <row r="269" customFormat="false" ht="12.75" hidden="false" customHeight="false" outlineLevel="0" collapsed="false">
      <c r="A269" s="0" t="n">
        <f aca="false">A268+dt</f>
        <v>2.36999999999999</v>
      </c>
      <c r="B269" s="70" t="n">
        <f aca="false">B268+G268*dt+0.5*Y268*dt*dt</f>
        <v>4.17264898164847</v>
      </c>
      <c r="C269" s="70" t="n">
        <f aca="false">C268+H268*dt+0.5*Z268*dt*dt</f>
        <v>148.808298702476</v>
      </c>
      <c r="D269" s="70" t="n">
        <f aca="false">D268+I268*dt+0.5*AA268*dt*dt</f>
        <v>39.2434080516365</v>
      </c>
      <c r="E269" s="1" t="n">
        <f aca="false">SQRT(B269^2+C269^2)</f>
        <v>148.8667886476</v>
      </c>
      <c r="F269" s="1" t="n">
        <f aca="false">ATAN2(C269,B269)*180/PI()</f>
        <v>1.60617753703969</v>
      </c>
      <c r="G269" s="69" t="n">
        <f aca="false">G268+Y268*dt</f>
        <v>2.61596184875985</v>
      </c>
      <c r="H269" s="69" t="n">
        <f aca="false">H268+Z268*dt</f>
        <v>50.397905900925</v>
      </c>
      <c r="I269" s="69" t="n">
        <f aca="false">I268+AA268*dt</f>
        <v>-15.4737006062642</v>
      </c>
      <c r="J269" s="1" t="n">
        <f aca="false">SQRT(G269^2+H269^2+I269^2)</f>
        <v>52.7847287200092</v>
      </c>
      <c r="K269" s="1" t="n">
        <f aca="false">IF(D269&gt;=hwind,SQRT((G269-vxw)^2+(H269-vyw)^2+I269^2),J269)</f>
        <v>52.7847287200092</v>
      </c>
      <c r="L269" s="1" t="n">
        <f aca="false">J269/1.467</f>
        <v>35.981410170422</v>
      </c>
      <c r="M269" s="70" t="n">
        <f aca="false">cd0+cdspin*(spin/1000)*EXP(-A269/(tau*146.7/K269))</f>
        <v>0.485684217293947</v>
      </c>
      <c r="N269" s="71" t="n">
        <f aca="false">(romega/K269)*EXP(-A269/(tau*146.7/K269))</f>
        <v>1.52022920121321</v>
      </c>
      <c r="O269" s="71" t="n">
        <f aca="false">cl2_*N269/(cl0+cl1_*N269)</f>
        <v>0.412296021413312</v>
      </c>
      <c r="P269" s="71" t="n">
        <f aca="false">IF(D269&gt;=hwind,vxw,0)</f>
        <v>0</v>
      </c>
      <c r="Q269" s="71" t="n">
        <f aca="false">IF(D269&gt;=hwind,vyw,0)</f>
        <v>0</v>
      </c>
      <c r="R269" s="70" t="n">
        <f aca="false">-const*$M269*$K269*(G269-P269)</f>
        <v>-0.359999954719578</v>
      </c>
      <c r="S269" s="70" t="n">
        <f aca="false">-const*$M269*$K269*(H269-Q269)</f>
        <v>-6.93559191273977</v>
      </c>
      <c r="T269" s="70" t="n">
        <f aca="false">-const*$M269*$K269*I269</f>
        <v>2.12943912780695</v>
      </c>
      <c r="U269" s="72" t="n">
        <f aca="false">omega*EXP(-A269/tau)*30/PI()</f>
        <v>6019.39274582489</v>
      </c>
      <c r="V269" s="70" t="n">
        <f aca="false">const*($O269/omega)*K269*(wy*I269-wz*(H269-Q269))</f>
        <v>0.643973148583114</v>
      </c>
      <c r="W269" s="70" t="n">
        <f aca="false">const*($O269/omega)*K269*(wz*(G269-P269)-wx*I269)</f>
        <v>1.74562071010946</v>
      </c>
      <c r="X269" s="70" t="n">
        <f aca="false">const*($O269/omega)*K269*(wx*(H269-Q269)-wy*(G269-P269))</f>
        <v>5.79436294888791</v>
      </c>
      <c r="Y269" s="70" t="n">
        <f aca="false">R269+V269</f>
        <v>0.283973193863536</v>
      </c>
      <c r="Z269" s="70" t="n">
        <f aca="false">S269+W269</f>
        <v>-5.1899712026303</v>
      </c>
      <c r="AA269" s="70" t="n">
        <f aca="false">T269+X269-32.174</f>
        <v>-24.2501979233051</v>
      </c>
      <c r="AB269" s="0" t="n">
        <f aca="false">IF(($D269-height)*($D270-height)&lt;0,1,0)</f>
        <v>0</v>
      </c>
    </row>
    <row r="270" customFormat="false" ht="12.75" hidden="false" customHeight="false" outlineLevel="0" collapsed="false">
      <c r="A270" s="0" t="n">
        <f aca="false">A269+dt</f>
        <v>2.37999999999999</v>
      </c>
      <c r="B270" s="70" t="n">
        <f aca="false">B269+G269*dt+0.5*Y269*dt*dt</f>
        <v>4.19882279879576</v>
      </c>
      <c r="C270" s="70" t="n">
        <f aca="false">C269+H269*dt+0.5*Z269*dt*dt</f>
        <v>149.312018262925</v>
      </c>
      <c r="D270" s="70" t="n">
        <f aca="false">D269+I269*dt+0.5*AA269*dt*dt</f>
        <v>39.0874585356777</v>
      </c>
      <c r="E270" s="1" t="n">
        <f aca="false">SQRT(B270^2+C270^2)</f>
        <v>149.3710444184</v>
      </c>
      <c r="F270" s="1" t="n">
        <f aca="false">ATAN2(C270,B270)*180/PI()</f>
        <v>1.61079759553975</v>
      </c>
      <c r="G270" s="69" t="n">
        <f aca="false">G269+Y269*dt</f>
        <v>2.61880158069848</v>
      </c>
      <c r="H270" s="69" t="n">
        <f aca="false">H269+Z269*dt</f>
        <v>50.3460061888987</v>
      </c>
      <c r="I270" s="69" t="n">
        <f aca="false">I269+AA269*dt</f>
        <v>-15.7162025854973</v>
      </c>
      <c r="J270" s="1" t="n">
        <f aca="false">SQRT(G270^2+H270^2+I270^2)</f>
        <v>52.8069832938797</v>
      </c>
      <c r="K270" s="1" t="n">
        <f aca="false">IF(D270&gt;=hwind,SQRT((G270-vxw)^2+(H270-vyw)^2+I270^2),J270)</f>
        <v>52.8069832938797</v>
      </c>
      <c r="L270" s="1" t="n">
        <f aca="false">J270/1.467</f>
        <v>35.9965802957598</v>
      </c>
      <c r="M270" s="70" t="n">
        <f aca="false">cd0+cdspin*(spin/1000)*EXP(-A270/(tau*146.7/K270))</f>
        <v>0.485659819179119</v>
      </c>
      <c r="N270" s="71" t="n">
        <f aca="false">(romega/K270)*EXP(-A270/(tau*146.7/K270))</f>
        <v>1.5193879959436</v>
      </c>
      <c r="O270" s="71" t="n">
        <f aca="false">cl2_*N270/(cl0+cl1_*N270)</f>
        <v>0.412263798923115</v>
      </c>
      <c r="P270" s="71" t="n">
        <f aca="false">IF(D270&gt;=hwind,vxw,0)</f>
        <v>0</v>
      </c>
      <c r="Q270" s="71" t="n">
        <f aca="false">IF(D270&gt;=hwind,vyw,0)</f>
        <v>0</v>
      </c>
      <c r="R270" s="70" t="n">
        <f aca="false">-const*$M270*$K270*(G270-P270)</f>
        <v>-0.360524581852239</v>
      </c>
      <c r="S270" s="70" t="n">
        <f aca="false">-const*$M270*$K270*(H270-Q270)</f>
        <v>-6.93102255740267</v>
      </c>
      <c r="T270" s="70" t="n">
        <f aca="false">-const*$M270*$K270*I270</f>
        <v>2.16361461181425</v>
      </c>
      <c r="U270" s="72" t="n">
        <f aca="false">omega*EXP(-A270/tau)*30/PI()</f>
        <v>6017.38661594984</v>
      </c>
      <c r="V270" s="70" t="n">
        <f aca="false">const*($O270/omega)*K270*(wy*I270-wz*(H270-Q270))</f>
        <v>0.641212783856102</v>
      </c>
      <c r="W270" s="70" t="n">
        <f aca="false">const*($O270/omega)*K270*(wz*(G270-P270)-wx*I270)</f>
        <v>1.77417956891613</v>
      </c>
      <c r="X270" s="70" t="n">
        <f aca="false">const*($O270/omega)*K270*(wx*(H270-Q270)-wy*(G270-P270))</f>
        <v>5.79033415443315</v>
      </c>
      <c r="Y270" s="70" t="n">
        <f aca="false">R270+V270</f>
        <v>0.280688202003863</v>
      </c>
      <c r="Z270" s="70" t="n">
        <f aca="false">S270+W270</f>
        <v>-5.15684298848654</v>
      </c>
      <c r="AA270" s="70" t="n">
        <f aca="false">T270+X270-32.174</f>
        <v>-24.2200512337526</v>
      </c>
      <c r="AB270" s="0" t="n">
        <f aca="false">IF(($D270-height)*($D271-height)&lt;0,1,0)</f>
        <v>0</v>
      </c>
    </row>
    <row r="271" customFormat="false" ht="12.75" hidden="false" customHeight="false" outlineLevel="0" collapsed="false">
      <c r="A271" s="0" t="n">
        <f aca="false">A270+dt</f>
        <v>2.38999999999999</v>
      </c>
      <c r="B271" s="70" t="n">
        <f aca="false">B270+G270*dt+0.5*Y270*dt*dt</f>
        <v>4.22502484901284</v>
      </c>
      <c r="C271" s="70" t="n">
        <f aca="false">C270+H270*dt+0.5*Z270*dt*dt</f>
        <v>149.815220482664</v>
      </c>
      <c r="D271" s="70" t="n">
        <f aca="false">D270+I270*dt+0.5*AA270*dt*dt</f>
        <v>38.929085507261</v>
      </c>
      <c r="E271" s="1" t="n">
        <f aca="false">SQRT(B271^2+C271^2)</f>
        <v>149.874784814672</v>
      </c>
      <c r="F271" s="1" t="n">
        <f aca="false">ATAN2(C271,B271)*180/PI()</f>
        <v>1.61540292985952</v>
      </c>
      <c r="G271" s="69" t="n">
        <f aca="false">G270+Y270*dt</f>
        <v>2.62160846271852</v>
      </c>
      <c r="H271" s="69" t="n">
        <f aca="false">H270+Z270*dt</f>
        <v>50.2944377590138</v>
      </c>
      <c r="I271" s="69" t="n">
        <f aca="false">I270+AA270*dt</f>
        <v>-15.9584030978348</v>
      </c>
      <c r="J271" s="1" t="n">
        <f aca="false">SQRT(G271^2+H271^2+I271^2)</f>
        <v>52.830615459789</v>
      </c>
      <c r="K271" s="1" t="n">
        <f aca="false">IF(D271&gt;=hwind,SQRT((G271-vxw)^2+(H271-vyw)^2+I271^2),J271)</f>
        <v>52.830615459789</v>
      </c>
      <c r="L271" s="1" t="n">
        <f aca="false">J271/1.467</f>
        <v>36.0126894749755</v>
      </c>
      <c r="M271" s="70" t="n">
        <f aca="false">cd0+cdspin*(spin/1000)*EXP(-A271/(tau*146.7/K271))</f>
        <v>0.485635267313091</v>
      </c>
      <c r="N271" s="71" t="n">
        <f aca="false">(romega/K271)*EXP(-A271/(tau*146.7/K271))</f>
        <v>1.518506639165</v>
      </c>
      <c r="O271" s="71" t="n">
        <f aca="false">cl2_*N271/(cl0+cl1_*N271)</f>
        <v>0.41223000553811</v>
      </c>
      <c r="P271" s="71" t="n">
        <f aca="false">IF(D271&gt;=hwind,vxw,0)</f>
        <v>0</v>
      </c>
      <c r="Q271" s="71" t="n">
        <f aca="false">IF(D271&gt;=hwind,vyw,0)</f>
        <v>0</v>
      </c>
      <c r="R271" s="70" t="n">
        <f aca="false">-const*$M271*$K271*(G271-P271)</f>
        <v>-0.361054260309691</v>
      </c>
      <c r="S271" s="70" t="n">
        <f aca="false">-const*$M271*$K271*(H271-Q271)</f>
        <v>-6.92667165254045</v>
      </c>
      <c r="T271" s="70" t="n">
        <f aca="false">-const*$M271*$K271*I271</f>
        <v>2.19782988503088</v>
      </c>
      <c r="U271" s="72" t="n">
        <f aca="false">omega*EXP(-A271/tau)*30/PI()</f>
        <v>6015.3811546733</v>
      </c>
      <c r="V271" s="70" t="n">
        <f aca="false">const*($O271/omega)*K271*(wy*I271-wz*(H271-Q271))</f>
        <v>0.638472399188586</v>
      </c>
      <c r="W271" s="70" t="n">
        <f aca="false">const*($O271/omega)*K271*(wz*(G271-P271)-wx*I271)</f>
        <v>1.80276333074608</v>
      </c>
      <c r="X271" s="70" t="n">
        <f aca="false">const*($O271/omega)*K271*(wx*(H271-Q271)-wy*(G271-P271))</f>
        <v>5.78646824567897</v>
      </c>
      <c r="Y271" s="70" t="n">
        <f aca="false">R271+V271</f>
        <v>0.277418138878895</v>
      </c>
      <c r="Z271" s="70" t="n">
        <f aca="false">S271+W271</f>
        <v>-5.12390832179437</v>
      </c>
      <c r="AA271" s="70" t="n">
        <f aca="false">T271+X271-32.174</f>
        <v>-24.1897018692902</v>
      </c>
      <c r="AB271" s="0" t="n">
        <f aca="false">IF(($D271-height)*($D272-height)&lt;0,1,0)</f>
        <v>0</v>
      </c>
    </row>
    <row r="272" customFormat="false" ht="12.75" hidden="false" customHeight="false" outlineLevel="0" collapsed="false">
      <c r="A272" s="0" t="n">
        <f aca="false">A271+dt</f>
        <v>2.39999999999999</v>
      </c>
      <c r="B272" s="70" t="n">
        <f aca="false">B271+G271*dt+0.5*Y271*dt*dt</f>
        <v>4.25125480454697</v>
      </c>
      <c r="C272" s="70" t="n">
        <f aca="false">C271+H271*dt+0.5*Z271*dt*dt</f>
        <v>150.317908664839</v>
      </c>
      <c r="D272" s="70" t="n">
        <f aca="false">D271+I271*dt+0.5*AA271*dt*dt</f>
        <v>38.7682919911892</v>
      </c>
      <c r="E272" s="1" t="n">
        <f aca="false">SQRT(B272^2+C272^2)</f>
        <v>150.378013129526</v>
      </c>
      <c r="F272" s="1" t="n">
        <f aca="false">ATAN2(C272,B272)*180/PI()</f>
        <v>1.61999357494198</v>
      </c>
      <c r="G272" s="69" t="n">
        <f aca="false">G271+Y271*dt</f>
        <v>2.62438264410731</v>
      </c>
      <c r="H272" s="69" t="n">
        <f aca="false">H271+Z271*dt</f>
        <v>50.2431986757959</v>
      </c>
      <c r="I272" s="69" t="n">
        <f aca="false">I271+AA271*dt</f>
        <v>-16.2003001165277</v>
      </c>
      <c r="J272" s="1" t="n">
        <f aca="false">SQRT(G272^2+H272^2+I272^2)</f>
        <v>52.855615797224</v>
      </c>
      <c r="K272" s="1" t="n">
        <f aca="false">IF(D272&gt;=hwind,SQRT((G272-vxw)^2+(H272-vyw)^2+I272^2),J272)</f>
        <v>52.855615797224</v>
      </c>
      <c r="L272" s="1" t="n">
        <f aca="false">J272/1.467</f>
        <v>36.0297312864513</v>
      </c>
      <c r="M272" s="70" t="n">
        <f aca="false">cd0+cdspin*(spin/1000)*EXP(-A272/(tau*146.7/K272))</f>
        <v>0.485610560971938</v>
      </c>
      <c r="N272" s="71" t="n">
        <f aca="false">(romega/K272)*EXP(-A272/(tau*146.7/K272))</f>
        <v>1.51758551818306</v>
      </c>
      <c r="O272" s="71" t="n">
        <f aca="false">cl2_*N272/(cl0+cl1_*N272)</f>
        <v>0.412194651478414</v>
      </c>
      <c r="P272" s="71" t="n">
        <f aca="false">IF(D272&gt;=hwind,vxw,0)</f>
        <v>0</v>
      </c>
      <c r="Q272" s="71" t="n">
        <f aca="false">IF(D272&gt;=hwind,vyw,0)</f>
        <v>0</v>
      </c>
      <c r="R272" s="70" t="n">
        <f aca="false">-const*$M272*$K272*(G272-P272)</f>
        <v>-0.361588968531019</v>
      </c>
      <c r="S272" s="70" t="n">
        <f aca="false">-const*$M272*$K272*(H272-Q272)</f>
        <v>-6.92253716342488</v>
      </c>
      <c r="T272" s="70" t="n">
        <f aca="false">-const*$M272*$K272*I272</f>
        <v>2.23208678131644</v>
      </c>
      <c r="U272" s="72" t="n">
        <f aca="false">omega*EXP(-A272/tau)*30/PI()</f>
        <v>6013.37636177246</v>
      </c>
      <c r="V272" s="70" t="n">
        <f aca="false">const*($O272/omega)*K272*(wy*I272-wz*(H272-Q272))</f>
        <v>0.635751688306053</v>
      </c>
      <c r="W272" s="70" t="n">
        <f aca="false">const*($O272/omega)*K272*(wz*(G272-P272)-wx*I272)</f>
        <v>1.83137327976232</v>
      </c>
      <c r="X272" s="70" t="n">
        <f aca="false">const*($O272/omega)*K272*(wx*(H272-Q272)-wy*(G272-P272))</f>
        <v>5.78276368755779</v>
      </c>
      <c r="Y272" s="70" t="n">
        <f aca="false">R272+V272</f>
        <v>0.274162719775034</v>
      </c>
      <c r="Z272" s="70" t="n">
        <f aca="false">S272+W272</f>
        <v>-5.09116388366255</v>
      </c>
      <c r="AA272" s="70" t="n">
        <f aca="false">T272+X272-32.174</f>
        <v>-24.1591495311258</v>
      </c>
      <c r="AB272" s="0" t="n">
        <f aca="false">IF(($D272-height)*($D273-height)&lt;0,1,0)</f>
        <v>0</v>
      </c>
    </row>
    <row r="273" customFormat="false" ht="12.75" hidden="false" customHeight="false" outlineLevel="0" collapsed="false">
      <c r="A273" s="0" t="n">
        <f aca="false">A272+dt</f>
        <v>2.40999999999999</v>
      </c>
      <c r="B273" s="70" t="n">
        <f aca="false">B272+G272*dt+0.5*Y272*dt*dt</f>
        <v>4.27751233912404</v>
      </c>
      <c r="C273" s="70" t="n">
        <f aca="false">C272+H272*dt+0.5*Z272*dt*dt</f>
        <v>150.820086093402</v>
      </c>
      <c r="D273" s="70" t="n">
        <f aca="false">D272+I272*dt+0.5*AA272*dt*dt</f>
        <v>38.6050810325474</v>
      </c>
      <c r="E273" s="1" t="n">
        <f aca="false">SQRT(B273^2+C273^2)</f>
        <v>150.88073263685</v>
      </c>
      <c r="F273" s="1" t="n">
        <f aca="false">ATAN2(C273,B273)*180/PI()</f>
        <v>1.62456956533082</v>
      </c>
      <c r="G273" s="69" t="n">
        <f aca="false">G272+Y272*dt</f>
        <v>2.62712427130506</v>
      </c>
      <c r="H273" s="69" t="n">
        <f aca="false">H272+Z272*dt</f>
        <v>50.1922870369592</v>
      </c>
      <c r="I273" s="69" t="n">
        <f aca="false">I272+AA272*dt</f>
        <v>-16.441891611839</v>
      </c>
      <c r="J273" s="1" t="n">
        <f aca="false">SQRT(G273^2+H273^2+I273^2)</f>
        <v>52.8819748091242</v>
      </c>
      <c r="K273" s="1" t="n">
        <f aca="false">IF(D273&gt;=hwind,SQRT((G273-vxw)^2+(H273-vyw)^2+I273^2),J273)</f>
        <v>52.8819748091242</v>
      </c>
      <c r="L273" s="1" t="n">
        <f aca="false">J273/1.467</f>
        <v>36.0476992563901</v>
      </c>
      <c r="M273" s="70" t="n">
        <f aca="false">cd0+cdspin*(spin/1000)*EXP(-A273/(tau*146.7/K273))</f>
        <v>0.485585699456106</v>
      </c>
      <c r="N273" s="71" t="n">
        <f aca="false">(romega/K273)*EXP(-A273/(tau*146.7/K273))</f>
        <v>1.51662502751709</v>
      </c>
      <c r="O273" s="71" t="n">
        <f aca="false">cl2_*N273/(cl0+cl1_*N273)</f>
        <v>0.412157747081852</v>
      </c>
      <c r="P273" s="71" t="n">
        <f aca="false">IF(D273&gt;=hwind,vxw,0)</f>
        <v>0</v>
      </c>
      <c r="Q273" s="71" t="n">
        <f aca="false">IF(D273&gt;=hwind,vyw,0)</f>
        <v>0</v>
      </c>
      <c r="R273" s="70" t="n">
        <f aca="false">-const*$M273*$K273*(G273-P273)</f>
        <v>-0.362128683111669</v>
      </c>
      <c r="S273" s="70" t="n">
        <f aca="false">-const*$M273*$K273*(H273-Q273)</f>
        <v>-6.9186170618521</v>
      </c>
      <c r="T273" s="70" t="n">
        <f aca="false">-const*$M273*$K273*I273</f>
        <v>2.26638709949654</v>
      </c>
      <c r="U273" s="72" t="n">
        <f aca="false">omega*EXP(-A273/tau)*30/PI()</f>
        <v>6011.37223702455</v>
      </c>
      <c r="V273" s="70" t="n">
        <f aca="false">const*($O273/omega)*K273*(wy*I273-wz*(H273-Q273))</f>
        <v>0.633050347415949</v>
      </c>
      <c r="W273" s="70" t="n">
        <f aca="false">const*($O273/omega)*K273*(wz*(G273-P273)-wx*I273)</f>
        <v>1.86001067341603</v>
      </c>
      <c r="X273" s="70" t="n">
        <f aca="false">const*($O273/omega)*K273*(wx*(H273-Q273)-wy*(G273-P273))</f>
        <v>5.77921894802783</v>
      </c>
      <c r="Y273" s="70" t="n">
        <f aca="false">R273+V273</f>
        <v>0.27092166430428</v>
      </c>
      <c r="Z273" s="70" t="n">
        <f aca="false">S273+W273</f>
        <v>-5.05860638843608</v>
      </c>
      <c r="AA273" s="70" t="n">
        <f aca="false">T273+X273-32.174</f>
        <v>-24.1283939524756</v>
      </c>
      <c r="AB273" s="0" t="n">
        <f aca="false">IF(($D273-height)*($D274-height)&lt;0,1,0)</f>
        <v>0</v>
      </c>
    </row>
    <row r="274" customFormat="false" ht="12.75" hidden="false" customHeight="false" outlineLevel="0" collapsed="false">
      <c r="A274" s="0" t="n">
        <f aca="false">A273+dt</f>
        <v>2.41999999999999</v>
      </c>
      <c r="B274" s="70" t="n">
        <f aca="false">B273+G273*dt+0.5*Y273*dt*dt</f>
        <v>4.3037971279203</v>
      </c>
      <c r="C274" s="70" t="n">
        <f aca="false">C273+H273*dt+0.5*Z273*dt*dt</f>
        <v>151.321756033452</v>
      </c>
      <c r="D274" s="70" t="n">
        <f aca="false">D273+I273*dt+0.5*AA273*dt*dt</f>
        <v>38.4394556967314</v>
      </c>
      <c r="E274" s="1" t="n">
        <f aca="false">SQRT(B274^2+C274^2)</f>
        <v>151.382946591636</v>
      </c>
      <c r="F274" s="1" t="n">
        <f aca="false">ATAN2(C274,B274)*180/PI()</f>
        <v>1.62913093517013</v>
      </c>
      <c r="G274" s="69" t="n">
        <f aca="false">G273+Y273*dt</f>
        <v>2.6298334879481</v>
      </c>
      <c r="H274" s="69" t="n">
        <f aca="false">H273+Z273*dt</f>
        <v>50.1417009730749</v>
      </c>
      <c r="I274" s="69" t="n">
        <f aca="false">I273+AA273*dt</f>
        <v>-16.6831755513637</v>
      </c>
      <c r="J274" s="1" t="n">
        <f aca="false">SQRT(G274^2+H274^2+I274^2)</f>
        <v>52.9096829240661</v>
      </c>
      <c r="K274" s="1" t="n">
        <f aca="false">IF(D274&gt;=hwind,SQRT((G274-vxw)^2+(H274-vyw)^2+I274^2),J274)</f>
        <v>52.9096829240661</v>
      </c>
      <c r="L274" s="1" t="n">
        <f aca="false">J274/1.467</f>
        <v>36.0665868603041</v>
      </c>
      <c r="M274" s="70" t="n">
        <f aca="false">cd0+cdspin*(spin/1000)*EXP(-A274/(tau*146.7/K274))</f>
        <v>0.485560682090347</v>
      </c>
      <c r="N274" s="71" t="n">
        <f aca="false">(romega/K274)*EXP(-A274/(tau*146.7/K274))</f>
        <v>1.51562556864057</v>
      </c>
      <c r="O274" s="71" t="n">
        <f aca="false">cl2_*N274/(cl0+cl1_*N274)</f>
        <v>0.412119302800788</v>
      </c>
      <c r="P274" s="71" t="n">
        <f aca="false">IF(D274&gt;=hwind,vxw,0)</f>
        <v>0</v>
      </c>
      <c r="Q274" s="71" t="n">
        <f aca="false">IF(D274&gt;=hwind,vyw,0)</f>
        <v>0</v>
      </c>
      <c r="R274" s="70" t="n">
        <f aca="false">-const*$M274*$K274*(G274-P274)</f>
        <v>-0.362673378834519</v>
      </c>
      <c r="S274" s="70" t="n">
        <f aca="false">-const*$M274*$K274*(H274-Q274)</f>
        <v>-6.91490932629497</v>
      </c>
      <c r="T274" s="70" t="n">
        <f aca="false">-const*$M274*$K274*I274</f>
        <v>2.30073260327345</v>
      </c>
      <c r="U274" s="72" t="n">
        <f aca="false">omega*EXP(-A274/tau)*30/PI()</f>
        <v>6009.36878020689</v>
      </c>
      <c r="V274" s="70" t="n">
        <f aca="false">const*($O274/omega)*K274*(wy*I274-wz*(H274-Q274))</f>
        <v>0.630368075239883</v>
      </c>
      <c r="W274" s="70" t="n">
        <f aca="false">const*($O274/omega)*K274*(wz*(G274-P274)-wx*I274)</f>
        <v>1.8886767423494</v>
      </c>
      <c r="X274" s="70" t="n">
        <f aca="false">const*($O274/omega)*K274*(wx*(H274-Q274)-wy*(G274-P274))</f>
        <v>5.77583249825645</v>
      </c>
      <c r="Y274" s="70" t="n">
        <f aca="false">R274+V274</f>
        <v>0.267694696405363</v>
      </c>
      <c r="Z274" s="70" t="n">
        <f aca="false">S274+W274</f>
        <v>-5.02623258394557</v>
      </c>
      <c r="AA274" s="70" t="n">
        <f aca="false">T274+X274-32.174</f>
        <v>-24.0974348984701</v>
      </c>
      <c r="AB274" s="0" t="n">
        <f aca="false">IF(($D274-height)*($D275-height)&lt;0,1,0)</f>
        <v>0</v>
      </c>
    </row>
    <row r="275" customFormat="false" ht="12.75" hidden="false" customHeight="false" outlineLevel="0" collapsed="false">
      <c r="A275" s="0" t="n">
        <f aca="false">A274+dt</f>
        <v>2.42999999999999</v>
      </c>
      <c r="B275" s="70" t="n">
        <f aca="false">B274+G274*dt+0.5*Y274*dt*dt</f>
        <v>4.3301088475346</v>
      </c>
      <c r="C275" s="70" t="n">
        <f aca="false">C274+H274*dt+0.5*Z274*dt*dt</f>
        <v>151.822921731554</v>
      </c>
      <c r="D275" s="70" t="n">
        <f aca="false">D274+I274*dt+0.5*AA274*dt*dt</f>
        <v>38.2714190694728</v>
      </c>
      <c r="E275" s="1" t="n">
        <f aca="false">SQRT(B275^2+C275^2)</f>
        <v>151.884658230307</v>
      </c>
      <c r="F275" s="1" t="n">
        <f aca="false">ATAN2(C275,B275)*180/PI()</f>
        <v>1.63367771820408</v>
      </c>
      <c r="G275" s="69" t="n">
        <f aca="false">G274+Y274*dt</f>
        <v>2.63251043491216</v>
      </c>
      <c r="H275" s="69" t="n">
        <f aca="false">H274+Z274*dt</f>
        <v>50.0914386472354</v>
      </c>
      <c r="I275" s="69" t="n">
        <f aca="false">I274+AA274*dt</f>
        <v>-16.9241499003484</v>
      </c>
      <c r="J275" s="1" t="n">
        <f aca="false">SQRT(G275^2+H275^2+I275^2)</f>
        <v>52.9387304984653</v>
      </c>
      <c r="K275" s="1" t="n">
        <f aca="false">IF(D275&gt;=hwind,SQRT((G275-vxw)^2+(H275-vyw)^2+I275^2),J275)</f>
        <v>52.9387304984653</v>
      </c>
      <c r="L275" s="1" t="n">
        <f aca="false">J275/1.467</f>
        <v>36.0863875245162</v>
      </c>
      <c r="M275" s="70" t="n">
        <f aca="false">cd0+cdspin*(spin/1000)*EXP(-A275/(tau*146.7/K275))</f>
        <v>0.485535508223635</v>
      </c>
      <c r="N275" s="71" t="n">
        <f aca="false">(romega/K275)*EXP(-A275/(tau*146.7/K275))</f>
        <v>1.5145875497199</v>
      </c>
      <c r="O275" s="71" t="n">
        <f aca="false">cl2_*N275/(cl0+cl1_*N275)</f>
        <v>0.412079329198934</v>
      </c>
      <c r="P275" s="71" t="n">
        <f aca="false">IF(D275&gt;=hwind,vxw,0)</f>
        <v>0</v>
      </c>
      <c r="Q275" s="71" t="n">
        <f aca="false">IF(D275&gt;=hwind,vyw,0)</f>
        <v>0</v>
      </c>
      <c r="R275" s="70" t="n">
        <f aca="false">-const*$M275*$K275*(G275-P275)</f>
        <v>-0.363223028701062</v>
      </c>
      <c r="S275" s="70" t="n">
        <f aca="false">-const*$M275*$K275*(H275-Q275)</f>
        <v>-6.91141194205728</v>
      </c>
      <c r="T275" s="70" t="n">
        <f aca="false">-const*$M275*$K275*I275</f>
        <v>2.33512502114753</v>
      </c>
      <c r="U275" s="72" t="n">
        <f aca="false">omega*EXP(-A275/tau)*30/PI()</f>
        <v>6007.36599109689</v>
      </c>
      <c r="V275" s="70" t="n">
        <f aca="false">const*($O275/omega)*K275*(wy*I275-wz*(H275-Q275))</f>
        <v>0.627704573045154</v>
      </c>
      <c r="W275" s="70" t="n">
        <f aca="false">const*($O275/omega)*K275*(wz*(G275-P275)-wx*I275)</f>
        <v>1.91737269030885</v>
      </c>
      <c r="X275" s="70" t="n">
        <f aca="false">const*($O275/omega)*K275*(wx*(H275-Q275)-wy*(G275-P275))</f>
        <v>5.77260281280436</v>
      </c>
      <c r="Y275" s="70" t="n">
        <f aca="false">R275+V275</f>
        <v>0.264481544344092</v>
      </c>
      <c r="Z275" s="70" t="n">
        <f aca="false">S275+W275</f>
        <v>-4.99403925174843</v>
      </c>
      <c r="AA275" s="70" t="n">
        <f aca="false">T275+X275-32.174</f>
        <v>-24.0662721660481</v>
      </c>
      <c r="AB275" s="0" t="n">
        <f aca="false">IF(($D275-height)*($D276-height)&lt;0,1,0)</f>
        <v>0</v>
      </c>
    </row>
    <row r="276" customFormat="false" ht="12.75" hidden="false" customHeight="false" outlineLevel="0" collapsed="false">
      <c r="A276" s="0" t="n">
        <f aca="false">A275+dt</f>
        <v>2.43999999999999</v>
      </c>
      <c r="B276" s="70" t="n">
        <f aca="false">B275+G275*dt+0.5*Y275*dt*dt</f>
        <v>4.35644717596094</v>
      </c>
      <c r="C276" s="70" t="n">
        <f aca="false">C275+H275*dt+0.5*Z275*dt*dt</f>
        <v>152.323586416064</v>
      </c>
      <c r="D276" s="70" t="n">
        <f aca="false">D275+I275*dt+0.5*AA275*dt*dt</f>
        <v>38.100974256861</v>
      </c>
      <c r="E276" s="1" t="n">
        <f aca="false">SQRT(B276^2+C276^2)</f>
        <v>152.385870771043</v>
      </c>
      <c r="F276" s="1" t="n">
        <f aca="false">ATAN2(C276,B276)*180/PI()</f>
        <v>1.63820994777675</v>
      </c>
      <c r="G276" s="69" t="n">
        <f aca="false">G275+Y275*dt</f>
        <v>2.6351552503556</v>
      </c>
      <c r="H276" s="69" t="n">
        <f aca="false">H275+Z275*dt</f>
        <v>50.041498254718</v>
      </c>
      <c r="I276" s="69" t="n">
        <f aca="false">I275+AA275*dt</f>
        <v>-17.1648126220089</v>
      </c>
      <c r="J276" s="1" t="n">
        <f aca="false">SQRT(G276^2+H276^2+I276^2)</f>
        <v>52.9691078187947</v>
      </c>
      <c r="K276" s="1" t="n">
        <f aca="false">IF(D276&gt;=hwind,SQRT((G276-vxw)^2+(H276-vyw)^2+I276^2),J276)</f>
        <v>52.9691078187947</v>
      </c>
      <c r="L276" s="1" t="n">
        <f aca="false">J276/1.467</f>
        <v>36.1070946276719</v>
      </c>
      <c r="M276" s="70" t="n">
        <f aca="false">cd0+cdspin*(spin/1000)*EXP(-A276/(tau*146.7/K276))</f>
        <v>0.485510177229084</v>
      </c>
      <c r="N276" s="71" t="n">
        <f aca="false">(romega/K276)*EXP(-A276/(tau*146.7/K276))</f>
        <v>1.51351138535191</v>
      </c>
      <c r="O276" s="71" t="n">
        <f aca="false">cl2_*N276/(cl0+cl1_*N276)</f>
        <v>0.412037836948144</v>
      </c>
      <c r="P276" s="71" t="n">
        <f aca="false">IF(D276&gt;=hwind,vxw,0)</f>
        <v>0</v>
      </c>
      <c r="Q276" s="71" t="n">
        <f aca="false">IF(D276&gt;=hwind,vyw,0)</f>
        <v>0</v>
      </c>
      <c r="R276" s="70" t="n">
        <f aca="false">-const*$M276*$K276*(G276-P276)</f>
        <v>-0.363777603962683</v>
      </c>
      <c r="S276" s="70" t="n">
        <f aca="false">-const*$M276*$K276*(H276-Q276)</f>
        <v>-6.90812290142965</v>
      </c>
      <c r="T276" s="70" t="n">
        <f aca="false">-const*$M276*$K276*I276</f>
        <v>2.36956604634972</v>
      </c>
      <c r="U276" s="72" t="n">
        <f aca="false">omega*EXP(-A276/tau)*30/PI()</f>
        <v>6005.363869472</v>
      </c>
      <c r="V276" s="70" t="n">
        <f aca="false">const*($O276/omega)*K276*(wy*I276-wz*(H276-Q276))</f>
        <v>0.625059544675594</v>
      </c>
      <c r="W276" s="70" t="n">
        <f aca="false">const*($O276/omega)*K276*(wz*(G276-P276)-wx*I276)</f>
        <v>1.94609969406829</v>
      </c>
      <c r="X276" s="70" t="n">
        <f aca="false">const*($O276/omega)*K276*(wx*(H276-Q276)-wy*(G276-P276))</f>
        <v>5.76952836981053</v>
      </c>
      <c r="Y276" s="70" t="n">
        <f aca="false">R276+V276</f>
        <v>0.261281940712911</v>
      </c>
      <c r="Z276" s="70" t="n">
        <f aca="false">S276+W276</f>
        <v>-4.96202320736136</v>
      </c>
      <c r="AA276" s="70" t="n">
        <f aca="false">T276+X276-32.174</f>
        <v>-24.0349055838397</v>
      </c>
      <c r="AB276" s="0" t="n">
        <f aca="false">IF(($D276-height)*($D277-height)&lt;0,1,0)</f>
        <v>0</v>
      </c>
    </row>
    <row r="277" customFormat="false" ht="12.75" hidden="false" customHeight="false" outlineLevel="0" collapsed="false">
      <c r="A277" s="0" t="n">
        <f aca="false">A276+dt</f>
        <v>2.44999999999999</v>
      </c>
      <c r="B277" s="70" t="n">
        <f aca="false">B276+G276*dt+0.5*Y276*dt*dt</f>
        <v>4.38281179256153</v>
      </c>
      <c r="C277" s="70" t="n">
        <f aca="false">C276+H276*dt+0.5*Z276*dt*dt</f>
        <v>152.823753297451</v>
      </c>
      <c r="D277" s="70" t="n">
        <f aca="false">D276+I276*dt+0.5*AA276*dt*dt</f>
        <v>37.9281243853617</v>
      </c>
      <c r="E277" s="1" t="n">
        <f aca="false">SQRT(B277^2+C277^2)</f>
        <v>152.886587414099</v>
      </c>
      <c r="F277" s="1" t="n">
        <f aca="false">ATAN2(C277,B277)*180/PI()</f>
        <v>1.64272765683202</v>
      </c>
      <c r="G277" s="69" t="n">
        <f aca="false">G276+Y276*dt</f>
        <v>2.63776806976273</v>
      </c>
      <c r="H277" s="69" t="n">
        <f aca="false">H276+Z276*dt</f>
        <v>49.9918780226443</v>
      </c>
      <c r="I277" s="69" t="n">
        <f aca="false">I276+AA276*dt</f>
        <v>-17.4051616778473</v>
      </c>
      <c r="J277" s="1" t="n">
        <f aca="false">SQRT(G277^2+H277^2+I277^2)</f>
        <v>53.0008051038172</v>
      </c>
      <c r="K277" s="1" t="n">
        <f aca="false">IF(D277&gt;=hwind,SQRT((G277-vxw)^2+(H277-vyw)^2+I277^2),J277)</f>
        <v>53.0008051038172</v>
      </c>
      <c r="L277" s="1" t="n">
        <f aca="false">J277/1.467</f>
        <v>36.1287015022612</v>
      </c>
      <c r="M277" s="70" t="n">
        <f aca="false">cd0+cdspin*(spin/1000)*EXP(-A277/(tau*146.7/K277))</f>
        <v>0.485484688503851</v>
      </c>
      <c r="N277" s="71" t="n">
        <f aca="false">(romega/K277)*EXP(-A277/(tau*146.7/K277))</f>
        <v>1.51239749630019</v>
      </c>
      <c r="O277" s="71" t="n">
        <f aca="false">cl2_*N277/(cl0+cl1_*N277)</f>
        <v>0.411994836825184</v>
      </c>
      <c r="P277" s="71" t="n">
        <f aca="false">IF(D277&gt;=hwind,vxw,0)</f>
        <v>0</v>
      </c>
      <c r="Q277" s="71" t="n">
        <f aca="false">IF(D277&gt;=hwind,vyw,0)</f>
        <v>0</v>
      </c>
      <c r="R277" s="70" t="n">
        <f aca="false">-const*$M277*$K277*(G277-P277)</f>
        <v>-0.36433707415202</v>
      </c>
      <c r="S277" s="70" t="n">
        <f aca="false">-const*$M277*$K277*(H277-Q277)</f>
        <v>-6.90504020384676</v>
      </c>
      <c r="T277" s="70" t="n">
        <f aca="false">-const*$M277*$K277*I277</f>
        <v>2.40405733678479</v>
      </c>
      <c r="U277" s="72" t="n">
        <f aca="false">omega*EXP(-A277/tau)*30/PI()</f>
        <v>6003.36241510976</v>
      </c>
      <c r="V277" s="70" t="n">
        <f aca="false">const*($O277/omega)*K277*(wy*I277-wz*(H277-Q277))</f>
        <v>0.622432696581669</v>
      </c>
      <c r="W277" s="70" t="n">
        <f aca="false">const*($O277/omega)*K277*(wz*(G277-P277)-wx*I277)</f>
        <v>1.97485890336264</v>
      </c>
      <c r="X277" s="70" t="n">
        <f aca="false">const*($O277/omega)*K277*(wx*(H277-Q277)-wy*(G277-P277))</f>
        <v>5.76660765117761</v>
      </c>
      <c r="Y277" s="70" t="n">
        <f aca="false">R277+V277</f>
        <v>0.25809562242965</v>
      </c>
      <c r="Z277" s="70" t="n">
        <f aca="false">S277+W277</f>
        <v>-4.93018130048412</v>
      </c>
      <c r="AA277" s="70" t="n">
        <f aca="false">T277+X277-32.174</f>
        <v>-24.0033350120376</v>
      </c>
      <c r="AB277" s="0" t="n">
        <f aca="false">IF(($D277-height)*($D278-height)&lt;0,1,0)</f>
        <v>0</v>
      </c>
    </row>
    <row r="278" customFormat="false" ht="12.75" hidden="false" customHeight="false" outlineLevel="0" collapsed="false">
      <c r="A278" s="0" t="n">
        <f aca="false">A277+dt</f>
        <v>2.45999999999999</v>
      </c>
      <c r="B278" s="70" t="n">
        <f aca="false">B277+G277*dt+0.5*Y277*dt*dt</f>
        <v>4.40920237804028</v>
      </c>
      <c r="C278" s="70" t="n">
        <f aca="false">C277+H277*dt+0.5*Z277*dt*dt</f>
        <v>153.323425568612</v>
      </c>
      <c r="D278" s="70" t="n">
        <f aca="false">D277+I277*dt+0.5*AA277*dt*dt</f>
        <v>37.7528726018327</v>
      </c>
      <c r="E278" s="1" t="n">
        <f aca="false">SQRT(B278^2+C278^2)</f>
        <v>153.386811342124</v>
      </c>
      <c r="F278" s="1" t="n">
        <f aca="false">ATAN2(C278,B278)*180/PI()</f>
        <v>1.64723087791359</v>
      </c>
      <c r="G278" s="69" t="n">
        <f aca="false">G277+Y277*dt</f>
        <v>2.64034902598702</v>
      </c>
      <c r="H278" s="69" t="n">
        <f aca="false">H277+Z277*dt</f>
        <v>49.9425762096395</v>
      </c>
      <c r="I278" s="69" t="n">
        <f aca="false">I277+AA277*dt</f>
        <v>-17.6451950279677</v>
      </c>
      <c r="J278" s="1" t="n">
        <f aca="false">SQRT(G278^2+H278^2+I278^2)</f>
        <v>53.0338125068309</v>
      </c>
      <c r="K278" s="1" t="n">
        <f aca="false">IF(D278&gt;=hwind,SQRT((G278-vxw)^2+(H278-vyw)^2+I278^2),J278)</f>
        <v>53.0338125068309</v>
      </c>
      <c r="L278" s="1" t="n">
        <f aca="false">J278/1.467</f>
        <v>36.1512014361492</v>
      </c>
      <c r="M278" s="70" t="n">
        <f aca="false">cd0+cdspin*(spin/1000)*EXP(-A278/(tau*146.7/K278))</f>
        <v>0.485459041469041</v>
      </c>
      <c r="N278" s="71" t="n">
        <f aca="false">(romega/K278)*EXP(-A278/(tau*146.7/K278))</f>
        <v>1.51124630923073</v>
      </c>
      <c r="O278" s="71" t="n">
        <f aca="false">cl2_*N278/(cl0+cl1_*N278)</f>
        <v>0.411950339708487</v>
      </c>
      <c r="P278" s="71" t="n">
        <f aca="false">IF(D278&gt;=hwind,vxw,0)</f>
        <v>0</v>
      </c>
      <c r="Q278" s="71" t="n">
        <f aca="false">IF(D278&gt;=hwind,vyw,0)</f>
        <v>0</v>
      </c>
      <c r="R278" s="70" t="n">
        <f aca="false">-const*$M278*$K278*(G278-P278)</f>
        <v>-0.364901407114394</v>
      </c>
      <c r="S278" s="70" t="n">
        <f aca="false">-const*$M278*$K278*(H278-Q278)</f>
        <v>-6.90216185604579</v>
      </c>
      <c r="T278" s="70" t="n">
        <f aca="false">-const*$M278*$K278*I278</f>
        <v>2.43860051498546</v>
      </c>
      <c r="U278" s="72" t="n">
        <f aca="false">omega*EXP(-A278/tau)*30/PI()</f>
        <v>6001.36162778781</v>
      </c>
      <c r="V278" s="70" t="n">
        <f aca="false">const*($O278/omega)*K278*(wy*I278-wz*(H278-Q278))</f>
        <v>0.619823737849846</v>
      </c>
      <c r="W278" s="70" t="n">
        <f aca="false">const*($O278/omega)*K278*(wz*(G278-P278)-wx*I278)</f>
        <v>2.00365144083139</v>
      </c>
      <c r="X278" s="70" t="n">
        <f aca="false">const*($O278/omega)*K278*(wx*(H278-Q278)-wy*(G278-P278))</f>
        <v>5.76383914275754</v>
      </c>
      <c r="Y278" s="70" t="n">
        <f aca="false">R278+V278</f>
        <v>0.254922330735453</v>
      </c>
      <c r="Z278" s="70" t="n">
        <f aca="false">S278+W278</f>
        <v>-4.89851041521441</v>
      </c>
      <c r="AA278" s="70" t="n">
        <f aca="false">T278+X278-32.174</f>
        <v>-23.971560342257</v>
      </c>
      <c r="AB278" s="0" t="n">
        <f aca="false">IF(($D278-height)*($D279-height)&lt;0,1,0)</f>
        <v>0</v>
      </c>
    </row>
    <row r="279" customFormat="false" ht="12.75" hidden="false" customHeight="false" outlineLevel="0" collapsed="false">
      <c r="A279" s="0" t="n">
        <f aca="false">A278+dt</f>
        <v>2.46999999999999</v>
      </c>
      <c r="B279" s="70" t="n">
        <f aca="false">B278+G278*dt+0.5*Y278*dt*dt</f>
        <v>4.43561861441669</v>
      </c>
      <c r="C279" s="70" t="n">
        <f aca="false">C278+H278*dt+0.5*Z278*dt*dt</f>
        <v>153.822606405188</v>
      </c>
      <c r="D279" s="70" t="n">
        <f aca="false">D278+I278*dt+0.5*AA278*dt*dt</f>
        <v>37.5752220735359</v>
      </c>
      <c r="E279" s="1" t="n">
        <f aca="false">SQRT(B279^2+C279^2)</f>
        <v>153.886545720468</v>
      </c>
      <c r="F279" s="1" t="n">
        <f aca="false">ATAN2(C279,B279)*180/PI()</f>
        <v>1.65171964316496</v>
      </c>
      <c r="G279" s="69" t="n">
        <f aca="false">G278+Y278*dt</f>
        <v>2.64289824929438</v>
      </c>
      <c r="H279" s="69" t="n">
        <f aca="false">H278+Z278*dt</f>
        <v>49.8935911054874</v>
      </c>
      <c r="I279" s="69" t="n">
        <f aca="false">I278+AA278*dt</f>
        <v>-17.8849106313903</v>
      </c>
      <c r="J279" s="1" t="n">
        <f aca="false">SQRT(G279^2+H279^2+I279^2)</f>
        <v>53.0681201179249</v>
      </c>
      <c r="K279" s="1" t="n">
        <f aca="false">IF(D279&gt;=hwind,SQRT((G279-vxw)^2+(H279-vyw)^2+I279^2),J279)</f>
        <v>53.0681201179249</v>
      </c>
      <c r="L279" s="1" t="n">
        <f aca="false">J279/1.467</f>
        <v>36.1745876741138</v>
      </c>
      <c r="M279" s="70" t="n">
        <f aca="false">cd0+cdspin*(spin/1000)*EXP(-A279/(tau*146.7/K279))</f>
        <v>0.485433235569597</v>
      </c>
      <c r="N279" s="71" t="n">
        <f aca="false">(romega/K279)*EXP(-A279/(tau*146.7/K279))</f>
        <v>1.51005825644699</v>
      </c>
      <c r="O279" s="71" t="n">
        <f aca="false">cl2_*N279/(cl0+cl1_*N279)</f>
        <v>0.411904356574901</v>
      </c>
      <c r="P279" s="71" t="n">
        <f aca="false">IF(D279&gt;=hwind,vxw,0)</f>
        <v>0</v>
      </c>
      <c r="Q279" s="71" t="n">
        <f aca="false">IF(D279&gt;=hwind,vyw,0)</f>
        <v>0</v>
      </c>
      <c r="R279" s="70" t="n">
        <f aca="false">-const*$M279*$K279*(G279-P279)</f>
        <v>-0.365470569039303</v>
      </c>
      <c r="S279" s="70" t="n">
        <f aca="false">-const*$M279*$K279*(H279-Q279)</f>
        <v>-6.89948587222577</v>
      </c>
      <c r="T279" s="70" t="n">
        <f aca="false">-const*$M279*$K279*I279</f>
        <v>2.47319716807729</v>
      </c>
      <c r="U279" s="72" t="n">
        <f aca="false">omega*EXP(-A279/tau)*30/PI()</f>
        <v>5999.36150728381</v>
      </c>
      <c r="V279" s="70" t="n">
        <f aca="false">const*($O279/omega)*K279*(wy*I279-wz*(H279-Q279))</f>
        <v>0.617232380231175</v>
      </c>
      <c r="W279" s="70" t="n">
        <f aca="false">const*($O279/omega)*K279*(wz*(G279-P279)-wx*I279)</f>
        <v>2.03247840197225</v>
      </c>
      <c r="X279" s="70" t="n">
        <f aca="false">const*($O279/omega)*K279*(wx*(H279-Q279)-wy*(G279-P279))</f>
        <v>5.76122133453731</v>
      </c>
      <c r="Y279" s="70" t="n">
        <f aca="false">R279+V279</f>
        <v>0.251761811191872</v>
      </c>
      <c r="Z279" s="70" t="n">
        <f aca="false">S279+W279</f>
        <v>-4.86700747025352</v>
      </c>
      <c r="AA279" s="70" t="n">
        <f aca="false">T279+X279-32.174</f>
        <v>-23.9395814973854</v>
      </c>
      <c r="AB279" s="0" t="n">
        <f aca="false">IF(($D279-height)*($D280-height)&lt;0,1,0)</f>
        <v>0</v>
      </c>
    </row>
    <row r="280" customFormat="false" ht="12.75" hidden="false" customHeight="false" outlineLevel="0" collapsed="false">
      <c r="A280" s="0" t="n">
        <f aca="false">A279+dt</f>
        <v>2.47999999999999</v>
      </c>
      <c r="B280" s="70" t="n">
        <f aca="false">B279+G279*dt+0.5*Y279*dt*dt</f>
        <v>4.46206018500019</v>
      </c>
      <c r="C280" s="70" t="n">
        <f aca="false">C279+H279*dt+0.5*Z279*dt*dt</f>
        <v>154.321298965869</v>
      </c>
      <c r="D280" s="70" t="n">
        <f aca="false">D279+I279*dt+0.5*AA279*dt*dt</f>
        <v>37.3951759881471</v>
      </c>
      <c r="E280" s="1" t="n">
        <f aca="false">SQRT(B280^2+C280^2)</f>
        <v>154.385793697502</v>
      </c>
      <c r="F280" s="1" t="n">
        <f aca="false">ATAN2(C280,B280)*180/PI()</f>
        <v>1.65619398432967</v>
      </c>
      <c r="G280" s="69" t="n">
        <f aca="false">G279+Y279*dt</f>
        <v>2.6454158674063</v>
      </c>
      <c r="H280" s="69" t="n">
        <f aca="false">H279+Z279*dt</f>
        <v>49.8449210307848</v>
      </c>
      <c r="I280" s="69" t="n">
        <f aca="false">I279+AA279*dt</f>
        <v>-18.1243064463641</v>
      </c>
      <c r="J280" s="1" t="n">
        <f aca="false">SQRT(G280^2+H280^2+I280^2)</f>
        <v>53.1037179662443</v>
      </c>
      <c r="K280" s="1" t="n">
        <f aca="false">IF(D280&gt;=hwind,SQRT((G280-vxw)^2+(H280-vyw)^2+I280^2),J280)</f>
        <v>53.1037179662443</v>
      </c>
      <c r="L280" s="1" t="n">
        <f aca="false">J280/1.467</f>
        <v>36.1988534193894</v>
      </c>
      <c r="M280" s="70" t="n">
        <f aca="false">cd0+cdspin*(spin/1000)*EXP(-A280/(tau*146.7/K280))</f>
        <v>0.485407270274182</v>
      </c>
      <c r="N280" s="71" t="n">
        <f aca="false">(romega/K280)*EXP(-A280/(tau*146.7/K280))</f>
        <v>1.50883377562484</v>
      </c>
      <c r="O280" s="71" t="n">
        <f aca="false">cl2_*N280/(cl0+cl1_*N280)</f>
        <v>0.411856898496418</v>
      </c>
      <c r="P280" s="71" t="n">
        <f aca="false">IF(D280&gt;=hwind,vxw,0)</f>
        <v>0</v>
      </c>
      <c r="Q280" s="71" t="n">
        <f aca="false">IF(D280&gt;=hwind,vyw,0)</f>
        <v>0</v>
      </c>
      <c r="R280" s="70" t="n">
        <f aca="false">-const*$M280*$K280*(G280-P280)</f>
        <v>-0.366044524491961</v>
      </c>
      <c r="S280" s="70" t="n">
        <f aca="false">-const*$M280*$K280*(H280-Q280)</f>
        <v>-6.89701027420758</v>
      </c>
      <c r="T280" s="70" t="n">
        <f aca="false">-const*$M280*$K280*I280</f>
        <v>2.50784884775434</v>
      </c>
      <c r="U280" s="72" t="n">
        <f aca="false">omega*EXP(-A280/tau)*30/PI()</f>
        <v>5997.36205337555</v>
      </c>
      <c r="V280" s="70" t="n">
        <f aca="false">const*($O280/omega)*K280*(wy*I280-wz*(H280-Q280))</f>
        <v>0.614658338169083</v>
      </c>
      <c r="W280" s="70" t="n">
        <f aca="false">const*($O280/omega)*K280*(wz*(G280-P280)-wx*I280)</f>
        <v>2.06134085510483</v>
      </c>
      <c r="X280" s="70" t="n">
        <f aca="false">const*($O280/omega)*K280*(wx*(H280-Q280)-wy*(G280-P280))</f>
        <v>5.75875272082453</v>
      </c>
      <c r="Y280" s="70" t="n">
        <f aca="false">R280+V280</f>
        <v>0.248613813677122</v>
      </c>
      <c r="Z280" s="70" t="n">
        <f aca="false">S280+W280</f>
        <v>-4.83566941910274</v>
      </c>
      <c r="AA280" s="70" t="n">
        <f aca="false">T280+X280-32.174</f>
        <v>-23.9073984314211</v>
      </c>
      <c r="AB280" s="0" t="n">
        <f aca="false">IF(($D280-height)*($D281-height)&lt;0,1,0)</f>
        <v>0</v>
      </c>
    </row>
    <row r="281" customFormat="false" ht="12.75" hidden="false" customHeight="false" outlineLevel="0" collapsed="false">
      <c r="A281" s="0" t="n">
        <f aca="false">A280+dt</f>
        <v>2.48999999999999</v>
      </c>
      <c r="B281" s="70" t="n">
        <f aca="false">B280+G280*dt+0.5*Y280*dt*dt</f>
        <v>4.48852677436494</v>
      </c>
      <c r="C281" s="70" t="n">
        <f aca="false">C280+H280*dt+0.5*Z280*dt*dt</f>
        <v>154.819506392706</v>
      </c>
      <c r="D281" s="70" t="n">
        <f aca="false">D280+I280*dt+0.5*AA280*dt*dt</f>
        <v>37.2127375537619</v>
      </c>
      <c r="E281" s="1" t="n">
        <f aca="false">SQRT(B281^2+C281^2)</f>
        <v>154.884558404914</v>
      </c>
      <c r="F281" s="1" t="n">
        <f aca="false">ATAN2(C281,B281)*180/PI()</f>
        <v>1.66065393275146</v>
      </c>
      <c r="G281" s="69" t="n">
        <f aca="false">G280+Y280*dt</f>
        <v>2.64790200554307</v>
      </c>
      <c r="H281" s="69" t="n">
        <f aca="false">H280+Z280*dt</f>
        <v>49.7965643365938</v>
      </c>
      <c r="I281" s="69" t="n">
        <f aca="false">I280+AA280*dt</f>
        <v>-18.3633804306783</v>
      </c>
      <c r="J281" s="1" t="n">
        <f aca="false">SQRT(G281^2+H281^2+I281^2)</f>
        <v>53.1405960222625</v>
      </c>
      <c r="K281" s="1" t="n">
        <f aca="false">IF(D281&gt;=hwind,SQRT((G281-vxw)^2+(H281-vyw)^2+I281^2),J281)</f>
        <v>53.1405960222625</v>
      </c>
      <c r="L281" s="1" t="n">
        <f aca="false">J281/1.467</f>
        <v>36.2239918352164</v>
      </c>
      <c r="M281" s="70" t="n">
        <f aca="false">cd0+cdspin*(spin/1000)*EXP(-A281/(tau*146.7/K281))</f>
        <v>0.485381145075067</v>
      </c>
      <c r="N281" s="71" t="n">
        <f aca="false">(romega/K281)*EXP(-A281/(tau*146.7/K281))</f>
        <v>1.5075733095475</v>
      </c>
      <c r="O281" s="71" t="n">
        <f aca="false">cl2_*N281/(cl0+cl1_*N281)</f>
        <v>0.411807976636903</v>
      </c>
      <c r="P281" s="71" t="n">
        <f aca="false">IF(D281&gt;=hwind,vxw,0)</f>
        <v>0</v>
      </c>
      <c r="Q281" s="71" t="n">
        <f aca="false">IF(D281&gt;=hwind,vyw,0)</f>
        <v>0</v>
      </c>
      <c r="R281" s="70" t="n">
        <f aca="false">-const*$M281*$K281*(G281-P281)</f>
        <v>-0.366623236444868</v>
      </c>
      <c r="S281" s="70" t="n">
        <f aca="false">-const*$M281*$K281*(H281-Q281)</f>
        <v>-6.89473309159445</v>
      </c>
      <c r="T281" s="70" t="n">
        <f aca="false">-const*$M281*$K281*I281</f>
        <v>2.54255707026547</v>
      </c>
      <c r="U281" s="72" t="n">
        <f aca="false">omega*EXP(-A281/tau)*30/PI()</f>
        <v>5995.36326584086</v>
      </c>
      <c r="V281" s="70" t="n">
        <f aca="false">const*($O281/omega)*K281*(wy*I281-wz*(H281-Q281))</f>
        <v>0.612101328826348</v>
      </c>
      <c r="W281" s="70" t="n">
        <f aca="false">const*($O281/omega)*K281*(wz*(G281-P281)-wx*I281)</f>
        <v>2.09023984134412</v>
      </c>
      <c r="X281" s="70" t="n">
        <f aca="false">const*($O281/omega)*K281*(wx*(H281-Q281)-wy*(G281-P281))</f>
        <v>5.75643180043264</v>
      </c>
      <c r="Y281" s="70" t="n">
        <f aca="false">R281+V281</f>
        <v>0.24547809238148</v>
      </c>
      <c r="Z281" s="70" t="n">
        <f aca="false">S281+W281</f>
        <v>-4.80449325025033</v>
      </c>
      <c r="AA281" s="70" t="n">
        <f aca="false">T281+X281-32.174</f>
        <v>-23.8750111293019</v>
      </c>
      <c r="AB281" s="0" t="n">
        <f aca="false">IF(($D281-height)*($D282-height)&lt;0,1,0)</f>
        <v>0</v>
      </c>
    </row>
    <row r="282" customFormat="false" ht="12.75" hidden="false" customHeight="false" outlineLevel="0" collapsed="false">
      <c r="A282" s="0" t="n">
        <f aca="false">A281+dt</f>
        <v>2.49999999999999</v>
      </c>
      <c r="B282" s="70" t="n">
        <f aca="false">B281+G281*dt+0.5*Y281*dt*dt</f>
        <v>4.51501806832499</v>
      </c>
      <c r="C282" s="70" t="n">
        <f aca="false">C281+H281*dt+0.5*Z281*dt*dt</f>
        <v>155.317231811409</v>
      </c>
      <c r="D282" s="70" t="n">
        <f aca="false">D281+I281*dt+0.5*AA281*dt*dt</f>
        <v>37.0279099988986</v>
      </c>
      <c r="E282" s="1" t="n">
        <f aca="false">SQRT(B282^2+C282^2)</f>
        <v>155.382842958019</v>
      </c>
      <c r="F282" s="1" t="n">
        <f aca="false">ATAN2(C282,B282)*180/PI()</f>
        <v>1.66509951937464</v>
      </c>
      <c r="G282" s="69" t="n">
        <f aca="false">G281+Y281*dt</f>
        <v>2.65035678646688</v>
      </c>
      <c r="H282" s="69" t="n">
        <f aca="false">H281+Z281*dt</f>
        <v>49.7485194040913</v>
      </c>
      <c r="I282" s="69" t="n">
        <f aca="false">I281+AA281*dt</f>
        <v>-18.6021305419713</v>
      </c>
      <c r="J282" s="1" t="n">
        <f aca="false">SQRT(G282^2+H282^2+I282^2)</f>
        <v>53.1787442000595</v>
      </c>
      <c r="K282" s="1" t="n">
        <f aca="false">IF(D282&gt;=hwind,SQRT((G282-vxw)^2+(H282-vyw)^2+I282^2),J282)</f>
        <v>53.1787442000595</v>
      </c>
      <c r="L282" s="1" t="n">
        <f aca="false">J282/1.467</f>
        <v>36.2499960463936</v>
      </c>
      <c r="M282" s="70" t="n">
        <f aca="false">cd0+cdspin*(spin/1000)*EXP(-A282/(tau*146.7/K282))</f>
        <v>0.485354859487996</v>
      </c>
      <c r="N282" s="71" t="n">
        <f aca="false">(romega/K282)*EXP(-A282/(tau*146.7/K282))</f>
        <v>1.50627730584084</v>
      </c>
      <c r="O282" s="71" t="n">
        <f aca="false">cl2_*N282/(cl0+cl1_*N282)</f>
        <v>0.411757602248816</v>
      </c>
      <c r="P282" s="71" t="n">
        <f aca="false">IF(D282&gt;=hwind,vxw,0)</f>
        <v>0</v>
      </c>
      <c r="Q282" s="71" t="n">
        <f aca="false">IF(D282&gt;=hwind,vyw,0)</f>
        <v>0</v>
      </c>
      <c r="R282" s="70" t="n">
        <f aca="false">-const*$M282*$K282*(G282-P282)</f>
        <v>-0.367206666309411</v>
      </c>
      <c r="S282" s="70" t="n">
        <f aca="false">-const*$M282*$K282*(H282-Q282)</f>
        <v>-6.89265236193273</v>
      </c>
      <c r="T282" s="70" t="n">
        <f aca="false">-const*$M282*$K282*I282</f>
        <v>2.5773233164112</v>
      </c>
      <c r="U282" s="72" t="n">
        <f aca="false">omega*EXP(-A282/tau)*30/PI()</f>
        <v>5993.36514445764</v>
      </c>
      <c r="V282" s="70" t="n">
        <f aca="false">const*($O282/omega)*K282*(wy*I282-wz*(H282-Q282))</f>
        <v>0.609561072111242</v>
      </c>
      <c r="W282" s="70" t="n">
        <f aca="false">const*($O282/omega)*K282*(wz*(G282-P282)-wx*I282)</f>
        <v>2.11917637458394</v>
      </c>
      <c r="X282" s="70" t="n">
        <f aca="false">const*($O282/omega)*K282*(wx*(H282-Q282)-wy*(G282-P282))</f>
        <v>5.75425707686565</v>
      </c>
      <c r="Y282" s="70" t="n">
        <f aca="false">R282+V282</f>
        <v>0.242354405801831</v>
      </c>
      <c r="Z282" s="70" t="n">
        <f aca="false">S282+W282</f>
        <v>-4.77347598734879</v>
      </c>
      <c r="AA282" s="70" t="n">
        <f aca="false">T282+X282-32.174</f>
        <v>-23.8424196067231</v>
      </c>
      <c r="AB282" s="0" t="n">
        <f aca="false">IF(($D282-height)*($D283-height)&lt;0,1,0)</f>
        <v>0</v>
      </c>
    </row>
    <row r="283" customFormat="false" ht="12.75" hidden="false" customHeight="false" outlineLevel="0" collapsed="false">
      <c r="A283" s="0" t="n">
        <f aca="false">A282+dt</f>
        <v>2.50999999999999</v>
      </c>
      <c r="B283" s="70" t="n">
        <f aca="false">B282+G282*dt+0.5*Y282*dt*dt</f>
        <v>4.54153375390995</v>
      </c>
      <c r="C283" s="70" t="n">
        <f aca="false">C282+H282*dt+0.5*Z282*dt*dt</f>
        <v>155.814478331651</v>
      </c>
      <c r="D283" s="70" t="n">
        <f aca="false">D282+I282*dt+0.5*AA282*dt*dt</f>
        <v>36.8406965724986</v>
      </c>
      <c r="E283" s="1" t="n">
        <f aca="false">SQRT(B283^2+C283^2)</f>
        <v>155.880650456054</v>
      </c>
      <c r="F283" s="1" t="n">
        <f aca="false">ATAN2(C283,B283)*180/PI()</f>
        <v>1.66953077474445</v>
      </c>
      <c r="G283" s="69" t="n">
        <f aca="false">G282+Y282*dt</f>
        <v>2.6527803305249</v>
      </c>
      <c r="H283" s="69" t="n">
        <f aca="false">H282+Z282*dt</f>
        <v>49.7007846442178</v>
      </c>
      <c r="I283" s="69" t="n">
        <f aca="false">I282+AA282*dt</f>
        <v>-18.8405547380386</v>
      </c>
      <c r="J283" s="1" t="n">
        <f aca="false">SQRT(G283^2+H283^2+I283^2)</f>
        <v>53.2181523596034</v>
      </c>
      <c r="K283" s="1" t="n">
        <f aca="false">IF(D283&gt;=hwind,SQRT((G283-vxw)^2+(H283-vyw)^2+I283^2),J283)</f>
        <v>53.2181523596034</v>
      </c>
      <c r="L283" s="1" t="n">
        <f aca="false">J283/1.467</f>
        <v>36.276859140834</v>
      </c>
      <c r="M283" s="70" t="n">
        <f aca="false">cd0+cdspin*(spin/1000)*EXP(-A283/(tau*146.7/K283))</f>
        <v>0.485328413052056</v>
      </c>
      <c r="N283" s="71" t="n">
        <f aca="false">(romega/K283)*EXP(-A283/(tau*146.7/K283))</f>
        <v>1.50494621670929</v>
      </c>
      <c r="O283" s="71" t="n">
        <f aca="false">cl2_*N283/(cl0+cl1_*N283)</f>
        <v>0.411705786669924</v>
      </c>
      <c r="P283" s="71" t="n">
        <f aca="false">IF(D283&gt;=hwind,vxw,0)</f>
        <v>0</v>
      </c>
      <c r="Q283" s="71" t="n">
        <f aca="false">IF(D283&gt;=hwind,vyw,0)</f>
        <v>0</v>
      </c>
      <c r="R283" s="70" t="n">
        <f aca="false">-const*$M283*$K283*(G283-P283)</f>
        <v>-0.36779477396747</v>
      </c>
      <c r="S283" s="70" t="n">
        <f aca="false">-const*$M283*$K283*(H283-Q283)</f>
        <v>-6.8907661308726</v>
      </c>
      <c r="T283" s="70" t="n">
        <f aca="false">-const*$M283*$K283*I283</f>
        <v>2.61214903155118</v>
      </c>
      <c r="U283" s="72" t="n">
        <f aca="false">omega*EXP(-A283/tau)*30/PI()</f>
        <v>5991.36768900389</v>
      </c>
      <c r="V283" s="70" t="n">
        <f aca="false">const*($O283/omega)*K283*(wy*I283-wz*(H283-Q283))</f>
        <v>0.607037290702812</v>
      </c>
      <c r="W283" s="70" t="n">
        <f aca="false">const*($O283/omega)*K283*(wz*(G283-P283)-wx*I283)</f>
        <v>2.14815144149006</v>
      </c>
      <c r="X283" s="70" t="n">
        <f aca="false">const*($O283/omega)*K283*(wx*(H283-Q283)-wy*(G283-P283))</f>
        <v>5.75222705850207</v>
      </c>
      <c r="Y283" s="70" t="n">
        <f aca="false">R283+V283</f>
        <v>0.239242516735342</v>
      </c>
      <c r="Z283" s="70" t="n">
        <f aca="false">S283+W283</f>
        <v>-4.74261468938254</v>
      </c>
      <c r="AA283" s="70" t="n">
        <f aca="false">T283+X283-32.174</f>
        <v>-23.8096239099467</v>
      </c>
      <c r="AB283" s="0" t="n">
        <f aca="false">IF(($D283-height)*($D284-height)&lt;0,1,0)</f>
        <v>0</v>
      </c>
    </row>
    <row r="284" customFormat="false" ht="12.75" hidden="false" customHeight="false" outlineLevel="0" collapsed="false">
      <c r="A284" s="0" t="n">
        <f aca="false">A283+dt</f>
        <v>2.51999999999999</v>
      </c>
      <c r="B284" s="70" t="n">
        <f aca="false">B283+G283*dt+0.5*Y283*dt*dt</f>
        <v>4.56807351934103</v>
      </c>
      <c r="C284" s="70" t="n">
        <f aca="false">C283+H283*dt+0.5*Z283*dt*dt</f>
        <v>156.311249047359</v>
      </c>
      <c r="D284" s="70" t="n">
        <f aca="false">D283+I283*dt+0.5*AA283*dt*dt</f>
        <v>36.6511005439227</v>
      </c>
      <c r="E284" s="1" t="n">
        <f aca="false">SQRT(B284^2+C284^2)</f>
        <v>156.377983982476</v>
      </c>
      <c r="F284" s="1" t="n">
        <f aca="false">ATAN2(C284,B284)*180/PI()</f>
        <v>1.67394772900759</v>
      </c>
      <c r="G284" s="69" t="n">
        <f aca="false">G283+Y283*dt</f>
        <v>2.65517275569225</v>
      </c>
      <c r="H284" s="69" t="n">
        <f aca="false">H283+Z283*dt</f>
        <v>49.653358497324</v>
      </c>
      <c r="I284" s="69" t="n">
        <f aca="false">I283+AA283*dt</f>
        <v>-19.078650977138</v>
      </c>
      <c r="J284" s="1" t="n">
        <f aca="false">SQRT(G284^2+H284^2+I284^2)</f>
        <v>53.2588103090352</v>
      </c>
      <c r="K284" s="1" t="n">
        <f aca="false">IF(D284&gt;=hwind,SQRT((G284-vxw)^2+(H284-vyw)^2+I284^2),J284)</f>
        <v>53.2588103090352</v>
      </c>
      <c r="L284" s="1" t="n">
        <f aca="false">J284/1.467</f>
        <v>36.3045741711215</v>
      </c>
      <c r="M284" s="70" t="n">
        <f aca="false">cd0+cdspin*(spin/1000)*EXP(-A284/(tau*146.7/K284))</f>
        <v>0.485301805329539</v>
      </c>
      <c r="N284" s="71" t="n">
        <f aca="false">(romega/K284)*EXP(-A284/(tau*146.7/K284))</f>
        <v>1.50358049867259</v>
      </c>
      <c r="O284" s="71" t="n">
        <f aca="false">cl2_*N284/(cl0+cl1_*N284)</f>
        <v>0.411652541320018</v>
      </c>
      <c r="P284" s="71" t="n">
        <f aca="false">IF(D284&gt;=hwind,vxw,0)</f>
        <v>0</v>
      </c>
      <c r="Q284" s="71" t="n">
        <f aca="false">IF(D284&gt;=hwind,vyw,0)</f>
        <v>0</v>
      </c>
      <c r="R284" s="70" t="n">
        <f aca="false">-const*$M284*$K284*(G284-P284)</f>
        <v>-0.368387517803029</v>
      </c>
      <c r="S284" s="70" t="n">
        <f aca="false">-const*$M284*$K284*(H284-Q284)</f>
        <v>-6.88907245232866</v>
      </c>
      <c r="T284" s="70" t="n">
        <f aca="false">-const*$M284*$K284*I284</f>
        <v>2.64703562562195</v>
      </c>
      <c r="U284" s="72" t="n">
        <f aca="false">omega*EXP(-A284/tau)*30/PI()</f>
        <v>5989.37089925767</v>
      </c>
      <c r="V284" s="70" t="n">
        <f aca="false">const*($O284/omega)*K284*(wy*I284-wz*(H284-Q284))</f>
        <v>0.604529710075293</v>
      </c>
      <c r="W284" s="70" t="n">
        <f aca="false">const*($O284/omega)*K284*(wz*(G284-P284)-wx*I284)</f>
        <v>2.17716600150298</v>
      </c>
      <c r="X284" s="70" t="n">
        <f aca="false">const*($O284/omega)*K284*(wx*(H284-Q284)-wy*(G284-P284))</f>
        <v>5.75034025877802</v>
      </c>
      <c r="Y284" s="70" t="n">
        <f aca="false">R284+V284</f>
        <v>0.236142192272264</v>
      </c>
      <c r="Z284" s="70" t="n">
        <f aca="false">S284+W284</f>
        <v>-4.71190645082568</v>
      </c>
      <c r="AA284" s="70" t="n">
        <f aca="false">T284+X284-32.174</f>
        <v>-23.7766241156</v>
      </c>
      <c r="AB284" s="0" t="n">
        <f aca="false">IF(($D284-height)*($D285-height)&lt;0,1,0)</f>
        <v>0</v>
      </c>
    </row>
    <row r="285" customFormat="false" ht="12.75" hidden="false" customHeight="false" outlineLevel="0" collapsed="false">
      <c r="A285" s="0" t="n">
        <f aca="false">A284+dt</f>
        <v>2.52999999999999</v>
      </c>
      <c r="B285" s="70" t="n">
        <f aca="false">B284+G284*dt+0.5*Y284*dt*dt</f>
        <v>4.59463705400757</v>
      </c>
      <c r="C285" s="70" t="n">
        <f aca="false">C284+H284*dt+0.5*Z284*dt*dt</f>
        <v>156.807547037009</v>
      </c>
      <c r="D285" s="70" t="n">
        <f aca="false">D284+I284*dt+0.5*AA284*dt*dt</f>
        <v>36.4591252029455</v>
      </c>
      <c r="E285" s="1" t="n">
        <f aca="false">SQRT(B285^2+C285^2)</f>
        <v>156.874846605254</v>
      </c>
      <c r="F285" s="1" t="n">
        <f aca="false">ATAN2(C285,B285)*180/PI()</f>
        <v>1.67835041191274</v>
      </c>
      <c r="G285" s="69" t="n">
        <f aca="false">G284+Y284*dt</f>
        <v>2.65753417761498</v>
      </c>
      <c r="H285" s="69" t="n">
        <f aca="false">H284+Z284*dt</f>
        <v>49.6062394328157</v>
      </c>
      <c r="I285" s="69" t="n">
        <f aca="false">I284+AA284*dt</f>
        <v>-19.316417218294</v>
      </c>
      <c r="J285" s="1" t="n">
        <f aca="false">SQRT(G285^2+H285^2+I285^2)</f>
        <v>53.3007078069535</v>
      </c>
      <c r="K285" s="1" t="n">
        <f aca="false">IF(D285&gt;=hwind,SQRT((G285-vxw)^2+(H285-vyw)^2+I285^2),J285)</f>
        <v>53.3007078069535</v>
      </c>
      <c r="L285" s="1" t="n">
        <f aca="false">J285/1.467</f>
        <v>36.3331341560692</v>
      </c>
      <c r="M285" s="70" t="n">
        <f aca="false">cd0+cdspin*(spin/1000)*EXP(-A285/(tau*146.7/K285))</f>
        <v>0.48527503590579</v>
      </c>
      <c r="N285" s="71" t="n">
        <f aca="false">(romega/K285)*EXP(-A285/(tau*146.7/K285))</f>
        <v>1.50218061230362</v>
      </c>
      <c r="O285" s="71" t="n">
        <f aca="false">cl2_*N285/(cl0+cl1_*N285)</f>
        <v>0.411597877697636</v>
      </c>
      <c r="P285" s="71" t="n">
        <f aca="false">IF(D285&gt;=hwind,vxw,0)</f>
        <v>0</v>
      </c>
      <c r="Q285" s="71" t="n">
        <f aca="false">IF(D285&gt;=hwind,vyw,0)</f>
        <v>0</v>
      </c>
      <c r="R285" s="70" t="n">
        <f aca="false">-const*$M285*$K285*(G285-P285)</f>
        <v>-0.368984854733766</v>
      </c>
      <c r="S285" s="70" t="n">
        <f aca="false">-const*$M285*$K285*(H285-Q285)</f>
        <v>-6.88756938864016</v>
      </c>
      <c r="T285" s="70" t="n">
        <f aca="false">-const*$M285*$K285*I285</f>
        <v>2.68198447316513</v>
      </c>
      <c r="U285" s="72" t="n">
        <f aca="false">omega*EXP(-A285/tau)*30/PI()</f>
        <v>5987.37477499711</v>
      </c>
      <c r="V285" s="70" t="n">
        <f aca="false">const*($O285/omega)*K285*(wy*I285-wz*(H285-Q285))</f>
        <v>0.602038058521629</v>
      </c>
      <c r="W285" s="70" t="n">
        <f aca="false">const*($O285/omega)*K285*(wz*(G285-P285)-wx*I285)</f>
        <v>2.20622098685036</v>
      </c>
      <c r="X285" s="70" t="n">
        <f aca="false">const*($O285/omega)*K285*(wx*(H285-Q285)-wy*(G285-P285))</f>
        <v>5.74859519636918</v>
      </c>
      <c r="Y285" s="70" t="n">
        <f aca="false">R285+V285</f>
        <v>0.233053203787863</v>
      </c>
      <c r="Z285" s="70" t="n">
        <f aca="false">S285+W285</f>
        <v>-4.6813484017898</v>
      </c>
      <c r="AA285" s="70" t="n">
        <f aca="false">T285+X285-32.174</f>
        <v>-23.7434203304657</v>
      </c>
      <c r="AB285" s="0" t="n">
        <f aca="false">IF(($D285-height)*($D286-height)&lt;0,1,0)</f>
        <v>0</v>
      </c>
    </row>
    <row r="286" customFormat="false" ht="12.75" hidden="false" customHeight="false" outlineLevel="0" collapsed="false">
      <c r="A286" s="0" t="n">
        <f aca="false">A285+dt</f>
        <v>2.53999999999999</v>
      </c>
      <c r="B286" s="70" t="n">
        <f aca="false">B285+G285*dt+0.5*Y285*dt*dt</f>
        <v>4.62122404844391</v>
      </c>
      <c r="C286" s="70" t="n">
        <f aca="false">C285+H285*dt+0.5*Z285*dt*dt</f>
        <v>157.303375363917</v>
      </c>
      <c r="D286" s="70" t="n">
        <f aca="false">D285+I285*dt+0.5*AA285*dt*dt</f>
        <v>36.2647738597461</v>
      </c>
      <c r="E286" s="1" t="n">
        <f aca="false">SQRT(B286^2+C286^2)</f>
        <v>157.371241377157</v>
      </c>
      <c r="F286" s="1" t="n">
        <f aca="false">ATAN2(C286,B286)*180/PI()</f>
        <v>1.68273885281126</v>
      </c>
      <c r="G286" s="69" t="n">
        <f aca="false">G285+Y285*dt</f>
        <v>2.65986470965286</v>
      </c>
      <c r="H286" s="69" t="n">
        <f aca="false">H285+Z285*dt</f>
        <v>49.5594259487978</v>
      </c>
      <c r="I286" s="69" t="n">
        <f aca="false">I285+AA285*dt</f>
        <v>-19.5538514215987</v>
      </c>
      <c r="J286" s="1" t="n">
        <f aca="false">SQRT(G286^2+H286^2+I286^2)</f>
        <v>53.3438345646991</v>
      </c>
      <c r="K286" s="1" t="n">
        <f aca="false">IF(D286&gt;=hwind,SQRT((G286-vxw)^2+(H286-vyw)^2+I286^2),J286)</f>
        <v>53.3438345646991</v>
      </c>
      <c r="L286" s="1" t="n">
        <f aca="false">J286/1.467</f>
        <v>36.3625320822761</v>
      </c>
      <c r="M286" s="70" t="n">
        <f aca="false">cd0+cdspin*(spin/1000)*EXP(-A286/(tau*146.7/K286))</f>
        <v>0.485248104389065</v>
      </c>
      <c r="N286" s="71" t="n">
        <f aca="false">(romega/K286)*EXP(-A286/(tau*146.7/K286))</f>
        <v>1.50074702196769</v>
      </c>
      <c r="O286" s="71" t="n">
        <f aca="false">cl2_*N286/(cl0+cl1_*N286)</f>
        <v>0.411541807376777</v>
      </c>
      <c r="P286" s="71" t="n">
        <f aca="false">IF(D286&gt;=hwind,vxw,0)</f>
        <v>0</v>
      </c>
      <c r="Q286" s="71" t="n">
        <f aca="false">IF(D286&gt;=hwind,vyw,0)</f>
        <v>0</v>
      </c>
      <c r="R286" s="70" t="n">
        <f aca="false">-const*$M286*$K286*(G286-P286)</f>
        <v>-0.369586740242631</v>
      </c>
      <c r="S286" s="70" t="n">
        <f aca="false">-const*$M286*$K286*(H286-Q286)</f>
        <v>-6.88625501073051</v>
      </c>
      <c r="T286" s="70" t="n">
        <f aca="false">-const*$M286*$K286*I286</f>
        <v>2.71699691336578</v>
      </c>
      <c r="U286" s="72" t="n">
        <f aca="false">omega*EXP(-A286/tau)*30/PI()</f>
        <v>5985.37931600042</v>
      </c>
      <c r="V286" s="70" t="n">
        <f aca="false">const*($O286/omega)*K286*(wy*I286-wz*(H286-Q286))</f>
        <v>0.599562067176097</v>
      </c>
      <c r="W286" s="70" t="n">
        <f aca="false">const*($O286/omega)*K286*(wz*(G286-P286)-wx*I286)</f>
        <v>2.23531730256872</v>
      </c>
      <c r="X286" s="70" t="n">
        <f aca="false">const*($O286/omega)*K286*(wx*(H286-Q286)-wy*(G286-P286))</f>
        <v>5.7469903953715</v>
      </c>
      <c r="Y286" s="70" t="n">
        <f aca="false">R286+V286</f>
        <v>0.229975326933467</v>
      </c>
      <c r="Z286" s="70" t="n">
        <f aca="false">S286+W286</f>
        <v>-4.65093770816179</v>
      </c>
      <c r="AA286" s="70" t="n">
        <f aca="false">T286+X286-32.174</f>
        <v>-23.7100126912627</v>
      </c>
      <c r="AB286" s="0" t="n">
        <f aca="false">IF(($D286-height)*($D287-height)&lt;0,1,0)</f>
        <v>0</v>
      </c>
    </row>
    <row r="287" customFormat="false" ht="12.75" hidden="false" customHeight="false" outlineLevel="0" collapsed="false">
      <c r="A287" s="0" t="n">
        <f aca="false">A286+dt</f>
        <v>2.54999999999999</v>
      </c>
      <c r="B287" s="70" t="n">
        <f aca="false">B286+G286*dt+0.5*Y286*dt*dt</f>
        <v>4.64783419430678</v>
      </c>
      <c r="C287" s="70" t="n">
        <f aca="false">C286+H286*dt+0.5*Z286*dt*dt</f>
        <v>157.79873707652</v>
      </c>
      <c r="D287" s="70" t="n">
        <f aca="false">D286+I286*dt+0.5*AA286*dt*dt</f>
        <v>36.0680498448955</v>
      </c>
      <c r="E287" s="1" t="n">
        <f aca="false">SQRT(B287^2+C287^2)</f>
        <v>157.867171336039</v>
      </c>
      <c r="F287" s="1" t="n">
        <f aca="false">ATAN2(C287,B287)*180/PI()</f>
        <v>1.68711308065788</v>
      </c>
      <c r="G287" s="69" t="n">
        <f aca="false">G286+Y286*dt</f>
        <v>2.66216446292219</v>
      </c>
      <c r="H287" s="69" t="n">
        <f aca="false">H286+Z286*dt</f>
        <v>49.5129165717162</v>
      </c>
      <c r="I287" s="69" t="n">
        <f aca="false">I286+AA286*dt</f>
        <v>-19.7909515485113</v>
      </c>
      <c r="J287" s="1" t="n">
        <f aca="false">SQRT(G287^2+H287^2+I287^2)</f>
        <v>53.3881802486365</v>
      </c>
      <c r="K287" s="1" t="n">
        <f aca="false">IF(D287&gt;=hwind,SQRT((G287-vxw)^2+(H287-vyw)^2+I287^2),J287)</f>
        <v>53.3881802486365</v>
      </c>
      <c r="L287" s="1" t="n">
        <f aca="false">J287/1.467</f>
        <v>36.3927609056827</v>
      </c>
      <c r="M287" s="70" t="n">
        <f aca="false">cd0+cdspin*(spin/1000)*EXP(-A287/(tau*146.7/K287))</f>
        <v>0.485221010410362</v>
      </c>
      <c r="N287" s="71" t="n">
        <f aca="false">(romega/K287)*EXP(-A287/(tau*146.7/K287))</f>
        <v>1.49928019556326</v>
      </c>
      <c r="O287" s="71" t="n">
        <f aca="false">cl2_*N287/(cl0+cl1_*N287)</f>
        <v>0.41148434200363</v>
      </c>
      <c r="P287" s="71" t="n">
        <f aca="false">IF(D287&gt;=hwind,vxw,0)</f>
        <v>0</v>
      </c>
      <c r="Q287" s="71" t="n">
        <f aca="false">IF(D287&gt;=hwind,vyw,0)</f>
        <v>0</v>
      </c>
      <c r="R287" s="70" t="n">
        <f aca="false">-const*$M287*$K287*(G287-P287)</f>
        <v>-0.370193128409377</v>
      </c>
      <c r="S287" s="70" t="n">
        <f aca="false">-const*$M287*$K287*(H287-Q287)</f>
        <v>-6.88512739826616</v>
      </c>
      <c r="T287" s="70" t="n">
        <f aca="false">-const*$M287*$K287*I287</f>
        <v>2.75207425010088</v>
      </c>
      <c r="U287" s="72" t="n">
        <f aca="false">omega*EXP(-A287/tau)*30/PI()</f>
        <v>5983.38452204588</v>
      </c>
      <c r="V287" s="70" t="n">
        <f aca="false">const*($O287/omega)*K287*(wy*I287-wz*(H287-Q287))</f>
        <v>0.597101470036006</v>
      </c>
      <c r="W287" s="70" t="n">
        <f aca="false">const*($O287/omega)*K287*(wz*(G287-P287)-wx*I287)</f>
        <v>2.26445582653464</v>
      </c>
      <c r="X287" s="70" t="n">
        <f aca="false">const*($O287/omega)*K287*(wx*(H287-Q287)-wy*(G287-P287))</f>
        <v>5.74552438548051</v>
      </c>
      <c r="Y287" s="70" t="n">
        <f aca="false">R287+V287</f>
        <v>0.22690834162663</v>
      </c>
      <c r="Z287" s="70" t="n">
        <f aca="false">S287+W287</f>
        <v>-4.62067157173152</v>
      </c>
      <c r="AA287" s="70" t="n">
        <f aca="false">T287+X287-32.174</f>
        <v>-23.6764013644186</v>
      </c>
      <c r="AB287" s="0" t="n">
        <f aca="false">IF(($D287-height)*($D288-height)&lt;0,1,0)</f>
        <v>0</v>
      </c>
    </row>
    <row r="288" customFormat="false" ht="12.75" hidden="false" customHeight="false" outlineLevel="0" collapsed="false">
      <c r="A288" s="0" t="n">
        <f aca="false">A287+dt</f>
        <v>2.55999999999999</v>
      </c>
      <c r="B288" s="70" t="n">
        <f aca="false">B287+G287*dt+0.5*Y287*dt*dt</f>
        <v>4.67446718435309</v>
      </c>
      <c r="C288" s="70" t="n">
        <f aca="false">C287+H287*dt+0.5*Z287*dt*dt</f>
        <v>158.293635208659</v>
      </c>
      <c r="D288" s="70" t="n">
        <f aca="false">D287+I287*dt+0.5*AA287*dt*dt</f>
        <v>35.8689565093422</v>
      </c>
      <c r="E288" s="1" t="n">
        <f aca="false">SQRT(B288^2+C288^2)</f>
        <v>158.362639505123</v>
      </c>
      <c r="F288" s="1" t="n">
        <f aca="false">ATAN2(C288,B288)*180/PI()</f>
        <v>1.69147312401156</v>
      </c>
      <c r="G288" s="69" t="n">
        <f aca="false">G287+Y287*dt</f>
        <v>2.66443354633846</v>
      </c>
      <c r="H288" s="69" t="n">
        <f aca="false">H287+Z287*dt</f>
        <v>49.4667098559989</v>
      </c>
      <c r="I288" s="69" t="n">
        <f aca="false">I287+AA287*dt</f>
        <v>-20.0277155621555</v>
      </c>
      <c r="J288" s="1" t="n">
        <f aca="false">SQRT(G288^2+H288^2+I288^2)</f>
        <v>53.4337344824319</v>
      </c>
      <c r="K288" s="1" t="n">
        <f aca="false">IF(D288&gt;=hwind,SQRT((G288-vxw)^2+(H288-vyw)^2+I288^2),J288)</f>
        <v>53.4337344824319</v>
      </c>
      <c r="L288" s="1" t="n">
        <f aca="false">J288/1.467</f>
        <v>36.4238135531233</v>
      </c>
      <c r="M288" s="70" t="n">
        <f aca="false">cd0+cdspin*(spin/1000)*EXP(-A288/(tau*146.7/K288))</f>
        <v>0.485193753623271</v>
      </c>
      <c r="N288" s="71" t="n">
        <f aca="false">(romega/K288)*EXP(-A288/(tau*146.7/K288))</f>
        <v>1.49778060426461</v>
      </c>
      <c r="O288" s="71" t="n">
        <f aca="false">cl2_*N288/(cl0+cl1_*N288)</f>
        <v>0.411425493293311</v>
      </c>
      <c r="P288" s="71" t="n">
        <f aca="false">IF(D288&gt;=hwind,vxw,0)</f>
        <v>0</v>
      </c>
      <c r="Q288" s="71" t="n">
        <f aca="false">IF(D288&gt;=hwind,vyw,0)</f>
        <v>0</v>
      </c>
      <c r="R288" s="70" t="n">
        <f aca="false">-const*$M288*$K288*(G288-P288)</f>
        <v>-0.370803971942051</v>
      </c>
      <c r="S288" s="70" t="n">
        <f aca="false">-const*$M288*$K288*(H288-Q288)</f>
        <v>-6.8841846398144</v>
      </c>
      <c r="T288" s="70" t="n">
        <f aca="false">-const*$M288*$K288*I288</f>
        <v>2.78721775199776</v>
      </c>
      <c r="U288" s="72" t="n">
        <f aca="false">omega*EXP(-A288/tau)*30/PI()</f>
        <v>5981.39039291185</v>
      </c>
      <c r="V288" s="70" t="n">
        <f aca="false">const*($O288/omega)*K288*(wy*I288-wz*(H288-Q288))</f>
        <v>0.594656003982468</v>
      </c>
      <c r="W288" s="70" t="n">
        <f aca="false">const*($O288/omega)*K288*(wz*(G288-P288)-wx*I288)</f>
        <v>2.29363740950509</v>
      </c>
      <c r="X288" s="70" t="n">
        <f aca="false">const*($O288/omega)*K288*(wx*(H288-Q288)-wy*(G288-P288))</f>
        <v>5.74419570216894</v>
      </c>
      <c r="Y288" s="70" t="n">
        <f aca="false">R288+V288</f>
        <v>0.223852032040417</v>
      </c>
      <c r="Z288" s="70" t="n">
        <f aca="false">S288+W288</f>
        <v>-4.59054723030931</v>
      </c>
      <c r="AA288" s="70" t="n">
        <f aca="false">T288+X288-32.174</f>
        <v>-23.6425865458333</v>
      </c>
      <c r="AB288" s="0" t="n">
        <f aca="false">IF(($D288-height)*($D289-height)&lt;0,1,0)</f>
        <v>0</v>
      </c>
    </row>
    <row r="289" customFormat="false" ht="12.75" hidden="false" customHeight="false" outlineLevel="0" collapsed="false">
      <c r="A289" s="0" t="n">
        <f aca="false">A288+dt</f>
        <v>2.56999999999999</v>
      </c>
      <c r="B289" s="70" t="n">
        <f aca="false">B288+G288*dt+0.5*Y288*dt*dt</f>
        <v>4.70112271241807</v>
      </c>
      <c r="C289" s="70" t="n">
        <f aca="false">C288+H288*dt+0.5*Z288*dt*dt</f>
        <v>158.788072779857</v>
      </c>
      <c r="D289" s="70" t="n">
        <f aca="false">D288+I288*dt+0.5*AA288*dt*dt</f>
        <v>35.6674972243933</v>
      </c>
      <c r="E289" s="1" t="n">
        <f aca="false">SQRT(B289^2+C289^2)</f>
        <v>158.857648893273</v>
      </c>
      <c r="F289" s="1" t="n">
        <f aca="false">ATAN2(C289,B289)*180/PI()</f>
        <v>1.69581901103633</v>
      </c>
      <c r="G289" s="69" t="n">
        <f aca="false">G288+Y288*dt</f>
        <v>2.66667206665886</v>
      </c>
      <c r="H289" s="69" t="n">
        <f aca="false">H288+Z288*dt</f>
        <v>49.4208043836958</v>
      </c>
      <c r="I289" s="69" t="n">
        <f aca="false">I288+AA288*dt</f>
        <v>-20.2641414276138</v>
      </c>
      <c r="J289" s="1" t="n">
        <f aca="false">SQRT(G289^2+H289^2+I289^2)</f>
        <v>53.4804868493263</v>
      </c>
      <c r="K289" s="1" t="n">
        <f aca="false">IF(D289&gt;=hwind,SQRT((G289-vxw)^2+(H289-vyw)^2+I289^2),J289)</f>
        <v>53.4804868493263</v>
      </c>
      <c r="L289" s="1" t="n">
        <f aca="false">J289/1.467</f>
        <v>36.4556829238761</v>
      </c>
      <c r="M289" s="70" t="n">
        <f aca="false">cd0+cdspin*(spin/1000)*EXP(-A289/(tau*146.7/K289))</f>
        <v>0.485166333703795</v>
      </c>
      <c r="N289" s="71" t="n">
        <f aca="false">(romega/K289)*EXP(-A289/(tau*146.7/K289))</f>
        <v>1.4962487222665</v>
      </c>
      <c r="O289" s="71" t="n">
        <f aca="false">cl2_*N289/(cl0+cl1_*N289)</f>
        <v>0.411365273026604</v>
      </c>
      <c r="P289" s="71" t="n">
        <f aca="false">IF(D289&gt;=hwind,vxw,0)</f>
        <v>0</v>
      </c>
      <c r="Q289" s="71" t="n">
        <f aca="false">IF(D289&gt;=hwind,vyw,0)</f>
        <v>0</v>
      </c>
      <c r="R289" s="70" t="n">
        <f aca="false">-const*$M289*$K289*(G289-P289)</f>
        <v>-0.371419222208426</v>
      </c>
      <c r="S289" s="70" t="n">
        <f aca="false">-const*$M289*$K289*(H289-Q289)</f>
        <v>-6.88342483300001</v>
      </c>
      <c r="T289" s="70" t="n">
        <f aca="false">-const*$M289*$K289*I289</f>
        <v>2.82242865250244</v>
      </c>
      <c r="U289" s="72" t="n">
        <f aca="false">omega*EXP(-A289/tau)*30/PI()</f>
        <v>5979.39692837676</v>
      </c>
      <c r="V289" s="70" t="n">
        <f aca="false">const*($O289/omega)*K289*(wy*I289-wz*(H289-Q289))</f>
        <v>0.59222540880023</v>
      </c>
      <c r="W289" s="70" t="n">
        <f aca="false">const*($O289/omega)*K289*(wz*(G289-P289)-wx*I289)</f>
        <v>2.3228628751668</v>
      </c>
      <c r="X289" s="70" t="n">
        <f aca="false">const*($O289/omega)*K289*(wx*(H289-Q289)-wy*(G289-P289))</f>
        <v>5.74300288686271</v>
      </c>
      <c r="Y289" s="70" t="n">
        <f aca="false">R289+V289</f>
        <v>0.220806186591804</v>
      </c>
      <c r="Z289" s="70" t="n">
        <f aca="false">S289+W289</f>
        <v>-4.56056195783321</v>
      </c>
      <c r="AA289" s="70" t="n">
        <f aca="false">T289+X289-32.174</f>
        <v>-23.6085684606348</v>
      </c>
      <c r="AB289" s="0" t="n">
        <f aca="false">IF(($D289-height)*($D290-height)&lt;0,1,0)</f>
        <v>0</v>
      </c>
    </row>
    <row r="290" customFormat="false" ht="12.75" hidden="false" customHeight="false" outlineLevel="0" collapsed="false">
      <c r="A290" s="0" t="n">
        <f aca="false">A289+dt</f>
        <v>2.57999999999999</v>
      </c>
      <c r="B290" s="70" t="n">
        <f aca="false">B289+G289*dt+0.5*Y289*dt*dt</f>
        <v>4.72780047339399</v>
      </c>
      <c r="C290" s="70" t="n">
        <f aca="false">C289+H289*dt+0.5*Z289*dt*dt</f>
        <v>159.282052795596</v>
      </c>
      <c r="D290" s="70" t="n">
        <f aca="false">D289+I289*dt+0.5*AA289*dt*dt</f>
        <v>35.4636753816942</v>
      </c>
      <c r="E290" s="1" t="n">
        <f aca="false">SQRT(B290^2+C290^2)</f>
        <v>159.352202495275</v>
      </c>
      <c r="F290" s="1" t="n">
        <f aca="false">ATAN2(C290,B290)*180/PI()</f>
        <v>1.70015076950236</v>
      </c>
      <c r="G290" s="69" t="n">
        <f aca="false">G289+Y289*dt</f>
        <v>2.66888012852478</v>
      </c>
      <c r="H290" s="69" t="n">
        <f aca="false">H289+Z289*dt</f>
        <v>49.3751987641175</v>
      </c>
      <c r="I290" s="69" t="n">
        <f aca="false">I289+AA289*dt</f>
        <v>-20.5002271122202</v>
      </c>
      <c r="J290" s="1" t="n">
        <f aca="false">SQRT(G290^2+H290^2+I290^2)</f>
        <v>53.5284268944002</v>
      </c>
      <c r="K290" s="1" t="n">
        <f aca="false">IF(D290&gt;=hwind,SQRT((G290-vxw)^2+(H290-vyw)^2+I290^2),J290)</f>
        <v>53.5284268944002</v>
      </c>
      <c r="L290" s="1" t="n">
        <f aca="false">J290/1.467</f>
        <v>36.4883618912067</v>
      </c>
      <c r="M290" s="70" t="n">
        <f aca="false">cd0+cdspin*(spin/1000)*EXP(-A290/(tau*146.7/K290))</f>
        <v>0.485138750350185</v>
      </c>
      <c r="N290" s="71" t="n">
        <f aca="false">(romega/K290)*EXP(-A290/(tau*146.7/K290))</f>
        <v>1.49468502653108</v>
      </c>
      <c r="O290" s="71" t="n">
        <f aca="false">cl2_*N290/(cl0+cl1_*N290)</f>
        <v>0.41130369304672</v>
      </c>
      <c r="P290" s="71" t="n">
        <f aca="false">IF(D290&gt;=hwind,vxw,0)</f>
        <v>0</v>
      </c>
      <c r="Q290" s="71" t="n">
        <f aca="false">IF(D290&gt;=hwind,vyw,0)</f>
        <v>0</v>
      </c>
      <c r="R290" s="70" t="n">
        <f aca="false">-const*$M290*$K290*(G290-P290)</f>
        <v>-0.372038829267357</v>
      </c>
      <c r="S290" s="70" t="n">
        <f aca="false">-const*$M290*$K290*(H290-Q290)</f>
        <v>-6.88284608466062</v>
      </c>
      <c r="T290" s="70" t="n">
        <f aca="false">-const*$M290*$K290*I290</f>
        <v>2.85770814995767</v>
      </c>
      <c r="U290" s="72" t="n">
        <f aca="false">omega*EXP(-A290/tau)*30/PI()</f>
        <v>5977.40412821912</v>
      </c>
      <c r="V290" s="70" t="n">
        <f aca="false">const*($O290/omega)*K290*(wy*I290-wz*(H290-Q290))</f>
        <v>0.589809427196551</v>
      </c>
      <c r="W290" s="70" t="n">
        <f aca="false">const*($O290/omega)*K290*(wz*(G290-P290)-wx*I290)</f>
        <v>2.35213302019465</v>
      </c>
      <c r="X290" s="70" t="n">
        <f aca="false">const*($O290/omega)*K290*(wx*(H290-Q290)-wy*(G290-P290))</f>
        <v>5.74194448711491</v>
      </c>
      <c r="Y290" s="70" t="n">
        <f aca="false">R290+V290</f>
        <v>0.217770597929193</v>
      </c>
      <c r="Z290" s="70" t="n">
        <f aca="false">S290+W290</f>
        <v>-4.53071306446597</v>
      </c>
      <c r="AA290" s="70" t="n">
        <f aca="false">T290+X290-32.174</f>
        <v>-23.5743473629274</v>
      </c>
      <c r="AB290" s="0" t="n">
        <f aca="false">IF(($D290-height)*($D291-height)&lt;0,1,0)</f>
        <v>0</v>
      </c>
    </row>
    <row r="291" customFormat="false" ht="12.75" hidden="false" customHeight="false" outlineLevel="0" collapsed="false">
      <c r="A291" s="0" t="n">
        <f aca="false">A290+dt</f>
        <v>2.58999999999999</v>
      </c>
      <c r="B291" s="70" t="n">
        <f aca="false">B290+G290*dt+0.5*Y290*dt*dt</f>
        <v>4.75450016320913</v>
      </c>
      <c r="C291" s="70" t="n">
        <f aca="false">C290+H290*dt+0.5*Z290*dt*dt</f>
        <v>159.775578247584</v>
      </c>
      <c r="D291" s="70" t="n">
        <f aca="false">D290+I290*dt+0.5*AA290*dt*dt</f>
        <v>35.2574943932038</v>
      </c>
      <c r="E291" s="1" t="n">
        <f aca="false">SQRT(B291^2+C291^2)</f>
        <v>159.846303292106</v>
      </c>
      <c r="F291" s="1" t="n">
        <f aca="false">ATAN2(C291,B291)*180/PI()</f>
        <v>1.70446842678695</v>
      </c>
      <c r="G291" s="69" t="n">
        <f aca="false">G290+Y290*dt</f>
        <v>2.67105783450407</v>
      </c>
      <c r="H291" s="69" t="n">
        <f aca="false">H290+Z290*dt</f>
        <v>49.3298916334728</v>
      </c>
      <c r="I291" s="69" t="n">
        <f aca="false">I290+AA290*dt</f>
        <v>-20.7359705858495</v>
      </c>
      <c r="J291" s="1" t="n">
        <f aca="false">SQRT(G291^2+H291^2+I291^2)</f>
        <v>53.5775441268322</v>
      </c>
      <c r="K291" s="1" t="n">
        <f aca="false">IF(D291&gt;=hwind,SQRT((G291-vxw)^2+(H291-vyw)^2+I291^2),J291)</f>
        <v>53.5775441268322</v>
      </c>
      <c r="L291" s="1" t="n">
        <f aca="false">J291/1.467</f>
        <v>36.5218433039074</v>
      </c>
      <c r="M291" s="70" t="n">
        <f aca="false">cd0+cdspin*(spin/1000)*EXP(-A291/(tau*146.7/K291))</f>
        <v>0.485111003282757</v>
      </c>
      <c r="N291" s="71" t="n">
        <f aca="false">(romega/K291)*EXP(-A291/(tau*146.7/K291))</f>
        <v>1.49308999653728</v>
      </c>
      <c r="O291" s="71" t="n">
        <f aca="false">cl2_*N291/(cl0+cl1_*N291)</f>
        <v>0.411240765256066</v>
      </c>
      <c r="P291" s="71" t="n">
        <f aca="false">IF(D291&gt;=hwind,vxw,0)</f>
        <v>0</v>
      </c>
      <c r="Q291" s="71" t="n">
        <f aca="false">IF(D291&gt;=hwind,vyw,0)</f>
        <v>0</v>
      </c>
      <c r="R291" s="70" t="n">
        <f aca="false">-const*$M291*$K291*(G291-P291)</f>
        <v>-0.372662741900068</v>
      </c>
      <c r="S291" s="70" t="n">
        <f aca="false">-const*$M291*$K291*(H291-Q291)</f>
        <v>-6.88244651100053</v>
      </c>
      <c r="T291" s="70" t="n">
        <f aca="false">-const*$M291*$K291*I291</f>
        <v>2.89305740769052</v>
      </c>
      <c r="U291" s="72" t="n">
        <f aca="false">omega*EXP(-A291/tau)*30/PI()</f>
        <v>5975.41199221749</v>
      </c>
      <c r="V291" s="70" t="n">
        <f aca="false">const*($O291/omega)*K291*(wy*I291-wz*(H291-Q291))</f>
        <v>0.587407804819116</v>
      </c>
      <c r="W291" s="70" t="n">
        <f aca="false">const*($O291/omega)*K291*(wz*(G291-P291)-wx*I291)</f>
        <v>2.38144861431885</v>
      </c>
      <c r="X291" s="70" t="n">
        <f aca="false">const*($O291/omega)*K291*(wx*(H291-Q291)-wy*(G291-P291))</f>
        <v>5.74101905677771</v>
      </c>
      <c r="Y291" s="70" t="n">
        <f aca="false">R291+V291</f>
        <v>0.214745062919048</v>
      </c>
      <c r="Z291" s="70" t="n">
        <f aca="false">S291+W291</f>
        <v>-4.50099789668168</v>
      </c>
      <c r="AA291" s="70" t="n">
        <f aca="false">T291+X291-32.174</f>
        <v>-23.5399235355318</v>
      </c>
      <c r="AB291" s="0" t="n">
        <f aca="false">IF(($D291-height)*($D292-height)&lt;0,1,0)</f>
        <v>0</v>
      </c>
    </row>
    <row r="292" customFormat="false" ht="12.75" hidden="false" customHeight="false" outlineLevel="0" collapsed="false">
      <c r="A292" s="0" t="n">
        <f aca="false">A291+dt</f>
        <v>2.59999999999999</v>
      </c>
      <c r="B292" s="70" t="n">
        <f aca="false">B291+G291*dt+0.5*Y291*dt*dt</f>
        <v>4.78122147880732</v>
      </c>
      <c r="C292" s="70" t="n">
        <f aca="false">C291+H291*dt+0.5*Z291*dt*dt</f>
        <v>160.268652114024</v>
      </c>
      <c r="D292" s="70" t="n">
        <f aca="false">D291+I291*dt+0.5*AA291*dt*dt</f>
        <v>35.0489576911686</v>
      </c>
      <c r="E292" s="1" t="n">
        <f aca="false">SQRT(B292^2+C292^2)</f>
        <v>160.339954251195</v>
      </c>
      <c r="F292" s="1" t="n">
        <f aca="false">ATAN2(C292,B292)*180/PI()</f>
        <v>1.70877200987568</v>
      </c>
      <c r="G292" s="69" t="n">
        <f aca="false">G291+Y291*dt</f>
        <v>2.67320528513326</v>
      </c>
      <c r="H292" s="69" t="n">
        <f aca="false">H291+Z291*dt</f>
        <v>49.284881654506</v>
      </c>
      <c r="I292" s="69" t="n">
        <f aca="false">I291+AA291*dt</f>
        <v>-20.9713698212048</v>
      </c>
      <c r="J292" s="1" t="n">
        <f aca="false">SQRT(G292^2+H292^2+I292^2)</f>
        <v>53.627828022146</v>
      </c>
      <c r="K292" s="1" t="n">
        <f aca="false">IF(D292&gt;=hwind,SQRT((G292-vxw)^2+(H292-vyw)^2+I292^2),J292)</f>
        <v>53.627828022146</v>
      </c>
      <c r="L292" s="1" t="n">
        <f aca="false">J292/1.467</f>
        <v>36.5561199878296</v>
      </c>
      <c r="M292" s="70" t="n">
        <f aca="false">cd0+cdspin*(spin/1000)*EXP(-A292/(tau*146.7/K292))</f>
        <v>0.485083092243711</v>
      </c>
      <c r="N292" s="71" t="n">
        <f aca="false">(romega/K292)*EXP(-A292/(tau*146.7/K292))</f>
        <v>1.49146411403283</v>
      </c>
      <c r="O292" s="71" t="n">
        <f aca="false">cl2_*N292/(cl0+cl1_*N292)</f>
        <v>0.411176501613033</v>
      </c>
      <c r="P292" s="71" t="n">
        <f aca="false">IF(D292&gt;=hwind,vxw,0)</f>
        <v>0</v>
      </c>
      <c r="Q292" s="71" t="n">
        <f aca="false">IF(D292&gt;=hwind,vyw,0)</f>
        <v>0</v>
      </c>
      <c r="R292" s="70" t="n">
        <f aca="false">-const*$M292*$K292*(G292-P292)</f>
        <v>-0.373290907641336</v>
      </c>
      <c r="S292" s="70" t="n">
        <f aca="false">-const*$M292*$K292*(H292-Q292)</f>
        <v>-6.88222423774282</v>
      </c>
      <c r="T292" s="70" t="n">
        <f aca="false">-const*$M292*$K292*I292</f>
        <v>2.9284775541095</v>
      </c>
      <c r="U292" s="72" t="n">
        <f aca="false">omega*EXP(-A292/tau)*30/PI()</f>
        <v>5973.42052015054</v>
      </c>
      <c r="V292" s="70" t="n">
        <f aca="false">const*($O292/omega)*K292*(wy*I292-wz*(H292-Q292))</f>
        <v>0.585020290272992</v>
      </c>
      <c r="W292" s="70" t="n">
        <f aca="false">const*($O292/omega)*K292*(wz*(G292-P292)-wx*I292)</f>
        <v>2.41081040040072</v>
      </c>
      <c r="X292" s="70" t="n">
        <f aca="false">const*($O292/omega)*K292*(wx*(H292-Q292)-wy*(G292-P292))</f>
        <v>5.74022515617219</v>
      </c>
      <c r="Y292" s="70" t="n">
        <f aca="false">R292+V292</f>
        <v>0.211729382631656</v>
      </c>
      <c r="Z292" s="70" t="n">
        <f aca="false">S292+W292</f>
        <v>-4.4714138373421</v>
      </c>
      <c r="AA292" s="70" t="n">
        <f aca="false">T292+X292-32.174</f>
        <v>-23.5052972897183</v>
      </c>
      <c r="AB292" s="0" t="n">
        <f aca="false">IF(($D292-height)*($D293-height)&lt;0,1,0)</f>
        <v>0</v>
      </c>
    </row>
    <row r="293" customFormat="false" ht="12.75" hidden="false" customHeight="false" outlineLevel="0" collapsed="false">
      <c r="A293" s="0" t="n">
        <f aca="false">A292+dt</f>
        <v>2.60999999999999</v>
      </c>
      <c r="B293" s="70" t="n">
        <f aca="false">B292+G292*dt+0.5*Y292*dt*dt</f>
        <v>4.80796411812779</v>
      </c>
      <c r="C293" s="70" t="n">
        <f aca="false">C292+H292*dt+0.5*Z292*dt*dt</f>
        <v>160.761277359877</v>
      </c>
      <c r="D293" s="70" t="n">
        <f aca="false">D292+I292*dt+0.5*AA292*dt*dt</f>
        <v>34.838068728092</v>
      </c>
      <c r="E293" s="1" t="n">
        <f aca="false">SQRT(B293^2+C293^2)</f>
        <v>160.833158326697</v>
      </c>
      <c r="F293" s="1" t="n">
        <f aca="false">ATAN2(C293,B293)*180/PI()</f>
        <v>1.71306154536368</v>
      </c>
      <c r="G293" s="69" t="n">
        <f aca="false">G292+Y292*dt</f>
        <v>2.67532257895958</v>
      </c>
      <c r="H293" s="69" t="n">
        <f aca="false">H292+Z292*dt</f>
        <v>49.2401675161326</v>
      </c>
      <c r="I293" s="69" t="n">
        <f aca="false">I292+AA292*dt</f>
        <v>-21.206422794102</v>
      </c>
      <c r="J293" s="1" t="n">
        <f aca="false">SQRT(G293^2+H293^2+I293^2)</f>
        <v>53.6792680244477</v>
      </c>
      <c r="K293" s="1" t="n">
        <f aca="false">IF(D293&gt;=hwind,SQRT((G293-vxw)^2+(H293-vyw)^2+I293^2),J293)</f>
        <v>53.6792680244477</v>
      </c>
      <c r="L293" s="1" t="n">
        <f aca="false">J293/1.467</f>
        <v>36.5911847474081</v>
      </c>
      <c r="M293" s="70" t="n">
        <f aca="false">cd0+cdspin*(spin/1000)*EXP(-A293/(tau*146.7/K293))</f>
        <v>0.485055016996944</v>
      </c>
      <c r="N293" s="71" t="n">
        <f aca="false">(romega/K293)*EXP(-A293/(tau*146.7/K293))</f>
        <v>1.48980786278919</v>
      </c>
      <c r="O293" s="71" t="n">
        <f aca="false">cl2_*N293/(cl0+cl1_*N293)</f>
        <v>0.411110914128799</v>
      </c>
      <c r="P293" s="71" t="n">
        <f aca="false">IF(D293&gt;=hwind,vxw,0)</f>
        <v>0</v>
      </c>
      <c r="Q293" s="71" t="n">
        <f aca="false">IF(D293&gt;=hwind,vyw,0)</f>
        <v>0</v>
      </c>
      <c r="R293" s="70" t="n">
        <f aca="false">-const*$M293*$K293*(G293-P293)</f>
        <v>-0.373923272810583</v>
      </c>
      <c r="S293" s="70" t="n">
        <f aca="false">-const*$M293*$K293*(H293-Q293)</f>
        <v>-6.88217740027971</v>
      </c>
      <c r="T293" s="70" t="n">
        <f aca="false">-const*$M293*$K293*I293</f>
        <v>2.96396968281086</v>
      </c>
      <c r="U293" s="72" t="n">
        <f aca="false">omega*EXP(-A293/tau)*30/PI()</f>
        <v>5971.42971179698</v>
      </c>
      <c r="V293" s="70" t="n">
        <f aca="false">const*($O293/omega)*K293*(wy*I293-wz*(H293-Q293))</f>
        <v>0.582646635136591</v>
      </c>
      <c r="W293" s="70" t="n">
        <f aca="false">const*($O293/omega)*K293*(wz*(G293-P293)-wx*I293)</f>
        <v>2.44021909451706</v>
      </c>
      <c r="X293" s="70" t="n">
        <f aca="false">const*($O293/omega)*K293*(wx*(H293-Q293)-wy*(G293-P293))</f>
        <v>5.73956135225566</v>
      </c>
      <c r="Y293" s="70" t="n">
        <f aca="false">R293+V293</f>
        <v>0.208723362326008</v>
      </c>
      <c r="Z293" s="70" t="n">
        <f aca="false">S293+W293</f>
        <v>-4.44195830576265</v>
      </c>
      <c r="AA293" s="70" t="n">
        <f aca="false">T293+X293-32.174</f>
        <v>-23.4704689649335</v>
      </c>
      <c r="AB293" s="0" t="n">
        <f aca="false">IF(($D293-height)*($D294-height)&lt;0,1,0)</f>
        <v>0</v>
      </c>
    </row>
    <row r="294" customFormat="false" ht="12.75" hidden="false" customHeight="false" outlineLevel="0" collapsed="false">
      <c r="A294" s="0" t="n">
        <f aca="false">A293+dt</f>
        <v>2.61999999999999</v>
      </c>
      <c r="B294" s="70" t="n">
        <f aca="false">B293+G293*dt+0.5*Y293*dt*dt</f>
        <v>4.8347277800855</v>
      </c>
      <c r="C294" s="70" t="n">
        <f aca="false">C293+H293*dt+0.5*Z293*dt*dt</f>
        <v>161.253456937123</v>
      </c>
      <c r="D294" s="70" t="n">
        <f aca="false">D293+I293*dt+0.5*AA293*dt*dt</f>
        <v>34.6248309767028</v>
      </c>
      <c r="E294" s="1" t="n">
        <f aca="false">SQRT(B294^2+C294^2)</f>
        <v>161.325918459745</v>
      </c>
      <c r="F294" s="1" t="n">
        <f aca="false">ATAN2(C294,B294)*180/PI()</f>
        <v>1.71733705945688</v>
      </c>
      <c r="G294" s="69" t="n">
        <f aca="false">G293+Y293*dt</f>
        <v>2.67740981258284</v>
      </c>
      <c r="H294" s="69" t="n">
        <f aca="false">H293+Z293*dt</f>
        <v>49.1957479330749</v>
      </c>
      <c r="I294" s="69" t="n">
        <f aca="false">I293+AA293*dt</f>
        <v>-21.4411274837513</v>
      </c>
      <c r="J294" s="1" t="n">
        <f aca="false">SQRT(G294^2+H294^2+I294^2)</f>
        <v>53.7318535486506</v>
      </c>
      <c r="K294" s="1" t="n">
        <f aca="false">IF(D294&gt;=hwind,SQRT((G294-vxw)^2+(H294-vyw)^2+I294^2),J294)</f>
        <v>53.7318535486506</v>
      </c>
      <c r="L294" s="1" t="n">
        <f aca="false">J294/1.467</f>
        <v>36.6270303671783</v>
      </c>
      <c r="M294" s="70" t="n">
        <f aca="false">cd0+cdspin*(spin/1000)*EXP(-A294/(tau*146.7/K294))</f>
        <v>0.485026777327858</v>
      </c>
      <c r="N294" s="71" t="n">
        <f aca="false">(romega/K294)*EXP(-A294/(tau*146.7/K294))</f>
        <v>1.4881217283594</v>
      </c>
      <c r="O294" s="71" t="n">
        <f aca="false">cl2_*N294/(cl0+cl1_*N294)</f>
        <v>0.411044014864153</v>
      </c>
      <c r="P294" s="71" t="n">
        <f aca="false">IF(D294&gt;=hwind,vxw,0)</f>
        <v>0</v>
      </c>
      <c r="Q294" s="71" t="n">
        <f aca="false">IF(D294&gt;=hwind,vyw,0)</f>
        <v>0</v>
      </c>
      <c r="R294" s="70" t="n">
        <f aca="false">-const*$M294*$K294*(G294-P294)</f>
        <v>-0.37455978254285</v>
      </c>
      <c r="S294" s="70" t="n">
        <f aca="false">-const*$M294*$K294*(H294-Q294)</f>
        <v>-6.88230414382082</v>
      </c>
      <c r="T294" s="70" t="n">
        <f aca="false">-const*$M294*$K294*I294</f>
        <v>2.9995348526941</v>
      </c>
      <c r="U294" s="72" t="n">
        <f aca="false">omega*EXP(-A294/tau)*30/PI()</f>
        <v>5969.43956693562</v>
      </c>
      <c r="V294" s="70" t="n">
        <f aca="false">const*($O294/omega)*K294*(wy*I294-wz*(H294-Q294))</f>
        <v>0.580286593976667</v>
      </c>
      <c r="W294" s="70" t="n">
        <f aca="false">const*($O294/omega)*K294*(wz*(G294-P294)-wx*I294)</f>
        <v>2.46967538605279</v>
      </c>
      <c r="X294" s="70" t="n">
        <f aca="false">const*($O294/omega)*K294*(wx*(H294-Q294)-wy*(G294-P294))</f>
        <v>5.73902621878666</v>
      </c>
      <c r="Y294" s="70" t="n">
        <f aca="false">R294+V294</f>
        <v>0.205726811433817</v>
      </c>
      <c r="Z294" s="70" t="n">
        <f aca="false">S294+W294</f>
        <v>-4.41262875776804</v>
      </c>
      <c r="AA294" s="70" t="n">
        <f aca="false">T294+X294-32.174</f>
        <v>-23.4354389285192</v>
      </c>
      <c r="AB294" s="0" t="n">
        <f aca="false">IF(($D294-height)*($D295-height)&lt;0,1,0)</f>
        <v>0</v>
      </c>
    </row>
    <row r="295" customFormat="false" ht="12.75" hidden="false" customHeight="false" outlineLevel="0" collapsed="false">
      <c r="A295" s="0" t="n">
        <f aca="false">A294+dt</f>
        <v>2.62999999999999</v>
      </c>
      <c r="B295" s="70" t="n">
        <f aca="false">B294+G294*dt+0.5*Y294*dt*dt</f>
        <v>4.8615121645519</v>
      </c>
      <c r="C295" s="70" t="n">
        <f aca="false">C294+H294*dt+0.5*Z294*dt*dt</f>
        <v>161.745193785016</v>
      </c>
      <c r="D295" s="70" t="n">
        <f aca="false">D294+I294*dt+0.5*AA294*dt*dt</f>
        <v>34.4092479299188</v>
      </c>
      <c r="E295" s="1" t="n">
        <f aca="false">SQRT(B295^2+C295^2)</f>
        <v>161.818237578706</v>
      </c>
      <c r="F295" s="1" t="n">
        <f aca="false">ATAN2(C295,B295)*180/PI()</f>
        <v>1.72159857797344</v>
      </c>
      <c r="G295" s="69" t="n">
        <f aca="false">G294+Y294*dt</f>
        <v>2.67946708069718</v>
      </c>
      <c r="H295" s="69" t="n">
        <f aca="false">H294+Z294*dt</f>
        <v>49.1516216454973</v>
      </c>
      <c r="I295" s="69" t="n">
        <f aca="false">I294+AA294*dt</f>
        <v>-21.6754818730365</v>
      </c>
      <c r="J295" s="1" t="n">
        <f aca="false">SQRT(G295^2+H295^2+I295^2)</f>
        <v>53.785573982686</v>
      </c>
      <c r="K295" s="1" t="n">
        <f aca="false">IF(D295&gt;=hwind,SQRT((G295-vxw)^2+(H295-vyw)^2+I295^2),J295)</f>
        <v>53.785573982686</v>
      </c>
      <c r="L295" s="1" t="n">
        <f aca="false">J295/1.467</f>
        <v>36.6636496132829</v>
      </c>
      <c r="M295" s="70" t="n">
        <f aca="false">cd0+cdspin*(spin/1000)*EXP(-A295/(tau*146.7/K295))</f>
        <v>0.484998373043165</v>
      </c>
      <c r="N295" s="71" t="n">
        <f aca="false">(romega/K295)*EXP(-A295/(tau*146.7/K295))</f>
        <v>1.48640619783927</v>
      </c>
      <c r="O295" s="71" t="n">
        <f aca="false">cl2_*N295/(cl0+cl1_*N295)</f>
        <v>0.41097581592634</v>
      </c>
      <c r="P295" s="71" t="n">
        <f aca="false">IF(D295&gt;=hwind,vxw,0)</f>
        <v>0</v>
      </c>
      <c r="Q295" s="71" t="n">
        <f aca="false">IF(D295&gt;=hwind,vyw,0)</f>
        <v>0</v>
      </c>
      <c r="R295" s="70" t="n">
        <f aca="false">-const*$M295*$K295*(G295-P295)</f>
        <v>-0.375200380819649</v>
      </c>
      <c r="S295" s="70" t="n">
        <f aca="false">-const*$M295*$K295*(H295-Q295)</f>
        <v>-6.88260262353942</v>
      </c>
      <c r="T295" s="70" t="n">
        <f aca="false">-const*$M295*$K295*I295</f>
        <v>3.03517408808644</v>
      </c>
      <c r="U295" s="72" t="n">
        <f aca="false">omega*EXP(-A295/tau)*30/PI()</f>
        <v>5967.45008534532</v>
      </c>
      <c r="V295" s="70" t="n">
        <f aca="false">const*($O295/omega)*K295*(wy*I295-wz*(H295-Q295))</f>
        <v>0.577939924362317</v>
      </c>
      <c r="W295" s="70" t="n">
        <f aca="false">const*($O295/omega)*K295*(wz*(G295-P295)-wx*I295)</f>
        <v>2.49917993780188</v>
      </c>
      <c r="X295" s="70" t="n">
        <f aca="false">const*($O295/omega)*K295*(wx*(H295-Q295)-wy*(G295-P295))</f>
        <v>5.73861833648727</v>
      </c>
      <c r="Y295" s="70" t="n">
        <f aca="false">R295+V295</f>
        <v>0.202739543542668</v>
      </c>
      <c r="Z295" s="70" t="n">
        <f aca="false">S295+W295</f>
        <v>-4.38342268573754</v>
      </c>
      <c r="AA295" s="70" t="n">
        <f aca="false">T295+X295-32.174</f>
        <v>-23.4002075754263</v>
      </c>
      <c r="AB295" s="0" t="n">
        <f aca="false">IF(($D295-height)*($D296-height)&lt;0,1,0)</f>
        <v>0</v>
      </c>
    </row>
    <row r="296" customFormat="false" ht="12.75" hidden="false" customHeight="false" outlineLevel="0" collapsed="false">
      <c r="A296" s="0" t="n">
        <f aca="false">A295+dt</f>
        <v>2.63999999999999</v>
      </c>
      <c r="B296" s="70" t="n">
        <f aca="false">B295+G295*dt+0.5*Y295*dt*dt</f>
        <v>4.88831697233605</v>
      </c>
      <c r="C296" s="70" t="n">
        <f aca="false">C295+H295*dt+0.5*Z295*dt*dt</f>
        <v>162.236490830337</v>
      </c>
      <c r="D296" s="70" t="n">
        <f aca="false">D295+I295*dt+0.5*AA295*dt*dt</f>
        <v>34.1913231008097</v>
      </c>
      <c r="E296" s="1" t="n">
        <f aca="false">SQRT(B296^2+C296^2)</f>
        <v>162.310118599439</v>
      </c>
      <c r="F296" s="1" t="n">
        <f aca="false">ATAN2(C296,B296)*180/PI()</f>
        <v>1.72584612634515</v>
      </c>
      <c r="G296" s="69" t="n">
        <f aca="false">G295+Y295*dt</f>
        <v>2.6814944761326</v>
      </c>
      <c r="H296" s="69" t="n">
        <f aca="false">H295+Z295*dt</f>
        <v>49.1077874186399</v>
      </c>
      <c r="I296" s="69" t="n">
        <f aca="false">I295+AA295*dt</f>
        <v>-21.9094839487907</v>
      </c>
      <c r="J296" s="1" t="n">
        <f aca="false">SQRT(G296^2+H296^2+I296^2)</f>
        <v>53.8404186896998</v>
      </c>
      <c r="K296" s="1" t="n">
        <f aca="false">IF(D296&gt;=hwind,SQRT((G296-vxw)^2+(H296-vyw)^2+I296^2),J296)</f>
        <v>53.8404186896998</v>
      </c>
      <c r="L296" s="1" t="n">
        <f aca="false">J296/1.467</f>
        <v>36.7010352349692</v>
      </c>
      <c r="M296" s="70" t="n">
        <f aca="false">cd0+cdspin*(spin/1000)*EXP(-A296/(tau*146.7/K296))</f>
        <v>0.484969803970682</v>
      </c>
      <c r="N296" s="71" t="n">
        <f aca="false">(romega/K296)*EXP(-A296/(tau*146.7/K296))</f>
        <v>1.48466175963183</v>
      </c>
      <c r="O296" s="71" t="n">
        <f aca="false">cl2_*N296/(cl0+cl1_*N296)</f>
        <v>0.410906329465928</v>
      </c>
      <c r="P296" s="71" t="n">
        <f aca="false">IF(D296&gt;=hwind,vxw,0)</f>
        <v>0</v>
      </c>
      <c r="Q296" s="71" t="n">
        <f aca="false">IF(D296&gt;=hwind,vyw,0)</f>
        <v>0</v>
      </c>
      <c r="R296" s="70" t="n">
        <f aca="false">-const*$M296*$K296*(G296-P296)</f>
        <v>-0.375845010499688</v>
      </c>
      <c r="S296" s="70" t="n">
        <f aca="false">-const*$M296*$K296*(H296-Q296)</f>
        <v>-6.88307100471627</v>
      </c>
      <c r="T296" s="70" t="n">
        <f aca="false">-const*$M296*$K296*I296</f>
        <v>3.07088837887608</v>
      </c>
      <c r="U296" s="72" t="n">
        <f aca="false">omega*EXP(-A296/tau)*30/PI()</f>
        <v>5965.46126680505</v>
      </c>
      <c r="V296" s="70" t="n">
        <f aca="false">const*($O296/omega)*K296*(wy*I296-wz*(H296-Q296))</f>
        <v>0.575606386877998</v>
      </c>
      <c r="W296" s="70" t="n">
        <f aca="false">const*($O296/omega)*K296*(wz*(G296-P296)-wx*I296)</f>
        <v>2.52873338607622</v>
      </c>
      <c r="X296" s="70" t="n">
        <f aca="false">const*($O296/omega)*K296*(wx*(H296-Q296)-wy*(G296-P296))</f>
        <v>5.73833629320272</v>
      </c>
      <c r="Y296" s="70" t="n">
        <f aca="false">R296+V296</f>
        <v>0.19976137637831</v>
      </c>
      <c r="Z296" s="70" t="n">
        <f aca="false">S296+W296</f>
        <v>-4.35433761864005</v>
      </c>
      <c r="AA296" s="70" t="n">
        <f aca="false">T296+X296-32.174</f>
        <v>-23.3647753279212</v>
      </c>
      <c r="AB296" s="0" t="n">
        <f aca="false">IF(($D296-height)*($D297-height)&lt;0,1,0)</f>
        <v>0</v>
      </c>
    </row>
    <row r="297" customFormat="false" ht="12.75" hidden="false" customHeight="false" outlineLevel="0" collapsed="false">
      <c r="A297" s="0" t="n">
        <f aca="false">A296+dt</f>
        <v>2.64999999999999</v>
      </c>
      <c r="B297" s="70" t="n">
        <f aca="false">B296+G296*dt+0.5*Y296*dt*dt</f>
        <v>4.91514190516619</v>
      </c>
      <c r="C297" s="70" t="n">
        <f aca="false">C296+H296*dt+0.5*Z296*dt*dt</f>
        <v>162.727350987642</v>
      </c>
      <c r="D297" s="70" t="n">
        <f aca="false">D296+I296*dt+0.5*AA296*dt*dt</f>
        <v>33.9710600225554</v>
      </c>
      <c r="E297" s="1" t="n">
        <f aca="false">SQRT(B297^2+C297^2)</f>
        <v>162.80156442554</v>
      </c>
      <c r="F297" s="1" t="n">
        <f aca="false">ATAN2(C297,B297)*180/PI()</f>
        <v>1.73007972961904</v>
      </c>
      <c r="G297" s="69" t="n">
        <f aca="false">G296+Y296*dt</f>
        <v>2.68349208989639</v>
      </c>
      <c r="H297" s="69" t="n">
        <f aca="false">H296+Z296*dt</f>
        <v>49.0642440424535</v>
      </c>
      <c r="I297" s="69" t="n">
        <f aca="false">I296+AA296*dt</f>
        <v>-22.14313170207</v>
      </c>
      <c r="J297" s="1" t="n">
        <f aca="false">SQRT(G297^2+H297^2+I297^2)</f>
        <v>53.8963770102331</v>
      </c>
      <c r="K297" s="1" t="n">
        <f aca="false">IF(D297&gt;=hwind,SQRT((G297-vxw)^2+(H297-vyw)^2+I297^2),J297)</f>
        <v>53.8963770102331</v>
      </c>
      <c r="L297" s="1" t="n">
        <f aca="false">J297/1.467</f>
        <v>36.7391799660757</v>
      </c>
      <c r="M297" s="70" t="n">
        <f aca="false">cd0+cdspin*(spin/1000)*EXP(-A297/(tau*146.7/K297))</f>
        <v>0.484941069959136</v>
      </c>
      <c r="N297" s="71" t="n">
        <f aca="false">(romega/K297)*EXP(-A297/(tau*146.7/K297))</f>
        <v>1.48288890321536</v>
      </c>
      <c r="O297" s="71" t="n">
        <f aca="false">cl2_*N297/(cl0+cl1_*N297)</f>
        <v>0.410835567673706</v>
      </c>
      <c r="P297" s="71" t="n">
        <f aca="false">IF(D297&gt;=hwind,vxw,0)</f>
        <v>0</v>
      </c>
      <c r="Q297" s="71" t="n">
        <f aca="false">IF(D297&gt;=hwind,vyw,0)</f>
        <v>0</v>
      </c>
      <c r="R297" s="70" t="n">
        <f aca="false">-const*$M297*$K297*(G297-P297)</f>
        <v>-0.376493613349445</v>
      </c>
      <c r="S297" s="70" t="n">
        <f aca="false">-const*$M297*$K297*(H297-Q297)</f>
        <v>-6.88370746288115</v>
      </c>
      <c r="T297" s="70" t="n">
        <f aca="false">-const*$M297*$K297*I297</f>
        <v>3.10667868065408</v>
      </c>
      <c r="U297" s="72" t="n">
        <f aca="false">omega*EXP(-A297/tau)*30/PI()</f>
        <v>5963.47311109381</v>
      </c>
      <c r="V297" s="70" t="n">
        <f aca="false">const*($O297/omega)*K297*(wy*I297-wz*(H297-Q297))</f>
        <v>0.57328574513555</v>
      </c>
      <c r="W297" s="70" t="n">
        <f aca="false">const*($O297/omega)*K297*(wz*(G297-P297)-wx*I297)</f>
        <v>2.55833634082243</v>
      </c>
      <c r="X297" s="70" t="n">
        <f aca="false">const*($O297/omega)*K297*(wx*(H297-Q297)-wy*(G297-P297))</f>
        <v>5.73817868405819</v>
      </c>
      <c r="Y297" s="70" t="n">
        <f aca="false">R297+V297</f>
        <v>0.196792131786105</v>
      </c>
      <c r="Z297" s="70" t="n">
        <f aca="false">S297+W297</f>
        <v>-4.32537112205872</v>
      </c>
      <c r="AA297" s="70" t="n">
        <f aca="false">T297+X297-32.174</f>
        <v>-23.3291426352877</v>
      </c>
      <c r="AB297" s="0" t="n">
        <f aca="false">IF(($D297-height)*($D298-height)&lt;0,1,0)</f>
        <v>0</v>
      </c>
    </row>
    <row r="298" customFormat="false" ht="12.75" hidden="false" customHeight="false" outlineLevel="0" collapsed="false">
      <c r="A298" s="0" t="n">
        <f aca="false">A297+dt</f>
        <v>2.65999999999999</v>
      </c>
      <c r="B298" s="70" t="n">
        <f aca="false">B297+G297*dt+0.5*Y297*dt*dt</f>
        <v>4.94198666567174</v>
      </c>
      <c r="C298" s="70" t="n">
        <f aca="false">C297+H297*dt+0.5*Z297*dt*dt</f>
        <v>163.217777159511</v>
      </c>
      <c r="D298" s="70" t="n">
        <f aca="false">D297+I297*dt+0.5*AA297*dt*dt</f>
        <v>33.7484622484029</v>
      </c>
      <c r="E298" s="1" t="n">
        <f aca="false">SQRT(B298^2+C298^2)</f>
        <v>163.292577948587</v>
      </c>
      <c r="F298" s="1" t="n">
        <f aca="false">ATAN2(C298,B298)*180/PI()</f>
        <v>1.73429941245893</v>
      </c>
      <c r="G298" s="69" t="n">
        <f aca="false">G297+Y297*dt</f>
        <v>2.68546001121425</v>
      </c>
      <c r="H298" s="69" t="n">
        <f aca="false">H297+Z297*dt</f>
        <v>49.0209903312329</v>
      </c>
      <c r="I298" s="69" t="n">
        <f aca="false">I297+AA297*dt</f>
        <v>-22.3764231284228</v>
      </c>
      <c r="J298" s="1" t="n">
        <f aca="false">SQRT(G298^2+H298^2+I298^2)</f>
        <v>53.9534382643857</v>
      </c>
      <c r="K298" s="1" t="n">
        <f aca="false">IF(D298&gt;=hwind,SQRT((G298-vxw)^2+(H298-vyw)^2+I298^2),J298)</f>
        <v>53.9534382643857</v>
      </c>
      <c r="L298" s="1" t="n">
        <f aca="false">J298/1.467</f>
        <v>36.7780765265069</v>
      </c>
      <c r="M298" s="70" t="n">
        <f aca="false">cd0+cdspin*(spin/1000)*EXP(-A298/(tau*146.7/K298))</f>
        <v>0.484912170877948</v>
      </c>
      <c r="N298" s="71" t="n">
        <f aca="false">(romega/K298)*EXP(-A298/(tau*146.7/K298))</f>
        <v>1.48108811891505</v>
      </c>
      <c r="O298" s="71" t="n">
        <f aca="false">cl2_*N298/(cl0+cl1_*N298)</f>
        <v>0.410763542777595</v>
      </c>
      <c r="P298" s="71" t="n">
        <f aca="false">IF(D298&gt;=hwind,vxw,0)</f>
        <v>0</v>
      </c>
      <c r="Q298" s="71" t="n">
        <f aca="false">IF(D298&gt;=hwind,vyw,0)</f>
        <v>0</v>
      </c>
      <c r="R298" s="70" t="n">
        <f aca="false">-const*$M298*$K298*(G298-P298)</f>
        <v>-0.377146130073599</v>
      </c>
      <c r="S298" s="70" t="n">
        <f aca="false">-const*$M298*$K298*(H298-Q298)</f>
        <v>-6.8845101839518</v>
      </c>
      <c r="T298" s="70" t="n">
        <f aca="false">-const*$M298*$K298*I298</f>
        <v>3.14254591486478</v>
      </c>
      <c r="U298" s="72" t="n">
        <f aca="false">omega*EXP(-A298/tau)*30/PI()</f>
        <v>5961.4856179907</v>
      </c>
      <c r="V298" s="70" t="n">
        <f aca="false">const*($O298/omega)*K298*(wy*I298-wz*(H298-Q298))</f>
        <v>0.570977765785225</v>
      </c>
      <c r="W298" s="70" t="n">
        <f aca="false">const*($O298/omega)*K298*(wz*(G298-P298)-wx*I298)</f>
        <v>2.58798938574633</v>
      </c>
      <c r="X298" s="70" t="n">
        <f aca="false">const*($O298/omega)*K298*(wx*(H298-Q298)-wy*(G298-P298))</f>
        <v>5.73814411161267</v>
      </c>
      <c r="Y298" s="70" t="n">
        <f aca="false">R298+V298</f>
        <v>0.193831635711626</v>
      </c>
      <c r="Z298" s="70" t="n">
        <f aca="false">S298+W298</f>
        <v>-4.29652079820547</v>
      </c>
      <c r="AA298" s="70" t="n">
        <f aca="false">T298+X298-32.174</f>
        <v>-23.2933099735226</v>
      </c>
      <c r="AB298" s="0" t="n">
        <f aca="false">IF(($D298-height)*($D299-height)&lt;0,1,0)</f>
        <v>0</v>
      </c>
    </row>
    <row r="299" customFormat="false" ht="12.75" hidden="false" customHeight="false" outlineLevel="0" collapsed="false">
      <c r="A299" s="0" t="n">
        <f aca="false">A298+dt</f>
        <v>2.66999999999999</v>
      </c>
      <c r="B299" s="70" t="n">
        <f aca="false">B298+G298*dt+0.5*Y298*dt*dt</f>
        <v>4.96885095736567</v>
      </c>
      <c r="C299" s="70" t="n">
        <f aca="false">C298+H298*dt+0.5*Z298*dt*dt</f>
        <v>163.707772236783</v>
      </c>
      <c r="D299" s="70" t="n">
        <f aca="false">D298+I298*dt+0.5*AA298*dt*dt</f>
        <v>33.52353335162</v>
      </c>
      <c r="E299" s="1" t="n">
        <f aca="false">SQRT(B299^2+C299^2)</f>
        <v>163.783162048383</v>
      </c>
      <c r="F299" s="1" t="n">
        <f aca="false">ATAN2(C299,B299)*180/PI()</f>
        <v>1.73850519914717</v>
      </c>
      <c r="G299" s="69" t="n">
        <f aca="false">G298+Y298*dt</f>
        <v>2.68739832757136</v>
      </c>
      <c r="H299" s="69" t="n">
        <f aca="false">H298+Z298*dt</f>
        <v>48.9780251232508</v>
      </c>
      <c r="I299" s="69" t="n">
        <f aca="false">I298+AA298*dt</f>
        <v>-22.6093562281581</v>
      </c>
      <c r="J299" s="1" t="n">
        <f aca="false">SQRT(G299^2+H299^2+I299^2)</f>
        <v>54.0115917539612</v>
      </c>
      <c r="K299" s="1" t="n">
        <f aca="false">IF(D299&gt;=hwind,SQRT((G299-vxw)^2+(H299-vyw)^2+I299^2),J299)</f>
        <v>54.0115917539612</v>
      </c>
      <c r="L299" s="1" t="n">
        <f aca="false">J299/1.467</f>
        <v>36.8177176236955</v>
      </c>
      <c r="M299" s="70" t="n">
        <f aca="false">cd0+cdspin*(spin/1000)*EXP(-A299/(tau*146.7/K299))</f>
        <v>0.484883106617028</v>
      </c>
      <c r="N299" s="71" t="n">
        <f aca="false">(romega/K299)*EXP(-A299/(tau*146.7/K299))</f>
        <v>1.47925989767851</v>
      </c>
      <c r="O299" s="71" t="n">
        <f aca="false">cl2_*N299/(cl0+cl1_*N299)</f>
        <v>0.410690267039602</v>
      </c>
      <c r="P299" s="71" t="n">
        <f aca="false">IF(D299&gt;=hwind,vxw,0)</f>
        <v>0</v>
      </c>
      <c r="Q299" s="71" t="n">
        <f aca="false">IF(D299&gt;=hwind,vyw,0)</f>
        <v>0</v>
      </c>
      <c r="R299" s="70" t="n">
        <f aca="false">-const*$M299*$K299*(G299-P299)</f>
        <v>-0.377802500345297</v>
      </c>
      <c r="S299" s="70" t="n">
        <f aca="false">-const*$M299*$K299*(H299-Q299)</f>
        <v>-6.8854773643702</v>
      </c>
      <c r="T299" s="70" t="n">
        <f aca="false">-const*$M299*$K299*I299</f>
        <v>3.17849096896441</v>
      </c>
      <c r="U299" s="72" t="n">
        <f aca="false">omega*EXP(-A299/tau)*30/PI()</f>
        <v>5959.49878727488</v>
      </c>
      <c r="V299" s="70" t="n">
        <f aca="false">const*($O299/omega)*K299*(wy*I299-wz*(H299-Q299))</f>
        <v>0.568682218525724</v>
      </c>
      <c r="W299" s="70" t="n">
        <f aca="false">const*($O299/omega)*K299*(wz*(G299-P299)-wx*I299)</f>
        <v>2.6176930784449</v>
      </c>
      <c r="X299" s="70" t="n">
        <f aca="false">const*($O299/omega)*K299*(wx*(H299-Q299)-wy*(G299-P299))</f>
        <v>5.73823118600973</v>
      </c>
      <c r="Y299" s="70" t="n">
        <f aca="false">R299+V299</f>
        <v>0.190879718180427</v>
      </c>
      <c r="Z299" s="70" t="n">
        <f aca="false">S299+W299</f>
        <v>-4.26778428592529</v>
      </c>
      <c r="AA299" s="70" t="n">
        <f aca="false">T299+X299-32.174</f>
        <v>-23.2572778450259</v>
      </c>
      <c r="AB299" s="0" t="n">
        <f aca="false">IF(($D299-height)*($D300-height)&lt;0,1,0)</f>
        <v>0</v>
      </c>
    </row>
    <row r="300" customFormat="false" ht="12.75" hidden="false" customHeight="false" outlineLevel="0" collapsed="false">
      <c r="A300" s="0" t="n">
        <f aca="false">A299+dt</f>
        <v>2.67999999999999</v>
      </c>
      <c r="B300" s="70" t="n">
        <f aca="false">B299+G299*dt+0.5*Y299*dt*dt</f>
        <v>4.99573448462729</v>
      </c>
      <c r="C300" s="70" t="n">
        <f aca="false">C299+H299*dt+0.5*Z299*dt*dt</f>
        <v>164.197339098801</v>
      </c>
      <c r="D300" s="70" t="n">
        <f aca="false">D299+I299*dt+0.5*AA299*dt*dt</f>
        <v>33.2962769254462</v>
      </c>
      <c r="E300" s="1" t="n">
        <f aca="false">SQRT(B300^2+C300^2)</f>
        <v>164.273319593194</v>
      </c>
      <c r="F300" s="1" t="n">
        <f aca="false">ATAN2(C300,B300)*180/PI()</f>
        <v>1.74269711358637</v>
      </c>
      <c r="G300" s="69" t="n">
        <f aca="false">G299+Y299*dt</f>
        <v>2.68930712475317</v>
      </c>
      <c r="H300" s="69" t="n">
        <f aca="false">H299+Z299*dt</f>
        <v>48.9353472803916</v>
      </c>
      <c r="I300" s="69" t="n">
        <f aca="false">I299+AA299*dt</f>
        <v>-22.8419290066083</v>
      </c>
      <c r="J300" s="1" t="n">
        <f aca="false">SQRT(G300^2+H300^2+I300^2)</f>
        <v>54.0708267645938</v>
      </c>
      <c r="K300" s="1" t="n">
        <f aca="false">IF(D300&gt;=hwind,SQRT((G300-vxw)^2+(H300-vyw)^2+I300^2),J300)</f>
        <v>54.0708267645938</v>
      </c>
      <c r="L300" s="1" t="n">
        <f aca="false">J300/1.467</f>
        <v>36.8580959540516</v>
      </c>
      <c r="M300" s="70" t="n">
        <f aca="false">cd0+cdspin*(spin/1000)*EXP(-A300/(tau*146.7/K300))</f>
        <v>0.484853877086555</v>
      </c>
      <c r="N300" s="71" t="n">
        <f aca="false">(romega/K300)*EXP(-A300/(tau*146.7/K300))</f>
        <v>1.47740473085518</v>
      </c>
      <c r="O300" s="71" t="n">
        <f aca="false">cl2_*N300/(cl0+cl1_*N300)</f>
        <v>0.410615752752792</v>
      </c>
      <c r="P300" s="71" t="n">
        <f aca="false">IF(D300&gt;=hwind,vxw,0)</f>
        <v>0</v>
      </c>
      <c r="Q300" s="71" t="n">
        <f aca="false">IF(D300&gt;=hwind,vyw,0)</f>
        <v>0</v>
      </c>
      <c r="R300" s="70" t="n">
        <f aca="false">-const*$M300*$K300*(G300-P300)</f>
        <v>-0.37846266283625</v>
      </c>
      <c r="S300" s="70" t="n">
        <f aca="false">-const*$M300*$K300*(H300-Q300)</f>
        <v>-6.88660721123604</v>
      </c>
      <c r="T300" s="70" t="n">
        <f aca="false">-const*$M300*$K300*I300</f>
        <v>3.21451469658788</v>
      </c>
      <c r="U300" s="72" t="n">
        <f aca="false">omega*EXP(-A300/tau)*30/PI()</f>
        <v>5957.5126187256</v>
      </c>
      <c r="V300" s="70" t="n">
        <f aca="false">const*($O300/omega)*K300*(wy*I300-wz*(H300-Q300))</f>
        <v>0.56639887611324</v>
      </c>
      <c r="W300" s="70" t="n">
        <f aca="false">const*($O300/omega)*K300*(wz*(G300-P300)-wx*I300)</f>
        <v>2.64744795054567</v>
      </c>
      <c r="X300" s="70" t="n">
        <f aca="false">const*($O300/omega)*K300*(wx*(H300-Q300)-wy*(G300-P300))</f>
        <v>5.73843852512523</v>
      </c>
      <c r="Y300" s="70" t="n">
        <f aca="false">R300+V300</f>
        <v>0.18793621327699</v>
      </c>
      <c r="Z300" s="70" t="n">
        <f aca="false">S300+W300</f>
        <v>-4.23915926069038</v>
      </c>
      <c r="AA300" s="70" t="n">
        <f aca="false">T300+X300-32.174</f>
        <v>-23.2210467782869</v>
      </c>
      <c r="AB300" s="0" t="n">
        <f aca="false">IF(($D300-height)*($D301-height)&lt;0,1,0)</f>
        <v>0</v>
      </c>
    </row>
    <row r="301" customFormat="false" ht="12.75" hidden="false" customHeight="false" outlineLevel="0" collapsed="false">
      <c r="A301" s="0" t="n">
        <f aca="false">A300+dt</f>
        <v>2.68999999999999</v>
      </c>
      <c r="B301" s="70" t="n">
        <f aca="false">B300+G300*dt+0.5*Y300*dt*dt</f>
        <v>5.02263695268549</v>
      </c>
      <c r="C301" s="70" t="n">
        <f aca="false">C300+H300*dt+0.5*Z300*dt*dt</f>
        <v>164.686480613642</v>
      </c>
      <c r="D301" s="70" t="n">
        <f aca="false">D300+I300*dt+0.5*AA300*dt*dt</f>
        <v>33.0666965830412</v>
      </c>
      <c r="E301" s="1" t="n">
        <f aca="false">SQRT(B301^2+C301^2)</f>
        <v>164.763053439981</v>
      </c>
      <c r="F301" s="1" t="n">
        <f aca="false">ATAN2(C301,B301)*180/PI()</f>
        <v>1.74687517930126</v>
      </c>
      <c r="G301" s="69" t="n">
        <f aca="false">G300+Y300*dt</f>
        <v>2.69118648688594</v>
      </c>
      <c r="H301" s="69" t="n">
        <f aca="false">H300+Z300*dt</f>
        <v>48.8929556877847</v>
      </c>
      <c r="I301" s="69" t="n">
        <f aca="false">I300+AA300*dt</f>
        <v>-23.0741394743912</v>
      </c>
      <c r="J301" s="1" t="n">
        <f aca="false">SQRT(G301^2+H301^2+I301^2)</f>
        <v>54.1311325678535</v>
      </c>
      <c r="K301" s="1" t="n">
        <f aca="false">IF(D301&gt;=hwind,SQRT((G301-vxw)^2+(H301-vyw)^2+I301^2),J301)</f>
        <v>54.1311325678535</v>
      </c>
      <c r="L301" s="1" t="n">
        <f aca="false">J301/1.467</f>
        <v>36.8992042043991</v>
      </c>
      <c r="M301" s="70" t="n">
        <f aca="false">cd0+cdspin*(spin/1000)*EXP(-A301/(tau*146.7/K301))</f>
        <v>0.484824482216767</v>
      </c>
      <c r="N301" s="71" t="n">
        <f aca="false">(romega/K301)*EXP(-A301/(tau*146.7/K301))</f>
        <v>1.47552310997982</v>
      </c>
      <c r="O301" s="71" t="n">
        <f aca="false">cl2_*N301/(cl0+cl1_*N301)</f>
        <v>0.410540012238298</v>
      </c>
      <c r="P301" s="71" t="n">
        <f aca="false">IF(D301&gt;=hwind,vxw,0)</f>
        <v>0</v>
      </c>
      <c r="Q301" s="71" t="n">
        <f aca="false">IF(D301&gt;=hwind,vyw,0)</f>
        <v>0</v>
      </c>
      <c r="R301" s="70" t="n">
        <f aca="false">-const*$M301*$K301*(G301-P301)</f>
        <v>-0.379126555246652</v>
      </c>
      <c r="S301" s="70" t="n">
        <f aca="false">-const*$M301*$K301*(H301-Q301)</f>
        <v>-6.88789794243741</v>
      </c>
      <c r="T301" s="70" t="n">
        <f aca="false">-const*$M301*$K301*I301</f>
        <v>3.25061791772348</v>
      </c>
      <c r="U301" s="72" t="n">
        <f aca="false">omega*EXP(-A301/tau)*30/PI()</f>
        <v>5955.52711212218</v>
      </c>
      <c r="V301" s="70" t="n">
        <f aca="false">const*($O301/omega)*K301*(wy*I301-wz*(H301-Q301))</f>
        <v>0.56412751436951</v>
      </c>
      <c r="W301" s="70" t="n">
        <f aca="false">const*($O301/omega)*K301*(wz*(G301-P301)-wx*I301)</f>
        <v>2.67725450785317</v>
      </c>
      <c r="X301" s="70" t="n">
        <f aca="false">const*($O301/omega)*K301*(wx*(H301-Q301)-wy*(G301-P301))</f>
        <v>5.73876475471171</v>
      </c>
      <c r="Y301" s="70" t="n">
        <f aca="false">R301+V301</f>
        <v>0.185000959122858</v>
      </c>
      <c r="Z301" s="70" t="n">
        <f aca="false">S301+W301</f>
        <v>-4.21064343458424</v>
      </c>
      <c r="AA301" s="70" t="n">
        <f aca="false">T301+X301-32.174</f>
        <v>-23.1846173275648</v>
      </c>
      <c r="AB301" s="0" t="n">
        <f aca="false">IF(($D301-height)*($D302-height)&lt;0,1,0)</f>
        <v>0</v>
      </c>
    </row>
    <row r="302" customFormat="false" ht="12.75" hidden="false" customHeight="false" outlineLevel="0" collapsed="false">
      <c r="A302" s="0" t="n">
        <f aca="false">A301+dt</f>
        <v>2.69999999999999</v>
      </c>
      <c r="B302" s="70" t="n">
        <f aca="false">B301+G301*dt+0.5*Y301*dt*dt</f>
        <v>5.04955806760231</v>
      </c>
      <c r="C302" s="70" t="n">
        <f aca="false">C301+H301*dt+0.5*Z301*dt*dt</f>
        <v>165.175199638348</v>
      </c>
      <c r="D302" s="70" t="n">
        <f aca="false">D301+I301*dt+0.5*AA301*dt*dt</f>
        <v>32.8347959574309</v>
      </c>
      <c r="E302" s="1" t="n">
        <f aca="false">SQRT(B302^2+C302^2)</f>
        <v>165.252366434633</v>
      </c>
      <c r="F302" s="1" t="n">
        <f aca="false">ATAN2(C302,B302)*180/PI()</f>
        <v>1.75103941944059</v>
      </c>
      <c r="G302" s="69" t="n">
        <f aca="false">G301+Y301*dt</f>
        <v>2.69303649647717</v>
      </c>
      <c r="H302" s="69" t="n">
        <f aca="false">H301+Z301*dt</f>
        <v>48.8508492534388</v>
      </c>
      <c r="I302" s="69" t="n">
        <f aca="false">I301+AA301*dt</f>
        <v>-23.3059856476668</v>
      </c>
      <c r="J302" s="1" t="n">
        <f aca="false">SQRT(G302^2+H302^2+I302^2)</f>
        <v>54.1924984233318</v>
      </c>
      <c r="K302" s="1" t="n">
        <f aca="false">IF(D302&gt;=hwind,SQRT((G302-vxw)^2+(H302-vyw)^2+I302^2),J302)</f>
        <v>54.1924984233318</v>
      </c>
      <c r="L302" s="1" t="n">
        <f aca="false">J302/1.467</f>
        <v>36.9410350533959</v>
      </c>
      <c r="M302" s="70" t="n">
        <f aca="false">cd0+cdspin*(spin/1000)*EXP(-A302/(tau*146.7/K302))</f>
        <v>0.484794921957731</v>
      </c>
      <c r="N302" s="71" t="n">
        <f aca="false">(romega/K302)*EXP(-A302/(tau*146.7/K302))</f>
        <v>1.47361552656018</v>
      </c>
      <c r="O302" s="71" t="n">
        <f aca="false">cl2_*N302/(cl0+cl1_*N302)</f>
        <v>0.410463057842355</v>
      </c>
      <c r="P302" s="71" t="n">
        <f aca="false">IF(D302&gt;=hwind,vxw,0)</f>
        <v>0</v>
      </c>
      <c r="Q302" s="71" t="n">
        <f aca="false">IF(D302&gt;=hwind,vyw,0)</f>
        <v>0</v>
      </c>
      <c r="R302" s="70" t="n">
        <f aca="false">-const*$M302*$K302*(G302-P302)</f>
        <v>-0.379794114334914</v>
      </c>
      <c r="S302" s="70" t="n">
        <f aca="false">-const*$M302*$K302*(H302-Q302)</f>
        <v>-6.88934778677831</v>
      </c>
      <c r="T302" s="70" t="n">
        <f aca="false">-const*$M302*$K302*I302</f>
        <v>3.28680141889525</v>
      </c>
      <c r="U302" s="72" t="n">
        <f aca="false">omega*EXP(-A302/tau)*30/PI()</f>
        <v>5953.542267244</v>
      </c>
      <c r="V302" s="70" t="n">
        <f aca="false">const*($O302/omega)*K302*(wy*I302-wz*(H302-Q302))</f>
        <v>0.561867912188877</v>
      </c>
      <c r="W302" s="70" t="n">
        <f aca="false">const*($O302/omega)*K302*(wz*(G302-P302)-wx*I302)</f>
        <v>2.70711323050246</v>
      </c>
      <c r="X302" s="70" t="n">
        <f aca="false">const*($O302/omega)*K302*(wx*(H302-Q302)-wy*(G302-P302))</f>
        <v>5.73920850853953</v>
      </c>
      <c r="Y302" s="70" t="n">
        <f aca="false">R302+V302</f>
        <v>0.182073797853963</v>
      </c>
      <c r="Z302" s="70" t="n">
        <f aca="false">S302+W302</f>
        <v>-4.18223455627585</v>
      </c>
      <c r="AA302" s="70" t="n">
        <f aca="false">T302+X302-32.174</f>
        <v>-23.1479900725652</v>
      </c>
      <c r="AB302" s="0" t="n">
        <f aca="false">IF(($D302-height)*($D303-height)&lt;0,1,0)</f>
        <v>0</v>
      </c>
    </row>
    <row r="303" customFormat="false" ht="12.75" hidden="false" customHeight="false" outlineLevel="0" collapsed="false">
      <c r="A303" s="0" t="n">
        <f aca="false">A302+dt</f>
        <v>2.70999999999999</v>
      </c>
      <c r="B303" s="70" t="n">
        <f aca="false">B302+G302*dt+0.5*Y302*dt*dt</f>
        <v>5.07649753625697</v>
      </c>
      <c r="C303" s="70" t="n">
        <f aca="false">C302+H302*dt+0.5*Z302*dt*dt</f>
        <v>165.663499019155</v>
      </c>
      <c r="D303" s="70" t="n">
        <f aca="false">D302+I302*dt+0.5*AA302*dt*dt</f>
        <v>32.6005787014506</v>
      </c>
      <c r="E303" s="1" t="n">
        <f aca="false">SQRT(B303^2+C303^2)</f>
        <v>165.741261412194</v>
      </c>
      <c r="F303" s="1" t="n">
        <f aca="false">ATAN2(C303,B303)*180/PI()</f>
        <v>1.75518985677913</v>
      </c>
      <c r="G303" s="69" t="n">
        <f aca="false">G302+Y302*dt</f>
        <v>2.69485723445571</v>
      </c>
      <c r="H303" s="69" t="n">
        <f aca="false">H302+Z302*dt</f>
        <v>48.8090269078761</v>
      </c>
      <c r="I303" s="69" t="n">
        <f aca="false">I302+AA302*dt</f>
        <v>-23.5374655483925</v>
      </c>
      <c r="J303" s="1" t="n">
        <f aca="false">SQRT(G303^2+H303^2+I303^2)</f>
        <v>54.2549135807038</v>
      </c>
      <c r="K303" s="1" t="n">
        <f aca="false">IF(D303&gt;=hwind,SQRT((G303-vxw)^2+(H303-vyw)^2+I303^2),J303)</f>
        <v>54.2549135807038</v>
      </c>
      <c r="L303" s="1" t="n">
        <f aca="false">J303/1.467</f>
        <v>36.9835811729405</v>
      </c>
      <c r="M303" s="70" t="n">
        <f aca="false">cd0+cdspin*(spin/1000)*EXP(-A303/(tau*146.7/K303))</f>
        <v>0.48476519627913</v>
      </c>
      <c r="N303" s="71" t="n">
        <f aca="false">(romega/K303)*EXP(-A303/(tau*146.7/K303))</f>
        <v>1.4716824718689</v>
      </c>
      <c r="O303" s="71" t="n">
        <f aca="false">cl2_*N303/(cl0+cl1_*N303)</f>
        <v>0.410384901933377</v>
      </c>
      <c r="P303" s="71" t="n">
        <f aca="false">IF(D303&gt;=hwind,vxw,0)</f>
        <v>0</v>
      </c>
      <c r="Q303" s="71" t="n">
        <f aca="false">IF(D303&gt;=hwind,vyw,0)</f>
        <v>0</v>
      </c>
      <c r="R303" s="70" t="n">
        <f aca="false">-const*$M303*$K303*(G303-P303)</f>
        <v>-0.380465275947197</v>
      </c>
      <c r="S303" s="70" t="n">
        <f aca="false">-const*$M303*$K303*(H303-Q303)</f>
        <v>-6.89095498410325</v>
      </c>
      <c r="T303" s="70" t="n">
        <f aca="false">-const*$M303*$K303*I303</f>
        <v>3.32306595335301</v>
      </c>
      <c r="U303" s="72" t="n">
        <f aca="false">omega*EXP(-A303/tau)*30/PI()</f>
        <v>5951.55808387052</v>
      </c>
      <c r="V303" s="70" t="n">
        <f aca="false">const*($O303/omega)*K303*(wy*I303-wz*(H303-Q303))</f>
        <v>0.55961985154437</v>
      </c>
      <c r="W303" s="70" t="n">
        <f aca="false">const*($O303/omega)*K303*(wz*(G303-P303)-wx*I303)</f>
        <v>2.73702457311942</v>
      </c>
      <c r="X303" s="70" t="n">
        <f aca="false">const*($O303/omega)*K303*(wx*(H303-Q303)-wy*(G303-P303))</f>
        <v>5.73976842853457</v>
      </c>
      <c r="Y303" s="70" t="n">
        <f aca="false">R303+V303</f>
        <v>0.179154575597173</v>
      </c>
      <c r="Z303" s="70" t="n">
        <f aca="false">S303+W303</f>
        <v>-4.15393041098383</v>
      </c>
      <c r="AA303" s="70" t="n">
        <f aca="false">T303+X303-32.174</f>
        <v>-23.1111656181124</v>
      </c>
      <c r="AB303" s="0" t="n">
        <f aca="false">IF(($D303-height)*($D304-height)&lt;0,1,0)</f>
        <v>0</v>
      </c>
    </row>
    <row r="304" customFormat="false" ht="12.75" hidden="false" customHeight="false" outlineLevel="0" collapsed="false">
      <c r="A304" s="0" t="n">
        <f aca="false">A303+dt</f>
        <v>2.71999999999999</v>
      </c>
      <c r="B304" s="70" t="n">
        <f aca="false">B303+G303*dt+0.5*Y303*dt*dt</f>
        <v>5.10345506633031</v>
      </c>
      <c r="C304" s="70" t="n">
        <f aca="false">C303+H303*dt+0.5*Z303*dt*dt</f>
        <v>166.151381591713</v>
      </c>
      <c r="D304" s="70" t="n">
        <f aca="false">D303+I303*dt+0.5*AA303*dt*dt</f>
        <v>32.3640484876857</v>
      </c>
      <c r="E304" s="1" t="n">
        <f aca="false">SQRT(B304^2+C304^2)</f>
        <v>166.229741197083</v>
      </c>
      <c r="F304" s="1" t="n">
        <f aca="false">ATAN2(C304,B304)*180/PI()</f>
        <v>1.75932651371974</v>
      </c>
      <c r="G304" s="69" t="n">
        <f aca="false">G303+Y303*dt</f>
        <v>2.69664878021168</v>
      </c>
      <c r="H304" s="69" t="n">
        <f aca="false">H303+Z303*dt</f>
        <v>48.7674876037662</v>
      </c>
      <c r="I304" s="69" t="n">
        <f aca="false">I303+AA303*dt</f>
        <v>-23.7685772045736</v>
      </c>
      <c r="J304" s="1" t="n">
        <f aca="false">SQRT(G304^2+H304^2+I304^2)</f>
        <v>54.3183672817684</v>
      </c>
      <c r="K304" s="1" t="n">
        <f aca="false">IF(D304&gt;=hwind,SQRT((G304-vxw)^2+(H304-vyw)^2+I304^2),J304)</f>
        <v>54.3183672817684</v>
      </c>
      <c r="L304" s="1" t="n">
        <f aca="false">J304/1.467</f>
        <v>37.0268352295626</v>
      </c>
      <c r="M304" s="70" t="n">
        <f aca="false">cd0+cdspin*(spin/1000)*EXP(-A304/(tau*146.7/K304))</f>
        <v>0.48473530517003</v>
      </c>
      <c r="N304" s="71" t="n">
        <f aca="false">(romega/K304)*EXP(-A304/(tau*146.7/K304))</f>
        <v>1.46972443673985</v>
      </c>
      <c r="O304" s="71" t="n">
        <f aca="false">cl2_*N304/(cl0+cl1_*N304)</f>
        <v>0.410305556899063</v>
      </c>
      <c r="P304" s="71" t="n">
        <f aca="false">IF(D304&gt;=hwind,vxw,0)</f>
        <v>0</v>
      </c>
      <c r="Q304" s="71" t="n">
        <f aca="false">IF(D304&gt;=hwind,vyw,0)</f>
        <v>0</v>
      </c>
      <c r="R304" s="70" t="n">
        <f aca="false">-const*$M304*$K304*(G304-P304)</f>
        <v>-0.381139975046751</v>
      </c>
      <c r="S304" s="70" t="n">
        <f aca="false">-const*$M304*$K304*(H304-Q304)</f>
        <v>-6.89271778541853</v>
      </c>
      <c r="T304" s="70" t="n">
        <f aca="false">-const*$M304*$K304*I304</f>
        <v>3.35941224126964</v>
      </c>
      <c r="U304" s="72" t="n">
        <f aca="false">omega*EXP(-A304/tau)*30/PI()</f>
        <v>5949.57456178127</v>
      </c>
      <c r="V304" s="70" t="n">
        <f aca="false">const*($O304/omega)*K304*(wy*I304-wz*(H304-Q304))</f>
        <v>0.5573831174928</v>
      </c>
      <c r="W304" s="70" t="n">
        <f aca="false">const*($O304/omega)*K304*(wz*(G304-P304)-wx*I304)</f>
        <v>2.76698896498763</v>
      </c>
      <c r="X304" s="70" t="n">
        <f aca="false">const*($O304/omega)*K304*(wx*(H304-Q304)-wy*(G304-P304))</f>
        <v>5.74044316491249</v>
      </c>
      <c r="Y304" s="70" t="n">
        <f aca="false">R304+V304</f>
        <v>0.176243142446049</v>
      </c>
      <c r="Z304" s="70" t="n">
        <f aca="false">S304+W304</f>
        <v>-4.1257288204309</v>
      </c>
      <c r="AA304" s="70" t="n">
        <f aca="false">T304+X304-32.174</f>
        <v>-23.0741445938179</v>
      </c>
      <c r="AB304" s="0" t="n">
        <f aca="false">IF(($D304-height)*($D305-height)&lt;0,1,0)</f>
        <v>0</v>
      </c>
    </row>
    <row r="305" customFormat="false" ht="12.75" hidden="false" customHeight="false" outlineLevel="0" collapsed="false">
      <c r="A305" s="0" t="n">
        <f aca="false">A304+dt</f>
        <v>2.72999999999999</v>
      </c>
      <c r="B305" s="70" t="n">
        <f aca="false">B304+G304*dt+0.5*Y304*dt*dt</f>
        <v>5.13043036628955</v>
      </c>
      <c r="C305" s="70" t="n">
        <f aca="false">C304+H304*dt+0.5*Z304*dt*dt</f>
        <v>166.638850181309</v>
      </c>
      <c r="D305" s="70" t="n">
        <f aca="false">D304+I304*dt+0.5*AA304*dt*dt</f>
        <v>32.1252090084103</v>
      </c>
      <c r="E305" s="1" t="n">
        <f aca="false">SQRT(B305^2+C305^2)</f>
        <v>166.717808603317</v>
      </c>
      <c r="F305" s="1" t="n">
        <f aca="false">ATAN2(C305,B305)*180/PI()</f>
        <v>1.76344941229546</v>
      </c>
      <c r="G305" s="69" t="n">
        <f aca="false">G304+Y304*dt</f>
        <v>2.69841121163614</v>
      </c>
      <c r="H305" s="69" t="n">
        <f aca="false">H304+Z304*dt</f>
        <v>48.7262303155619</v>
      </c>
      <c r="I305" s="69" t="n">
        <f aca="false">I304+AA304*dt</f>
        <v>-23.9993186505118</v>
      </c>
      <c r="J305" s="1" t="n">
        <f aca="false">SQRT(G305^2+H305^2+I305^2)</f>
        <v>54.3828487624644</v>
      </c>
      <c r="K305" s="1" t="n">
        <f aca="false">IF(D305&gt;=hwind,SQRT((G305-vxw)^2+(H305-vyw)^2+I305^2),J305)</f>
        <v>54.3828487624644</v>
      </c>
      <c r="L305" s="1" t="n">
        <f aca="false">J305/1.467</f>
        <v>37.0707898857971</v>
      </c>
      <c r="M305" s="70" t="n">
        <f aca="false">cd0+cdspin*(spin/1000)*EXP(-A305/(tau*146.7/K305))</f>
        <v>0.484705248638652</v>
      </c>
      <c r="N305" s="71" t="n">
        <f aca="false">(romega/K305)*EXP(-A305/(tau*146.7/K305))</f>
        <v>1.46774191136888</v>
      </c>
      <c r="O305" s="71" t="n">
        <f aca="false">cl2_*N305/(cl0+cl1_*N305)</f>
        <v>0.410225035143535</v>
      </c>
      <c r="P305" s="71" t="n">
        <f aca="false">IF(D305&gt;=hwind,vxw,0)</f>
        <v>0</v>
      </c>
      <c r="Q305" s="71" t="n">
        <f aca="false">IF(D305&gt;=hwind,vyw,0)</f>
        <v>0</v>
      </c>
      <c r="R305" s="70" t="n">
        <f aca="false">-const*$M305*$K305*(G305-P305)</f>
        <v>-0.381818145743033</v>
      </c>
      <c r="S305" s="70" t="n">
        <f aca="false">-const*$M305*$K305*(H305-Q305)</f>
        <v>-6.89463445301031</v>
      </c>
      <c r="T305" s="70" t="n">
        <f aca="false">-const*$M305*$K305*I305</f>
        <v>3.39584096994562</v>
      </c>
      <c r="U305" s="72" t="n">
        <f aca="false">omega*EXP(-A305/tau)*30/PI()</f>
        <v>5947.59170075588</v>
      </c>
      <c r="V305" s="70" t="n">
        <f aca="false">const*($O305/omega)*K305*(wy*I305-wz*(H305-Q305))</f>
        <v>0.555157498178877</v>
      </c>
      <c r="W305" s="70" t="n">
        <f aca="false">const*($O305/omega)*K305*(wz*(G305-P305)-wx*I305)</f>
        <v>2.79700681022168</v>
      </c>
      <c r="X305" s="70" t="n">
        <f aca="false">const*($O305/omega)*K305*(wx*(H305-Q305)-wy*(G305-P305))</f>
        <v>5.74123137630944</v>
      </c>
      <c r="Y305" s="70" t="n">
        <f aca="false">R305+V305</f>
        <v>0.173339352435844</v>
      </c>
      <c r="Z305" s="70" t="n">
        <f aca="false">S305+W305</f>
        <v>-4.09762764278863</v>
      </c>
      <c r="AA305" s="70" t="n">
        <f aca="false">T305+X305-32.174</f>
        <v>-23.0369276537449</v>
      </c>
      <c r="AB305" s="0" t="n">
        <f aca="false">IF(($D305-height)*($D306-height)&lt;0,1,0)</f>
        <v>0</v>
      </c>
    </row>
    <row r="306" customFormat="false" ht="12.75" hidden="false" customHeight="false" outlineLevel="0" collapsed="false">
      <c r="A306" s="0" t="n">
        <f aca="false">A305+dt</f>
        <v>2.73999999999999</v>
      </c>
      <c r="B306" s="70" t="n">
        <f aca="false">B305+G305*dt+0.5*Y305*dt*dt</f>
        <v>5.15742314537353</v>
      </c>
      <c r="C306" s="70" t="n">
        <f aca="false">C305+H305*dt+0.5*Z305*dt*dt</f>
        <v>167.125907603083</v>
      </c>
      <c r="D306" s="70" t="n">
        <f aca="false">D305+I305*dt+0.5*AA305*dt*dt</f>
        <v>31.8840639755225</v>
      </c>
      <c r="E306" s="1" t="n">
        <f aca="false">SQRT(B306^2+C306^2)</f>
        <v>167.205466434727</v>
      </c>
      <c r="F306" s="1" t="n">
        <f aca="false">ATAN2(C306,B306)*180/PI()</f>
        <v>1.76755857417173</v>
      </c>
      <c r="G306" s="69" t="n">
        <f aca="false">G305+Y305*dt</f>
        <v>2.7001446051605</v>
      </c>
      <c r="H306" s="69" t="n">
        <f aca="false">H305+Z305*dt</f>
        <v>48.685254039134</v>
      </c>
      <c r="I306" s="69" t="n">
        <f aca="false">I305+AA305*dt</f>
        <v>-24.2296879270492</v>
      </c>
      <c r="J306" s="1" t="n">
        <f aca="false">SQRT(G306^2+H306^2+I306^2)</f>
        <v>54.4483472548616</v>
      </c>
      <c r="K306" s="1" t="n">
        <f aca="false">IF(D306&gt;=hwind,SQRT((G306-vxw)^2+(H306-vyw)^2+I306^2),J306)</f>
        <v>54.4483472548616</v>
      </c>
      <c r="L306" s="1" t="n">
        <f aca="false">J306/1.467</f>
        <v>37.1154378015416</v>
      </c>
      <c r="M306" s="70" t="n">
        <f aca="false">cd0+cdspin*(spin/1000)*EXP(-A306/(tau*146.7/K306))</f>
        <v>0.484675026712147</v>
      </c>
      <c r="N306" s="71" t="n">
        <f aca="false">(romega/K306)*EXP(-A306/(tau*146.7/K306))</f>
        <v>1.46573538511909</v>
      </c>
      <c r="O306" s="71" t="n">
        <f aca="false">cl2_*N306/(cl0+cl1_*N306)</f>
        <v>0.410143349084521</v>
      </c>
      <c r="P306" s="71" t="n">
        <f aca="false">IF(D306&gt;=hwind,vxw,0)</f>
        <v>0</v>
      </c>
      <c r="Q306" s="71" t="n">
        <f aca="false">IF(D306&gt;=hwind,vyw,0)</f>
        <v>0</v>
      </c>
      <c r="R306" s="70" t="n">
        <f aca="false">-const*$M306*$K306*(G306-P306)</f>
        <v>-0.382499721320615</v>
      </c>
      <c r="S306" s="70" t="n">
        <f aca="false">-const*$M306*$K306*(H306-Q306)</f>
        <v>-6.89670326055934</v>
      </c>
      <c r="T306" s="70" t="n">
        <f aca="false">-const*$M306*$K306*I306</f>
        <v>3.43235279402042</v>
      </c>
      <c r="U306" s="72" t="n">
        <f aca="false">omega*EXP(-A306/tau)*30/PI()</f>
        <v>5945.60950057401</v>
      </c>
      <c r="V306" s="70" t="n">
        <f aca="false">const*($O306/omega)*K306*(wy*I306-wz*(H306-Q306))</f>
        <v>0.552942784838369</v>
      </c>
      <c r="W306" s="70" t="n">
        <f aca="false">const*($O306/omega)*K306*(wz*(G306-P306)-wx*I306)</f>
        <v>2.82707848794682</v>
      </c>
      <c r="X306" s="70" t="n">
        <f aca="false">const*($O306/omega)*K306*(wx*(H306-Q306)-wy*(G306-P306))</f>
        <v>5.74213172990913</v>
      </c>
      <c r="Y306" s="70" t="n">
        <f aca="false">R306+V306</f>
        <v>0.170443063517755</v>
      </c>
      <c r="Z306" s="70" t="n">
        <f aca="false">S306+W306</f>
        <v>-4.06962477261252</v>
      </c>
      <c r="AA306" s="70" t="n">
        <f aca="false">T306+X306-32.174</f>
        <v>-22.9995154760705</v>
      </c>
      <c r="AB306" s="0" t="n">
        <f aca="false">IF(($D306-height)*($D307-height)&lt;0,1,0)</f>
        <v>0</v>
      </c>
    </row>
    <row r="307" customFormat="false" ht="12.75" hidden="false" customHeight="false" outlineLevel="0" collapsed="false">
      <c r="A307" s="0" t="n">
        <f aca="false">A306+dt</f>
        <v>2.74999999999999</v>
      </c>
      <c r="B307" s="70" t="n">
        <f aca="false">B306+G306*dt+0.5*Y306*dt*dt</f>
        <v>5.18443311357831</v>
      </c>
      <c r="C307" s="70" t="n">
        <f aca="false">C306+H306*dt+0.5*Z306*dt*dt</f>
        <v>167.612556662236</v>
      </c>
      <c r="D307" s="70" t="n">
        <f aca="false">D306+I306*dt+0.5*AA306*dt*dt</f>
        <v>31.6406171204782</v>
      </c>
      <c r="E307" s="1" t="n">
        <f aca="false">SQRT(B307^2+C307^2)</f>
        <v>167.692717485168</v>
      </c>
      <c r="F307" s="1" t="n">
        <f aca="false">ATAN2(C307,B307)*180/PI()</f>
        <v>1.77165402064868</v>
      </c>
      <c r="G307" s="69" t="n">
        <f aca="false">G306+Y306*dt</f>
        <v>2.70184903579567</v>
      </c>
      <c r="H307" s="69" t="n">
        <f aca="false">H306+Z306*dt</f>
        <v>48.6445577914079</v>
      </c>
      <c r="I307" s="69" t="n">
        <f aca="false">I306+AA306*dt</f>
        <v>-24.4596830818099</v>
      </c>
      <c r="J307" s="1" t="n">
        <f aca="false">SQRT(G307^2+H307^2+I307^2)</f>
        <v>54.5148519891271</v>
      </c>
      <c r="K307" s="1" t="n">
        <f aca="false">IF(D307&gt;=hwind,SQRT((G307-vxw)^2+(H307-vyw)^2+I307^2),J307)</f>
        <v>54.5148519891271</v>
      </c>
      <c r="L307" s="1" t="n">
        <f aca="false">J307/1.467</f>
        <v>37.1607716353968</v>
      </c>
      <c r="M307" s="70" t="n">
        <f aca="false">cd0+cdspin*(spin/1000)*EXP(-A307/(tau*146.7/K307))</f>
        <v>0.484644639436355</v>
      </c>
      <c r="N307" s="71" t="n">
        <f aca="false">(romega/K307)*EXP(-A307/(tau*146.7/K307))</f>
        <v>1.46370534633081</v>
      </c>
      <c r="O307" s="71" t="n">
        <f aca="false">cl2_*N307/(cl0+cl1_*N307)</f>
        <v>0.410060511150572</v>
      </c>
      <c r="P307" s="71" t="n">
        <f aca="false">IF(D307&gt;=hwind,vxw,0)</f>
        <v>0</v>
      </c>
      <c r="Q307" s="71" t="n">
        <f aca="false">IF(D307&gt;=hwind,vyw,0)</f>
        <v>0</v>
      </c>
      <c r="R307" s="70" t="n">
        <f aca="false">-const*$M307*$K307*(G307-P307)</f>
        <v>-0.383184634267863</v>
      </c>
      <c r="S307" s="70" t="n">
        <f aca="false">-const*$M307*$K307*(H307-Q307)</f>
        <v>-6.8989224932522</v>
      </c>
      <c r="T307" s="70" t="n">
        <f aca="false">-const*$M307*$K307*I307</f>
        <v>3.46894833569079</v>
      </c>
      <c r="U307" s="72" t="n">
        <f aca="false">omega*EXP(-A307/tau)*30/PI()</f>
        <v>5943.62796101543</v>
      </c>
      <c r="V307" s="70" t="n">
        <f aca="false">const*($O307/omega)*K307*(wy*I307-wz*(H307-Q307))</f>
        <v>0.550738771800285</v>
      </c>
      <c r="W307" s="70" t="n">
        <f aca="false">const*($O307/omega)*K307*(wz*(G307-P307)-wx*I307)</f>
        <v>2.85720435248449</v>
      </c>
      <c r="X307" s="70" t="n">
        <f aca="false">const*($O307/omega)*K307*(wx*(H307-Q307)-wy*(G307-P307))</f>
        <v>5.74314290156629</v>
      </c>
      <c r="Y307" s="70" t="n">
        <f aca="false">R307+V307</f>
        <v>0.167554137532422</v>
      </c>
      <c r="Z307" s="70" t="n">
        <f aca="false">S307+W307</f>
        <v>-4.04171814076772</v>
      </c>
      <c r="AA307" s="70" t="n">
        <f aca="false">T307+X307-32.174</f>
        <v>-22.9619087627429</v>
      </c>
      <c r="AB307" s="0" t="n">
        <f aca="false">IF(($D307-height)*($D308-height)&lt;0,1,0)</f>
        <v>0</v>
      </c>
    </row>
    <row r="308" customFormat="false" ht="12.75" hidden="false" customHeight="false" outlineLevel="0" collapsed="false">
      <c r="A308" s="0" t="n">
        <f aca="false">A307+dt</f>
        <v>2.75999999999999</v>
      </c>
      <c r="B308" s="70" t="n">
        <f aca="false">B307+G307*dt+0.5*Y307*dt*dt</f>
        <v>5.21145998164314</v>
      </c>
      <c r="C308" s="70" t="n">
        <f aca="false">C307+H307*dt+0.5*Z307*dt*dt</f>
        <v>168.098800154243</v>
      </c>
      <c r="D308" s="70" t="n">
        <f aca="false">D307+I307*dt+0.5*AA307*dt*dt</f>
        <v>31.394872194222</v>
      </c>
      <c r="E308" s="1" t="n">
        <f aca="false">SQRT(B308^2+C308^2)</f>
        <v>168.179564538728</v>
      </c>
      <c r="F308" s="1" t="n">
        <f aca="false">ATAN2(C308,B308)*180/PI()</f>
        <v>1.77573577266343</v>
      </c>
      <c r="G308" s="69" t="n">
        <f aca="false">G307+Y307*dt</f>
        <v>2.703524577171</v>
      </c>
      <c r="H308" s="69" t="n">
        <f aca="false">H307+Z307*dt</f>
        <v>48.6041406100002</v>
      </c>
      <c r="I308" s="69" t="n">
        <f aca="false">I307+AA307*dt</f>
        <v>-24.6893021694374</v>
      </c>
      <c r="J308" s="1" t="n">
        <f aca="false">SQRT(G308^2+H308^2+I308^2)</f>
        <v>54.5823521954654</v>
      </c>
      <c r="K308" s="1" t="n">
        <f aca="false">IF(D308&gt;=hwind,SQRT((G308-vxw)^2+(H308-vyw)^2+I308^2),J308)</f>
        <v>54.5823521954654</v>
      </c>
      <c r="L308" s="1" t="n">
        <f aca="false">J308/1.467</f>
        <v>37.2067840459887</v>
      </c>
      <c r="M308" s="70" t="n">
        <f aca="false">cd0+cdspin*(spin/1000)*EXP(-A308/(tau*146.7/K308))</f>
        <v>0.48461408687558</v>
      </c>
      <c r="N308" s="71" t="n">
        <f aca="false">(romega/K308)*EXP(-A308/(tau*146.7/K308))</f>
        <v>1.46165228213612</v>
      </c>
      <c r="O308" s="71" t="n">
        <f aca="false">cl2_*N308/(cl0+cl1_*N308)</f>
        <v>0.409976533778315</v>
      </c>
      <c r="P308" s="71" t="n">
        <f aca="false">IF(D308&gt;=hwind,vxw,0)</f>
        <v>0</v>
      </c>
      <c r="Q308" s="71" t="n">
        <f aca="false">IF(D308&gt;=hwind,vyw,0)</f>
        <v>0</v>
      </c>
      <c r="R308" s="70" t="n">
        <f aca="false">-const*$M308*$K308*(G308-P308)</f>
        <v>-0.383872816305384</v>
      </c>
      <c r="S308" s="70" t="n">
        <f aca="false">-const*$M308*$K308*(H308-Q308)</f>
        <v>-6.90129044788912</v>
      </c>
      <c r="T308" s="70" t="n">
        <f aca="false">-const*$M308*$K308*I308</f>
        <v>3.50562818493553</v>
      </c>
      <c r="U308" s="72" t="n">
        <f aca="false">omega*EXP(-A308/tau)*30/PI()</f>
        <v>5941.64708185996</v>
      </c>
      <c r="V308" s="70" t="n">
        <f aca="false">const*($O308/omega)*K308*(wy*I308-wz*(H308-Q308))</f>
        <v>0.54854525648811</v>
      </c>
      <c r="W308" s="70" t="n">
        <f aca="false">const*($O308/omega)*K308*(wz*(G308-P308)-wx*I308)</f>
        <v>2.88738473354384</v>
      </c>
      <c r="X308" s="70" t="n">
        <f aca="false">const*($O308/omega)*K308*(wx*(H308-Q308)-wy*(G308-P308))</f>
        <v>5.74426357592638</v>
      </c>
      <c r="Y308" s="70" t="n">
        <f aca="false">R308+V308</f>
        <v>0.164672440182726</v>
      </c>
      <c r="Z308" s="70" t="n">
        <f aca="false">S308+W308</f>
        <v>-4.01390571434528</v>
      </c>
      <c r="AA308" s="70" t="n">
        <f aca="false">T308+X308-32.174</f>
        <v>-22.9241082391381</v>
      </c>
      <c r="AB308" s="0" t="n">
        <f aca="false">IF(($D308-height)*($D309-height)&lt;0,1,0)</f>
        <v>0</v>
      </c>
    </row>
    <row r="309" customFormat="false" ht="12.75" hidden="false" customHeight="false" outlineLevel="0" collapsed="false">
      <c r="A309" s="0" t="n">
        <f aca="false">A308+dt</f>
        <v>2.76999999999998</v>
      </c>
      <c r="B309" s="70" t="n">
        <f aca="false">B308+G308*dt+0.5*Y308*dt*dt</f>
        <v>5.23850346103686</v>
      </c>
      <c r="C309" s="70" t="n">
        <f aca="false">C308+H308*dt+0.5*Z308*dt*dt</f>
        <v>168.584640865057</v>
      </c>
      <c r="D309" s="70" t="n">
        <f aca="false">D308+I308*dt+0.5*AA308*dt*dt</f>
        <v>31.1468329671157</v>
      </c>
      <c r="E309" s="1" t="n">
        <f aca="false">SQRT(B309^2+C309^2)</f>
        <v>168.666010369937</v>
      </c>
      <c r="F309" s="1" t="n">
        <f aca="false">ATAN2(C309,B309)*180/PI()</f>
        <v>1.77980385079252</v>
      </c>
      <c r="G309" s="69" t="n">
        <f aca="false">G308+Y308*dt</f>
        <v>2.70517130157283</v>
      </c>
      <c r="H309" s="69" t="n">
        <f aca="false">H308+Z308*dt</f>
        <v>48.5640015528568</v>
      </c>
      <c r="I309" s="69" t="n">
        <f aca="false">I308+AA308*dt</f>
        <v>-24.9185432518288</v>
      </c>
      <c r="J309" s="1" t="n">
        <f aca="false">SQRT(G309^2+H309^2+I309^2)</f>
        <v>54.6508371060315</v>
      </c>
      <c r="K309" s="1" t="n">
        <f aca="false">IF(D309&gt;=hwind,SQRT((G309-vxw)^2+(H309-vyw)^2+I309^2),J309)</f>
        <v>54.6508371060315</v>
      </c>
      <c r="L309" s="1" t="n">
        <f aca="false">J309/1.467</f>
        <v>37.253467693273</v>
      </c>
      <c r="M309" s="70" t="n">
        <f aca="false">cd0+cdspin*(spin/1000)*EXP(-A309/(tau*146.7/K309))</f>
        <v>0.484583369112344</v>
      </c>
      <c r="N309" s="71" t="n">
        <f aca="false">(romega/K309)*EXP(-A309/(tau*146.7/K309))</f>
        <v>1.45957667827818</v>
      </c>
      <c r="O309" s="71" t="n">
        <f aca="false">cl2_*N309/(cl0+cl1_*N309)</f>
        <v>0.409891429409749</v>
      </c>
      <c r="P309" s="71" t="n">
        <f aca="false">IF(D309&gt;=hwind,vxw,0)</f>
        <v>0</v>
      </c>
      <c r="Q309" s="71" t="n">
        <f aca="false">IF(D309&gt;=hwind,vyw,0)</f>
        <v>0</v>
      </c>
      <c r="R309" s="70" t="n">
        <f aca="false">-const*$M309*$K309*(G309-P309)</f>
        <v>-0.384564198414237</v>
      </c>
      <c r="S309" s="70" t="n">
        <f aca="false">-const*$M309*$K309*(H309-Q309)</f>
        <v>-6.90380543298816</v>
      </c>
      <c r="T309" s="70" t="n">
        <f aca="false">-const*$M309*$K309*I309</f>
        <v>3.54239289974666</v>
      </c>
      <c r="U309" s="72" t="n">
        <f aca="false">omega*EXP(-A309/tau)*30/PI()</f>
        <v>5939.6668628875</v>
      </c>
      <c r="V309" s="70" t="n">
        <f aca="false">const*($O309/omega)*K309*(wy*I309-wz*(H309-Q309))</f>
        <v>0.546362039420094</v>
      </c>
      <c r="W309" s="70" t="n">
        <f aca="false">const*($O309/omega)*K309*(wz*(G309-P309)-wx*I309)</f>
        <v>2.91761993641889</v>
      </c>
      <c r="X309" s="70" t="n">
        <f aca="false">const*($O309/omega)*K309*(wx*(H309-Q309)-wy*(G309-P309))</f>
        <v>5.74549244654155</v>
      </c>
      <c r="Y309" s="70" t="n">
        <f aca="false">R309+V309</f>
        <v>0.161797841005857</v>
      </c>
      <c r="Z309" s="70" t="n">
        <f aca="false">S309+W309</f>
        <v>-3.98618549656926</v>
      </c>
      <c r="AA309" s="70" t="n">
        <f aca="false">T309+X309-32.174</f>
        <v>-22.8861146537118</v>
      </c>
      <c r="AB309" s="0" t="n">
        <f aca="false">IF(($D309-height)*($D310-height)&lt;0,1,0)</f>
        <v>0</v>
      </c>
    </row>
    <row r="310" customFormat="false" ht="12.75" hidden="false" customHeight="false" outlineLevel="0" collapsed="false">
      <c r="A310" s="0" t="n">
        <f aca="false">A309+dt</f>
        <v>2.77999999999998</v>
      </c>
      <c r="B310" s="70" t="n">
        <f aca="false">B309+G309*dt+0.5*Y309*dt*dt</f>
        <v>5.26556326394464</v>
      </c>
      <c r="C310" s="70" t="n">
        <f aca="false">C309+H309*dt+0.5*Z309*dt*dt</f>
        <v>169.070081571311</v>
      </c>
      <c r="D310" s="70" t="n">
        <f aca="false">D309+I309*dt+0.5*AA309*dt*dt</f>
        <v>30.8965032288647</v>
      </c>
      <c r="E310" s="1" t="n">
        <f aca="false">SQRT(B310^2+C310^2)</f>
        <v>169.152057743961</v>
      </c>
      <c r="F310" s="1" t="n">
        <f aca="false">ATAN2(C310,B310)*180/PI()</f>
        <v>1.78385827525435</v>
      </c>
      <c r="G310" s="69" t="n">
        <f aca="false">G309+Y309*dt</f>
        <v>2.70678927998288</v>
      </c>
      <c r="H310" s="69" t="n">
        <f aca="false">H309+Z309*dt</f>
        <v>48.5241396978911</v>
      </c>
      <c r="I310" s="69" t="n">
        <f aca="false">I309+AA309*dt</f>
        <v>-25.1474043983659</v>
      </c>
      <c r="J310" s="1" t="n">
        <f aca="false">SQRT(G310^2+H310^2+I310^2)</f>
        <v>54.7202959568169</v>
      </c>
      <c r="K310" s="1" t="n">
        <f aca="false">IF(D310&gt;=hwind,SQRT((G310-vxw)^2+(H310-vyw)^2+I310^2),J310)</f>
        <v>54.7202959568169</v>
      </c>
      <c r="L310" s="1" t="n">
        <f aca="false">J310/1.467</f>
        <v>37.3008152398207</v>
      </c>
      <c r="M310" s="70" t="n">
        <f aca="false">cd0+cdspin*(spin/1000)*EXP(-A310/(tau*146.7/K310))</f>
        <v>0.484552486247154</v>
      </c>
      <c r="N310" s="71" t="n">
        <f aca="false">(romega/K310)*EXP(-A310/(tau*146.7/K310))</f>
        <v>1.45747901893536</v>
      </c>
      <c r="O310" s="71" t="n">
        <f aca="false">cl2_*N310/(cl0+cl1_*N310)</f>
        <v>0.409805210489581</v>
      </c>
      <c r="P310" s="71" t="n">
        <f aca="false">IF(D310&gt;=hwind,vxw,0)</f>
        <v>0</v>
      </c>
      <c r="Q310" s="71" t="n">
        <f aca="false">IF(D310&gt;=hwind,vyw,0)</f>
        <v>0</v>
      </c>
      <c r="R310" s="70" t="n">
        <f aca="false">-const*$M310*$K310*(G310-P310)</f>
        <v>-0.385258710863892</v>
      </c>
      <c r="S310" s="70" t="n">
        <f aca="false">-const*$M310*$K310*(H310-Q310)</f>
        <v>-6.90646576888584</v>
      </c>
      <c r="T310" s="70" t="n">
        <f aca="false">-const*$M310*$K310*I310</f>
        <v>3.57924300636682</v>
      </c>
      <c r="U310" s="72" t="n">
        <f aca="false">omega*EXP(-A310/tau)*30/PI()</f>
        <v>5937.68730387804</v>
      </c>
      <c r="V310" s="70" t="n">
        <f aca="false">const*($O310/omega)*K310*(wy*I310-wz*(H310-Q310))</f>
        <v>0.544188924208601</v>
      </c>
      <c r="W310" s="70" t="n">
        <f aca="false">const*($O310/omega)*K310*(wz*(G310-P310)-wx*I310)</f>
        <v>2.94791024219113</v>
      </c>
      <c r="X310" s="70" t="n">
        <f aca="false">const*($O310/omega)*K310*(wx*(H310-Q310)-wy*(G310-P310))</f>
        <v>5.74682821598282</v>
      </c>
      <c r="Y310" s="70" t="n">
        <f aca="false">R310+V310</f>
        <v>0.158930213344709</v>
      </c>
      <c r="Z310" s="70" t="n">
        <f aca="false">S310+W310</f>
        <v>-3.95855552669471</v>
      </c>
      <c r="AA310" s="70" t="n">
        <f aca="false">T310+X310-32.174</f>
        <v>-22.8479287776504</v>
      </c>
      <c r="AB310" s="0" t="n">
        <f aca="false">IF(($D310-height)*($D311-height)&lt;0,1,0)</f>
        <v>0</v>
      </c>
    </row>
    <row r="311" customFormat="false" ht="12.75" hidden="false" customHeight="false" outlineLevel="0" collapsed="false">
      <c r="A311" s="0" t="n">
        <f aca="false">A310+dt</f>
        <v>2.78999999999998</v>
      </c>
      <c r="B311" s="70" t="n">
        <f aca="false">B310+G310*dt+0.5*Y310*dt*dt</f>
        <v>5.29263910325514</v>
      </c>
      <c r="C311" s="70" t="n">
        <f aca="false">C310+H310*dt+0.5*Z310*dt*dt</f>
        <v>169.555125040513</v>
      </c>
      <c r="D311" s="70" t="n">
        <f aca="false">D310+I310*dt+0.5*AA310*dt*dt</f>
        <v>30.6438867884421</v>
      </c>
      <c r="E311" s="1" t="n">
        <f aca="false">SQRT(B311^2+C311^2)</f>
        <v>169.637709416808</v>
      </c>
      <c r="F311" s="1" t="n">
        <f aca="false">ATAN2(C311,B311)*180/PI()</f>
        <v>1.78789906591174</v>
      </c>
      <c r="G311" s="69" t="n">
        <f aca="false">G310+Y310*dt</f>
        <v>2.70837858211633</v>
      </c>
      <c r="H311" s="69" t="n">
        <f aca="false">H310+Z310*dt</f>
        <v>48.4845541426242</v>
      </c>
      <c r="I311" s="69" t="n">
        <f aca="false">I310+AA310*dt</f>
        <v>-25.3758836861424</v>
      </c>
      <c r="J311" s="1" t="n">
        <f aca="false">SQRT(G311^2+H311^2+I311^2)</f>
        <v>54.7907179895076</v>
      </c>
      <c r="K311" s="1" t="n">
        <f aca="false">IF(D311&gt;=hwind,SQRT((G311-vxw)^2+(H311-vyw)^2+I311^2),J311)</f>
        <v>54.7907179895076</v>
      </c>
      <c r="L311" s="1" t="n">
        <f aca="false">J311/1.467</f>
        <v>37.3488193520842</v>
      </c>
      <c r="M311" s="70" t="n">
        <f aca="false">cd0+cdspin*(spin/1000)*EXP(-A311/(tau*146.7/K311))</f>
        <v>0.484521438398265</v>
      </c>
      <c r="N311" s="71" t="n">
        <f aca="false">(romega/K311)*EXP(-A311/(tau*146.7/K311))</f>
        <v>1.45535978655009</v>
      </c>
      <c r="O311" s="71" t="n">
        <f aca="false">cl2_*N311/(cl0+cl1_*N311)</f>
        <v>0.409717889462606</v>
      </c>
      <c r="P311" s="71" t="n">
        <f aca="false">IF(D311&gt;=hwind,vxw,0)</f>
        <v>0</v>
      </c>
      <c r="Q311" s="71" t="n">
        <f aca="false">IF(D311&gt;=hwind,vyw,0)</f>
        <v>0</v>
      </c>
      <c r="R311" s="70" t="n">
        <f aca="false">-const*$M311*$K311*(G311-P311)</f>
        <v>-0.38595628323995</v>
      </c>
      <c r="S311" s="70" t="n">
        <f aca="false">-const*$M311*$K311*(H311-Q311)</f>
        <v>-6.9092697878341</v>
      </c>
      <c r="T311" s="70" t="n">
        <f aca="false">-const*$M311*$K311*I311</f>
        <v>3.61617899953254</v>
      </c>
      <c r="U311" s="72" t="n">
        <f aca="false">omega*EXP(-A311/tau)*30/PI()</f>
        <v>5935.70840461161</v>
      </c>
      <c r="V311" s="70" t="n">
        <f aca="false">const*($O311/omega)*K311*(wy*I311-wz*(H311-Q311))</f>
        <v>0.542025717558529</v>
      </c>
      <c r="W311" s="70" t="n">
        <f aca="false">const*($O311/omega)*K311*(wz*(G311-P311)-wx*I311)</f>
        <v>2.9782559079374</v>
      </c>
      <c r="X311" s="70" t="n">
        <f aca="false">const*($O311/omega)*K311*(wx*(H311-Q311)-wy*(G311-P311))</f>
        <v>5.74826959594831</v>
      </c>
      <c r="Y311" s="70" t="n">
        <f aca="false">R311+V311</f>
        <v>0.156069434318579</v>
      </c>
      <c r="Z311" s="70" t="n">
        <f aca="false">S311+W311</f>
        <v>-3.93101387989669</v>
      </c>
      <c r="AA311" s="70" t="n">
        <f aca="false">T311+X311-32.174</f>
        <v>-22.8095514045191</v>
      </c>
      <c r="AB311" s="0" t="n">
        <f aca="false">IF(($D311-height)*($D312-height)&lt;0,1,0)</f>
        <v>0</v>
      </c>
    </row>
    <row r="312" customFormat="false" ht="12.75" hidden="false" customHeight="false" outlineLevel="0" collapsed="false">
      <c r="A312" s="0" t="n">
        <f aca="false">A311+dt</f>
        <v>2.79999999999998</v>
      </c>
      <c r="B312" s="70" t="n">
        <f aca="false">B311+G311*dt+0.5*Y311*dt*dt</f>
        <v>5.31973069254802</v>
      </c>
      <c r="C312" s="70" t="n">
        <f aca="false">C311+H311*dt+0.5*Z311*dt*dt</f>
        <v>170.039774031246</v>
      </c>
      <c r="D312" s="70" t="n">
        <f aca="false">D311+I311*dt+0.5*AA311*dt*dt</f>
        <v>30.3889874740105</v>
      </c>
      <c r="E312" s="1" t="n">
        <f aca="false">SQRT(B312^2+C312^2)</f>
        <v>170.122968135518</v>
      </c>
      <c r="F312" s="1" t="n">
        <f aca="false">ATAN2(C312,B312)*180/PI()</f>
        <v>1.79192624227453</v>
      </c>
      <c r="G312" s="69" t="n">
        <f aca="false">G311+Y311*dt</f>
        <v>2.70993927645952</v>
      </c>
      <c r="H312" s="69" t="n">
        <f aca="false">H311+Z311*dt</f>
        <v>48.4452440038252</v>
      </c>
      <c r="I312" s="69" t="n">
        <f aca="false">I311+AA311*dt</f>
        <v>-25.6039792001876</v>
      </c>
      <c r="J312" s="1" t="n">
        <f aca="false">SQRT(G312^2+H312^2+I312^2)</f>
        <v>54.8620924533133</v>
      </c>
      <c r="K312" s="1" t="n">
        <f aca="false">IF(D312&gt;=hwind,SQRT((G312-vxw)^2+(H312-vyw)^2+I312^2),J312)</f>
        <v>54.8620924533133</v>
      </c>
      <c r="L312" s="1" t="n">
        <f aca="false">J312/1.467</f>
        <v>37.397472701645</v>
      </c>
      <c r="M312" s="70" t="n">
        <f aca="false">cd0+cdspin*(spin/1000)*EXP(-A312/(tau*146.7/K312))</f>
        <v>0.48449022570143</v>
      </c>
      <c r="N312" s="71" t="n">
        <f aca="false">(romega/K312)*EXP(-A312/(tau*146.7/K312))</f>
        <v>1.45321946166265</v>
      </c>
      <c r="O312" s="71" t="n">
        <f aca="false">cl2_*N312/(cl0+cl1_*N312)</f>
        <v>0.40962947877112</v>
      </c>
      <c r="P312" s="71" t="n">
        <f aca="false">IF(D312&gt;=hwind,vxw,0)</f>
        <v>0</v>
      </c>
      <c r="Q312" s="71" t="n">
        <f aca="false">IF(D312&gt;=hwind,vyw,0)</f>
        <v>0</v>
      </c>
      <c r="R312" s="70" t="n">
        <f aca="false">-const*$M312*$K312*(G312-P312)</f>
        <v>-0.38665684447159</v>
      </c>
      <c r="S312" s="70" t="n">
        <f aca="false">-const*$M312*$K312*(H312-Q312)</f>
        <v>-6.91221583409347</v>
      </c>
      <c r="T312" s="70" t="n">
        <f aca="false">-const*$M312*$K312*I312</f>
        <v>3.65320134272339</v>
      </c>
      <c r="U312" s="72" t="n">
        <f aca="false">omega*EXP(-A312/tau)*30/PI()</f>
        <v>5933.73016486835</v>
      </c>
      <c r="V312" s="70" t="n">
        <f aca="false">const*($O312/omega)*K312*(wy*I312-wz*(H312-Q312))</f>
        <v>0.539872229264817</v>
      </c>
      <c r="W312" s="70" t="n">
        <f aca="false">const*($O312/omega)*K312*(wz*(G312-P312)-wx*I312)</f>
        <v>3.00865716694298</v>
      </c>
      <c r="X312" s="70" t="n">
        <f aca="false">const*($O312/omega)*K312*(wx*(H312-Q312)-wy*(G312-P312))</f>
        <v>5.74981530736777</v>
      </c>
      <c r="Y312" s="70" t="n">
        <f aca="false">R312+V312</f>
        <v>0.153215384793227</v>
      </c>
      <c r="Z312" s="70" t="n">
        <f aca="false">S312+W312</f>
        <v>-3.90355866715049</v>
      </c>
      <c r="AA312" s="70" t="n">
        <f aca="false">T312+X312-32.174</f>
        <v>-22.7709833499088</v>
      </c>
      <c r="AB312" s="0" t="n">
        <f aca="false">IF(($D312-height)*($D313-height)&lt;0,1,0)</f>
        <v>0</v>
      </c>
    </row>
    <row r="313" customFormat="false" ht="12.75" hidden="false" customHeight="false" outlineLevel="0" collapsed="false">
      <c r="A313" s="0" t="n">
        <f aca="false">A312+dt</f>
        <v>2.80999999999998</v>
      </c>
      <c r="B313" s="70" t="n">
        <f aca="false">B312+G312*dt+0.5*Y312*dt*dt</f>
        <v>5.34683774608185</v>
      </c>
      <c r="C313" s="70" t="n">
        <f aca="false">C312+H312*dt+0.5*Z312*dt*dt</f>
        <v>170.524031293351</v>
      </c>
      <c r="D313" s="70" t="n">
        <f aca="false">D312+I312*dt+0.5*AA312*dt*dt</f>
        <v>30.1318091328411</v>
      </c>
      <c r="E313" s="1" t="n">
        <f aca="false">SQRT(B313^2+C313^2)</f>
        <v>170.607836638352</v>
      </c>
      <c r="F313" s="1" t="n">
        <f aca="false">ATAN2(C313,B313)*180/PI()</f>
        <v>1.79593982350221</v>
      </c>
      <c r="G313" s="69" t="n">
        <f aca="false">G312+Y312*dt</f>
        <v>2.71147143030745</v>
      </c>
      <c r="H313" s="69" t="n">
        <f aca="false">H312+Z312*dt</f>
        <v>48.4062084171537</v>
      </c>
      <c r="I313" s="69" t="n">
        <f aca="false">I312+AA312*dt</f>
        <v>-25.8316890336867</v>
      </c>
      <c r="J313" s="1" t="n">
        <f aca="false">SQRT(G313^2+H313^2+I313^2)</f>
        <v>54.9344086067683</v>
      </c>
      <c r="K313" s="1" t="n">
        <f aca="false">IF(D313&gt;=hwind,SQRT((G313-vxw)^2+(H313-vyw)^2+I313^2),J313)</f>
        <v>54.9344086067683</v>
      </c>
      <c r="L313" s="1" t="n">
        <f aca="false">J313/1.467</f>
        <v>37.4467679664406</v>
      </c>
      <c r="M313" s="70" t="n">
        <f aca="false">cd0+cdspin*(spin/1000)*EXP(-A313/(tau*146.7/K313))</f>
        <v>0.484458848309669</v>
      </c>
      <c r="N313" s="71" t="n">
        <f aca="false">(romega/K313)*EXP(-A313/(tau*146.7/K313))</f>
        <v>1.45105852274981</v>
      </c>
      <c r="O313" s="71" t="n">
        <f aca="false">cl2_*N313/(cl0+cl1_*N313)</f>
        <v>0.409539990852389</v>
      </c>
      <c r="P313" s="71" t="n">
        <f aca="false">IF(D313&gt;=hwind,vxw,0)</f>
        <v>0</v>
      </c>
      <c r="Q313" s="71" t="n">
        <f aca="false">IF(D313&gt;=hwind,vyw,0)</f>
        <v>0</v>
      </c>
      <c r="R313" s="70" t="n">
        <f aca="false">-const*$M313*$K313*(G313-P313)</f>
        <v>-0.387360322858773</v>
      </c>
      <c r="S313" s="70" t="n">
        <f aca="false">-const*$M313*$K313*(H313-Q313)</f>
        <v>-6.9153022640226</v>
      </c>
      <c r="T313" s="70" t="n">
        <f aca="false">-const*$M313*$K313*I313</f>
        <v>3.69031046841667</v>
      </c>
      <c r="U313" s="72" t="n">
        <f aca="false">omega*EXP(-A313/tau)*30/PI()</f>
        <v>5931.75258442844</v>
      </c>
      <c r="V313" s="70" t="n">
        <f aca="false">const*($O313/omega)*K313*(wy*I313-wz*(H313-Q313))</f>
        <v>0.537728272209045</v>
      </c>
      <c r="W313" s="70" t="n">
        <f aca="false">const*($O313/omega)*K313*(wz*(G313-P313)-wx*I313)</f>
        <v>3.03911422891938</v>
      </c>
      <c r="X313" s="70" t="n">
        <f aca="false">const*($O313/omega)*K313*(wx*(H313-Q313)-wy*(G313-P313))</f>
        <v>5.75146408050301</v>
      </c>
      <c r="Y313" s="70" t="n">
        <f aca="false">R313+V313</f>
        <v>0.150367949350272</v>
      </c>
      <c r="Z313" s="70" t="n">
        <f aca="false">S313+W313</f>
        <v>-3.87618803510322</v>
      </c>
      <c r="AA313" s="70" t="n">
        <f aca="false">T313+X313-32.174</f>
        <v>-22.7322254510803</v>
      </c>
      <c r="AB313" s="0" t="n">
        <f aca="false">IF(($D313-height)*($D314-height)&lt;0,1,0)</f>
        <v>0</v>
      </c>
    </row>
    <row r="314" customFormat="false" ht="12.75" hidden="false" customHeight="false" outlineLevel="0" collapsed="false">
      <c r="A314" s="0" t="n">
        <f aca="false">A313+dt</f>
        <v>2.81999999999998</v>
      </c>
      <c r="B314" s="70" t="n">
        <f aca="false">B313+G313*dt+0.5*Y313*dt*dt</f>
        <v>5.37395997878239</v>
      </c>
      <c r="C314" s="70" t="n">
        <f aca="false">C313+H313*dt+0.5*Z313*dt*dt</f>
        <v>171.00789956812</v>
      </c>
      <c r="D314" s="70" t="n">
        <f aca="false">D313+I313*dt+0.5*AA313*dt*dt</f>
        <v>29.8723556312317</v>
      </c>
      <c r="E314" s="1" t="n">
        <f aca="false">SQRT(B314^2+C314^2)</f>
        <v>171.092317654984</v>
      </c>
      <c r="F314" s="1" t="n">
        <f aca="false">ATAN2(C314,B314)*180/PI()</f>
        <v>1.79993982840667</v>
      </c>
      <c r="G314" s="69" t="n">
        <f aca="false">G313+Y313*dt</f>
        <v>2.71297510980095</v>
      </c>
      <c r="H314" s="69" t="n">
        <f aca="false">H313+Z313*dt</f>
        <v>48.3674465368027</v>
      </c>
      <c r="I314" s="69" t="n">
        <f aca="false">I313+AA313*dt</f>
        <v>-26.0590112881975</v>
      </c>
      <c r="J314" s="1" t="n">
        <f aca="false">SQRT(G314^2+H314^2+I314^2)</f>
        <v>55.007655719502</v>
      </c>
      <c r="K314" s="1" t="n">
        <f aca="false">IF(D314&gt;=hwind,SQRT((G314-vxw)^2+(H314-vyw)^2+I314^2),J314)</f>
        <v>55.007655719502</v>
      </c>
      <c r="L314" s="1" t="n">
        <f aca="false">J314/1.467</f>
        <v>37.4966978319714</v>
      </c>
      <c r="M314" s="70" t="n">
        <f aca="false">cd0+cdspin*(spin/1000)*EXP(-A314/(tau*146.7/K314))</f>
        <v>0.484427306393018</v>
      </c>
      <c r="N314" s="71" t="n">
        <f aca="false">(romega/K314)*EXP(-A314/(tau*146.7/K314))</f>
        <v>1.44887744606838</v>
      </c>
      <c r="O314" s="71" t="n">
        <f aca="false">cl2_*N314/(cl0+cl1_*N314)</f>
        <v>0.409449438136149</v>
      </c>
      <c r="P314" s="71" t="n">
        <f aca="false">IF(D314&gt;=hwind,vxw,0)</f>
        <v>0</v>
      </c>
      <c r="Q314" s="71" t="n">
        <f aca="false">IF(D314&gt;=hwind,vyw,0)</f>
        <v>0</v>
      </c>
      <c r="R314" s="70" t="n">
        <f aca="false">-const*$M314*$K314*(G314-P314)</f>
        <v>-0.388066646099159</v>
      </c>
      <c r="S314" s="70" t="n">
        <f aca="false">-const*$M314*$K314*(H314-Q314)</f>
        <v>-6.9185274461639</v>
      </c>
      <c r="T314" s="70" t="n">
        <f aca="false">-const*$M314*$K314*I314</f>
        <v>3.72750677834743</v>
      </c>
      <c r="U314" s="72" t="n">
        <f aca="false">omega*EXP(-A314/tau)*30/PI()</f>
        <v>5929.77566307216</v>
      </c>
      <c r="V314" s="70" t="n">
        <f aca="false">const*($O314/omega)*K314*(wy*I314-wz*(H314-Q314))</f>
        <v>0.535593662355135</v>
      </c>
      <c r="W314" s="70" t="n">
        <f aca="false">const*($O314/omega)*K314*(wz*(G314-P314)-wx*I314)</f>
        <v>3.06962728022706</v>
      </c>
      <c r="X314" s="70" t="n">
        <f aca="false">const*($O314/omega)*K314*(wx*(H314-Q314)-wy*(G314-P314))</f>
        <v>5.75321465504458</v>
      </c>
      <c r="Y314" s="70" t="n">
        <f aca="false">R314+V314</f>
        <v>0.147527016255976</v>
      </c>
      <c r="Z314" s="70" t="n">
        <f aca="false">S314+W314</f>
        <v>-3.84890016593684</v>
      </c>
      <c r="AA314" s="70" t="n">
        <f aca="false">T314+X314-32.174</f>
        <v>-22.693278566608</v>
      </c>
      <c r="AB314" s="0" t="n">
        <f aca="false">IF(($D314-height)*($D315-height)&lt;0,1,0)</f>
        <v>0</v>
      </c>
    </row>
    <row r="315" customFormat="false" ht="12.75" hidden="false" customHeight="false" outlineLevel="0" collapsed="false">
      <c r="A315" s="0" t="n">
        <f aca="false">A314+dt</f>
        <v>2.82999999999998</v>
      </c>
      <c r="B315" s="70" t="n">
        <f aca="false">B314+G314*dt+0.5*Y314*dt*dt</f>
        <v>5.40109710623121</v>
      </c>
      <c r="C315" s="70" t="n">
        <f aca="false">C314+H314*dt+0.5*Z314*dt*dt</f>
        <v>171.49138158848</v>
      </c>
      <c r="D315" s="70" t="n">
        <f aca="false">D314+I314*dt+0.5*AA314*dt*dt</f>
        <v>29.6106308544214</v>
      </c>
      <c r="E315" s="1" t="n">
        <f aca="false">SQRT(B315^2+C315^2)</f>
        <v>171.576413906681</v>
      </c>
      <c r="F315" s="1" t="n">
        <f aca="false">ATAN2(C315,B315)*180/PI()</f>
        <v>1.80392627545496</v>
      </c>
      <c r="G315" s="69" t="n">
        <f aca="false">G314+Y314*dt</f>
        <v>2.71445037996351</v>
      </c>
      <c r="H315" s="69" t="n">
        <f aca="false">H314+Z314*dt</f>
        <v>48.3289575351433</v>
      </c>
      <c r="I315" s="69" t="n">
        <f aca="false">I314+AA314*dt</f>
        <v>-26.2859440738635</v>
      </c>
      <c r="J315" s="1" t="n">
        <f aca="false">SQRT(G315^2+H315^2+I315^2)</f>
        <v>55.0818230739801</v>
      </c>
      <c r="K315" s="1" t="n">
        <f aca="false">IF(D315&gt;=hwind,SQRT((G315-vxw)^2+(H315-vyw)^2+I315^2),J315)</f>
        <v>55.0818230739801</v>
      </c>
      <c r="L315" s="1" t="n">
        <f aca="false">J315/1.467</f>
        <v>37.5472549924881</v>
      </c>
      <c r="M315" s="70" t="n">
        <f aca="false">cd0+cdspin*(spin/1000)*EXP(-A315/(tau*146.7/K315))</f>
        <v>0.484395600138286</v>
      </c>
      <c r="N315" s="71" t="n">
        <f aca="false">(romega/K315)*EXP(-A315/(tau*146.7/K315))</f>
        <v>1.4466767055036</v>
      </c>
      <c r="O315" s="71" t="n">
        <f aca="false">cl2_*N315/(cl0+cl1_*N315)</f>
        <v>0.409357833042157</v>
      </c>
      <c r="P315" s="71" t="n">
        <f aca="false">IF(D315&gt;=hwind,vxw,0)</f>
        <v>0</v>
      </c>
      <c r="Q315" s="71" t="n">
        <f aca="false">IF(D315&gt;=hwind,vyw,0)</f>
        <v>0</v>
      </c>
      <c r="R315" s="70" t="n">
        <f aca="false">-const*$M315*$K315*(G315-P315)</f>
        <v>-0.388775741314768</v>
      </c>
      <c r="S315" s="70" t="n">
        <f aca="false">-const*$M315*$K315*(H315-Q315)</f>
        <v>-6.92188976132539</v>
      </c>
      <c r="T315" s="70" t="n">
        <f aca="false">-const*$M315*$K315*I315</f>
        <v>3.76479064377378</v>
      </c>
      <c r="U315" s="72" t="n">
        <f aca="false">omega*EXP(-A315/tau)*30/PI()</f>
        <v>5927.79940057986</v>
      </c>
      <c r="V315" s="70" t="n">
        <f aca="false">const*($O315/omega)*K315*(wy*I315-wz*(H315-Q315))</f>
        <v>0.533468218744178</v>
      </c>
      <c r="W315" s="70" t="n">
        <f aca="false">const*($O315/omega)*K315*(wz*(G315-P315)-wx*I315)</f>
        <v>3.1001964841025</v>
      </c>
      <c r="X315" s="70" t="n">
        <f aca="false">const*($O315/omega)*K315*(wx*(H315-Q315)-wy*(G315-P315))</f>
        <v>5.7550657802044</v>
      </c>
      <c r="Y315" s="70" t="n">
        <f aca="false">R315+V315</f>
        <v>0.14469247742941</v>
      </c>
      <c r="Z315" s="70" t="n">
        <f aca="false">S315+W315</f>
        <v>-3.8216932772229</v>
      </c>
      <c r="AA315" s="70" t="n">
        <f aca="false">T315+X315-32.174</f>
        <v>-22.6541435760218</v>
      </c>
      <c r="AB315" s="0" t="n">
        <f aca="false">IF(($D315-height)*($D316-height)&lt;0,1,0)</f>
        <v>0</v>
      </c>
    </row>
    <row r="316" customFormat="false" ht="12.75" hidden="false" customHeight="false" outlineLevel="0" collapsed="false">
      <c r="A316" s="0" t="n">
        <f aca="false">A315+dt</f>
        <v>2.83999999999998</v>
      </c>
      <c r="B316" s="70" t="n">
        <f aca="false">B315+G315*dt+0.5*Y315*dt*dt</f>
        <v>5.42824884465472</v>
      </c>
      <c r="C316" s="70" t="n">
        <f aca="false">C315+H315*dt+0.5*Z315*dt*dt</f>
        <v>171.974480079168</v>
      </c>
      <c r="D316" s="70" t="n">
        <f aca="false">D315+I315*dt+0.5*AA315*dt*dt</f>
        <v>29.346638706504</v>
      </c>
      <c r="E316" s="1" t="n">
        <f aca="false">SQRT(B316^2+C316^2)</f>
        <v>172.060128106483</v>
      </c>
      <c r="F316" s="1" t="n">
        <f aca="false">ATAN2(C316,B316)*180/PI()</f>
        <v>1.80789918277216</v>
      </c>
      <c r="G316" s="69" t="n">
        <f aca="false">G315+Y315*dt</f>
        <v>2.71589730473781</v>
      </c>
      <c r="H316" s="69" t="n">
        <f aca="false">H315+Z315*dt</f>
        <v>48.290740602371</v>
      </c>
      <c r="I316" s="69" t="n">
        <f aca="false">I315+AA315*dt</f>
        <v>-26.5124855096238</v>
      </c>
      <c r="J316" s="1" t="n">
        <f aca="false">SQRT(G316^2+H316^2+I316^2)</f>
        <v>55.1568999672152</v>
      </c>
      <c r="K316" s="1" t="n">
        <f aca="false">IF(D316&gt;=hwind,SQRT((G316-vxw)^2+(H316-vyw)^2+I316^2),J316)</f>
        <v>55.1568999672152</v>
      </c>
      <c r="L316" s="1" t="n">
        <f aca="false">J316/1.467</f>
        <v>37.5984321521576</v>
      </c>
      <c r="M316" s="70" t="n">
        <f aca="false">cd0+cdspin*(spin/1000)*EXP(-A316/(tau*146.7/K316))</f>
        <v>0.484363729748815</v>
      </c>
      <c r="N316" s="71" t="n">
        <f aca="false">(romega/K316)*EXP(-A316/(tau*146.7/K316))</f>
        <v>1.44445677242258</v>
      </c>
      <c r="O316" s="71" t="n">
        <f aca="false">cl2_*N316/(cl0+cl1_*N316)</f>
        <v>0.409265187977788</v>
      </c>
      <c r="P316" s="71" t="n">
        <f aca="false">IF(D316&gt;=hwind,vxw,0)</f>
        <v>0</v>
      </c>
      <c r="Q316" s="71" t="n">
        <f aca="false">IF(D316&gt;=hwind,vyw,0)</f>
        <v>0</v>
      </c>
      <c r="R316" s="70" t="n">
        <f aca="false">-const*$M316*$K316*(G316-P316)</f>
        <v>-0.389487535078351</v>
      </c>
      <c r="S316" s="70" t="n">
        <f aca="false">-const*$M316*$K316*(H316-Q316)</f>
        <v>-6.92538760265876</v>
      </c>
      <c r="T316" s="70" t="n">
        <f aca="false">-const*$M316*$K316*I316</f>
        <v>3.80216240574706</v>
      </c>
      <c r="U316" s="72" t="n">
        <f aca="false">omega*EXP(-A316/tau)*30/PI()</f>
        <v>5925.82379673193</v>
      </c>
      <c r="V316" s="70" t="n">
        <f aca="false">const*($O316/omega)*K316*(wy*I316-wz*(H316-Q316))</f>
        <v>0.531351763488383</v>
      </c>
      <c r="W316" s="70" t="n">
        <f aca="false">const*($O316/omega)*K316*(wz*(G316-P316)-wx*I316)</f>
        <v>3.13082198088969</v>
      </c>
      <c r="X316" s="70" t="n">
        <f aca="false">const*($O316/omega)*K316*(wx*(H316-Q316)-wy*(G316-P316))</f>
        <v>5.75701621480443</v>
      </c>
      <c r="Y316" s="70" t="n">
        <f aca="false">R316+V316</f>
        <v>0.141864228410032</v>
      </c>
      <c r="Z316" s="70" t="n">
        <f aca="false">S316+W316</f>
        <v>-3.79456562176907</v>
      </c>
      <c r="AA316" s="70" t="n">
        <f aca="false">T316+X316-32.174</f>
        <v>-22.6148213794485</v>
      </c>
      <c r="AB316" s="0" t="n">
        <f aca="false">IF(($D316-height)*($D317-height)&lt;0,1,0)</f>
        <v>0</v>
      </c>
    </row>
    <row r="317" customFormat="false" ht="12.75" hidden="false" customHeight="false" outlineLevel="0" collapsed="false">
      <c r="A317" s="0" t="n">
        <f aca="false">A316+dt</f>
        <v>2.84999999999998</v>
      </c>
      <c r="B317" s="70" t="n">
        <f aca="false">B316+G316*dt+0.5*Y316*dt*dt</f>
        <v>5.45541491091352</v>
      </c>
      <c r="C317" s="70" t="n">
        <f aca="false">C316+H316*dt+0.5*Z316*dt*dt</f>
        <v>172.45719775691</v>
      </c>
      <c r="D317" s="70" t="n">
        <f aca="false">D316+I316*dt+0.5*AA316*dt*dt</f>
        <v>29.0803831103387</v>
      </c>
      <c r="E317" s="1" t="n">
        <f aca="false">SQRT(B317^2+C317^2)</f>
        <v>172.543462959384</v>
      </c>
      <c r="F317" s="1" t="n">
        <f aca="false">ATAN2(C317,B317)*180/PI()</f>
        <v>1.81185856814425</v>
      </c>
      <c r="G317" s="69" t="n">
        <f aca="false">G316+Y316*dt</f>
        <v>2.71731594702191</v>
      </c>
      <c r="H317" s="69" t="n">
        <f aca="false">H316+Z316*dt</f>
        <v>48.2527949461534</v>
      </c>
      <c r="I317" s="69" t="n">
        <f aca="false">I316+AA316*dt</f>
        <v>-26.7386337234182</v>
      </c>
      <c r="J317" s="1" t="n">
        <f aca="false">SQRT(G317^2+H317^2+I317^2)</f>
        <v>55.2328757124467</v>
      </c>
      <c r="K317" s="1" t="n">
        <f aca="false">IF(D317&gt;=hwind,SQRT((G317-vxw)^2+(H317-vyw)^2+I317^2),J317)</f>
        <v>55.2328757124467</v>
      </c>
      <c r="L317" s="1" t="n">
        <f aca="false">J317/1.467</f>
        <v>37.6502220262077</v>
      </c>
      <c r="M317" s="70" t="n">
        <f aca="false">cd0+cdspin*(spin/1000)*EXP(-A317/(tau*146.7/K317))</f>
        <v>0.484331695444229</v>
      </c>
      <c r="N317" s="71" t="n">
        <f aca="false">(romega/K317)*EXP(-A317/(tau*146.7/K317))</f>
        <v>1.44221811553252</v>
      </c>
      <c r="O317" s="71" t="n">
        <f aca="false">cl2_*N317/(cl0+cl1_*N317)</f>
        <v>0.409171515335669</v>
      </c>
      <c r="P317" s="71" t="n">
        <f aca="false">IF(D317&gt;=hwind,vxw,0)</f>
        <v>0</v>
      </c>
      <c r="Q317" s="71" t="n">
        <f aca="false">IF(D317&gt;=hwind,vyw,0)</f>
        <v>0</v>
      </c>
      <c r="R317" s="70" t="n">
        <f aca="false">-const*$M317*$K317*(G317-P317)</f>
        <v>-0.390201953439491</v>
      </c>
      <c r="S317" s="70" t="n">
        <f aca="false">-const*$M317*$K317*(H317-Q317)</f>
        <v>-6.92901937573343</v>
      </c>
      <c r="T317" s="70" t="n">
        <f aca="false">-const*$M317*$K317*I317</f>
        <v>3.83962237538686</v>
      </c>
      <c r="U317" s="72" t="n">
        <f aca="false">omega*EXP(-A317/tau)*30/PI()</f>
        <v>5923.84885130887</v>
      </c>
      <c r="V317" s="70" t="n">
        <f aca="false">const*($O317/omega)*K317*(wy*I317-wz*(H317-Q317))</f>
        <v>0.529244121764177</v>
      </c>
      <c r="W317" s="70" t="n">
        <f aca="false">const*($O317/omega)*K317*(wz*(G317-P317)-wx*I317)</f>
        <v>3.16150388827577</v>
      </c>
      <c r="X317" s="70" t="n">
        <f aca="false">const*($O317/omega)*K317*(wx*(H317-Q317)-wy*(G317-P317))</f>
        <v>5.75906472736142</v>
      </c>
      <c r="Y317" s="70" t="n">
        <f aca="false">R317+V317</f>
        <v>0.139042168324686</v>
      </c>
      <c r="Z317" s="70" t="n">
        <f aca="false">S317+W317</f>
        <v>-3.76751548745766</v>
      </c>
      <c r="AA317" s="70" t="n">
        <f aca="false">T317+X317-32.174</f>
        <v>-22.5753128972517</v>
      </c>
      <c r="AB317" s="0" t="n">
        <f aca="false">IF(($D317-height)*($D318-height)&lt;0,1,0)</f>
        <v>0</v>
      </c>
    </row>
    <row r="318" customFormat="false" ht="12.75" hidden="false" customHeight="false" outlineLevel="0" collapsed="false">
      <c r="A318" s="0" t="n">
        <f aca="false">A317+dt</f>
        <v>2.85999999999998</v>
      </c>
      <c r="B318" s="70" t="n">
        <f aca="false">B317+G317*dt+0.5*Y317*dt*dt</f>
        <v>5.48259502249215</v>
      </c>
      <c r="C318" s="70" t="n">
        <f aca="false">C317+H317*dt+0.5*Z317*dt*dt</f>
        <v>172.939537330597</v>
      </c>
      <c r="D318" s="70" t="n">
        <f aca="false">D317+I317*dt+0.5*AA317*dt*dt</f>
        <v>28.8118680074597</v>
      </c>
      <c r="E318" s="1" t="n">
        <f aca="false">SQRT(B318^2+C318^2)</f>
        <v>173.026421162497</v>
      </c>
      <c r="F318" s="1" t="n">
        <f aca="false">ATAN2(C318,B318)*180/PI()</f>
        <v>1.81580444902108</v>
      </c>
      <c r="G318" s="69" t="n">
        <f aca="false">G317+Y317*dt</f>
        <v>2.71870636870515</v>
      </c>
      <c r="H318" s="69" t="n">
        <f aca="false">H317+Z317*dt</f>
        <v>48.2151197912788</v>
      </c>
      <c r="I318" s="69" t="n">
        <f aca="false">I317+AA317*dt</f>
        <v>-26.9643868523908</v>
      </c>
      <c r="J318" s="1" t="n">
        <f aca="false">SQRT(G318^2+H318^2+I318^2)</f>
        <v>55.3097396407901</v>
      </c>
      <c r="K318" s="1" t="n">
        <f aca="false">IF(D318&gt;=hwind,SQRT((G318-vxw)^2+(H318-vyw)^2+I318^2),J318)</f>
        <v>55.3097396407901</v>
      </c>
      <c r="L318" s="1" t="n">
        <f aca="false">J318/1.467</f>
        <v>37.7026173420519</v>
      </c>
      <c r="M318" s="70" t="n">
        <f aca="false">cd0+cdspin*(spin/1000)*EXP(-A318/(tau*146.7/K318))</f>
        <v>0.484299497460191</v>
      </c>
      <c r="N318" s="71" t="n">
        <f aca="false">(romega/K318)*EXP(-A318/(tau*146.7/K318))</f>
        <v>1.43996120074392</v>
      </c>
      <c r="O318" s="71" t="n">
        <f aca="false">cl2_*N318/(cl0+cl1_*N318)</f>
        <v>0.409076827491367</v>
      </c>
      <c r="P318" s="71" t="n">
        <f aca="false">IF(D318&gt;=hwind,vxw,0)</f>
        <v>0</v>
      </c>
      <c r="Q318" s="71" t="n">
        <f aca="false">IF(D318&gt;=hwind,vyw,0)</f>
        <v>0</v>
      </c>
      <c r="R318" s="70" t="n">
        <f aca="false">-const*$M318*$K318*(G318-P318)</f>
        <v>-0.390918921950408</v>
      </c>
      <c r="S318" s="70" t="n">
        <f aca="false">-const*$M318*$K318*(H318-Q318)</f>
        <v>-6.93278349860687</v>
      </c>
      <c r="T318" s="70" t="n">
        <f aca="false">-const*$M318*$K318*I318</f>
        <v>3.87717083416062</v>
      </c>
      <c r="U318" s="72" t="n">
        <f aca="false">omega*EXP(-A318/tau)*30/PI()</f>
        <v>5921.87456409126</v>
      </c>
      <c r="V318" s="70" t="n">
        <f aca="false">const*($O318/omega)*K318*(wy*I318-wz*(H318-Q318))</f>
        <v>0.527145121804461</v>
      </c>
      <c r="W318" s="70" t="n">
        <f aca="false">const*($O318/omega)*K318*(wz*(G318-P318)-wx*I318)</f>
        <v>3.19224230153055</v>
      </c>
      <c r="X318" s="70" t="n">
        <f aca="false">const*($O318/omega)*K318*(wx*(H318-Q318)-wy*(G318-P318))</f>
        <v>5.76121009616767</v>
      </c>
      <c r="Y318" s="70" t="n">
        <f aca="false">R318+V318</f>
        <v>0.136226199854053</v>
      </c>
      <c r="Z318" s="70" t="n">
        <f aca="false">S318+W318</f>
        <v>-3.74054119707632</v>
      </c>
      <c r="AA318" s="70" t="n">
        <f aca="false">T318+X318-32.174</f>
        <v>-22.5356190696717</v>
      </c>
      <c r="AB318" s="0" t="n">
        <f aca="false">IF(($D318-height)*($D319-height)&lt;0,1,0)</f>
        <v>0</v>
      </c>
    </row>
    <row r="319" customFormat="false" ht="12.75" hidden="false" customHeight="false" outlineLevel="0" collapsed="false">
      <c r="A319" s="0" t="n">
        <f aca="false">A318+dt</f>
        <v>2.86999999999998</v>
      </c>
      <c r="B319" s="70" t="n">
        <f aca="false">B318+G318*dt+0.5*Y318*dt*dt</f>
        <v>5.5097888974892</v>
      </c>
      <c r="C319" s="70" t="n">
        <f aca="false">C318+H318*dt+0.5*Z318*dt*dt</f>
        <v>173.42150150145</v>
      </c>
      <c r="D319" s="70" t="n">
        <f aca="false">D318+I318*dt+0.5*AA318*dt*dt</f>
        <v>28.5410973579823</v>
      </c>
      <c r="E319" s="1" t="n">
        <f aca="false">SQRT(B319^2+C319^2)</f>
        <v>173.509005405231</v>
      </c>
      <c r="F319" s="1" t="n">
        <f aca="false">ATAN2(C319,B319)*180/PI()</f>
        <v>1.81973684251938</v>
      </c>
      <c r="G319" s="69" t="n">
        <f aca="false">G318+Y318*dt</f>
        <v>2.72006863070369</v>
      </c>
      <c r="H319" s="69" t="n">
        <f aca="false">H318+Z318*dt</f>
        <v>48.177714379308</v>
      </c>
      <c r="I319" s="69" t="n">
        <f aca="false">I318+AA318*dt</f>
        <v>-27.1897430430875</v>
      </c>
      <c r="J319" s="1" t="n">
        <f aca="false">SQRT(G319^2+H319^2+I319^2)</f>
        <v>55.3874811028543</v>
      </c>
      <c r="K319" s="1" t="n">
        <f aca="false">IF(D319&gt;=hwind,SQRT((G319-vxw)^2+(H319-vyw)^2+I319^2),J319)</f>
        <v>55.3874811028543</v>
      </c>
      <c r="L319" s="1" t="n">
        <f aca="false">J319/1.467</f>
        <v>37.7556108403915</v>
      </c>
      <c r="M319" s="70" t="n">
        <f aca="false">cd0+cdspin*(spin/1000)*EXP(-A319/(tau*146.7/K319))</f>
        <v>0.484267136048155</v>
      </c>
      <c r="N319" s="71" t="n">
        <f aca="false">(romega/K319)*EXP(-A319/(tau*146.7/K319))</f>
        <v>1.43768649103868</v>
      </c>
      <c r="O319" s="71" t="n">
        <f aca="false">cl2_*N319/(cl0+cl1_*N319)</f>
        <v>0.408981136801119</v>
      </c>
      <c r="P319" s="71" t="n">
        <f aca="false">IF(D319&gt;=hwind,vxw,0)</f>
        <v>0</v>
      </c>
      <c r="Q319" s="71" t="n">
        <f aca="false">IF(D319&gt;=hwind,vyw,0)</f>
        <v>0</v>
      </c>
      <c r="R319" s="70" t="n">
        <f aca="false">-const*$M319*$K319*(G319-P319)</f>
        <v>-0.391638365691484</v>
      </c>
      <c r="S319" s="70" t="n">
        <f aca="false">-const*$M319*$K319*(H319-Q319)</f>
        <v>-6.93667840189091</v>
      </c>
      <c r="T319" s="70" t="n">
        <f aca="false">-const*$M319*$K319*I319</f>
        <v>3.91480803416764</v>
      </c>
      <c r="U319" s="72" t="n">
        <f aca="false">omega*EXP(-A319/tau)*30/PI()</f>
        <v>5919.9009348597</v>
      </c>
      <c r="V319" s="70" t="n">
        <f aca="false">const*($O319/omega)*K319*(wy*I319-wz*(H319-Q319))</f>
        <v>0.525054594890038</v>
      </c>
      <c r="W319" s="70" t="n">
        <f aca="false">const*($O319/omega)*K319*(wz*(G319-P319)-wx*I319)</f>
        <v>3.22303729374991</v>
      </c>
      <c r="X319" s="70" t="n">
        <f aca="false">const*($O319/omega)*K319*(wx*(H319-Q319)-wy*(G319-P319))</f>
        <v>5.76345110936781</v>
      </c>
      <c r="Y319" s="70" t="n">
        <f aca="false">R319+V319</f>
        <v>0.133416229198553</v>
      </c>
      <c r="Z319" s="70" t="n">
        <f aca="false">S319+W319</f>
        <v>-3.71364110814101</v>
      </c>
      <c r="AA319" s="70" t="n">
        <f aca="false">T319+X319-32.174</f>
        <v>-22.4957408564646</v>
      </c>
      <c r="AB319" s="0" t="n">
        <f aca="false">IF(($D319-height)*($D320-height)&lt;0,1,0)</f>
        <v>0</v>
      </c>
    </row>
    <row r="320" customFormat="false" ht="12.75" hidden="false" customHeight="false" outlineLevel="0" collapsed="false">
      <c r="A320" s="0" t="n">
        <f aca="false">A319+dt</f>
        <v>2.87999999999998</v>
      </c>
      <c r="B320" s="70" t="n">
        <f aca="false">B319+G319*dt+0.5*Y319*dt*dt</f>
        <v>5.53699625460769</v>
      </c>
      <c r="C320" s="70" t="n">
        <f aca="false">C319+H319*dt+0.5*Z319*dt*dt</f>
        <v>173.903092963188</v>
      </c>
      <c r="D320" s="70" t="n">
        <f aca="false">D319+I319*dt+0.5*AA319*dt*dt</f>
        <v>28.2680751405086</v>
      </c>
      <c r="E320" s="1" t="n">
        <f aca="false">SQRT(B320^2+C320^2)</f>
        <v>173.991218369453</v>
      </c>
      <c r="F320" s="1" t="n">
        <f aca="false">ATAN2(C320,B320)*180/PI()</f>
        <v>1.82365576542582</v>
      </c>
      <c r="G320" s="69" t="n">
        <f aca="false">G319+Y319*dt</f>
        <v>2.72140279299568</v>
      </c>
      <c r="H320" s="69" t="n">
        <f aca="false">H319+Z319*dt</f>
        <v>48.1405779682266</v>
      </c>
      <c r="I320" s="69" t="n">
        <f aca="false">I319+AA319*dt</f>
        <v>-27.4147004516521</v>
      </c>
      <c r="J320" s="1" t="n">
        <f aca="false">SQRT(G320^2+H320^2+I320^2)</f>
        <v>55.4660894703281</v>
      </c>
      <c r="K320" s="1" t="n">
        <f aca="false">IF(D320&gt;=hwind,SQRT((G320-vxw)^2+(H320-vyw)^2+I320^2),J320)</f>
        <v>55.4660894703281</v>
      </c>
      <c r="L320" s="1" t="n">
        <f aca="false">J320/1.467</f>
        <v>37.8091952762973</v>
      </c>
      <c r="M320" s="70" t="n">
        <f aca="false">cd0+cdspin*(spin/1000)*EXP(-A320/(tau*146.7/K320))</f>
        <v>0.484234611475123</v>
      </c>
      <c r="N320" s="71" t="n">
        <f aca="false">(romega/K320)*EXP(-A320/(tau*146.7/K320))</f>
        <v>1.43539444634309</v>
      </c>
      <c r="O320" s="71" t="n">
        <f aca="false">cl2_*N320/(cl0+cl1_*N320)</f>
        <v>0.408884455599605</v>
      </c>
      <c r="P320" s="71" t="n">
        <f aca="false">IF(D320&gt;=hwind,vxw,0)</f>
        <v>0</v>
      </c>
      <c r="Q320" s="71" t="n">
        <f aca="false">IF(D320&gt;=hwind,vyw,0)</f>
        <v>0</v>
      </c>
      <c r="R320" s="70" t="n">
        <f aca="false">-const*$M320*$K320*(G320-P320)</f>
        <v>-0.392360209296487</v>
      </c>
      <c r="S320" s="70" t="n">
        <f aca="false">-const*$M320*$K320*(H320-Q320)</f>
        <v>-6.94070252881424</v>
      </c>
      <c r="T320" s="70" t="n">
        <f aca="false">-const*$M320*$K320*I320</f>
        <v>3.95253419842721</v>
      </c>
      <c r="U320" s="72" t="n">
        <f aca="false">omega*EXP(-A320/tau)*30/PI()</f>
        <v>5917.92796339493</v>
      </c>
      <c r="V320" s="70" t="n">
        <f aca="false">const*($O320/omega)*K320*(wy*I320-wz*(H320-Q320))</f>
        <v>0.522972375340223</v>
      </c>
      <c r="W320" s="70" t="n">
        <f aca="false">const*($O320/omega)*K320*(wz*(G320-P320)-wx*I320)</f>
        <v>3.2538889161027</v>
      </c>
      <c r="X320" s="70" t="n">
        <f aca="false">const*($O320/omega)*K320*(wx*(H320-Q320)-wy*(G320-P320))</f>
        <v>5.76578656503158</v>
      </c>
      <c r="Y320" s="70" t="n">
        <f aca="false">R320+V320</f>
        <v>0.130612166043735</v>
      </c>
      <c r="Z320" s="70" t="n">
        <f aca="false">S320+W320</f>
        <v>-3.68681361271154</v>
      </c>
      <c r="AA320" s="70" t="n">
        <f aca="false">T320+X320-32.174</f>
        <v>-22.4556792365412</v>
      </c>
      <c r="AB320" s="0" t="n">
        <f aca="false">IF(($D320-height)*($D321-height)&lt;0,1,0)</f>
        <v>0</v>
      </c>
    </row>
    <row r="321" customFormat="false" ht="12.75" hidden="false" customHeight="false" outlineLevel="0" collapsed="false">
      <c r="A321" s="0" t="n">
        <f aca="false">A320+dt</f>
        <v>2.88999999999998</v>
      </c>
      <c r="B321" s="70" t="n">
        <f aca="false">B320+G320*dt+0.5*Y320*dt*dt</f>
        <v>5.56421681314595</v>
      </c>
      <c r="C321" s="70" t="n">
        <f aca="false">C320+H320*dt+0.5*Z320*dt*dt</f>
        <v>174.38431440219</v>
      </c>
      <c r="D321" s="70" t="n">
        <f aca="false">D320+I320*dt+0.5*AA320*dt*dt</f>
        <v>27.9928053520303</v>
      </c>
      <c r="E321" s="1" t="n">
        <f aca="false">SQRT(B321^2+C321^2)</f>
        <v>174.473062729653</v>
      </c>
      <c r="F321" s="1" t="n">
        <f aca="false">ATAN2(C321,B321)*180/PI()</f>
        <v>1.82756123420015</v>
      </c>
      <c r="G321" s="69" t="n">
        <f aca="false">G320+Y320*dt</f>
        <v>2.72270891465612</v>
      </c>
      <c r="H321" s="69" t="n">
        <f aca="false">H320+Z320*dt</f>
        <v>48.1037098320995</v>
      </c>
      <c r="I321" s="69" t="n">
        <f aca="false">I320+AA320*dt</f>
        <v>-27.6392572440175</v>
      </c>
      <c r="J321" s="1" t="n">
        <f aca="false">SQRT(G321^2+H321^2+I321^2)</f>
        <v>55.5455541375343</v>
      </c>
      <c r="K321" s="1" t="n">
        <f aca="false">IF(D321&gt;=hwind,SQRT((G321-vxw)^2+(H321-vyw)^2+I321^2),J321)</f>
        <v>55.5455541375343</v>
      </c>
      <c r="L321" s="1" t="n">
        <f aca="false">J321/1.467</f>
        <v>37.8633634202687</v>
      </c>
      <c r="M321" s="70" t="n">
        <f aca="false">cd0+cdspin*(spin/1000)*EXP(-A321/(tau*146.7/K321))</f>
        <v>0.484201924023395</v>
      </c>
      <c r="N321" s="71" t="n">
        <f aca="false">(romega/K321)*EXP(-A321/(tau*146.7/K321))</f>
        <v>1.43308552340561</v>
      </c>
      <c r="O321" s="71" t="n">
        <f aca="false">cl2_*N321/(cl0+cl1_*N321)</f>
        <v>0.408786796197775</v>
      </c>
      <c r="P321" s="71" t="n">
        <f aca="false">IF(D321&gt;=hwind,vxw,0)</f>
        <v>0</v>
      </c>
      <c r="Q321" s="71" t="n">
        <f aca="false">IF(D321&gt;=hwind,vyw,0)</f>
        <v>0</v>
      </c>
      <c r="R321" s="70" t="n">
        <f aca="false">-const*$M321*$K321*(G321-P321)</f>
        <v>-0.393084376977504</v>
      </c>
      <c r="S321" s="70" t="n">
        <f aca="false">-const*$M321*$K321*(H321-Q321)</f>
        <v>-6.94485433528089</v>
      </c>
      <c r="T321" s="70" t="n">
        <f aca="false">-const*$M321*$K321*I321</f>
        <v>3.99034952117084</v>
      </c>
      <c r="U321" s="72" t="n">
        <f aca="false">omega*EXP(-A321/tau)*30/PI()</f>
        <v>5915.95564947771</v>
      </c>
      <c r="V321" s="70" t="n">
        <f aca="false">const*($O321/omega)*K321*(wy*I321-wz*(H321-Q321))</f>
        <v>0.520898300502665</v>
      </c>
      <c r="W321" s="70" t="n">
        <f aca="false">const*($O321/omega)*K321*(wz*(G321-P321)-wx*I321)</f>
        <v>3.28479719808111</v>
      </c>
      <c r="X321" s="70" t="n">
        <f aca="false">const*($O321/omega)*K321*(wx*(H321-Q321)-wy*(G321-P321))</f>
        <v>5.7682152712227</v>
      </c>
      <c r="Y321" s="70" t="n">
        <f aca="false">R321+V321</f>
        <v>0.127813923525161</v>
      </c>
      <c r="Z321" s="70" t="n">
        <f aca="false">S321+W321</f>
        <v>-3.66005713719979</v>
      </c>
      <c r="AA321" s="70" t="n">
        <f aca="false">T321+X321-32.174</f>
        <v>-22.4154352076065</v>
      </c>
      <c r="AB321" s="0" t="n">
        <f aca="false">IF(($D321-height)*($D322-height)&lt;0,1,0)</f>
        <v>0</v>
      </c>
    </row>
    <row r="322" customFormat="false" ht="12.75" hidden="false" customHeight="false" outlineLevel="0" collapsed="false">
      <c r="A322" s="0" t="n">
        <f aca="false">A321+dt</f>
        <v>2.89999999999998</v>
      </c>
      <c r="B322" s="70" t="n">
        <f aca="false">B321+G321*dt+0.5*Y321*dt*dt</f>
        <v>5.59145029298869</v>
      </c>
      <c r="C322" s="70" t="n">
        <f aca="false">C321+H321*dt+0.5*Z321*dt*dt</f>
        <v>174.865168497654</v>
      </c>
      <c r="D322" s="70" t="n">
        <f aca="false">D321+I321*dt+0.5*AA321*dt*dt</f>
        <v>27.7152920078297</v>
      </c>
      <c r="E322" s="1" t="n">
        <f aca="false">SQRT(B322^2+C322^2)</f>
        <v>174.9545411531</v>
      </c>
      <c r="F322" s="1" t="n">
        <f aca="false">ATAN2(C322,B322)*180/PI()</f>
        <v>1.83145326497833</v>
      </c>
      <c r="G322" s="69" t="n">
        <f aca="false">G321+Y321*dt</f>
        <v>2.72398705389137</v>
      </c>
      <c r="H322" s="69" t="n">
        <f aca="false">H321+Z321*dt</f>
        <v>48.0671092607275</v>
      </c>
      <c r="I322" s="69" t="n">
        <f aca="false">I321+AA321*dt</f>
        <v>-27.8634115960936</v>
      </c>
      <c r="J322" s="1" t="n">
        <f aca="false">SQRT(G322^2+H322^2+I322^2)</f>
        <v>55.6258645229519</v>
      </c>
      <c r="K322" s="1" t="n">
        <f aca="false">IF(D322&gt;=hwind,SQRT((G322-vxw)^2+(H322-vyw)^2+I322^2),J322)</f>
        <v>55.6258645229519</v>
      </c>
      <c r="L322" s="1" t="n">
        <f aca="false">J322/1.467</f>
        <v>37.9181080592719</v>
      </c>
      <c r="M322" s="70" t="n">
        <f aca="false">cd0+cdspin*(spin/1000)*EXP(-A322/(tau*146.7/K322))</f>
        <v>0.484169073990323</v>
      </c>
      <c r="N322" s="71" t="n">
        <f aca="false">(romega/K322)*EXP(-A322/(tau*146.7/K322))</f>
        <v>1.43076017567961</v>
      </c>
      <c r="O322" s="71" t="n">
        <f aca="false">cl2_*N322/(cl0+cl1_*N322)</f>
        <v>0.408688170880714</v>
      </c>
      <c r="P322" s="71" t="n">
        <f aca="false">IF(D322&gt;=hwind,vxw,0)</f>
        <v>0</v>
      </c>
      <c r="Q322" s="71" t="n">
        <f aca="false">IF(D322&gt;=hwind,vyw,0)</f>
        <v>0</v>
      </c>
      <c r="R322" s="70" t="n">
        <f aca="false">-const*$M322*$K322*(G322-P322)</f>
        <v>-0.393810792549571</v>
      </c>
      <c r="S322" s="70" t="n">
        <f aca="false">-const*$M322*$K322*(H322-Q322)</f>
        <v>-6.94913228992491</v>
      </c>
      <c r="T322" s="70" t="n">
        <f aca="false">-const*$M322*$K322*I322</f>
        <v>4.02825416813825</v>
      </c>
      <c r="U322" s="72" t="n">
        <f aca="false">omega*EXP(-A322/tau)*30/PI()</f>
        <v>5913.98399288891</v>
      </c>
      <c r="V322" s="70" t="n">
        <f aca="false">const*($O322/omega)*K322*(wy*I322-wz*(H322-Q322))</f>
        <v>0.51883221074238</v>
      </c>
      <c r="W322" s="70" t="n">
        <f aca="false">const*($O322/omega)*K322*(wz*(G322-P322)-wx*I322)</f>
        <v>3.31576214775418</v>
      </c>
      <c r="X322" s="70" t="n">
        <f aca="false">const*($O322/omega)*K322*(wx*(H322-Q322)-wy*(G322-P322))</f>
        <v>5.77073604606377</v>
      </c>
      <c r="Y322" s="70" t="n">
        <f aca="false">R322+V322</f>
        <v>0.125021418192809</v>
      </c>
      <c r="Z322" s="70" t="n">
        <f aca="false">S322+W322</f>
        <v>-3.63337014217073</v>
      </c>
      <c r="AA322" s="70" t="n">
        <f aca="false">T322+X322-32.174</f>
        <v>-22.375009785798</v>
      </c>
      <c r="AB322" s="0" t="n">
        <f aca="false">IF(($D322-height)*($D323-height)&lt;0,1,0)</f>
        <v>0</v>
      </c>
    </row>
    <row r="323" customFormat="false" ht="12.75" hidden="false" customHeight="false" outlineLevel="0" collapsed="false">
      <c r="A323" s="0" t="n">
        <f aca="false">A322+dt</f>
        <v>2.90999999999998</v>
      </c>
      <c r="B323" s="70" t="n">
        <f aca="false">B322+G322*dt+0.5*Y322*dt*dt</f>
        <v>5.61869641459851</v>
      </c>
      <c r="C323" s="70" t="n">
        <f aca="false">C322+H322*dt+0.5*Z322*dt*dt</f>
        <v>175.345657921754</v>
      </c>
      <c r="D323" s="70" t="n">
        <f aca="false">D322+I322*dt+0.5*AA322*dt*dt</f>
        <v>27.4355391413795</v>
      </c>
      <c r="E323" s="1" t="n">
        <f aca="false">SQRT(B323^2+C323^2)</f>
        <v>175.435656300001</v>
      </c>
      <c r="F323" s="1" t="n">
        <f aca="false">ATAN2(C323,B323)*180/PI()</f>
        <v>1.83533187357581</v>
      </c>
      <c r="G323" s="69" t="n">
        <f aca="false">G322+Y322*dt</f>
        <v>2.7252372680733</v>
      </c>
      <c r="H323" s="69" t="n">
        <f aca="false">H322+Z322*dt</f>
        <v>48.0307755593058</v>
      </c>
      <c r="I323" s="69" t="n">
        <f aca="false">I322+AA322*dt</f>
        <v>-28.0871616939516</v>
      </c>
      <c r="J323" s="1" t="n">
        <f aca="false">SQRT(G323^2+H323^2+I323^2)</f>
        <v>55.7070100707073</v>
      </c>
      <c r="K323" s="1" t="n">
        <f aca="false">IF(D323&gt;=hwind,SQRT((G323-vxw)^2+(H323-vyw)^2+I323^2),J323)</f>
        <v>55.7070100707073</v>
      </c>
      <c r="L323" s="1" t="n">
        <f aca="false">J323/1.467</f>
        <v>37.9734219977555</v>
      </c>
      <c r="M323" s="70" t="n">
        <f aca="false">cd0+cdspin*(spin/1000)*EXP(-A323/(tau*146.7/K323))</f>
        <v>0.484136061688066</v>
      </c>
      <c r="N323" s="71" t="n">
        <f aca="false">(romega/K323)*EXP(-A323/(tau*146.7/K323))</f>
        <v>1.42841885321078</v>
      </c>
      <c r="O323" s="71" t="n">
        <f aca="false">cl2_*N323/(cl0+cl1_*N323)</f>
        <v>0.408588591905564</v>
      </c>
      <c r="P323" s="71" t="n">
        <f aca="false">IF(D323&gt;=hwind,vxw,0)</f>
        <v>0</v>
      </c>
      <c r="Q323" s="71" t="n">
        <f aca="false">IF(D323&gt;=hwind,vyw,0)</f>
        <v>0</v>
      </c>
      <c r="R323" s="70" t="n">
        <f aca="false">-const*$M323*$K323*(G323-P323)</f>
        <v>-0.394539379455004</v>
      </c>
      <c r="S323" s="70" t="n">
        <f aca="false">-const*$M323*$K323*(H323-Q323)</f>
        <v>-6.95353487416107</v>
      </c>
      <c r="T323" s="70" t="n">
        <f aca="false">-const*$M323*$K323*I323</f>
        <v>4.066248276877</v>
      </c>
      <c r="U323" s="72" t="n">
        <f aca="false">omega*EXP(-A323/tau)*30/PI()</f>
        <v>5912.01299340944</v>
      </c>
      <c r="V323" s="70" t="n">
        <f aca="false">const*($O323/omega)*K323*(wy*I323-wz*(H323-Q323))</f>
        <v>0.516773949430016</v>
      </c>
      <c r="W323" s="70" t="n">
        <f aca="false">const*($O323/omega)*K323*(wz*(G323-P323)-wx*I323)</f>
        <v>3.34678375202448</v>
      </c>
      <c r="X323" s="70" t="n">
        <f aca="false">const*($O323/omega)*K323*(wx*(H323-Q323)-wy*(G323-P323))</f>
        <v>5.77334771779716</v>
      </c>
      <c r="Y323" s="70" t="n">
        <f aca="false">R323+V323</f>
        <v>0.122234569975012</v>
      </c>
      <c r="Z323" s="70" t="n">
        <f aca="false">S323+W323</f>
        <v>-3.60675112213659</v>
      </c>
      <c r="AA323" s="70" t="n">
        <f aca="false">T323+X323-32.174</f>
        <v>-22.3344040053258</v>
      </c>
      <c r="AB323" s="0" t="n">
        <f aca="false">IF(($D323-height)*($D324-height)&lt;0,1,0)</f>
        <v>0</v>
      </c>
    </row>
    <row r="324" customFormat="false" ht="12.75" hidden="false" customHeight="false" outlineLevel="0" collapsed="false">
      <c r="A324" s="0" t="n">
        <f aca="false">A323+dt</f>
        <v>2.91999999999998</v>
      </c>
      <c r="B324" s="70" t="n">
        <f aca="false">B323+G323*dt+0.5*Y323*dt*dt</f>
        <v>5.64595489900775</v>
      </c>
      <c r="C324" s="70" t="n">
        <f aca="false">C323+H323*dt+0.5*Z323*dt*dt</f>
        <v>175.825785339791</v>
      </c>
      <c r="D324" s="70" t="n">
        <f aca="false">D323+I323*dt+0.5*AA323*dt*dt</f>
        <v>27.1535508042397</v>
      </c>
      <c r="E324" s="1" t="n">
        <f aca="false">SQRT(B324^2+C324^2)</f>
        <v>175.916410823652</v>
      </c>
      <c r="F324" s="1" t="n">
        <f aca="false">ATAN2(C324,B324)*180/PI()</f>
        <v>1.83919707549075</v>
      </c>
      <c r="G324" s="69" t="n">
        <f aca="false">G323+Y323*dt</f>
        <v>2.72645961377305</v>
      </c>
      <c r="H324" s="69" t="n">
        <f aca="false">H323+Z323*dt</f>
        <v>47.9947080480844</v>
      </c>
      <c r="I324" s="69" t="n">
        <f aca="false">I323+AA323*dt</f>
        <v>-28.3105057340048</v>
      </c>
      <c r="J324" s="1" t="n">
        <f aca="false">SQRT(G324^2+H324^2+I324^2)</f>
        <v>55.7889802520311</v>
      </c>
      <c r="K324" s="1" t="n">
        <f aca="false">IF(D324&gt;=hwind,SQRT((G324-vxw)^2+(H324-vyw)^2+I324^2),J324)</f>
        <v>55.7889802520311</v>
      </c>
      <c r="L324" s="1" t="n">
        <f aca="false">J324/1.467</f>
        <v>38.0292980586442</v>
      </c>
      <c r="M324" s="70" t="n">
        <f aca="false">cd0+cdspin*(spin/1000)*EXP(-A324/(tau*146.7/K324))</f>
        <v>0.484102887443343</v>
      </c>
      <c r="N324" s="71" t="n">
        <f aca="false">(romega/K324)*EXP(-A324/(tau*146.7/K324))</f>
        <v>1.4260620025294</v>
      </c>
      <c r="O324" s="71" t="n">
        <f aca="false">cl2_*N324/(cl0+cl1_*N324)</f>
        <v>0.40848807149948</v>
      </c>
      <c r="P324" s="71" t="n">
        <f aca="false">IF(D324&gt;=hwind,vxw,0)</f>
        <v>0</v>
      </c>
      <c r="Q324" s="71" t="n">
        <f aca="false">IF(D324&gt;=hwind,vyw,0)</f>
        <v>0</v>
      </c>
      <c r="R324" s="70" t="n">
        <f aca="false">-const*$M324*$K324*(G324-P324)</f>
        <v>-0.395270060787423</v>
      </c>
      <c r="S324" s="70" t="n">
        <f aca="false">-const*$M324*$K324*(H324-Q324)</f>
        <v>-6.95806058223172</v>
      </c>
      <c r="T324" s="70" t="n">
        <f aca="false">-const*$M324*$K324*I324</f>
        <v>4.10433195704555</v>
      </c>
      <c r="U324" s="72" t="n">
        <f aca="false">omega*EXP(-A324/tau)*30/PI()</f>
        <v>5910.04265082031</v>
      </c>
      <c r="V324" s="70" t="n">
        <f aca="false">const*($O324/omega)*K324*(wy*I324-wz*(H324-Q324))</f>
        <v>0.514723362929369</v>
      </c>
      <c r="W324" s="70" t="n">
        <f aca="false">const*($O324/omega)*K324*(wz*(G324-P324)-wx*I324)</f>
        <v>3.37786197688755</v>
      </c>
      <c r="X324" s="70" t="n">
        <f aca="false">const*($O324/omega)*K324*(wx*(H324-Q324)-wy*(G324-P324))</f>
        <v>5.77604912484208</v>
      </c>
      <c r="Y324" s="70" t="n">
        <f aca="false">R324+V324</f>
        <v>0.119453302141946</v>
      </c>
      <c r="Z324" s="70" t="n">
        <f aca="false">S324+W324</f>
        <v>-3.58019860534417</v>
      </c>
      <c r="AA324" s="70" t="n">
        <f aca="false">T324+X324-32.174</f>
        <v>-22.2936189181124</v>
      </c>
      <c r="AB324" s="0" t="n">
        <f aca="false">IF(($D324-height)*($D325-height)&lt;0,1,0)</f>
        <v>0</v>
      </c>
    </row>
    <row r="325" customFormat="false" ht="12.75" hidden="false" customHeight="false" outlineLevel="0" collapsed="false">
      <c r="A325" s="0" t="n">
        <f aca="false">A324+dt</f>
        <v>2.92999999999998</v>
      </c>
      <c r="B325" s="70" t="n">
        <f aca="false">B324+G324*dt+0.5*Y324*dt*dt</f>
        <v>5.67322546781058</v>
      </c>
      <c r="C325" s="70" t="n">
        <f aca="false">C324+H324*dt+0.5*Z324*dt*dt</f>
        <v>176.305553410341</v>
      </c>
      <c r="D325" s="70" t="n">
        <f aca="false">D324+I324*dt+0.5*AA324*dt*dt</f>
        <v>26.8693310659537</v>
      </c>
      <c r="E325" s="1" t="n">
        <f aca="false">SQRT(B325^2+C325^2)</f>
        <v>176.396807370585</v>
      </c>
      <c r="F325" s="1" t="n">
        <f aca="false">ATAN2(C325,B325)*180/PI()</f>
        <v>1.84304888590736</v>
      </c>
      <c r="G325" s="69" t="n">
        <f aca="false">G324+Y324*dt</f>
        <v>2.72765414679446</v>
      </c>
      <c r="H325" s="69" t="n">
        <f aca="false">H324+Z324*dt</f>
        <v>47.958906062031</v>
      </c>
      <c r="I325" s="69" t="n">
        <f aca="false">I324+AA324*dt</f>
        <v>-28.533441923186</v>
      </c>
      <c r="J325" s="1" t="n">
        <f aca="false">SQRT(G325^2+H325^2+I325^2)</f>
        <v>55.8717645666849</v>
      </c>
      <c r="K325" s="1" t="n">
        <f aca="false">IF(D325&gt;=hwind,SQRT((G325-vxw)^2+(H325-vyw)^2+I325^2),J325)</f>
        <v>55.8717645666849</v>
      </c>
      <c r="L325" s="1" t="n">
        <f aca="false">J325/1.467</f>
        <v>38.0857290843114</v>
      </c>
      <c r="M325" s="70" t="n">
        <f aca="false">cd0+cdspin*(spin/1000)*EXP(-A325/(tau*146.7/K325))</f>
        <v>0.484069551597188</v>
      </c>
      <c r="N325" s="71" t="n">
        <f aca="false">(romega/K325)*EXP(-A325/(tau*146.7/K325))</f>
        <v>1.42369006654728</v>
      </c>
      <c r="O325" s="71" t="n">
        <f aca="false">cl2_*N325/(cl0+cl1_*N325)</f>
        <v>0.408386621857643</v>
      </c>
      <c r="P325" s="71" t="n">
        <f aca="false">IF(D325&gt;=hwind,vxw,0)</f>
        <v>0</v>
      </c>
      <c r="Q325" s="71" t="n">
        <f aca="false">IF(D325&gt;=hwind,vyw,0)</f>
        <v>0</v>
      </c>
      <c r="R325" s="70" t="n">
        <f aca="false">-const*$M325*$K325*(G325-P325)</f>
        <v>-0.396002759315467</v>
      </c>
      <c r="S325" s="70" t="n">
        <f aca="false">-const*$M325*$K325*(H325-Q325)</f>
        <v>-6.96270792124975</v>
      </c>
      <c r="T325" s="70" t="n">
        <f aca="false">-const*$M325*$K325*I325</f>
        <v>4.14250529071958</v>
      </c>
      <c r="U325" s="72" t="n">
        <f aca="false">omega*EXP(-A325/tau)*30/PI()</f>
        <v>5908.0729649026</v>
      </c>
      <c r="V325" s="70" t="n">
        <f aca="false">const*($O325/omega)*K325*(wy*I325-wz*(H325-Q325))</f>
        <v>0.512680300584167</v>
      </c>
      <c r="W325" s="70" t="n">
        <f aca="false">const*($O325/omega)*K325*(wz*(G325-P325)-wx*I325)</f>
        <v>3.40899676769409</v>
      </c>
      <c r="X325" s="70" t="n">
        <f aca="false">const*($O325/omega)*K325*(wx*(H325-Q325)-wy*(G325-P325))</f>
        <v>5.77883911584772</v>
      </c>
      <c r="Y325" s="70" t="n">
        <f aca="false">R325+V325</f>
        <v>0.1166775412687</v>
      </c>
      <c r="Z325" s="70" t="n">
        <f aca="false">S325+W325</f>
        <v>-3.55371115355566</v>
      </c>
      <c r="AA325" s="70" t="n">
        <f aca="false">T325+X325-32.174</f>
        <v>-22.2526555934327</v>
      </c>
      <c r="AB325" s="0" t="n">
        <f aca="false">IF(($D325-height)*($D326-height)&lt;0,1,0)</f>
        <v>0</v>
      </c>
    </row>
    <row r="326" customFormat="false" ht="12.75" hidden="false" customHeight="false" outlineLevel="0" collapsed="false">
      <c r="A326" s="0" t="n">
        <f aca="false">A325+dt</f>
        <v>2.93999999999998</v>
      </c>
      <c r="B326" s="70" t="n">
        <f aca="false">B325+G325*dt+0.5*Y325*dt*dt</f>
        <v>5.70050784315559</v>
      </c>
      <c r="C326" s="70" t="n">
        <f aca="false">C325+H325*dt+0.5*Z325*dt*dt</f>
        <v>176.784964785404</v>
      </c>
      <c r="D326" s="70" t="n">
        <f aca="false">D325+I325*dt+0.5*AA325*dt*dt</f>
        <v>26.5828840139422</v>
      </c>
      <c r="E326" s="1" t="n">
        <f aca="false">SQRT(B326^2+C326^2)</f>
        <v>176.876848580719</v>
      </c>
      <c r="F326" s="1" t="n">
        <f aca="false">ATAN2(C326,B326)*180/PI()</f>
        <v>1.84688731969929</v>
      </c>
      <c r="G326" s="69" t="n">
        <f aca="false">G325+Y325*dt</f>
        <v>2.72882092220715</v>
      </c>
      <c r="H326" s="69" t="n">
        <f aca="false">H325+Z325*dt</f>
        <v>47.9233689504954</v>
      </c>
      <c r="I326" s="69" t="n">
        <f aca="false">I325+AA325*dt</f>
        <v>-28.7559684791203</v>
      </c>
      <c r="J326" s="1" t="n">
        <f aca="false">SQRT(G326^2+H326^2+I326^2)</f>
        <v>55.955352544354</v>
      </c>
      <c r="K326" s="1" t="n">
        <f aca="false">IF(D326&gt;=hwind,SQRT((G326-vxw)^2+(H326-vyw)^2+I326^2),J326)</f>
        <v>55.955352544354</v>
      </c>
      <c r="L326" s="1" t="n">
        <f aca="false">J326/1.467</f>
        <v>38.1427079375283</v>
      </c>
      <c r="M326" s="70" t="n">
        <f aca="false">cd0+cdspin*(spin/1000)*EXP(-A326/(tau*146.7/K326))</f>
        <v>0.484036054504703</v>
      </c>
      <c r="N326" s="71" t="n">
        <f aca="false">(romega/K326)*EXP(-A326/(tau*146.7/K326))</f>
        <v>1.42130348445939</v>
      </c>
      <c r="O326" s="71" t="n">
        <f aca="false">cl2_*N326/(cl0+cl1_*N326)</f>
        <v>0.408284255141321</v>
      </c>
      <c r="P326" s="71" t="n">
        <f aca="false">IF(D326&gt;=hwind,vxw,0)</f>
        <v>0</v>
      </c>
      <c r="Q326" s="71" t="n">
        <f aca="false">IF(D326&gt;=hwind,vyw,0)</f>
        <v>0</v>
      </c>
      <c r="R326" s="70" t="n">
        <f aca="false">-const*$M326*$K326*(G326-P326)</f>
        <v>-0.396737397506204</v>
      </c>
      <c r="S326" s="70" t="n">
        <f aca="false">-const*$M326*$K326*(H326-Q326)</f>
        <v>-6.96747541123765</v>
      </c>
      <c r="T326" s="70" t="n">
        <f aca="false">-const*$M326*$K326*I326</f>
        <v>4.18076833270138</v>
      </c>
      <c r="U326" s="72" t="n">
        <f aca="false">omega*EXP(-A326/tau)*30/PI()</f>
        <v>5906.10393543744</v>
      </c>
      <c r="V326" s="70" t="n">
        <f aca="false">const*($O326/omega)*K326*(wy*I326-wz*(H326-Q326))</f>
        <v>0.510644614704135</v>
      </c>
      <c r="W326" s="70" t="n">
        <f aca="false">const*($O326/omega)*K326*(wz*(G326-P326)-wx*I326)</f>
        <v>3.44018804941466</v>
      </c>
      <c r="X326" s="70" t="n">
        <f aca="false">const*($O326/omega)*K326*(wx*(H326-Q326)-wy*(G326-P326))</f>
        <v>5.78171654974242</v>
      </c>
      <c r="Y326" s="70" t="n">
        <f aca="false">R326+V326</f>
        <v>0.113907217197931</v>
      </c>
      <c r="Z326" s="70" t="n">
        <f aca="false">S326+W326</f>
        <v>-3.52728736182299</v>
      </c>
      <c r="AA326" s="70" t="n">
        <f aca="false">T326+X326-32.174</f>
        <v>-22.2115151175562</v>
      </c>
      <c r="AB326" s="0" t="n">
        <f aca="false">IF(($D326-height)*($D327-height)&lt;0,1,0)</f>
        <v>0</v>
      </c>
    </row>
    <row r="327" customFormat="false" ht="12.75" hidden="false" customHeight="false" outlineLevel="0" collapsed="false">
      <c r="A327" s="0" t="n">
        <f aca="false">A326+dt</f>
        <v>2.94999999999998</v>
      </c>
      <c r="B327" s="70" t="n">
        <f aca="false">B326+G326*dt+0.5*Y326*dt*dt</f>
        <v>5.72780174773852</v>
      </c>
      <c r="C327" s="70" t="n">
        <f aca="false">C326+H326*dt+0.5*Z326*dt*dt</f>
        <v>177.264022110541</v>
      </c>
      <c r="D327" s="70" t="n">
        <f aca="false">D326+I326*dt+0.5*AA326*dt*dt</f>
        <v>26.2942137533951</v>
      </c>
      <c r="E327" s="1" t="n">
        <f aca="false">SQRT(B327^2+C327^2)</f>
        <v>177.356537087494</v>
      </c>
      <c r="F327" s="1" t="n">
        <f aca="false">ATAN2(C327,B327)*180/PI()</f>
        <v>1.850712391433</v>
      </c>
      <c r="G327" s="69" t="n">
        <f aca="false">G326+Y326*dt</f>
        <v>2.72995999437913</v>
      </c>
      <c r="H327" s="69" t="n">
        <f aca="false">H326+Z326*dt</f>
        <v>47.8880960768772</v>
      </c>
      <c r="I327" s="69" t="n">
        <f aca="false">I326+AA326*dt</f>
        <v>-28.9780836302959</v>
      </c>
      <c r="J327" s="1" t="n">
        <f aca="false">SQRT(G327^2+H327^2+I327^2)</f>
        <v>56.0397337460087</v>
      </c>
      <c r="K327" s="1" t="n">
        <f aca="false">IF(D327&gt;=hwind,SQRT((G327-vxw)^2+(H327-vyw)^2+I327^2),J327)</f>
        <v>56.0397337460087</v>
      </c>
      <c r="L327" s="1" t="n">
        <f aca="false">J327/1.467</f>
        <v>38.2002275023918</v>
      </c>
      <c r="M327" s="70" t="n">
        <f aca="false">cd0+cdspin*(spin/1000)*EXP(-A327/(tau*146.7/K327))</f>
        <v>0.484002396534815</v>
      </c>
      <c r="N327" s="71" t="n">
        <f aca="false">(romega/K327)*EXP(-A327/(tau*146.7/K327))</f>
        <v>1.41890269165014</v>
      </c>
      <c r="O327" s="71" t="n">
        <f aca="false">cl2_*N327/(cl0+cl1_*N327)</f>
        <v>0.408180983475965</v>
      </c>
      <c r="P327" s="71" t="n">
        <f aca="false">IF(D327&gt;=hwind,vxw,0)</f>
        <v>0</v>
      </c>
      <c r="Q327" s="71" t="n">
        <f aca="false">IF(D327&gt;=hwind,vyw,0)</f>
        <v>0</v>
      </c>
      <c r="R327" s="70" t="n">
        <f aca="false">-const*$M327*$K327*(G327-P327)</f>
        <v>-0.397473897548227</v>
      </c>
      <c r="S327" s="70" t="n">
        <f aca="false">-const*$M327*$K327*(H327-Q327)</f>
        <v>-6.97236158516281</v>
      </c>
      <c r="T327" s="70" t="n">
        <f aca="false">-const*$M327*$K327*I327</f>
        <v>4.21912111083214</v>
      </c>
      <c r="U327" s="72" t="n">
        <f aca="false">omega*EXP(-A327/tau)*30/PI()</f>
        <v>5904.13556220606</v>
      </c>
      <c r="V327" s="70" t="n">
        <f aca="false">const*($O327/omega)*K327*(wy*I327-wz*(H327-Q327))</f>
        <v>0.508616160550355</v>
      </c>
      <c r="W327" s="70" t="n">
        <f aca="false">const*($O327/omega)*K327*(wz*(G327-P327)-wx*I327)</f>
        <v>3.47143572690677</v>
      </c>
      <c r="X327" s="70" t="n">
        <f aca="false">const*($O327/omega)*K327*(wx*(H327-Q327)-wy*(G327-P327))</f>
        <v>5.78468029577915</v>
      </c>
      <c r="Y327" s="70" t="n">
        <f aca="false">R327+V327</f>
        <v>0.111142263002128</v>
      </c>
      <c r="Z327" s="70" t="n">
        <f aca="false">S327+W327</f>
        <v>-3.50092585825604</v>
      </c>
      <c r="AA327" s="70" t="n">
        <f aca="false">T327+X327-32.174</f>
        <v>-22.1701985933887</v>
      </c>
      <c r="AB327" s="0" t="n">
        <f aca="false">IF(($D327-height)*($D328-height)&lt;0,1,0)</f>
        <v>0</v>
      </c>
    </row>
    <row r="328" customFormat="false" ht="12.75" hidden="false" customHeight="false" outlineLevel="0" collapsed="false">
      <c r="A328" s="0" t="n">
        <f aca="false">A327+dt</f>
        <v>2.95999999999998</v>
      </c>
      <c r="B328" s="70" t="n">
        <f aca="false">B327+G327*dt+0.5*Y327*dt*dt</f>
        <v>5.75510690479546</v>
      </c>
      <c r="C328" s="70" t="n">
        <f aca="false">C327+H327*dt+0.5*Z327*dt*dt</f>
        <v>177.742728025017</v>
      </c>
      <c r="D328" s="70" t="n">
        <f aca="false">D327+I327*dt+0.5*AA327*dt*dt</f>
        <v>26.0033244071625</v>
      </c>
      <c r="E328" s="1" t="n">
        <f aca="false">SQRT(B328^2+C328^2)</f>
        <v>177.83587551802</v>
      </c>
      <c r="F328" s="1" t="n">
        <f aca="false">ATAN2(C328,B328)*180/PI()</f>
        <v>1.85452411537126</v>
      </c>
      <c r="G328" s="69" t="n">
        <f aca="false">G327+Y327*dt</f>
        <v>2.73107141700915</v>
      </c>
      <c r="H328" s="69" t="n">
        <f aca="false">H327+Z327*dt</f>
        <v>47.8530868182946</v>
      </c>
      <c r="I328" s="69" t="n">
        <f aca="false">I327+AA327*dt</f>
        <v>-29.1997856162297</v>
      </c>
      <c r="J328" s="1" t="n">
        <f aca="false">SQRT(G328^2+H328^2+I328^2)</f>
        <v>56.1248977652327</v>
      </c>
      <c r="K328" s="1" t="n">
        <f aca="false">IF(D328&gt;=hwind,SQRT((G328-vxw)^2+(H328-vyw)^2+I328^2),J328)</f>
        <v>56.1248977652327</v>
      </c>
      <c r="L328" s="1" t="n">
        <f aca="false">J328/1.467</f>
        <v>38.2582806852302</v>
      </c>
      <c r="M328" s="70" t="n">
        <f aca="false">cd0+cdspin*(spin/1000)*EXP(-A328/(tau*146.7/K328))</f>
        <v>0.483968578070031</v>
      </c>
      <c r="N328" s="71" t="n">
        <f aca="false">(romega/K328)*EXP(-A328/(tau*146.7/K328))</f>
        <v>1.41648811960417</v>
      </c>
      <c r="O328" s="71" t="n">
        <f aca="false">cl2_*N328/(cl0+cl1_*N328)</f>
        <v>0.408076818949368</v>
      </c>
      <c r="P328" s="71" t="n">
        <f aca="false">IF(D328&gt;=hwind,vxw,0)</f>
        <v>0</v>
      </c>
      <c r="Q328" s="71" t="n">
        <f aca="false">IF(D328&gt;=hwind,vyw,0)</f>
        <v>0</v>
      </c>
      <c r="R328" s="70" t="n">
        <f aca="false">-const*$M328*$K328*(G328-P328)</f>
        <v>-0.398212181374434</v>
      </c>
      <c r="S328" s="70" t="n">
        <f aca="false">-const*$M328*$K328*(H328-Q328)</f>
        <v>-6.97736498896888</v>
      </c>
      <c r="T328" s="70" t="n">
        <f aca="false">-const*$M328*$K328*I328</f>
        <v>4.25756362630692</v>
      </c>
      <c r="U328" s="72" t="n">
        <f aca="false">omega*EXP(-A328/tau)*30/PI()</f>
        <v>5902.16784498975</v>
      </c>
      <c r="V328" s="70" t="n">
        <f aca="false">const*($O328/omega)*K328*(wy*I328-wz*(H328-Q328))</f>
        <v>0.506594796319946</v>
      </c>
      <c r="W328" s="70" t="n">
        <f aca="false">const*($O328/omega)*K328*(wz*(G328-P328)-wx*I328)</f>
        <v>3.50273968518407</v>
      </c>
      <c r="X328" s="70" t="n">
        <f aca="false">const*($O328/omega)*K328*(wx*(H328-Q328)-wy*(G328-P328))</f>
        <v>5.78772923357701</v>
      </c>
      <c r="Y328" s="70" t="n">
        <f aca="false">R328+V328</f>
        <v>0.108382614945512</v>
      </c>
      <c r="Z328" s="70" t="n">
        <f aca="false">S328+W328</f>
        <v>-3.4746253037848</v>
      </c>
      <c r="AA328" s="70" t="n">
        <f aca="false">T328+X328-32.174</f>
        <v>-22.1287071401161</v>
      </c>
      <c r="AB328" s="0" t="n">
        <f aca="false">IF(($D328-height)*($D329-height)&lt;0,1,0)</f>
        <v>0</v>
      </c>
    </row>
    <row r="329" customFormat="false" ht="12.75" hidden="false" customHeight="false" outlineLevel="0" collapsed="false">
      <c r="A329" s="0" t="n">
        <f aca="false">A328+dt</f>
        <v>2.96999999999998</v>
      </c>
      <c r="B329" s="70" t="n">
        <f aca="false">B328+G328*dt+0.5*Y328*dt*dt</f>
        <v>5.7824230380963</v>
      </c>
      <c r="C329" s="70" t="n">
        <f aca="false">C328+H328*dt+0.5*Z328*dt*dt</f>
        <v>178.221085161935</v>
      </c>
      <c r="D329" s="70" t="n">
        <f aca="false">D328+I328*dt+0.5*AA328*dt*dt</f>
        <v>25.7102201156432</v>
      </c>
      <c r="E329" s="1" t="n">
        <f aca="false">SQRT(B329^2+C329^2)</f>
        <v>178.314866493204</v>
      </c>
      <c r="F329" s="1" t="n">
        <f aca="false">ATAN2(C329,B329)*180/PI()</f>
        <v>1.85832250547661</v>
      </c>
      <c r="G329" s="69" t="n">
        <f aca="false">G328+Y328*dt</f>
        <v>2.73215524315861</v>
      </c>
      <c r="H329" s="69" t="n">
        <f aca="false">H328+Z328*dt</f>
        <v>47.8183405652568</v>
      </c>
      <c r="I329" s="69" t="n">
        <f aca="false">I328+AA328*dt</f>
        <v>-29.4210726876309</v>
      </c>
      <c r="J329" s="1" t="n">
        <f aca="false">SQRT(G329^2+H329^2+I329^2)</f>
        <v>56.210834229519</v>
      </c>
      <c r="K329" s="1" t="n">
        <f aca="false">IF(D329&gt;=hwind,SQRT((G329-vxw)^2+(H329-vyw)^2+I329^2),J329)</f>
        <v>56.210834229519</v>
      </c>
      <c r="L329" s="1" t="n">
        <f aca="false">J329/1.467</f>
        <v>38.3168604154867</v>
      </c>
      <c r="M329" s="70" t="n">
        <f aca="false">cd0+cdspin*(spin/1000)*EXP(-A329/(tau*146.7/K329))</f>
        <v>0.483934599506195</v>
      </c>
      <c r="N329" s="71" t="n">
        <f aca="false">(romega/K329)*EXP(-A329/(tau*146.7/K329))</f>
        <v>1.41406019582174</v>
      </c>
      <c r="O329" s="71" t="n">
        <f aca="false">cl2_*N329/(cl0+cl1_*N329)</f>
        <v>0.407971773609858</v>
      </c>
      <c r="P329" s="71" t="n">
        <f aca="false">IF(D329&gt;=hwind,vxw,0)</f>
        <v>0</v>
      </c>
      <c r="Q329" s="71" t="n">
        <f aca="false">IF(D329&gt;=hwind,vyw,0)</f>
        <v>0</v>
      </c>
      <c r="R329" s="70" t="n">
        <f aca="false">-const*$M329*$K329*(G329-P329)</f>
        <v>-0.3989521706845</v>
      </c>
      <c r="S329" s="70" t="n">
        <f aca="false">-const*$M329*$K329*(H329-Q329)</f>
        <v>-6.98248418160345</v>
      </c>
      <c r="T329" s="70" t="n">
        <f aca="false">-const*$M329*$K329*I329</f>
        <v>4.29609585399223</v>
      </c>
      <c r="U329" s="72" t="n">
        <f aca="false">omega*EXP(-A329/tau)*30/PI()</f>
        <v>5900.20078356987</v>
      </c>
      <c r="V329" s="70" t="n">
        <f aca="false">const*($O329/omega)*K329*(wy*I329-wz*(H329-Q329))</f>
        <v>0.50458038313008</v>
      </c>
      <c r="W329" s="70" t="n">
        <f aca="false">const*($O329/omega)*K329*(wz*(G329-P329)-wx*I329)</f>
        <v>3.53409978968768</v>
      </c>
      <c r="X329" s="70" t="n">
        <f aca="false">const*($O329/omega)*K329*(wx*(H329-Q329)-wy*(G329-P329))</f>
        <v>5.79086225315909</v>
      </c>
      <c r="Y329" s="70" t="n">
        <f aca="false">R329+V329</f>
        <v>0.10562821244558</v>
      </c>
      <c r="Z329" s="70" t="n">
        <f aca="false">S329+W329</f>
        <v>-3.44838439191577</v>
      </c>
      <c r="AA329" s="70" t="n">
        <f aca="false">T329+X329-32.174</f>
        <v>-22.0870418928487</v>
      </c>
      <c r="AB329" s="0" t="n">
        <f aca="false">IF(($D329-height)*($D330-height)&lt;0,1,0)</f>
        <v>0</v>
      </c>
    </row>
    <row r="330" customFormat="false" ht="12.75" hidden="false" customHeight="false" outlineLevel="0" collapsed="false">
      <c r="A330" s="0" t="n">
        <f aca="false">A329+dt</f>
        <v>2.97999999999998</v>
      </c>
      <c r="B330" s="70" t="n">
        <f aca="false">B329+G329*dt+0.5*Y329*dt*dt</f>
        <v>5.80974987193851</v>
      </c>
      <c r="C330" s="70" t="n">
        <f aca="false">C329+H329*dt+0.5*Z329*dt*dt</f>
        <v>178.699096148367</v>
      </c>
      <c r="D330" s="70" t="n">
        <f aca="false">D329+I329*dt+0.5*AA329*dt*dt</f>
        <v>25.4149050366722</v>
      </c>
      <c r="E330" s="1" t="n">
        <f aca="false">SQRT(B330^2+C330^2)</f>
        <v>178.793512627886</v>
      </c>
      <c r="F330" s="1" t="n">
        <f aca="false">ATAN2(C330,B330)*180/PI()</f>
        <v>1.86210757541494</v>
      </c>
      <c r="G330" s="69" t="n">
        <f aca="false">G329+Y329*dt</f>
        <v>2.73321152528306</v>
      </c>
      <c r="H330" s="69" t="n">
        <f aca="false">H329+Z329*dt</f>
        <v>47.7838567213376</v>
      </c>
      <c r="I330" s="69" t="n">
        <f aca="false">I329+AA329*dt</f>
        <v>-29.6419431065594</v>
      </c>
      <c r="J330" s="1" t="n">
        <f aca="false">SQRT(G330^2+H330^2+I330^2)</f>
        <v>56.2975328015337</v>
      </c>
      <c r="K330" s="1" t="n">
        <f aca="false">IF(D330&gt;=hwind,SQRT((G330-vxw)^2+(H330-vyw)^2+I330^2),J330)</f>
        <v>56.2975328015337</v>
      </c>
      <c r="L330" s="1" t="n">
        <f aca="false">J330/1.467</f>
        <v>38.3759596465806</v>
      </c>
      <c r="M330" s="70" t="n">
        <f aca="false">cd0+cdspin*(spin/1000)*EXP(-A330/(tau*146.7/K330))</f>
        <v>0.483900461252246</v>
      </c>
      <c r="N330" s="71" t="n">
        <f aca="false">(romega/K330)*EXP(-A330/(tau*146.7/K330))</f>
        <v>1.41161934373851</v>
      </c>
      <c r="O330" s="71" t="n">
        <f aca="false">cl2_*N330/(cl0+cl1_*N330)</f>
        <v>0.407865859464544</v>
      </c>
      <c r="P330" s="71" t="n">
        <f aca="false">IF(D330&gt;=hwind,vxw,0)</f>
        <v>0</v>
      </c>
      <c r="Q330" s="71" t="n">
        <f aca="false">IF(D330&gt;=hwind,vyw,0)</f>
        <v>0</v>
      </c>
      <c r="R330" s="70" t="n">
        <f aca="false">-const*$M330*$K330*(G330-P330)</f>
        <v>-0.399693786967028</v>
      </c>
      <c r="S330" s="70" t="n">
        <f aca="false">-const*$M330*$K330*(H330-Q330)</f>
        <v>-6.98771773504187</v>
      </c>
      <c r="T330" s="70" t="n">
        <f aca="false">-const*$M330*$K330*I330</f>
        <v>4.33471774274584</v>
      </c>
      <c r="U330" s="72" t="n">
        <f aca="false">omega*EXP(-A330/tau)*30/PI()</f>
        <v>5898.23437772786</v>
      </c>
      <c r="V330" s="70" t="n">
        <f aca="false">const*($O330/omega)*K330*(wy*I330-wz*(H330-Q330))</f>
        <v>0.50257278500134</v>
      </c>
      <c r="W330" s="70" t="n">
        <f aca="false">const*($O330/omega)*K330*(wz*(G330-P330)-wx*I330)</f>
        <v>3.56551588655928</v>
      </c>
      <c r="X330" s="70" t="n">
        <f aca="false">const*($O330/omega)*K330*(wx*(H330-Q330)-wy*(G330-P330))</f>
        <v>5.79407825498643</v>
      </c>
      <c r="Y330" s="70" t="n">
        <f aca="false">R330+V330</f>
        <v>0.102878998034312</v>
      </c>
      <c r="Z330" s="70" t="n">
        <f aca="false">S330+W330</f>
        <v>-3.42220184848259</v>
      </c>
      <c r="AA330" s="70" t="n">
        <f aca="false">T330+X330-32.174</f>
        <v>-22.0452040022677</v>
      </c>
      <c r="AB330" s="0" t="n">
        <f aca="false">IF(($D330-height)*($D331-height)&lt;0,1,0)</f>
        <v>0</v>
      </c>
    </row>
    <row r="331" customFormat="false" ht="12.75" hidden="false" customHeight="false" outlineLevel="0" collapsed="false">
      <c r="A331" s="0" t="n">
        <f aca="false">A330+dt</f>
        <v>2.98999999999998</v>
      </c>
      <c r="B331" s="70" t="n">
        <f aca="false">B330+G330*dt+0.5*Y330*dt*dt</f>
        <v>5.83708713114125</v>
      </c>
      <c r="C331" s="70" t="n">
        <f aca="false">C330+H330*dt+0.5*Z330*dt*dt</f>
        <v>179.176763605488</v>
      </c>
      <c r="D331" s="70" t="n">
        <f aca="false">D330+I330*dt+0.5*AA330*dt*dt</f>
        <v>25.1173833454065</v>
      </c>
      <c r="E331" s="1" t="n">
        <f aca="false">SQRT(B331^2+C331^2)</f>
        <v>179.27181653097</v>
      </c>
      <c r="F331" s="1" t="n">
        <f aca="false">ATAN2(C331,B331)*180/PI()</f>
        <v>1.86587933855906</v>
      </c>
      <c r="G331" s="69" t="n">
        <f aca="false">G330+Y330*dt</f>
        <v>2.73424031526341</v>
      </c>
      <c r="H331" s="69" t="n">
        <f aca="false">H330+Z330*dt</f>
        <v>47.7496347028528</v>
      </c>
      <c r="I331" s="69" t="n">
        <f aca="false">I330+AA330*dt</f>
        <v>-29.8623951465821</v>
      </c>
      <c r="J331" s="1" t="n">
        <f aca="false">SQRT(G331^2+H331^2+I331^2)</f>
        <v>56.3849831803478</v>
      </c>
      <c r="K331" s="1" t="n">
        <f aca="false">IF(D331&gt;=hwind,SQRT((G331-vxw)^2+(H331-vyw)^2+I331^2),J331)</f>
        <v>56.3849831803478</v>
      </c>
      <c r="L331" s="1" t="n">
        <f aca="false">J331/1.467</f>
        <v>38.435571356747</v>
      </c>
      <c r="M331" s="70" t="n">
        <f aca="false">cd0+cdspin*(spin/1000)*EXP(-A331/(tau*146.7/K331))</f>
        <v>0.483866163729977</v>
      </c>
      <c r="N331" s="71" t="n">
        <f aca="false">(romega/K331)*EXP(-A331/(tau*146.7/K331))</f>
        <v>1.40916598264975</v>
      </c>
      <c r="O331" s="71" t="n">
        <f aca="false">cl2_*N331/(cl0+cl1_*N331)</f>
        <v>0.40775908847761</v>
      </c>
      <c r="P331" s="71" t="n">
        <f aca="false">IF(D331&gt;=hwind,vxw,0)</f>
        <v>0</v>
      </c>
      <c r="Q331" s="71" t="n">
        <f aca="false">IF(D331&gt;=hwind,vyw,0)</f>
        <v>0</v>
      </c>
      <c r="R331" s="70" t="n">
        <f aca="false">-const*$M331*$K331*(G331-P331)</f>
        <v>-0.400436951521383</v>
      </c>
      <c r="S331" s="70" t="n">
        <f aca="false">-const*$M331*$K331*(H331-Q331)</f>
        <v>-6.99306423430743</v>
      </c>
      <c r="T331" s="70" t="n">
        <f aca="false">-const*$M331*$K331*I331</f>
        <v>4.37342921573895</v>
      </c>
      <c r="U331" s="72" t="n">
        <f aca="false">omega*EXP(-A331/tau)*30/PI()</f>
        <v>5896.26862724523</v>
      </c>
      <c r="V331" s="70" t="n">
        <f aca="false">const*($O331/omega)*K331*(wy*I331-wz*(H331-Q331))</f>
        <v>0.500571868840455</v>
      </c>
      <c r="W331" s="70" t="n">
        <f aca="false">const*($O331/omega)*K331*(wz*(G331-P331)-wx*I331)</f>
        <v>3.59698780291596</v>
      </c>
      <c r="X331" s="70" t="n">
        <f aca="false">const*($O331/omega)*K331*(wx*(H331-Q331)-wy*(G331-P331))</f>
        <v>5.79737614998841</v>
      </c>
      <c r="Y331" s="70" t="n">
        <f aca="false">R331+V331</f>
        <v>0.100134917319072</v>
      </c>
      <c r="Z331" s="70" t="n">
        <f aca="false">S331+W331</f>
        <v>-3.39607643139147</v>
      </c>
      <c r="AA331" s="70" t="n">
        <f aca="false">T331+X331-32.174</f>
        <v>-22.0031946342726</v>
      </c>
      <c r="AB331" s="0" t="n">
        <f aca="false">IF(($D331-height)*($D332-height)&lt;0,1,0)</f>
        <v>0</v>
      </c>
    </row>
    <row r="332" customFormat="false" ht="12.75" hidden="false" customHeight="false" outlineLevel="0" collapsed="false">
      <c r="A332" s="0" t="n">
        <f aca="false">A331+dt</f>
        <v>2.99999999999998</v>
      </c>
      <c r="B332" s="70" t="n">
        <f aca="false">B331+G331*dt+0.5*Y331*dt*dt</f>
        <v>5.86443454103975</v>
      </c>
      <c r="C332" s="70" t="n">
        <f aca="false">C331+H331*dt+0.5*Z331*dt*dt</f>
        <v>179.654090148695</v>
      </c>
      <c r="D332" s="70" t="n">
        <f aca="false">D331+I331*dt+0.5*AA331*dt*dt</f>
        <v>24.817659234209</v>
      </c>
      <c r="E332" s="1" t="n">
        <f aca="false">SQRT(B332^2+C332^2)</f>
        <v>179.749780805546</v>
      </c>
      <c r="F332" s="1" t="n">
        <f aca="false">ATAN2(C332,B332)*180/PI()</f>
        <v>1.86963780799231</v>
      </c>
      <c r="G332" s="69" t="n">
        <f aca="false">G331+Y331*dt</f>
        <v>2.7352416644366</v>
      </c>
      <c r="H332" s="69" t="n">
        <f aca="false">H331+Z331*dt</f>
        <v>47.7156739385389</v>
      </c>
      <c r="I332" s="69" t="n">
        <f aca="false">I331+AA331*dt</f>
        <v>-30.0824270929248</v>
      </c>
      <c r="J332" s="1" t="n">
        <f aca="false">SQRT(G332^2+H332^2+I332^2)</f>
        <v>56.4731751026358</v>
      </c>
      <c r="K332" s="1" t="n">
        <f aca="false">IF(D332&gt;=hwind,SQRT((G332-vxw)^2+(H332-vyw)^2+I332^2),J332)</f>
        <v>56.4731751026358</v>
      </c>
      <c r="L332" s="1" t="n">
        <f aca="false">J332/1.467</f>
        <v>38.495688549854</v>
      </c>
      <c r="M332" s="70" t="n">
        <f aca="false">cd0+cdspin*(spin/1000)*EXP(-A332/(tau*146.7/K332))</f>
        <v>0.483831707373791</v>
      </c>
      <c r="N332" s="71" t="n">
        <f aca="false">(romega/K332)*EXP(-A332/(tau*146.7/K332))</f>
        <v>1.40670052763885</v>
      </c>
      <c r="O332" s="71" t="n">
        <f aca="false">cl2_*N332/(cl0+cl1_*N332)</f>
        <v>0.40765147256865</v>
      </c>
      <c r="P332" s="71" t="n">
        <f aca="false">IF(D332&gt;=hwind,vxw,0)</f>
        <v>0</v>
      </c>
      <c r="Q332" s="71" t="n">
        <f aca="false">IF(D332&gt;=hwind,vyw,0)</f>
        <v>0</v>
      </c>
      <c r="R332" s="70" t="n">
        <f aca="false">-const*$M332*$K332*(G332-P332)</f>
        <v>-0.401181585479212</v>
      </c>
      <c r="S332" s="70" t="n">
        <f aca="false">-const*$M332*$K332*(H332-Q332)</f>
        <v>-6.99852227748773</v>
      </c>
      <c r="T332" s="70" t="n">
        <f aca="false">-const*$M332*$K332*I332</f>
        <v>4.41223017078026</v>
      </c>
      <c r="U332" s="72" t="n">
        <f aca="false">omega*EXP(-A332/tau)*30/PI()</f>
        <v>5894.30353190357</v>
      </c>
      <c r="V332" s="70" t="n">
        <f aca="false">const*($O332/omega)*K332*(wy*I332-wz*(H332-Q332))</f>
        <v>0.498577504422416</v>
      </c>
      <c r="W332" s="70" t="n">
        <f aca="false">const*($O332/omega)*K332*(wz*(G332-P332)-wx*I332)</f>
        <v>3.62851534712663</v>
      </c>
      <c r="X332" s="70" t="n">
        <f aca="false">const*($O332/omega)*K332*(wx*(H332-Q332)-wy*(G332-P332))</f>
        <v>5.80075485958935</v>
      </c>
      <c r="Y332" s="70" t="n">
        <f aca="false">R332+V332</f>
        <v>0.097395918943204</v>
      </c>
      <c r="Z332" s="70" t="n">
        <f aca="false">S332+W332</f>
        <v>-3.37000693036109</v>
      </c>
      <c r="AA332" s="70" t="n">
        <f aca="false">T332+X332-32.174</f>
        <v>-21.9610149696304</v>
      </c>
      <c r="AB332" s="0" t="n">
        <f aca="false">IF(($D332-height)*($D333-height)&lt;0,1,0)</f>
        <v>0</v>
      </c>
    </row>
    <row r="333" customFormat="false" ht="12.75" hidden="false" customHeight="false" outlineLevel="0" collapsed="false">
      <c r="A333" s="0" t="n">
        <f aca="false">A332+dt</f>
        <v>3.00999999999998</v>
      </c>
      <c r="B333" s="70" t="n">
        <f aca="false">B332+G332*dt+0.5*Y332*dt*dt</f>
        <v>5.89179182748006</v>
      </c>
      <c r="C333" s="70" t="n">
        <f aca="false">C332+H332*dt+0.5*Z332*dt*dt</f>
        <v>180.131078387734</v>
      </c>
      <c r="D333" s="70" t="n">
        <f aca="false">D332+I332*dt+0.5*AA332*dt*dt</f>
        <v>24.5157369125313</v>
      </c>
      <c r="E333" s="1" t="n">
        <f aca="false">SQRT(B333^2+C333^2)</f>
        <v>180.227408049016</v>
      </c>
      <c r="F333" s="1" t="n">
        <f aca="false">ATAN2(C333,B333)*180/PI()</f>
        <v>1.87338299651225</v>
      </c>
      <c r="G333" s="69" t="n">
        <f aca="false">G332+Y332*dt</f>
        <v>2.73621562362603</v>
      </c>
      <c r="H333" s="69" t="n">
        <f aca="false">H332+Z332*dt</f>
        <v>47.6819738692353</v>
      </c>
      <c r="I333" s="69" t="n">
        <f aca="false">I332+AA332*dt</f>
        <v>-30.3020372426211</v>
      </c>
      <c r="J333" s="1" t="n">
        <f aca="false">SQRT(G333^2+H333^2+I333^2)</f>
        <v>56.5620983438433</v>
      </c>
      <c r="K333" s="1" t="n">
        <f aca="false">IF(D333&gt;=hwind,SQRT((G333-vxw)^2+(H333-vyw)^2+I333^2),J333)</f>
        <v>56.5620983438433</v>
      </c>
      <c r="L333" s="1" t="n">
        <f aca="false">J333/1.467</f>
        <v>38.5563042561986</v>
      </c>
      <c r="M333" s="70" t="n">
        <f aca="false">cd0+cdspin*(spin/1000)*EXP(-A333/(tau*146.7/K333))</f>
        <v>0.483797092630468</v>
      </c>
      <c r="N333" s="71" t="n">
        <f aca="false">(romega/K333)*EXP(-A333/(tau*146.7/K333))</f>
        <v>1.40422338951012</v>
      </c>
      <c r="O333" s="71" t="n">
        <f aca="false">cl2_*N333/(cl0+cl1_*N333)</f>
        <v>0.407543023611057</v>
      </c>
      <c r="P333" s="71" t="n">
        <f aca="false">IF(D333&gt;=hwind,vxw,0)</f>
        <v>0</v>
      </c>
      <c r="Q333" s="71" t="n">
        <f aca="false">IF(D333&gt;=hwind,vyw,0)</f>
        <v>0</v>
      </c>
      <c r="R333" s="70" t="n">
        <f aca="false">-const*$M333*$K333*(G333-P333)</f>
        <v>-0.401927609825643</v>
      </c>
      <c r="S333" s="70" t="n">
        <f aca="false">-const*$M333*$K333*(H333-Q333)</f>
        <v>-7.00409047574747</v>
      </c>
      <c r="T333" s="70" t="n">
        <f aca="false">-const*$M333*$K333*I333</f>
        <v>4.45112048064196</v>
      </c>
      <c r="U333" s="72" t="n">
        <f aca="false">omega*EXP(-A333/tau)*30/PI()</f>
        <v>5892.33909148452</v>
      </c>
      <c r="V333" s="70" t="n">
        <f aca="false">const*($O333/omega)*K333*(wy*I333-wz*(H333-Q333))</f>
        <v>0.496589564371998</v>
      </c>
      <c r="W333" s="70" t="n">
        <f aca="false">const*($O333/omega)*K333*(wz*(G333-P333)-wx*I333)</f>
        <v>3.66009830908977</v>
      </c>
      <c r="X333" s="70" t="n">
        <f aca="false">const*($O333/omega)*K333*(wx*(H333-Q333)-wy*(G333-P333))</f>
        <v>5.80421331573156</v>
      </c>
      <c r="Y333" s="70" t="n">
        <f aca="false">R333+V333</f>
        <v>0.094661954546355</v>
      </c>
      <c r="Z333" s="70" t="n">
        <f aca="false">S333+W333</f>
        <v>-3.3439921666577</v>
      </c>
      <c r="AA333" s="70" t="n">
        <f aca="false">T333+X333-32.174</f>
        <v>-21.9186662036265</v>
      </c>
      <c r="AB333" s="0" t="n">
        <f aca="false">IF(($D333-height)*($D334-height)&lt;0,1,0)</f>
        <v>0</v>
      </c>
    </row>
    <row r="334" customFormat="false" ht="12.75" hidden="false" customHeight="false" outlineLevel="0" collapsed="false">
      <c r="A334" s="0" t="n">
        <f aca="false">A333+dt</f>
        <v>3.01999999999998</v>
      </c>
      <c r="B334" s="70" t="n">
        <f aca="false">B333+G333*dt+0.5*Y333*dt*dt</f>
        <v>5.91915871681405</v>
      </c>
      <c r="C334" s="70" t="n">
        <f aca="false">C333+H333*dt+0.5*Z333*dt*dt</f>
        <v>180.607730926818</v>
      </c>
      <c r="D334" s="70" t="n">
        <f aca="false">D333+I333*dt+0.5*AA333*dt*dt</f>
        <v>24.2116206067949</v>
      </c>
      <c r="E334" s="1" t="n">
        <f aca="false">SQRT(B334^2+C334^2)</f>
        <v>180.704700853212</v>
      </c>
      <c r="F334" s="1" t="n">
        <f aca="false">ATAN2(C334,B334)*180/PI()</f>
        <v>1.87711491663434</v>
      </c>
      <c r="G334" s="69" t="n">
        <f aca="false">G333+Y333*dt</f>
        <v>2.73716224317149</v>
      </c>
      <c r="H334" s="69" t="n">
        <f aca="false">H333+Z333*dt</f>
        <v>47.6485339475687</v>
      </c>
      <c r="I334" s="69" t="n">
        <f aca="false">I333+AA333*dt</f>
        <v>-30.5212239046574</v>
      </c>
      <c r="J334" s="1" t="n">
        <f aca="false">SQRT(G334^2+H334^2+I334^2)</f>
        <v>56.6517427193222</v>
      </c>
      <c r="K334" s="1" t="n">
        <f aca="false">IF(D334&gt;=hwind,SQRT((G334-vxw)^2+(H334-vyw)^2+I334^2),J334)</f>
        <v>56.6517427193222</v>
      </c>
      <c r="L334" s="1" t="n">
        <f aca="false">J334/1.467</f>
        <v>38.6174115332803</v>
      </c>
      <c r="M334" s="70" t="n">
        <f aca="false">cd0+cdspin*(spin/1000)*EXP(-A334/(tau*146.7/K334))</f>
        <v>0.48376231995892</v>
      </c>
      <c r="N334" s="71" t="n">
        <f aca="false">(romega/K334)*EXP(-A334/(tau*146.7/K334))</f>
        <v>1.40173497472572</v>
      </c>
      <c r="O334" s="71" t="n">
        <f aca="false">cl2_*N334/(cl0+cl1_*N334)</f>
        <v>0.407433753430447</v>
      </c>
      <c r="P334" s="71" t="n">
        <f aca="false">IF(D334&gt;=hwind,vxw,0)</f>
        <v>0</v>
      </c>
      <c r="Q334" s="71" t="n">
        <f aca="false">IF(D334&gt;=hwind,vyw,0)</f>
        <v>0</v>
      </c>
      <c r="R334" s="70" t="n">
        <f aca="false">-const*$M334*$K334*(G334-P334)</f>
        <v>-0.402674945420165</v>
      </c>
      <c r="S334" s="70" t="n">
        <f aca="false">-const*$M334*$K334*(H334-Q334)</f>
        <v>-7.00976745333761</v>
      </c>
      <c r="T334" s="70" t="n">
        <f aca="false">-const*$M334*$K334*I334</f>
        <v>4.49009999338739</v>
      </c>
      <c r="U334" s="72" t="n">
        <f aca="false">omega*EXP(-A334/tau)*30/PI()</f>
        <v>5890.37530576983</v>
      </c>
      <c r="V334" s="70" t="n">
        <f aca="false">const*($O334/omega)*K334*(wy*I334-wz*(H334-Q334))</f>
        <v>0.494607924144701</v>
      </c>
      <c r="W334" s="70" t="n">
        <f aca="false">const*($O334/omega)*K334*(wz*(G334-P334)-wx*I334)</f>
        <v>3.69173646051244</v>
      </c>
      <c r="X334" s="70" t="n">
        <f aca="false">const*($O334/omega)*K334*(wx*(H334-Q334)-wy*(G334-P334))</f>
        <v>5.80775046089478</v>
      </c>
      <c r="Y334" s="70" t="n">
        <f aca="false">R334+V334</f>
        <v>0.091932978724536</v>
      </c>
      <c r="Z334" s="70" t="n">
        <f aca="false">S334+W334</f>
        <v>-3.31803099282516</v>
      </c>
      <c r="AA334" s="70" t="n">
        <f aca="false">T334+X334-32.174</f>
        <v>-21.8761495457178</v>
      </c>
      <c r="AB334" s="0" t="n">
        <f aca="false">IF(($D334-height)*($D335-height)&lt;0,1,0)</f>
        <v>0</v>
      </c>
    </row>
    <row r="335" customFormat="false" ht="12.75" hidden="false" customHeight="false" outlineLevel="0" collapsed="false">
      <c r="A335" s="0" t="n">
        <f aca="false">A334+dt</f>
        <v>3.02999999999998</v>
      </c>
      <c r="B335" s="70" t="n">
        <f aca="false">B334+G334*dt+0.5*Y334*dt*dt</f>
        <v>5.9465349358947</v>
      </c>
      <c r="C335" s="70" t="n">
        <f aca="false">C334+H334*dt+0.5*Z334*dt*dt</f>
        <v>181.084050364744</v>
      </c>
      <c r="D335" s="70" t="n">
        <f aca="false">D334+I334*dt+0.5*AA334*dt*dt</f>
        <v>23.905314560271</v>
      </c>
      <c r="E335" s="1" t="n">
        <f aca="false">SQRT(B335^2+C335^2)</f>
        <v>181.181661804513</v>
      </c>
      <c r="F335" s="1" t="n">
        <f aca="false">ATAN2(C335,B335)*180/PI()</f>
        <v>1.88083358059566</v>
      </c>
      <c r="G335" s="69" t="n">
        <f aca="false">G334+Y334*dt</f>
        <v>2.73808157295874</v>
      </c>
      <c r="H335" s="69" t="n">
        <f aca="false">H334+Z334*dt</f>
        <v>47.6153536376404</v>
      </c>
      <c r="I335" s="69" t="n">
        <f aca="false">I334+AA334*dt</f>
        <v>-30.7399854001145</v>
      </c>
      <c r="J335" s="1" t="n">
        <f aca="false">SQRT(G335^2+H335^2+I335^2)</f>
        <v>56.7420980854338</v>
      </c>
      <c r="K335" s="1" t="n">
        <f aca="false">IF(D335&gt;=hwind,SQRT((G335-vxw)^2+(H335-vyw)^2+I335^2),J335)</f>
        <v>56.7420980854338</v>
      </c>
      <c r="L335" s="1" t="n">
        <f aca="false">J335/1.467</f>
        <v>38.6790034665534</v>
      </c>
      <c r="M335" s="70" t="n">
        <f aca="false">cd0+cdspin*(spin/1000)*EXP(-A335/(tau*146.7/K335))</f>
        <v>0.48372738982996</v>
      </c>
      <c r="N335" s="71" t="n">
        <f aca="false">(romega/K335)*EXP(-A335/(tau*146.7/K335))</f>
        <v>1.39923568534679</v>
      </c>
      <c r="O335" s="71" t="n">
        <f aca="false">cl2_*N335/(cl0+cl1_*N335)</f>
        <v>0.407323673803143</v>
      </c>
      <c r="P335" s="71" t="n">
        <f aca="false">IF(D335&gt;=hwind,vxw,0)</f>
        <v>0</v>
      </c>
      <c r="Q335" s="71" t="n">
        <f aca="false">IF(D335&gt;=hwind,vyw,0)</f>
        <v>0</v>
      </c>
      <c r="R335" s="70" t="n">
        <f aca="false">-const*$M335*$K335*(G335-P335)</f>
        <v>-0.403423513017187</v>
      </c>
      <c r="S335" s="70" t="n">
        <f aca="false">-const*$M335*$K335*(H335-Q335)</f>
        <v>-7.01555184760087</v>
      </c>
      <c r="T335" s="70" t="n">
        <f aca="false">-const*$M335*$K335*I335</f>
        <v>4.52916853270029</v>
      </c>
      <c r="U335" s="72" t="n">
        <f aca="false">omega*EXP(-A335/tau)*30/PI()</f>
        <v>5888.41217454129</v>
      </c>
      <c r="V335" s="70" t="n">
        <f aca="false">const*($O335/omega)*K335*(wy*I335-wz*(H335-Q335))</f>
        <v>0.492632462007129</v>
      </c>
      <c r="W335" s="70" t="n">
        <f aca="false">const*($O335/omega)*K335*(wz*(G335-P335)-wx*I335)</f>
        <v>3.72342955519043</v>
      </c>
      <c r="X335" s="70" t="n">
        <f aca="false">const*($O335/omega)*K335*(wx*(H335-Q335)-wy*(G335-P335))</f>
        <v>5.81136524811206</v>
      </c>
      <c r="Y335" s="70" t="n">
        <f aca="false">R335+V335</f>
        <v>0.089208948989942</v>
      </c>
      <c r="Z335" s="70" t="n">
        <f aca="false">S335+W335</f>
        <v>-3.29212229241044</v>
      </c>
      <c r="AA335" s="70" t="n">
        <f aca="false">T335+X335-32.174</f>
        <v>-21.8334662191876</v>
      </c>
      <c r="AB335" s="0" t="n">
        <f aca="false">IF(($D335-height)*($D336-height)&lt;0,1,0)</f>
        <v>0</v>
      </c>
    </row>
    <row r="336" customFormat="false" ht="12.75" hidden="false" customHeight="false" outlineLevel="0" collapsed="false">
      <c r="A336" s="0" t="n">
        <f aca="false">A335+dt</f>
        <v>3.03999999999998</v>
      </c>
      <c r="B336" s="70" t="n">
        <f aca="false">B335+G335*dt+0.5*Y335*dt*dt</f>
        <v>5.97392021207173</v>
      </c>
      <c r="C336" s="70" t="n">
        <f aca="false">C335+H335*dt+0.5*Z335*dt*dt</f>
        <v>181.560039295006</v>
      </c>
      <c r="D336" s="70" t="n">
        <f aca="false">D335+I335*dt+0.5*AA335*dt*dt</f>
        <v>23.5968230329589</v>
      </c>
      <c r="E336" s="1" t="n">
        <f aca="false">SQRT(B336^2+C336^2)</f>
        <v>181.658293483959</v>
      </c>
      <c r="F336" s="1" t="n">
        <f aca="false">ATAN2(C336,B336)*180/PI()</f>
        <v>1.88453900035873</v>
      </c>
      <c r="G336" s="69" t="n">
        <f aca="false">G335+Y335*dt</f>
        <v>2.73897366244864</v>
      </c>
      <c r="H336" s="69" t="n">
        <f aca="false">H335+Z335*dt</f>
        <v>47.5824324147163</v>
      </c>
      <c r="I336" s="69" t="n">
        <f aca="false">I335+AA335*dt</f>
        <v>-30.9583200623064</v>
      </c>
      <c r="J336" s="1" t="n">
        <f aca="false">SQRT(G336^2+H336^2+I336^2)</f>
        <v>56.8331543406209</v>
      </c>
      <c r="K336" s="1" t="n">
        <f aca="false">IF(D336&gt;=hwind,SQRT((G336-vxw)^2+(H336-vyw)^2+I336^2),J336)</f>
        <v>56.8331543406209</v>
      </c>
      <c r="L336" s="1" t="n">
        <f aca="false">J336/1.467</f>
        <v>38.7410731701574</v>
      </c>
      <c r="M336" s="70" t="n">
        <f aca="false">cd0+cdspin*(spin/1000)*EXP(-A336/(tau*146.7/K336))</f>
        <v>0.483692302726063</v>
      </c>
      <c r="N336" s="71" t="n">
        <f aca="false">(romega/K336)*EXP(-A336/(tau*146.7/K336))</f>
        <v>1.39672591897855</v>
      </c>
      <c r="O336" s="71" t="n">
        <f aca="false">cl2_*N336/(cl0+cl1_*N336)</f>
        <v>0.407212796454691</v>
      </c>
      <c r="P336" s="71" t="n">
        <f aca="false">IF(D336&gt;=hwind,vxw,0)</f>
        <v>0</v>
      </c>
      <c r="Q336" s="71" t="n">
        <f aca="false">IF(D336&gt;=hwind,vyw,0)</f>
        <v>0</v>
      </c>
      <c r="R336" s="70" t="n">
        <f aca="false">-const*$M336*$K336*(G336-P336)</f>
        <v>-0.404173233286283</v>
      </c>
      <c r="S336" s="70" t="n">
        <f aca="false">-const*$M336*$K336*(H336-Q336)</f>
        <v>-7.02144230897385</v>
      </c>
      <c r="T336" s="70" t="n">
        <f aca="false">-const*$M336*$K336*I336</f>
        <v>4.56832589821539</v>
      </c>
      <c r="U336" s="72" t="n">
        <f aca="false">omega*EXP(-A336/tau)*30/PI()</f>
        <v>5886.44969758077</v>
      </c>
      <c r="V336" s="70" t="n">
        <f aca="false">const*($O336/omega)*K336*(wy*I336-wz*(H336-Q336))</f>
        <v>0.490663059016832</v>
      </c>
      <c r="W336" s="70" t="n">
        <f aca="false">const*($O336/omega)*K336*(wz*(G336-P336)-wx*I336)</f>
        <v>3.75517732928933</v>
      </c>
      <c r="X336" s="70" t="n">
        <f aca="false">const*($O336/omega)*K336*(wx*(H336-Q336)-wy*(G336-P336))</f>
        <v>5.81505664098223</v>
      </c>
      <c r="Y336" s="70" t="n">
        <f aca="false">R336+V336</f>
        <v>0.0864898257305496</v>
      </c>
      <c r="Z336" s="70" t="n">
        <f aca="false">S336+W336</f>
        <v>-3.26626497968451</v>
      </c>
      <c r="AA336" s="70" t="n">
        <f aca="false">T336+X336-32.174</f>
        <v>-21.7906174608024</v>
      </c>
      <c r="AB336" s="0" t="n">
        <f aca="false">IF(($D336-height)*($D337-height)&lt;0,1,0)</f>
        <v>0</v>
      </c>
    </row>
    <row r="337" customFormat="false" ht="12.75" hidden="false" customHeight="false" outlineLevel="0" collapsed="false">
      <c r="A337" s="0" t="n">
        <f aca="false">A336+dt</f>
        <v>3.04999999999998</v>
      </c>
      <c r="B337" s="70" t="n">
        <f aca="false">B336+G336*dt+0.5*Y336*dt*dt</f>
        <v>6.00131427318751</v>
      </c>
      <c r="C337" s="70" t="n">
        <f aca="false">C336+H336*dt+0.5*Z336*dt*dt</f>
        <v>182.035700305904</v>
      </c>
      <c r="D337" s="70" t="n">
        <f aca="false">D336+I336*dt+0.5*AA336*dt*dt</f>
        <v>23.2861503014628</v>
      </c>
      <c r="E337" s="1" t="n">
        <f aca="false">SQRT(B337^2+C337^2)</f>
        <v>182.13459846736</v>
      </c>
      <c r="F337" s="1" t="n">
        <f aca="false">ATAN2(C337,B337)*180/PI()</f>
        <v>1.88823118761524</v>
      </c>
      <c r="G337" s="69" t="n">
        <f aca="false">G336+Y336*dt</f>
        <v>2.73983856070594</v>
      </c>
      <c r="H337" s="69" t="n">
        <f aca="false">H336+Z336*dt</f>
        <v>47.5497697649195</v>
      </c>
      <c r="I337" s="69" t="n">
        <f aca="false">I336+AA336*dt</f>
        <v>-31.1762262369144</v>
      </c>
      <c r="J337" s="1" t="n">
        <f aca="false">SQRT(G337^2+H337^2+I337^2)</f>
        <v>56.9249014264483</v>
      </c>
      <c r="K337" s="1" t="n">
        <f aca="false">IF(D337&gt;=hwind,SQRT((G337-vxw)^2+(H337-vyw)^2+I337^2),J337)</f>
        <v>56.9249014264483</v>
      </c>
      <c r="L337" s="1" t="n">
        <f aca="false">J337/1.467</f>
        <v>38.8036137876266</v>
      </c>
      <c r="M337" s="70" t="n">
        <f aca="false">cd0+cdspin*(spin/1000)*EXP(-A337/(tau*146.7/K337))</f>
        <v>0.483657059141133</v>
      </c>
      <c r="N337" s="71" t="n">
        <f aca="false">(romega/K337)*EXP(-A337/(tau*146.7/K337))</f>
        <v>1.39420606871936</v>
      </c>
      <c r="O337" s="71" t="n">
        <f aca="false">cl2_*N337/(cl0+cl1_*N337)</f>
        <v>0.407101133058431</v>
      </c>
      <c r="P337" s="71" t="n">
        <f aca="false">IF(D337&gt;=hwind,vxw,0)</f>
        <v>0</v>
      </c>
      <c r="Q337" s="71" t="n">
        <f aca="false">IF(D337&gt;=hwind,vyw,0)</f>
        <v>0</v>
      </c>
      <c r="R337" s="70" t="n">
        <f aca="false">-const*$M337*$K337*(G337-P337)</f>
        <v>-0.404924026832112</v>
      </c>
      <c r="S337" s="70" t="n">
        <f aca="false">-const*$M337*$K337*(H337-Q337)</f>
        <v>-7.02743750098546</v>
      </c>
      <c r="T337" s="70" t="n">
        <f aca="false">-const*$M337*$K337*I337</f>
        <v>4.60757186585024</v>
      </c>
      <c r="U337" s="72" t="n">
        <f aca="false">omega*EXP(-A337/tau)*30/PI()</f>
        <v>5884.48787467023</v>
      </c>
      <c r="V337" s="70" t="n">
        <f aca="false">const*($O337/omega)*K337*(wy*I337-wz*(H337-Q337))</f>
        <v>0.488699599001618</v>
      </c>
      <c r="W337" s="70" t="n">
        <f aca="false">const*($O337/omega)*K337*(wz*(G337-P337)-wx*I337)</f>
        <v>3.78697950162638</v>
      </c>
      <c r="X337" s="70" t="n">
        <f aca="false">const*($O337/omega)*K337*(wx*(H337-Q337)-wy*(G337-P337))</f>
        <v>5.81882361367879</v>
      </c>
      <c r="Y337" s="70" t="n">
        <f aca="false">R337+V337</f>
        <v>0.0837755721695062</v>
      </c>
      <c r="Z337" s="70" t="n">
        <f aca="false">S337+W337</f>
        <v>-3.24045799935909</v>
      </c>
      <c r="AA337" s="70" t="n">
        <f aca="false">T337+X337-32.174</f>
        <v>-21.747604520471</v>
      </c>
      <c r="AB337" s="0" t="n">
        <f aca="false">IF(($D337-height)*($D338-height)&lt;0,1,0)</f>
        <v>0</v>
      </c>
    </row>
    <row r="338" customFormat="false" ht="12.75" hidden="false" customHeight="false" outlineLevel="0" collapsed="false">
      <c r="A338" s="0" t="n">
        <f aca="false">A337+dt</f>
        <v>3.05999999999998</v>
      </c>
      <c r="B338" s="70" t="n">
        <f aca="false">B337+G337*dt+0.5*Y337*dt*dt</f>
        <v>6.02871684757317</v>
      </c>
      <c r="C338" s="70" t="n">
        <f aca="false">C337+H337*dt+0.5*Z337*dt*dt</f>
        <v>182.511035980654</v>
      </c>
      <c r="D338" s="70" t="n">
        <f aca="false">D337+I337*dt+0.5*AA337*dt*dt</f>
        <v>22.9733006588676</v>
      </c>
      <c r="E338" s="1" t="n">
        <f aca="false">SQRT(B338^2+C338^2)</f>
        <v>182.610579325404</v>
      </c>
      <c r="F338" s="1" t="n">
        <f aca="false">ATAN2(C338,B338)*180/PI()</f>
        <v>1.89191015378997</v>
      </c>
      <c r="G338" s="69" t="n">
        <f aca="false">G337+Y337*dt</f>
        <v>2.74067631642764</v>
      </c>
      <c r="H338" s="69" t="n">
        <f aca="false">H337+Z337*dt</f>
        <v>47.5173651849259</v>
      </c>
      <c r="I338" s="69" t="n">
        <f aca="false">I337+AA337*dt</f>
        <v>-31.3937022821192</v>
      </c>
      <c r="J338" s="1" t="n">
        <f aca="false">SQRT(G338^2+H338^2+I338^2)</f>
        <v>57.0173293286117</v>
      </c>
      <c r="K338" s="1" t="n">
        <f aca="false">IF(D338&gt;=hwind,SQRT((G338-vxw)^2+(H338-vyw)^2+I338^2),J338)</f>
        <v>57.0173293286117</v>
      </c>
      <c r="L338" s="1" t="n">
        <f aca="false">J338/1.467</f>
        <v>38.8666184925779</v>
      </c>
      <c r="M338" s="70" t="n">
        <f aca="false">cd0+cdspin*(spin/1000)*EXP(-A338/(tau*146.7/K338))</f>
        <v>0.483621659580269</v>
      </c>
      <c r="N338" s="71" t="n">
        <f aca="false">(romega/K338)*EXP(-A338/(tau*146.7/K338))</f>
        <v>1.39167652311367</v>
      </c>
      <c r="O338" s="71" t="n">
        <f aca="false">cl2_*N338/(cl0+cl1_*N338)</f>
        <v>0.406988695234108</v>
      </c>
      <c r="P338" s="71" t="n">
        <f aca="false">IF(D338&gt;=hwind,vxw,0)</f>
        <v>0</v>
      </c>
      <c r="Q338" s="71" t="n">
        <f aca="false">IF(D338&gt;=hwind,vyw,0)</f>
        <v>0</v>
      </c>
      <c r="R338" s="70" t="n">
        <f aca="false">-const*$M338*$K338*(G338-P338)</f>
        <v>-0.405675814214021</v>
      </c>
      <c r="S338" s="70" t="n">
        <f aca="false">-const*$M338*$K338*(H338-Q338)</f>
        <v>-7.03353610025212</v>
      </c>
      <c r="T338" s="70" t="n">
        <f aca="false">-const*$M338*$K338*I338</f>
        <v>4.64690618813815</v>
      </c>
      <c r="U338" s="72" t="n">
        <f aca="false">omega*EXP(-A338/tau)*30/PI()</f>
        <v>5882.52670559168</v>
      </c>
      <c r="V338" s="70" t="n">
        <f aca="false">const*($O338/omega)*K338*(wy*I338-wz*(H338-Q338))</f>
        <v>0.486741968538354</v>
      </c>
      <c r="W338" s="70" t="n">
        <f aca="false">const*($O338/omega)*K338*(wz*(G338-P338)-wx*I338)</f>
        <v>3.81883577395305</v>
      </c>
      <c r="X338" s="70" t="n">
        <f aca="false">const*($O338/omega)*K338*(wx*(H338-Q338)-wy*(G338-P338))</f>
        <v>5.82266515095561</v>
      </c>
      <c r="Y338" s="70" t="n">
        <f aca="false">R338+V338</f>
        <v>0.0810661543243325</v>
      </c>
      <c r="Z338" s="70" t="n">
        <f aca="false">S338+W338</f>
        <v>-3.21470032629907</v>
      </c>
      <c r="AA338" s="70" t="n">
        <f aca="false">T338+X338-32.174</f>
        <v>-21.7044286609062</v>
      </c>
      <c r="AB338" s="0" t="n">
        <f aca="false">IF(($D338-height)*($D339-height)&lt;0,1,0)</f>
        <v>0</v>
      </c>
    </row>
    <row r="339" customFormat="false" ht="12.75" hidden="false" customHeight="false" outlineLevel="0" collapsed="false">
      <c r="A339" s="0" t="n">
        <f aca="false">A338+dt</f>
        <v>3.06999999999998</v>
      </c>
      <c r="B339" s="70" t="n">
        <f aca="false">B338+G338*dt+0.5*Y338*dt*dt</f>
        <v>6.05612766404517</v>
      </c>
      <c r="C339" s="70" t="n">
        <f aca="false">C338+H338*dt+0.5*Z338*dt*dt</f>
        <v>182.986048897486</v>
      </c>
      <c r="D339" s="70" t="n">
        <f aca="false">D338+I338*dt+0.5*AA338*dt*dt</f>
        <v>22.6582784146134</v>
      </c>
      <c r="E339" s="1" t="n">
        <f aca="false">SQRT(B339^2+C339^2)</f>
        <v>183.08623862376</v>
      </c>
      <c r="F339" s="1" t="n">
        <f aca="false">ATAN2(C339,B339)*180/PI()</f>
        <v>1.89557591004457</v>
      </c>
      <c r="G339" s="69" t="n">
        <f aca="false">G338+Y338*dt</f>
        <v>2.74148697797088</v>
      </c>
      <c r="H339" s="69" t="n">
        <f aca="false">H338+Z338*dt</f>
        <v>47.4852181816629</v>
      </c>
      <c r="I339" s="69" t="n">
        <f aca="false">I338+AA338*dt</f>
        <v>-31.6107465687282</v>
      </c>
      <c r="J339" s="1" t="n">
        <f aca="false">SQRT(G339^2+H339^2+I339^2)</f>
        <v>57.1104280779165</v>
      </c>
      <c r="K339" s="1" t="n">
        <f aca="false">IF(D339&gt;=hwind,SQRT((G339-vxw)^2+(H339-vyw)^2+I339^2),J339)</f>
        <v>57.1104280779165</v>
      </c>
      <c r="L339" s="1" t="n">
        <f aca="false">J339/1.467</f>
        <v>38.9300804893773</v>
      </c>
      <c r="M339" s="70" t="n">
        <f aca="false">cd0+cdspin*(spin/1000)*EXP(-A339/(tau*146.7/K339))</f>
        <v>0.483586104559539</v>
      </c>
      <c r="N339" s="71" t="n">
        <f aca="false">(romega/K339)*EXP(-A339/(tau*146.7/K339))</f>
        <v>1.38913766610883</v>
      </c>
      <c r="O339" s="71" t="n">
        <f aca="false">cl2_*N339/(cl0+cl1_*N339)</f>
        <v>0.406875494546528</v>
      </c>
      <c r="P339" s="71" t="n">
        <f aca="false">IF(D339&gt;=hwind,vxw,0)</f>
        <v>0</v>
      </c>
      <c r="Q339" s="71" t="n">
        <f aca="false">IF(D339&gt;=hwind,vyw,0)</f>
        <v>0</v>
      </c>
      <c r="R339" s="70" t="n">
        <f aca="false">-const*$M339*$K339*(G339-P339)</f>
        <v>-0.406428515965332</v>
      </c>
      <c r="S339" s="70" t="n">
        <f aca="false">-const*$M339*$K339*(H339-Q339)</f>
        <v>-7.03973679646939</v>
      </c>
      <c r="T339" s="70" t="n">
        <f aca="false">-const*$M339*$K339*I339</f>
        <v>4.68632859456205</v>
      </c>
      <c r="U339" s="72" t="n">
        <f aca="false">omega*EXP(-A339/tau)*30/PI()</f>
        <v>5880.56619012721</v>
      </c>
      <c r="V339" s="70" t="n">
        <f aca="false">const*($O339/omega)*K339*(wy*I339-wz*(H339-Q339))</f>
        <v>0.484790056931287</v>
      </c>
      <c r="W339" s="70" t="n">
        <f aca="false">const*($O339/omega)*K339*(wz*(G339-P339)-wx*I339)</f>
        <v>3.85074583123814</v>
      </c>
      <c r="X339" s="70" t="n">
        <f aca="false">const*($O339/omega)*K339*(wx*(H339-Q339)-wy*(G339-P339))</f>
        <v>5.82658024814911</v>
      </c>
      <c r="Y339" s="70" t="n">
        <f aca="false">R339+V339</f>
        <v>0.0783615409659548</v>
      </c>
      <c r="Z339" s="70" t="n">
        <f aca="false">S339+W339</f>
        <v>-3.18899096523124</v>
      </c>
      <c r="AA339" s="70" t="n">
        <f aca="false">T339+X339-32.174</f>
        <v>-21.6610911572888</v>
      </c>
      <c r="AB339" s="0" t="n">
        <f aca="false">IF(($D339-height)*($D340-height)&lt;0,1,0)</f>
        <v>0</v>
      </c>
    </row>
    <row r="340" customFormat="false" ht="12.75" hidden="false" customHeight="false" outlineLevel="0" collapsed="false">
      <c r="A340" s="0" t="n">
        <f aca="false">A339+dt</f>
        <v>3.07999999999998</v>
      </c>
      <c r="B340" s="70" t="n">
        <f aca="false">B339+G339*dt+0.5*Y339*dt*dt</f>
        <v>6.08354645190192</v>
      </c>
      <c r="C340" s="70" t="n">
        <f aca="false">C339+H339*dt+0.5*Z339*dt*dt</f>
        <v>183.460741629755</v>
      </c>
      <c r="D340" s="70" t="n">
        <f aca="false">D339+I339*dt+0.5*AA339*dt*dt</f>
        <v>22.3410878943683</v>
      </c>
      <c r="E340" s="1" t="n">
        <f aca="false">SQRT(B340^2+C340^2)</f>
        <v>183.561578923183</v>
      </c>
      <c r="F340" s="1" t="n">
        <f aca="false">ATAN2(C340,B340)*180/PI()</f>
        <v>1.8992284672815</v>
      </c>
      <c r="G340" s="69" t="n">
        <f aca="false">G339+Y339*dt</f>
        <v>2.74227059338054</v>
      </c>
      <c r="H340" s="69" t="n">
        <f aca="false">H339+Z339*dt</f>
        <v>47.4533282720106</v>
      </c>
      <c r="I340" s="69" t="n">
        <f aca="false">I339+AA339*dt</f>
        <v>-31.8273574803011</v>
      </c>
      <c r="J340" s="1" t="n">
        <f aca="false">SQRT(G340^2+H340^2+I340^2)</f>
        <v>57.204187751225</v>
      </c>
      <c r="K340" s="1" t="n">
        <f aca="false">IF(D340&gt;=hwind,SQRT((G340-vxw)^2+(H340-vyw)^2+I340^2),J340)</f>
        <v>57.204187751225</v>
      </c>
      <c r="L340" s="1" t="n">
        <f aca="false">J340/1.467</f>
        <v>38.9939930137866</v>
      </c>
      <c r="M340" s="70" t="n">
        <f aca="false">cd0+cdspin*(spin/1000)*EXP(-A340/(tau*146.7/K340))</f>
        <v>0.483550394605744</v>
      </c>
      <c r="N340" s="71" t="n">
        <f aca="false">(romega/K340)*EXP(-A340/(tau*146.7/K340))</f>
        <v>1.38658987701551</v>
      </c>
      <c r="O340" s="71" t="n">
        <f aca="false">cl2_*N340/(cl0+cl1_*N340)</f>
        <v>0.406761542504261</v>
      </c>
      <c r="P340" s="71" t="n">
        <f aca="false">IF(D340&gt;=hwind,vxw,0)</f>
        <v>0</v>
      </c>
      <c r="Q340" s="71" t="n">
        <f aca="false">IF(D340&gt;=hwind,vyw,0)</f>
        <v>0</v>
      </c>
      <c r="R340" s="70" t="n">
        <f aca="false">-const*$M340*$K340*(G340-P340)</f>
        <v>-0.407182052612304</v>
      </c>
      <c r="S340" s="70" t="n">
        <f aca="false">-const*$M340*$K340*(H340-Q340)</f>
        <v>-7.04603829240037</v>
      </c>
      <c r="T340" s="70" t="n">
        <f aca="false">-const*$M340*$K340*I340</f>
        <v>4.72583879188913</v>
      </c>
      <c r="U340" s="72" t="n">
        <f aca="false">omega*EXP(-A340/tau)*30/PI()</f>
        <v>5878.606328059</v>
      </c>
      <c r="V340" s="70" t="n">
        <f aca="false">const*($O340/omega)*K340*(wy*I340-wz*(H340-Q340))</f>
        <v>0.482843756189886</v>
      </c>
      <c r="W340" s="70" t="n">
        <f aca="false">const*($O340/omega)*K340*(wz*(G340-P340)-wx*I340)</f>
        <v>3.88270934195128</v>
      </c>
      <c r="X340" s="70" t="n">
        <f aca="false">const*($O340/omega)*K340*(wx*(H340-Q340)-wy*(G340-P340))</f>
        <v>5.83056791117733</v>
      </c>
      <c r="Y340" s="70" t="n">
        <f aca="false">R340+V340</f>
        <v>0.075661703577582</v>
      </c>
      <c r="Z340" s="70" t="n">
        <f aca="false">S340+W340</f>
        <v>-3.16332895044908</v>
      </c>
      <c r="AA340" s="70" t="n">
        <f aca="false">T340+X340-32.174</f>
        <v>-21.6175932969335</v>
      </c>
      <c r="AB340" s="0" t="n">
        <f aca="false">IF(($D340-height)*($D341-height)&lt;0,1,0)</f>
        <v>0</v>
      </c>
    </row>
    <row r="341" customFormat="false" ht="12.75" hidden="false" customHeight="false" outlineLevel="0" collapsed="false">
      <c r="A341" s="0" t="n">
        <f aca="false">A340+dt</f>
        <v>3.08999999999998</v>
      </c>
      <c r="B341" s="70" t="n">
        <f aca="false">B340+G340*dt+0.5*Y340*dt*dt</f>
        <v>6.11097294092091</v>
      </c>
      <c r="C341" s="70" t="n">
        <f aca="false">C340+H340*dt+0.5*Z340*dt*dt</f>
        <v>183.935116746027</v>
      </c>
      <c r="D341" s="70" t="n">
        <f aca="false">D340+I340*dt+0.5*AA340*dt*dt</f>
        <v>22.0217334399004</v>
      </c>
      <c r="E341" s="1" t="n">
        <f aca="false">SQRT(B341^2+C341^2)</f>
        <v>184.036602779608</v>
      </c>
      <c r="F341" s="1" t="n">
        <f aca="false">ATAN2(C341,B341)*180/PI()</f>
        <v>1.90286783614796</v>
      </c>
      <c r="G341" s="69" t="n">
        <f aca="false">G340+Y340*dt</f>
        <v>2.74302721041632</v>
      </c>
      <c r="H341" s="69" t="n">
        <f aca="false">H340+Z340*dt</f>
        <v>47.4216949825061</v>
      </c>
      <c r="I341" s="69" t="n">
        <f aca="false">I340+AA340*dt</f>
        <v>-32.0435334132704</v>
      </c>
      <c r="J341" s="1" t="n">
        <f aca="false">SQRT(G341^2+H341^2+I341^2)</f>
        <v>57.2985984723737</v>
      </c>
      <c r="K341" s="1" t="n">
        <f aca="false">IF(D341&gt;=hwind,SQRT((G341-vxw)^2+(H341-vyw)^2+I341^2),J341)</f>
        <v>57.2985984723737</v>
      </c>
      <c r="L341" s="1" t="n">
        <f aca="false">J341/1.467</f>
        <v>39.0583493335881</v>
      </c>
      <c r="M341" s="70" t="n">
        <f aca="false">cd0+cdspin*(spin/1000)*EXP(-A341/(tau*146.7/K341))</f>
        <v>0.483514530256194</v>
      </c>
      <c r="N341" s="71" t="n">
        <f aca="false">(romega/K341)*EXP(-A341/(tau*146.7/K341))</f>
        <v>1.38403353047181</v>
      </c>
      <c r="O341" s="71" t="n">
        <f aca="false">cl2_*N341/(cl0+cl1_*N341)</f>
        <v>0.406646850558381</v>
      </c>
      <c r="P341" s="71" t="n">
        <f aca="false">IF(D341&gt;=hwind,vxw,0)</f>
        <v>0</v>
      </c>
      <c r="Q341" s="71" t="n">
        <f aca="false">IF(D341&gt;=hwind,vyw,0)</f>
        <v>0</v>
      </c>
      <c r="R341" s="70" t="n">
        <f aca="false">-const*$M341*$K341*(G341-P341)</f>
        <v>-0.407936344692784</v>
      </c>
      <c r="S341" s="70" t="n">
        <f aca="false">-const*$M341*$K341*(H341-Q341)</f>
        <v>-7.05243930386079</v>
      </c>
      <c r="T341" s="70" t="n">
        <f aca="false">-const*$M341*$K341*I341</f>
        <v>4.7654364645062</v>
      </c>
      <c r="U341" s="72" t="n">
        <f aca="false">omega*EXP(-A341/tau)*30/PI()</f>
        <v>5876.64711916927</v>
      </c>
      <c r="V341" s="70" t="n">
        <f aca="false">const*($O341/omega)*K341*(wy*I341-wz*(H341-Q341))</f>
        <v>0.480902961006231</v>
      </c>
      <c r="W341" s="70" t="n">
        <f aca="false">const*($O341/omega)*K341*(wz*(G341-P341)-wx*I341)</f>
        <v>3.9147259583467</v>
      </c>
      <c r="X341" s="70" t="n">
        <f aca="false">const*($O341/omega)*K341*(wx*(H341-Q341)-wy*(G341-P341))</f>
        <v>5.83462715653567</v>
      </c>
      <c r="Y341" s="70" t="n">
        <f aca="false">R341+V341</f>
        <v>0.0729666163134473</v>
      </c>
      <c r="Z341" s="70" t="n">
        <f aca="false">S341+W341</f>
        <v>-3.13771334551409</v>
      </c>
      <c r="AA341" s="70" t="n">
        <f aca="false">T341+X341-32.174</f>
        <v>-21.5739363789581</v>
      </c>
      <c r="AB341" s="0" t="n">
        <f aca="false">IF(($D341-height)*($D342-height)&lt;0,1,0)</f>
        <v>0</v>
      </c>
    </row>
    <row r="342" customFormat="false" ht="12.75" hidden="false" customHeight="false" outlineLevel="0" collapsed="false">
      <c r="A342" s="0" t="n">
        <f aca="false">A341+dt</f>
        <v>3.09999999999998</v>
      </c>
      <c r="B342" s="70" t="n">
        <f aca="false">B341+G341*dt+0.5*Y341*dt*dt</f>
        <v>6.13840686135589</v>
      </c>
      <c r="C342" s="70" t="n">
        <f aca="false">C341+H341*dt+0.5*Z341*dt*dt</f>
        <v>184.409176810185</v>
      </c>
      <c r="D342" s="70" t="n">
        <f aca="false">D341+I341*dt+0.5*AA341*dt*dt</f>
        <v>21.7002194089488</v>
      </c>
      <c r="E342" s="1" t="n">
        <f aca="false">SQRT(B342^2+C342^2)</f>
        <v>184.511312744248</v>
      </c>
      <c r="F342" s="1" t="n">
        <f aca="false">ATAN2(C342,B342)*180/PI()</f>
        <v>1.90649402703982</v>
      </c>
      <c r="G342" s="69" t="n">
        <f aca="false">G341+Y341*dt</f>
        <v>2.74375687657945</v>
      </c>
      <c r="H342" s="69" t="n">
        <f aca="false">H341+Z341*dt</f>
        <v>47.390317849051</v>
      </c>
      <c r="I342" s="69" t="n">
        <f aca="false">I341+AA341*dt</f>
        <v>-32.25927277706</v>
      </c>
      <c r="J342" s="1" t="n">
        <f aca="false">SQRT(G342^2+H342^2+I342^2)</f>
        <v>57.3936504130607</v>
      </c>
      <c r="K342" s="1" t="n">
        <f aca="false">IF(D342&gt;=hwind,SQRT((G342-vxw)^2+(H342-vyw)^2+I342^2),J342)</f>
        <v>57.3936504130607</v>
      </c>
      <c r="L342" s="1" t="n">
        <f aca="false">J342/1.467</f>
        <v>39.1231427491893</v>
      </c>
      <c r="M342" s="70" t="n">
        <f aca="false">cd0+cdspin*(spin/1000)*EXP(-A342/(tau*146.7/K342))</f>
        <v>0.483478512058481</v>
      </c>
      <c r="N342" s="71" t="n">
        <f aca="false">(romega/K342)*EXP(-A342/(tau*146.7/K342))</f>
        <v>1.38146899641098</v>
      </c>
      <c r="O342" s="71" t="n">
        <f aca="false">cl2_*N342/(cl0+cl1_*N342)</f>
        <v>0.406531430101258</v>
      </c>
      <c r="P342" s="71" t="n">
        <f aca="false">IF(D342&gt;=hwind,vxw,0)</f>
        <v>0</v>
      </c>
      <c r="Q342" s="71" t="n">
        <f aca="false">IF(D342&gt;=hwind,vyw,0)</f>
        <v>0</v>
      </c>
      <c r="R342" s="70" t="n">
        <f aca="false">-const*$M342*$K342*(G342-P342)</f>
        <v>-0.408691312774536</v>
      </c>
      <c r="S342" s="70" t="n">
        <f aca="false">-const*$M342*$K342*(H342-Q342)</f>
        <v>-7.05893855970089</v>
      </c>
      <c r="T342" s="70" t="n">
        <f aca="false">-const*$M342*$K342*I342</f>
        <v>4.80512127475546</v>
      </c>
      <c r="U342" s="72" t="n">
        <f aca="false">omega*EXP(-A342/tau)*30/PI()</f>
        <v>5874.68856324033</v>
      </c>
      <c r="V342" s="70" t="n">
        <f aca="false">const*($O342/omega)*K342*(wy*I342-wz*(H342-Q342))</f>
        <v>0.478967568731965</v>
      </c>
      <c r="W342" s="70" t="n">
        <f aca="false">const*($O342/omega)*K342*(wz*(G342-P342)-wx*I342)</f>
        <v>3.94679531674716</v>
      </c>
      <c r="X342" s="70" t="n">
        <f aca="false">const*($O342/omega)*K342*(wx*(H342-Q342)-wy*(G342-P342))</f>
        <v>5.83875701128953</v>
      </c>
      <c r="Y342" s="70" t="n">
        <f aca="false">R342+V342</f>
        <v>0.0702762559574289</v>
      </c>
      <c r="Z342" s="70" t="n">
        <f aca="false">S342+W342</f>
        <v>-3.11214324295373</v>
      </c>
      <c r="AA342" s="70" t="n">
        <f aca="false">T342+X342-32.174</f>
        <v>-21.530121713955</v>
      </c>
      <c r="AB342" s="0" t="n">
        <f aca="false">IF(($D342-height)*($D343-height)&lt;0,1,0)</f>
        <v>0</v>
      </c>
    </row>
    <row r="343" customFormat="false" ht="12.75" hidden="false" customHeight="false" outlineLevel="0" collapsed="false">
      <c r="A343" s="0" t="n">
        <f aca="false">A342+dt</f>
        <v>3.10999999999998</v>
      </c>
      <c r="B343" s="70" t="n">
        <f aca="false">B342+G342*dt+0.5*Y342*dt*dt</f>
        <v>6.16584794393448</v>
      </c>
      <c r="C343" s="70" t="n">
        <f aca="false">C342+H342*dt+0.5*Z342*dt*dt</f>
        <v>184.882924381514</v>
      </c>
      <c r="D343" s="70" t="n">
        <f aca="false">D342+I342*dt+0.5*AA342*dt*dt</f>
        <v>21.3765501750925</v>
      </c>
      <c r="E343" s="1" t="n">
        <f aca="false">SQRT(B343^2+C343^2)</f>
        <v>184.985711363684</v>
      </c>
      <c r="F343" s="1" t="n">
        <f aca="false">ATAN2(C343,B343)*180/PI()</f>
        <v>1.91010705010557</v>
      </c>
      <c r="G343" s="69" t="n">
        <f aca="false">G342+Y342*dt</f>
        <v>2.74445963913903</v>
      </c>
      <c r="H343" s="69" t="n">
        <f aca="false">H342+Z342*dt</f>
        <v>47.3591964166214</v>
      </c>
      <c r="I343" s="69" t="n">
        <f aca="false">I342+AA342*dt</f>
        <v>-32.4745739941996</v>
      </c>
      <c r="J343" s="1" t="n">
        <f aca="false">SQRT(G343^2+H343^2+I343^2)</f>
        <v>57.4893337937024</v>
      </c>
      <c r="K343" s="1" t="n">
        <f aca="false">IF(D343&gt;=hwind,SQRT((G343-vxw)^2+(H343-vyw)^2+I343^2),J343)</f>
        <v>57.4893337937024</v>
      </c>
      <c r="L343" s="1" t="n">
        <f aca="false">J343/1.467</f>
        <v>39.1883665942075</v>
      </c>
      <c r="M343" s="70" t="n">
        <f aca="false">cd0+cdspin*(spin/1000)*EXP(-A343/(tau*146.7/K343))</f>
        <v>0.483442340570255</v>
      </c>
      <c r="N343" s="71" t="n">
        <f aca="false">(romega/K343)*EXP(-A343/(tau*146.7/K343))</f>
        <v>1.37889664003244</v>
      </c>
      <c r="O343" s="71" t="n">
        <f aca="false">cl2_*N343/(cl0+cl1_*N343)</f>
        <v>0.406415292465388</v>
      </c>
      <c r="P343" s="71" t="n">
        <f aca="false">IF(D343&gt;=hwind,vxw,0)</f>
        <v>0</v>
      </c>
      <c r="Q343" s="71" t="n">
        <f aca="false">IF(D343&gt;=hwind,vyw,0)</f>
        <v>0</v>
      </c>
      <c r="R343" s="70" t="n">
        <f aca="false">-const*$M343*$K343*(G343-P343)</f>
        <v>-0.409446877473261</v>
      </c>
      <c r="S343" s="70" t="n">
        <f aca="false">-const*$M343*$K343*(H343-Q343)</f>
        <v>-7.06553480178405</v>
      </c>
      <c r="T343" s="70" t="n">
        <f aca="false">-const*$M343*$K343*I343</f>
        <v>4.84489286327078</v>
      </c>
      <c r="U343" s="72" t="n">
        <f aca="false">omega*EXP(-A343/tau)*30/PI()</f>
        <v>5872.73066005458</v>
      </c>
      <c r="V343" s="70" t="n">
        <f aca="false">const*($O343/omega)*K343*(wy*I343-wz*(H343-Q343))</f>
        <v>0.477037479354829</v>
      </c>
      <c r="W343" s="70" t="n">
        <f aca="false">const*($O343/omega)*K343*(wz*(G343-P343)-wx*I343)</f>
        <v>3.97891703782795</v>
      </c>
      <c r="X343" s="70" t="n">
        <f aca="false">const*($O343/omega)*K343*(wx*(H343-Q343)-wy*(G343-P343))</f>
        <v>5.84295651306382</v>
      </c>
      <c r="Y343" s="70" t="n">
        <f aca="false">R343+V343</f>
        <v>0.0675906018815687</v>
      </c>
      <c r="Z343" s="70" t="n">
        <f aca="false">S343+W343</f>
        <v>-3.0866177639561</v>
      </c>
      <c r="AA343" s="70" t="n">
        <f aca="false">T343+X343-32.174</f>
        <v>-21.4861506236654</v>
      </c>
      <c r="AB343" s="0" t="n">
        <f aca="false">IF(($D343-height)*($D344-height)&lt;0,1,0)</f>
        <v>0</v>
      </c>
    </row>
    <row r="344" customFormat="false" ht="12.75" hidden="false" customHeight="false" outlineLevel="0" collapsed="false">
      <c r="A344" s="0" t="n">
        <f aca="false">A343+dt</f>
        <v>3.11999999999998</v>
      </c>
      <c r="B344" s="70" t="n">
        <f aca="false">B343+G343*dt+0.5*Y343*dt*dt</f>
        <v>6.19329591985596</v>
      </c>
      <c r="C344" s="70" t="n">
        <f aca="false">C343+H343*dt+0.5*Z343*dt*dt</f>
        <v>185.356362014792</v>
      </c>
      <c r="D344" s="70" t="n">
        <f aca="false">D343+I343*dt+0.5*AA343*dt*dt</f>
        <v>21.0507301276193</v>
      </c>
      <c r="E344" s="1" t="n">
        <f aca="false">SQRT(B344^2+C344^2)</f>
        <v>185.459801179957</v>
      </c>
      <c r="F344" s="1" t="n">
        <f aca="false">ATAN2(C344,B344)*180/PI()</f>
        <v>1.91370691525037</v>
      </c>
      <c r="G344" s="69" t="n">
        <f aca="false">G343+Y343*dt</f>
        <v>2.74513554515784</v>
      </c>
      <c r="H344" s="69" t="n">
        <f aca="false">H343+Z343*dt</f>
        <v>47.3283302389819</v>
      </c>
      <c r="I344" s="69" t="n">
        <f aca="false">I343+AA343*dt</f>
        <v>-32.6894355004362</v>
      </c>
      <c r="J344" s="1" t="n">
        <f aca="false">SQRT(G344^2+H344^2+I344^2)</f>
        <v>57.5856388842617</v>
      </c>
      <c r="K344" s="1" t="n">
        <f aca="false">IF(D344&gt;=hwind,SQRT((G344-vxw)^2+(H344-vyw)^2+I344^2),J344)</f>
        <v>57.5856388842617</v>
      </c>
      <c r="L344" s="1" t="n">
        <f aca="false">J344/1.467</f>
        <v>39.2540142360339</v>
      </c>
      <c r="M344" s="70" t="n">
        <f aca="false">cd0+cdspin*(spin/1000)*EXP(-A344/(tau*146.7/K344))</f>
        <v>0.483406016359003</v>
      </c>
      <c r="N344" s="71" t="n">
        <f aca="false">(romega/K344)*EXP(-A344/(tau*146.7/K344))</f>
        <v>1.3763168217764</v>
      </c>
      <c r="O344" s="71" t="n">
        <f aca="false">cl2_*N344/(cl0+cl1_*N344)</f>
        <v>0.406298448922262</v>
      </c>
      <c r="P344" s="71" t="n">
        <f aca="false">IF(D344&gt;=hwind,vxw,0)</f>
        <v>0</v>
      </c>
      <c r="Q344" s="71" t="n">
        <f aca="false">IF(D344&gt;=hwind,vyw,0)</f>
        <v>0</v>
      </c>
      <c r="R344" s="70" t="n">
        <f aca="false">-const*$M344*$K344*(G344-P344)</f>
        <v>-0.410202959470293</v>
      </c>
      <c r="S344" s="70" t="n">
        <f aca="false">-const*$M344*$K344*(H344-Q344)</f>
        <v>-7.07222678496242</v>
      </c>
      <c r="T344" s="70" t="n">
        <f aca="false">-const*$M344*$K344*I344</f>
        <v>4.88475084931414</v>
      </c>
      <c r="U344" s="72" t="n">
        <f aca="false">omega*EXP(-A344/tau)*30/PI()</f>
        <v>5870.77340939446</v>
      </c>
      <c r="V344" s="70" t="n">
        <f aca="false">const*($O344/omega)*K344*(wy*I344-wz*(H344-Q344))</f>
        <v>0.475112595474797</v>
      </c>
      <c r="W344" s="70" t="n">
        <f aca="false">const*($O344/omega)*K344*(wz*(G344-P344)-wx*I344)</f>
        <v>4.01109072690073</v>
      </c>
      <c r="X344" s="70" t="n">
        <f aca="false">const*($O344/omega)*K344*(wx*(H344-Q344)-wy*(G344-P344))</f>
        <v>5.84722471002948</v>
      </c>
      <c r="Y344" s="70" t="n">
        <f aca="false">R344+V344</f>
        <v>0.0649096360045038</v>
      </c>
      <c r="Z344" s="70" t="n">
        <f aca="false">S344+W344</f>
        <v>-3.06113605806169</v>
      </c>
      <c r="AA344" s="70" t="n">
        <f aca="false">T344+X344-32.174</f>
        <v>-21.4420244406564</v>
      </c>
      <c r="AB344" s="0" t="n">
        <f aca="false">IF(($D344-height)*($D345-height)&lt;0,1,0)</f>
        <v>0</v>
      </c>
    </row>
    <row r="345" customFormat="false" ht="12.75" hidden="false" customHeight="false" outlineLevel="0" collapsed="false">
      <c r="A345" s="0" t="n">
        <f aca="false">A344+dt</f>
        <v>3.12999999999998</v>
      </c>
      <c r="B345" s="70" t="n">
        <f aca="false">B344+G344*dt+0.5*Y344*dt*dt</f>
        <v>6.22075052078934</v>
      </c>
      <c r="C345" s="70" t="n">
        <f aca="false">C344+H344*dt+0.5*Z344*dt*dt</f>
        <v>185.829492260378</v>
      </c>
      <c r="D345" s="70" t="n">
        <f aca="false">D344+I344*dt+0.5*AA344*dt*dt</f>
        <v>20.7227636713929</v>
      </c>
      <c r="E345" s="1" t="n">
        <f aca="false">SQRT(B345^2+C345^2)</f>
        <v>185.933584730656</v>
      </c>
      <c r="F345" s="1" t="n">
        <f aca="false">ATAN2(C345,B345)*180/PI()</f>
        <v>1.91729363214006</v>
      </c>
      <c r="G345" s="69" t="n">
        <f aca="false">G344+Y344*dt</f>
        <v>2.74578464151789</v>
      </c>
      <c r="H345" s="69" t="n">
        <f aca="false">H344+Z344*dt</f>
        <v>47.2977188784012</v>
      </c>
      <c r="I345" s="69" t="n">
        <f aca="false">I344+AA344*dt</f>
        <v>-32.9038557448428</v>
      </c>
      <c r="J345" s="1" t="n">
        <f aca="false">SQRT(G345^2+H345^2+I345^2)</f>
        <v>57.6825560050462</v>
      </c>
      <c r="K345" s="1" t="n">
        <f aca="false">IF(D345&gt;=hwind,SQRT((G345-vxw)^2+(H345-vyw)^2+I345^2),J345)</f>
        <v>57.6825560050462</v>
      </c>
      <c r="L345" s="1" t="n">
        <f aca="false">J345/1.467</f>
        <v>39.3200790763778</v>
      </c>
      <c r="M345" s="70" t="n">
        <f aca="false">cd0+cdspin*(spin/1000)*EXP(-A345/(tau*146.7/K345))</f>
        <v>0.483369540001825</v>
      </c>
      <c r="N345" s="71" t="n">
        <f aca="false">(romega/K345)*EXP(-A345/(tau*146.7/K345))</f>
        <v>1.37372989730156</v>
      </c>
      <c r="O345" s="71" t="n">
        <f aca="false">cl2_*N345/(cl0+cl1_*N345)</f>
        <v>0.406180910681285</v>
      </c>
      <c r="P345" s="71" t="n">
        <f aca="false">IF(D345&gt;=hwind,vxw,0)</f>
        <v>0</v>
      </c>
      <c r="Q345" s="71" t="n">
        <f aca="false">IF(D345&gt;=hwind,vyw,0)</f>
        <v>0</v>
      </c>
      <c r="R345" s="70" t="n">
        <f aca="false">-const*$M345*$K345*(G345-P345)</f>
        <v>-0.41095947952999</v>
      </c>
      <c r="S345" s="70" t="n">
        <f aca="false">-const*$M345*$K345*(H345-Q345)</f>
        <v>-7.07901327704944</v>
      </c>
      <c r="T345" s="70" t="n">
        <f aca="false">-const*$M345*$K345*I345</f>
        <v>4.92469483111222</v>
      </c>
      <c r="U345" s="72" t="n">
        <f aca="false">omega*EXP(-A345/tau)*30/PI()</f>
        <v>5868.8168110425</v>
      </c>
      <c r="V345" s="70" t="n">
        <f aca="false">const*($O345/omega)*K345*(wy*I345-wz*(H345-Q345))</f>
        <v>0.473192822279816</v>
      </c>
      <c r="W345" s="70" t="n">
        <f aca="false">const*($O345/omega)*K345*(wz*(G345-P345)-wx*I345)</f>
        <v>4.04331597419724</v>
      </c>
      <c r="X345" s="70" t="n">
        <f aca="false">const*($O345/omega)*K345*(wx*(H345-Q345)-wy*(G345-P345))</f>
        <v>5.85156066088699</v>
      </c>
      <c r="Y345" s="70" t="n">
        <f aca="false">R345+V345</f>
        <v>0.0622333427498262</v>
      </c>
      <c r="Z345" s="70" t="n">
        <f aca="false">S345+W345</f>
        <v>-3.0356973028522</v>
      </c>
      <c r="AA345" s="70" t="n">
        <f aca="false">T345+X345-32.174</f>
        <v>-21.3977445080008</v>
      </c>
      <c r="AB345" s="0" t="n">
        <f aca="false">IF(($D345-height)*($D346-height)&lt;0,1,0)</f>
        <v>0</v>
      </c>
    </row>
    <row r="346" customFormat="false" ht="12.75" hidden="false" customHeight="false" outlineLevel="0" collapsed="false">
      <c r="A346" s="0" t="n">
        <f aca="false">A345+dt</f>
        <v>3.13999999999998</v>
      </c>
      <c r="B346" s="70" t="n">
        <f aca="false">B345+G345*dt+0.5*Y345*dt*dt</f>
        <v>6.24821147887166</v>
      </c>
      <c r="C346" s="70" t="n">
        <f aca="false">C345+H345*dt+0.5*Z345*dt*dt</f>
        <v>186.302317664297</v>
      </c>
      <c r="D346" s="70" t="n">
        <f aca="false">D345+I345*dt+0.5*AA345*dt*dt</f>
        <v>20.3926552267191</v>
      </c>
      <c r="E346" s="1" t="n">
        <f aca="false">SQRT(B346^2+C346^2)</f>
        <v>186.407064548996</v>
      </c>
      <c r="F346" s="1" t="n">
        <f aca="false">ATAN2(C346,B346)*180/PI()</f>
        <v>1.92086721020517</v>
      </c>
      <c r="G346" s="69" t="n">
        <f aca="false">G345+Y345*dt</f>
        <v>2.74640697494538</v>
      </c>
      <c r="H346" s="69" t="n">
        <f aca="false">H345+Z345*dt</f>
        <v>47.2673619053727</v>
      </c>
      <c r="I346" s="69" t="n">
        <f aca="false">I345+AA345*dt</f>
        <v>-33.1178331899228</v>
      </c>
      <c r="J346" s="1" t="n">
        <f aca="false">SQRT(G346^2+H346^2+I346^2)</f>
        <v>57.780075527478</v>
      </c>
      <c r="K346" s="1" t="n">
        <f aca="false">IF(D346&gt;=hwind,SQRT((G346-vxw)^2+(H346-vyw)^2+I346^2),J346)</f>
        <v>57.780075527478</v>
      </c>
      <c r="L346" s="1" t="n">
        <f aca="false">J346/1.467</f>
        <v>39.3865545517914</v>
      </c>
      <c r="M346" s="70" t="n">
        <f aca="false">cd0+cdspin*(spin/1000)*EXP(-A346/(tau*146.7/K346))</f>
        <v>0.48333291208522</v>
      </c>
      <c r="N346" s="71" t="n">
        <f aca="false">(romega/K346)*EXP(-A346/(tau*146.7/K346))</f>
        <v>1.37113621746615</v>
      </c>
      <c r="O346" s="71" t="n">
        <f aca="false">cl2_*N346/(cl0+cl1_*N346)</f>
        <v>0.406062688888728</v>
      </c>
      <c r="P346" s="71" t="n">
        <f aca="false">IF(D346&gt;=hwind,vxw,0)</f>
        <v>0</v>
      </c>
      <c r="Q346" s="71" t="n">
        <f aca="false">IF(D346&gt;=hwind,vyw,0)</f>
        <v>0</v>
      </c>
      <c r="R346" s="70" t="n">
        <f aca="false">-const*$M346*$K346*(G346-P346)</f>
        <v>-0.411716358516807</v>
      </c>
      <c r="S346" s="70" t="n">
        <f aca="false">-const*$M346*$K346*(H346-Q346)</f>
        <v>-7.08589305878933</v>
      </c>
      <c r="T346" s="70" t="n">
        <f aca="false">-const*$M346*$K346*I346</f>
        <v>4.96472438619306</v>
      </c>
      <c r="U346" s="72" t="n">
        <f aca="false">omega*EXP(-A346/tau)*30/PI()</f>
        <v>5866.86086478131</v>
      </c>
      <c r="V346" s="70" t="n">
        <f aca="false">const*($O346/omega)*K346*(wy*I346-wz*(H346-Q346))</f>
        <v>0.471278067521196</v>
      </c>
      <c r="W346" s="70" t="n">
        <f aca="false">const*($O346/omega)*K346*(wz*(G346-P346)-wx*I346)</f>
        <v>4.07559235515264</v>
      </c>
      <c r="X346" s="70" t="n">
        <f aca="false">const*($O346/omega)*K346*(wx*(H346-Q346)-wy*(G346-P346))</f>
        <v>5.85596343484697</v>
      </c>
      <c r="Y346" s="70" t="n">
        <f aca="false">R346+V346</f>
        <v>0.0595617090043888</v>
      </c>
      <c r="Z346" s="70" t="n">
        <f aca="false">S346+W346</f>
        <v>-3.01030070363669</v>
      </c>
      <c r="AA346" s="70" t="n">
        <f aca="false">T346+X346-32.174</f>
        <v>-21.35331217896</v>
      </c>
      <c r="AB346" s="0" t="n">
        <f aca="false">IF(($D346-height)*($D347-height)&lt;0,1,0)</f>
        <v>0</v>
      </c>
    </row>
    <row r="347" customFormat="false" ht="12.75" hidden="false" customHeight="false" outlineLevel="0" collapsed="false">
      <c r="A347" s="0" t="n">
        <f aca="false">A346+dt</f>
        <v>3.14999999999998</v>
      </c>
      <c r="B347" s="70" t="n">
        <f aca="false">B346+G346*dt+0.5*Y346*dt*dt</f>
        <v>6.27567852670656</v>
      </c>
      <c r="C347" s="70" t="n">
        <f aca="false">C346+H346*dt+0.5*Z346*dt*dt</f>
        <v>186.774840768316</v>
      </c>
      <c r="D347" s="70" t="n">
        <f aca="false">D346+I346*dt+0.5*AA346*dt*dt</f>
        <v>20.0604092292109</v>
      </c>
      <c r="E347" s="1" t="n">
        <f aca="false">SQRT(B347^2+C347^2)</f>
        <v>186.880243163905</v>
      </c>
      <c r="F347" s="1" t="n">
        <f aca="false">ATAN2(C347,B347)*180/PI()</f>
        <v>1.92442765864501</v>
      </c>
      <c r="G347" s="69" t="n">
        <f aca="false">G346+Y346*dt</f>
        <v>2.74700259203543</v>
      </c>
      <c r="H347" s="69" t="n">
        <f aca="false">H346+Z346*dt</f>
        <v>47.2372588983364</v>
      </c>
      <c r="I347" s="69" t="n">
        <f aca="false">I346+AA346*dt</f>
        <v>-33.3313663117124</v>
      </c>
      <c r="J347" s="1" t="n">
        <f aca="false">SQRT(G347^2+H347^2+I347^2)</f>
        <v>57.8781878748347</v>
      </c>
      <c r="K347" s="1" t="n">
        <f aca="false">IF(D347&gt;=hwind,SQRT((G347-vxw)^2+(H347-vyw)^2+I347^2),J347)</f>
        <v>57.8781878748347</v>
      </c>
      <c r="L347" s="1" t="n">
        <f aca="false">J347/1.467</f>
        <v>39.453434134175</v>
      </c>
      <c r="M347" s="70" t="n">
        <f aca="false">cd0+cdspin*(spin/1000)*EXP(-A347/(tau*146.7/K347))</f>
        <v>0.483296133204862</v>
      </c>
      <c r="N347" s="71" t="n">
        <f aca="false">(romega/K347)*EXP(-A347/(tau*146.7/K347))</f>
        <v>1.36853612831205</v>
      </c>
      <c r="O347" s="71" t="n">
        <f aca="false">cl2_*N347/(cl0+cl1_*N347)</f>
        <v>0.405943794626728</v>
      </c>
      <c r="P347" s="71" t="n">
        <f aca="false">IF(D347&gt;=hwind,vxw,0)</f>
        <v>0</v>
      </c>
      <c r="Q347" s="71" t="n">
        <f aca="false">IF(D347&gt;=hwind,vyw,0)</f>
        <v>0</v>
      </c>
      <c r="R347" s="70" t="n">
        <f aca="false">-const*$M347*$K347*(G347-P347)</f>
        <v>-0.412473517412061</v>
      </c>
      <c r="S347" s="70" t="n">
        <f aca="false">-const*$M347*$K347*(H347-Q347)</f>
        <v>-7.09286492382373</v>
      </c>
      <c r="T347" s="70" t="n">
        <f aca="false">-const*$M347*$K347*I347</f>
        <v>5.00483907172249</v>
      </c>
      <c r="U347" s="72" t="n">
        <f aca="false">omega*EXP(-A347/tau)*30/PI()</f>
        <v>5864.90557039355</v>
      </c>
      <c r="V347" s="70" t="n">
        <f aca="false">const*($O347/omega)*K347*(wy*I347-wz*(H347-Q347))</f>
        <v>0.469368241488631</v>
      </c>
      <c r="W347" s="70" t="n">
        <f aca="false">const*($O347/omega)*K347*(wz*(G347-P347)-wx*I347)</f>
        <v>4.10791943068847</v>
      </c>
      <c r="X347" s="70" t="n">
        <f aca="false">const*($O347/omega)*K347*(wx*(H347-Q347)-wy*(G347-P347))</f>
        <v>5.86043211160794</v>
      </c>
      <c r="Y347" s="70" t="n">
        <f aca="false">R347+V347</f>
        <v>0.0568947240765702</v>
      </c>
      <c r="Z347" s="70" t="n">
        <f aca="false">S347+W347</f>
        <v>-2.98494549313526</v>
      </c>
      <c r="AA347" s="70" t="n">
        <f aca="false">T347+X347-32.174</f>
        <v>-21.3087288166696</v>
      </c>
      <c r="AB347" s="0" t="n">
        <f aca="false">IF(($D347-height)*($D348-height)&lt;0,1,0)</f>
        <v>0</v>
      </c>
    </row>
    <row r="348" customFormat="false" ht="12.75" hidden="false" customHeight="false" outlineLevel="0" collapsed="false">
      <c r="A348" s="0" t="n">
        <f aca="false">A347+dt</f>
        <v>3.15999999999998</v>
      </c>
      <c r="B348" s="70" t="n">
        <f aca="false">B347+G347*dt+0.5*Y347*dt*dt</f>
        <v>6.30315139736312</v>
      </c>
      <c r="C348" s="70" t="n">
        <f aca="false">C347+H347*dt+0.5*Z347*dt*dt</f>
        <v>187.247064110025</v>
      </c>
      <c r="D348" s="70" t="n">
        <f aca="false">D347+I347*dt+0.5*AA347*dt*dt</f>
        <v>19.7260301296529</v>
      </c>
      <c r="E348" s="1" t="n">
        <f aca="false">SQRT(B348^2+C348^2)</f>
        <v>187.353123100101</v>
      </c>
      <c r="F348" s="1" t="n">
        <f aca="false">ATAN2(C348,B348)*180/PI()</f>
        <v>1.92797498643176</v>
      </c>
      <c r="G348" s="69" t="n">
        <f aca="false">G347+Y347*dt</f>
        <v>2.74757153927619</v>
      </c>
      <c r="H348" s="69" t="n">
        <f aca="false">H347+Z347*dt</f>
        <v>47.207409443405</v>
      </c>
      <c r="I348" s="69" t="n">
        <f aca="false">I347+AA347*dt</f>
        <v>-33.5444535998791</v>
      </c>
      <c r="J348" s="1" t="n">
        <f aca="false">SQRT(G348^2+H348^2+I348^2)</f>
        <v>57.9768835229625</v>
      </c>
      <c r="K348" s="1" t="n">
        <f aca="false">IF(D348&gt;=hwind,SQRT((G348-vxw)^2+(H348-vyw)^2+I348^2),J348)</f>
        <v>57.9768835229625</v>
      </c>
      <c r="L348" s="1" t="n">
        <f aca="false">J348/1.467</f>
        <v>39.5207113312628</v>
      </c>
      <c r="M348" s="70" t="n">
        <f aca="false">cd0+cdspin*(spin/1000)*EXP(-A348/(tau*146.7/K348))</f>
        <v>0.483259203965396</v>
      </c>
      <c r="N348" s="71" t="n">
        <f aca="false">(romega/K348)*EXP(-A348/(tau*146.7/K348))</f>
        <v>1.36592997105196</v>
      </c>
      <c r="O348" s="71" t="n">
        <f aca="false">cl2_*N348/(cl0+cl1_*N348)</f>
        <v>0.405824238912322</v>
      </c>
      <c r="P348" s="71" t="n">
        <f aca="false">IF(D348&gt;=hwind,vxw,0)</f>
        <v>0</v>
      </c>
      <c r="Q348" s="71" t="n">
        <f aca="false">IF(D348&gt;=hwind,vyw,0)</f>
        <v>0</v>
      </c>
      <c r="R348" s="70" t="n">
        <f aca="false">-const*$M348*$K348*(G348-P348)</f>
        <v>-0.413230877330385</v>
      </c>
      <c r="S348" s="70" t="n">
        <f aca="false">-const*$M348*$K348*(H348-Q348)</f>
        <v>-7.09992767865542</v>
      </c>
      <c r="T348" s="70" t="n">
        <f aca="false">-const*$M348*$K348*I348</f>
        <v>5.04503842484045</v>
      </c>
      <c r="U348" s="72" t="n">
        <f aca="false">omega*EXP(-A348/tau)*30/PI()</f>
        <v>5862.95092766197</v>
      </c>
      <c r="V348" s="70" t="n">
        <f aca="false">const*($O348/omega)*K348*(wy*I348-wz*(H348-Q348))</f>
        <v>0.467463256984902</v>
      </c>
      <c r="W348" s="70" t="n">
        <f aca="false">const*($O348/omega)*K348*(wz*(G348-P348)-wx*I348)</f>
        <v>4.14029674749504</v>
      </c>
      <c r="X348" s="70" t="n">
        <f aca="false">const*($O348/omega)*K348*(wx*(H348-Q348)-wy*(G348-P348))</f>
        <v>5.86496578133128</v>
      </c>
      <c r="Y348" s="70" t="n">
        <f aca="false">R348+V348</f>
        <v>0.0542323796545176</v>
      </c>
      <c r="Z348" s="70" t="n">
        <f aca="false">S348+W348</f>
        <v>-2.95963093116038</v>
      </c>
      <c r="AA348" s="70" t="n">
        <f aca="false">T348+X348-32.174</f>
        <v>-21.2639957938283</v>
      </c>
      <c r="AB348" s="0" t="n">
        <f aca="false">IF(($D348-height)*($D349-height)&lt;0,1,0)</f>
        <v>0</v>
      </c>
    </row>
    <row r="349" customFormat="false" ht="12.75" hidden="false" customHeight="false" outlineLevel="0" collapsed="false">
      <c r="A349" s="0" t="n">
        <f aca="false">A348+dt</f>
        <v>3.16999999999998</v>
      </c>
      <c r="B349" s="70" t="n">
        <f aca="false">B348+G348*dt+0.5*Y348*dt*dt</f>
        <v>6.33062982437486</v>
      </c>
      <c r="C349" s="70" t="n">
        <f aca="false">C348+H348*dt+0.5*Z348*dt*dt</f>
        <v>187.718990222912</v>
      </c>
      <c r="D349" s="70" t="n">
        <f aca="false">D348+I348*dt+0.5*AA348*dt*dt</f>
        <v>19.3895223938644</v>
      </c>
      <c r="E349" s="1" t="n">
        <f aca="false">SQRT(B349^2+C349^2)</f>
        <v>187.825706878167</v>
      </c>
      <c r="F349" s="1" t="n">
        <f aca="false">ATAN2(C349,B349)*180/PI()</f>
        <v>1.93150920231456</v>
      </c>
      <c r="G349" s="69" t="n">
        <f aca="false">G348+Y348*dt</f>
        <v>2.74811386307274</v>
      </c>
      <c r="H349" s="69" t="n">
        <f aca="false">H348+Z348*dt</f>
        <v>47.1778131340934</v>
      </c>
      <c r="I349" s="69" t="n">
        <f aca="false">I348+AA348*dt</f>
        <v>-33.7570935578174</v>
      </c>
      <c r="J349" s="1" t="n">
        <f aca="false">SQRT(G349^2+H349^2+I349^2)</f>
        <v>58.0761530009614</v>
      </c>
      <c r="K349" s="1" t="n">
        <f aca="false">IF(D349&gt;=hwind,SQRT((G349-vxw)^2+(H349-vyw)^2+I349^2),J349)</f>
        <v>58.0761530009614</v>
      </c>
      <c r="L349" s="1" t="n">
        <f aca="false">J349/1.467</f>
        <v>39.5883796870903</v>
      </c>
      <c r="M349" s="70" t="n">
        <f aca="false">cd0+cdspin*(spin/1000)*EXP(-A349/(tau*146.7/K349))</f>
        <v>0.483222124980215</v>
      </c>
      <c r="N349" s="71" t="n">
        <f aca="false">(romega/K349)*EXP(-A349/(tau*146.7/K349))</f>
        <v>1.36331808205946</v>
      </c>
      <c r="O349" s="71" t="n">
        <f aca="false">cl2_*N349/(cl0+cl1_*N349)</f>
        <v>0.405704032696525</v>
      </c>
      <c r="P349" s="71" t="n">
        <f aca="false">IF(D349&gt;=hwind,vxw,0)</f>
        <v>0</v>
      </c>
      <c r="Q349" s="71" t="n">
        <f aca="false">IF(D349&gt;=hwind,vyw,0)</f>
        <v>0</v>
      </c>
      <c r="R349" s="70" t="n">
        <f aca="false">-const*$M349*$K349*(G349-P349)</f>
        <v>-0.413988359535875</v>
      </c>
      <c r="S349" s="70" t="n">
        <f aca="false">-const*$M349*$K349*(H349-Q349)</f>
        <v>-7.10708014260922</v>
      </c>
      <c r="T349" s="70" t="n">
        <f aca="false">-const*$M349*$K349*I349</f>
        <v>5.08532196299683</v>
      </c>
      <c r="U349" s="72" t="n">
        <f aca="false">omega*EXP(-A349/tau)*30/PI()</f>
        <v>5860.99693636939</v>
      </c>
      <c r="V349" s="70" t="n">
        <f aca="false">const*($O349/omega)*K349*(wy*I349-wz*(H349-Q349))</f>
        <v>0.465563029300252</v>
      </c>
      <c r="W349" s="70" t="n">
        <f aca="false">const*($O349/omega)*K349*(wz*(G349-P349)-wx*I349)</f>
        <v>4.17272383831322</v>
      </c>
      <c r="X349" s="70" t="n">
        <f aca="false">const*($O349/omega)*K349*(wx*(H349-Q349)-wy*(G349-P349))</f>
        <v>5.86956354461351</v>
      </c>
      <c r="Y349" s="70" t="n">
        <f aca="false">R349+V349</f>
        <v>0.0515746697643772</v>
      </c>
      <c r="Z349" s="70" t="n">
        <f aca="false">S349+W349</f>
        <v>-2.934356304296</v>
      </c>
      <c r="AA349" s="70" t="n">
        <f aca="false">T349+X349-32.174</f>
        <v>-21.2191144923897</v>
      </c>
      <c r="AB349" s="0" t="n">
        <f aca="false">IF(($D349-height)*($D350-height)&lt;0,1,0)</f>
        <v>0</v>
      </c>
    </row>
    <row r="350" customFormat="false" ht="12.75" hidden="false" customHeight="false" outlineLevel="0" collapsed="false">
      <c r="A350" s="0" t="n">
        <f aca="false">A349+dt</f>
        <v>3.17999999999998</v>
      </c>
      <c r="B350" s="70" t="n">
        <f aca="false">B349+G349*dt+0.5*Y349*dt*dt</f>
        <v>6.35811354173908</v>
      </c>
      <c r="C350" s="70" t="n">
        <f aca="false">C349+H349*dt+0.5*Z349*dt*dt</f>
        <v>188.190621636438</v>
      </c>
      <c r="D350" s="70" t="n">
        <f aca="false">D349+I349*dt+0.5*AA349*dt*dt</f>
        <v>19.0508905025617</v>
      </c>
      <c r="E350" s="1" t="n">
        <f aca="false">SQRT(B350^2+C350^2)</f>
        <v>188.297997014622</v>
      </c>
      <c r="F350" s="1" t="n">
        <f aca="false">ATAN2(C350,B350)*180/PI()</f>
        <v>1.93503031482362</v>
      </c>
      <c r="G350" s="69" t="n">
        <f aca="false">G349+Y349*dt</f>
        <v>2.74862960977038</v>
      </c>
      <c r="H350" s="69" t="n">
        <f aca="false">H349+Z349*dt</f>
        <v>47.1484695710504</v>
      </c>
      <c r="I350" s="69" t="n">
        <f aca="false">I349+AA349*dt</f>
        <v>-33.9692847027413</v>
      </c>
      <c r="J350" s="1" t="n">
        <f aca="false">SQRT(G350^2+H350^2+I350^2)</f>
        <v>58.1759868918428</v>
      </c>
      <c r="K350" s="1" t="n">
        <f aca="false">IF(D350&gt;=hwind,SQRT((G350-vxw)^2+(H350-vyw)^2+I350^2),J350)</f>
        <v>58.1759868918428</v>
      </c>
      <c r="L350" s="1" t="n">
        <f aca="false">J350/1.467</f>
        <v>39.6564327824423</v>
      </c>
      <c r="M350" s="70" t="n">
        <f aca="false">cd0+cdspin*(spin/1000)*EXP(-A350/(tau*146.7/K350))</f>
        <v>0.483184896871255</v>
      </c>
      <c r="N350" s="71" t="n">
        <f aca="false">(romega/K350)*EXP(-A350/(tau*146.7/K350))</f>
        <v>1.36070079286201</v>
      </c>
      <c r="O350" s="71" t="n">
        <f aca="false">cl2_*N350/(cl0+cl1_*N350)</f>
        <v>0.405583186863444</v>
      </c>
      <c r="P350" s="71" t="n">
        <f aca="false">IF(D350&gt;=hwind,vxw,0)</f>
        <v>0</v>
      </c>
      <c r="Q350" s="71" t="n">
        <f aca="false">IF(D350&gt;=hwind,vyw,0)</f>
        <v>0</v>
      </c>
      <c r="R350" s="70" t="n">
        <f aca="false">-const*$M350*$K350*(G350-P350)</f>
        <v>-0.414745885457933</v>
      </c>
      <c r="S350" s="70" t="n">
        <f aca="false">-const*$M350*$K350*(H350-Q350)</f>
        <v>-7.11432114779019</v>
      </c>
      <c r="T350" s="70" t="n">
        <f aca="false">-const*$M350*$K350*I350</f>
        <v>5.125689184287</v>
      </c>
      <c r="U350" s="72" t="n">
        <f aca="false">omega*EXP(-A350/tau)*30/PI()</f>
        <v>5859.0435962987</v>
      </c>
      <c r="V350" s="70" t="n">
        <f aca="false">const*($O350/omega)*K350*(wy*I350-wz*(H350-Q350))</f>
        <v>0.463667476186467</v>
      </c>
      <c r="W350" s="70" t="n">
        <f aca="false">const*($O350/omega)*K350*(wz*(G350-P350)-wx*I350)</f>
        <v>4.20520022221547</v>
      </c>
      <c r="X350" s="70" t="n">
        <f aca="false">const*($O350/omega)*K350*(wx*(H350-Q350)-wy*(G350-P350))</f>
        <v>5.87422451245585</v>
      </c>
      <c r="Y350" s="70" t="n">
        <f aca="false">R350+V350</f>
        <v>0.0489215907285343</v>
      </c>
      <c r="Z350" s="70" t="n">
        <f aca="false">S350+W350</f>
        <v>-2.90912092557472</v>
      </c>
      <c r="AA350" s="70" t="n">
        <f aca="false">T350+X350-32.174</f>
        <v>-21.1740863032571</v>
      </c>
      <c r="AB350" s="0" t="n">
        <f aca="false">IF(($D350-height)*($D351-height)&lt;0,1,0)</f>
        <v>0</v>
      </c>
    </row>
    <row r="351" customFormat="false" ht="12.75" hidden="false" customHeight="false" outlineLevel="0" collapsed="false">
      <c r="A351" s="0" t="n">
        <f aca="false">A350+dt</f>
        <v>3.18999999999998</v>
      </c>
      <c r="B351" s="70" t="n">
        <f aca="false">B350+G350*dt+0.5*Y350*dt*dt</f>
        <v>6.38560228391632</v>
      </c>
      <c r="C351" s="70" t="n">
        <f aca="false">C350+H350*dt+0.5*Z350*dt*dt</f>
        <v>188.661960876102</v>
      </c>
      <c r="D351" s="70" t="n">
        <f aca="false">D350+I350*dt+0.5*AA350*dt*dt</f>
        <v>18.7101389512191</v>
      </c>
      <c r="E351" s="1" t="n">
        <f aca="false">SQRT(B351^2+C351^2)</f>
        <v>188.769996021995</v>
      </c>
      <c r="F351" s="1" t="n">
        <f aca="false">ATAN2(C351,B351)*180/PI()</f>
        <v>1.93853833227439</v>
      </c>
      <c r="G351" s="69" t="n">
        <f aca="false">G350+Y350*dt</f>
        <v>2.74911882567767</v>
      </c>
      <c r="H351" s="69" t="n">
        <f aca="false">H350+Z350*dt</f>
        <v>47.1193783617947</v>
      </c>
      <c r="I351" s="69" t="n">
        <f aca="false">I350+AA350*dt</f>
        <v>-34.1810255657738</v>
      </c>
      <c r="J351" s="1" t="n">
        <f aca="false">SQRT(G351^2+H351^2+I351^2)</f>
        <v>58.2763758331603</v>
      </c>
      <c r="K351" s="1" t="n">
        <f aca="false">IF(D351&gt;=hwind,SQRT((G351-vxw)^2+(H351-vyw)^2+I351^2),J351)</f>
        <v>58.2763758331603</v>
      </c>
      <c r="L351" s="1" t="n">
        <f aca="false">J351/1.467</f>
        <v>39.7248642352831</v>
      </c>
      <c r="M351" s="70" t="n">
        <f aca="false">cd0+cdspin*(spin/1000)*EXP(-A351/(tau*146.7/K351))</f>
        <v>0.483147520268787</v>
      </c>
      <c r="N351" s="71" t="n">
        <f aca="false">(romega/K351)*EXP(-A351/(tau*146.7/K351))</f>
        <v>1.35807843013662</v>
      </c>
      <c r="O351" s="71" t="n">
        <f aca="false">cl2_*N351/(cl0+cl1_*N351)</f>
        <v>0.405461712229434</v>
      </c>
      <c r="P351" s="71" t="n">
        <f aca="false">IF(D351&gt;=hwind,vxw,0)</f>
        <v>0</v>
      </c>
      <c r="Q351" s="71" t="n">
        <f aca="false">IF(D351&gt;=hwind,vyw,0)</f>
        <v>0</v>
      </c>
      <c r="R351" s="70" t="n">
        <f aca="false">-const*$M351*$K351*(G351-P351)</f>
        <v>-0.415503376706804</v>
      </c>
      <c r="S351" s="70" t="n">
        <f aca="false">-const*$M351*$K351*(H351-Q351)</f>
        <v>-7.12164953903914</v>
      </c>
      <c r="T351" s="70" t="n">
        <f aca="false">-const*$M351*$K351*I351</f>
        <v>5.16613956778666</v>
      </c>
      <c r="U351" s="72" t="n">
        <f aca="false">omega*EXP(-A351/tau)*30/PI()</f>
        <v>5857.09090723286</v>
      </c>
      <c r="V351" s="70" t="n">
        <f aca="false">const*($O351/omega)*K351*(wy*I351-wz*(H351-Q351))</f>
        <v>0.461776517830673</v>
      </c>
      <c r="W351" s="70" t="n">
        <f aca="false">const*($O351/omega)*K351*(wz*(G351-P351)-wx*I351)</f>
        <v>4.23772540488609</v>
      </c>
      <c r="X351" s="70" t="n">
        <f aca="false">const*($O351/omega)*K351*(wx*(H351-Q351)-wy*(G351-P351))</f>
        <v>5.87894780623128</v>
      </c>
      <c r="Y351" s="70" t="n">
        <f aca="false">R351+V351</f>
        <v>0.046273141123869</v>
      </c>
      <c r="Z351" s="70" t="n">
        <f aca="false">S351+W351</f>
        <v>-2.88392413415305</v>
      </c>
      <c r="AA351" s="70" t="n">
        <f aca="false">T351+X351-32.174</f>
        <v>-21.1289126259821</v>
      </c>
      <c r="AB351" s="0" t="n">
        <f aca="false">IF(($D351-height)*($D352-height)&lt;0,1,0)</f>
        <v>0</v>
      </c>
    </row>
    <row r="352" customFormat="false" ht="12.75" hidden="false" customHeight="false" outlineLevel="0" collapsed="false">
      <c r="A352" s="0" t="n">
        <f aca="false">A351+dt</f>
        <v>3.19999999999998</v>
      </c>
      <c r="B352" s="70" t="n">
        <f aca="false">B351+G351*dt+0.5*Y351*dt*dt</f>
        <v>6.41309578583015</v>
      </c>
      <c r="C352" s="70" t="n">
        <f aca="false">C351+H351*dt+0.5*Z351*dt*dt</f>
        <v>189.133010463513</v>
      </c>
      <c r="D352" s="70" t="n">
        <f aca="false">D351+I351*dt+0.5*AA351*dt*dt</f>
        <v>18.36727224993</v>
      </c>
      <c r="E352" s="1" t="n">
        <f aca="false">SQRT(B352^2+C352^2)</f>
        <v>189.241706408893</v>
      </c>
      <c r="F352" s="1" t="n">
        <f aca="false">ATAN2(C352,B352)*180/PI()</f>
        <v>1.94203326277166</v>
      </c>
      <c r="G352" s="69" t="n">
        <f aca="false">G351+Y351*dt</f>
        <v>2.74958155708891</v>
      </c>
      <c r="H352" s="69" t="n">
        <f aca="false">H351+Z351*dt</f>
        <v>47.0905391204532</v>
      </c>
      <c r="I352" s="69" t="n">
        <f aca="false">I351+AA351*dt</f>
        <v>-34.3923146920337</v>
      </c>
      <c r="J352" s="1" t="n">
        <f aca="false">SQRT(G352^2+H352^2+I352^2)</f>
        <v>58.3773105176137</v>
      </c>
      <c r="K352" s="1" t="n">
        <f aca="false">IF(D352&gt;=hwind,SQRT((G352-vxw)^2+(H352-vyw)^2+I352^2),J352)</f>
        <v>58.3773105176137</v>
      </c>
      <c r="L352" s="1" t="n">
        <f aca="false">J352/1.467</f>
        <v>39.7936677011681</v>
      </c>
      <c r="M352" s="70" t="n">
        <f aca="false">cd0+cdspin*(spin/1000)*EXP(-A352/(tau*146.7/K352))</f>
        <v>0.483109995811206</v>
      </c>
      <c r="N352" s="71" t="n">
        <f aca="false">(romega/K352)*EXP(-A352/(tau*146.7/K352))</f>
        <v>1.35545131570834</v>
      </c>
      <c r="O352" s="71" t="n">
        <f aca="false">cl2_*N352/(cl0+cl1_*N352)</f>
        <v>0.405339619542287</v>
      </c>
      <c r="P352" s="71" t="n">
        <f aca="false">IF(D352&gt;=hwind,vxw,0)</f>
        <v>0</v>
      </c>
      <c r="Q352" s="71" t="n">
        <f aca="false">IF(D352&gt;=hwind,vyw,0)</f>
        <v>0</v>
      </c>
      <c r="R352" s="70" t="n">
        <f aca="false">-const*$M352*$K352*(G352-P352)</f>
        <v>-0.416260755088806</v>
      </c>
      <c r="S352" s="70" t="n">
        <f aca="false">-const*$M352*$K352*(H352-Q352)</f>
        <v>-7.12906417388549</v>
      </c>
      <c r="T352" s="70" t="n">
        <f aca="false">-const*$M352*$K352*I352</f>
        <v>5.20667257388607</v>
      </c>
      <c r="U352" s="72" t="n">
        <f aca="false">omega*EXP(-A352/tau)*30/PI()</f>
        <v>5855.1388689549</v>
      </c>
      <c r="V352" s="70" t="n">
        <f aca="false">const*($O352/omega)*K352*(wy*I352-wz*(H352-Q352))</f>
        <v>0.459890076828855</v>
      </c>
      <c r="W352" s="70" t="n">
        <f aca="false">const*($O352/omega)*K352*(wz*(G352-P352)-wx*I352)</f>
        <v>4.27029887890047</v>
      </c>
      <c r="X352" s="70" t="n">
        <f aca="false">const*($O352/omega)*K352*(wx*(H352-Q352)-wy*(G352-P352))</f>
        <v>5.88373255764895</v>
      </c>
      <c r="Y352" s="70" t="n">
        <f aca="false">R352+V352</f>
        <v>0.0436293217400492</v>
      </c>
      <c r="Z352" s="70" t="n">
        <f aca="false">S352+W352</f>
        <v>-2.85876529498502</v>
      </c>
      <c r="AA352" s="70" t="n">
        <f aca="false">T352+X352-32.174</f>
        <v>-21.083594868465</v>
      </c>
      <c r="AB352" s="0" t="n">
        <f aca="false">IF(($D352-height)*($D353-height)&lt;0,1,0)</f>
        <v>0</v>
      </c>
    </row>
    <row r="353" customFormat="false" ht="12.75" hidden="false" customHeight="false" outlineLevel="0" collapsed="false">
      <c r="A353" s="0" t="n">
        <f aca="false">A352+dt</f>
        <v>3.20999999999998</v>
      </c>
      <c r="B353" s="70" t="n">
        <f aca="false">B352+G352*dt+0.5*Y352*dt*dt</f>
        <v>6.44059378286713</v>
      </c>
      <c r="C353" s="70" t="n">
        <f aca="false">C352+H352*dt+0.5*Z352*dt*dt</f>
        <v>189.603772916453</v>
      </c>
      <c r="D353" s="70" t="n">
        <f aca="false">D352+I352*dt+0.5*AA352*dt*dt</f>
        <v>18.0222949232663</v>
      </c>
      <c r="E353" s="1" t="n">
        <f aca="false">SQRT(B353^2+C353^2)</f>
        <v>189.713130680061</v>
      </c>
      <c r="F353" s="1" t="n">
        <f aca="false">ATAN2(C353,B353)*180/PI()</f>
        <v>1.94551511421377</v>
      </c>
      <c r="G353" s="69" t="n">
        <f aca="false">G352+Y352*dt</f>
        <v>2.75001785030631</v>
      </c>
      <c r="H353" s="69" t="n">
        <f aca="false">H352+Z352*dt</f>
        <v>47.0619514675033</v>
      </c>
      <c r="I353" s="69" t="n">
        <f aca="false">I352+AA352*dt</f>
        <v>-34.6031506407183</v>
      </c>
      <c r="J353" s="1" t="n">
        <f aca="false">SQRT(G353^2+H353^2+I353^2)</f>
        <v>58.478781693627</v>
      </c>
      <c r="K353" s="1" t="n">
        <f aca="false">IF(D353&gt;=hwind,SQRT((G353-vxw)^2+(H353-vyw)^2+I353^2),J353)</f>
        <v>58.478781693627</v>
      </c>
      <c r="L353" s="1" t="n">
        <f aca="false">J353/1.467</f>
        <v>39.862836873638</v>
      </c>
      <c r="M353" s="70" t="n">
        <f aca="false">cd0+cdspin*(spin/1000)*EXP(-A353/(tau*146.7/K353))</f>
        <v>0.483072324144831</v>
      </c>
      <c r="N353" s="71" t="n">
        <f aca="false">(romega/K353)*EXP(-A353/(tau*146.7/K353))</f>
        <v>1.35281976655121</v>
      </c>
      <c r="O353" s="71" t="n">
        <f aca="false">cl2_*N353/(cl0+cl1_*N353)</f>
        <v>0.405216919480466</v>
      </c>
      <c r="P353" s="71" t="n">
        <f aca="false">IF(D353&gt;=hwind,vxw,0)</f>
        <v>0</v>
      </c>
      <c r="Q353" s="71" t="n">
        <f aca="false">IF(D353&gt;=hwind,vyw,0)</f>
        <v>0</v>
      </c>
      <c r="R353" s="70" t="n">
        <f aca="false">-const*$M353*$K353*(G353-P353)</f>
        <v>-0.417017942621274</v>
      </c>
      <c r="S353" s="70" t="n">
        <f aca="false">-const*$M353*$K353*(H353-Q353)</f>
        <v>-7.13656392249762</v>
      </c>
      <c r="T353" s="70" t="n">
        <f aca="false">-const*$M353*$K353*I353</f>
        <v>5.2472876446235</v>
      </c>
      <c r="U353" s="72" t="n">
        <f aca="false">omega*EXP(-A353/tau)*30/PI()</f>
        <v>5853.18748124794</v>
      </c>
      <c r="V353" s="70" t="n">
        <f aca="false">const*($O353/omega)*K353*(wy*I353-wz*(H353-Q353))</f>
        <v>0.458008078159143</v>
      </c>
      <c r="W353" s="70" t="n">
        <f aca="false">const*($O353/omega)*K353*(wz*(G353-P353)-wx*I353)</f>
        <v>4.30292012400342</v>
      </c>
      <c r="X353" s="70" t="n">
        <f aca="false">const*($O353/omega)*K353*(wx*(H353-Q353)-wy*(G353-P353))</f>
        <v>5.88857790871625</v>
      </c>
      <c r="Y353" s="70" t="n">
        <f aca="false">R353+V353</f>
        <v>0.0409901355378697</v>
      </c>
      <c r="Z353" s="70" t="n">
        <f aca="false">S353+W353</f>
        <v>-2.8336437984942</v>
      </c>
      <c r="AA353" s="70" t="n">
        <f aca="false">T353+X353-32.174</f>
        <v>-21.0381344466603</v>
      </c>
      <c r="AB353" s="0" t="n">
        <f aca="false">IF(($D353-height)*($D354-height)&lt;0,1,0)</f>
        <v>0</v>
      </c>
    </row>
    <row r="354" customFormat="false" ht="12.75" hidden="false" customHeight="false" outlineLevel="0" collapsed="false">
      <c r="A354" s="0" t="n">
        <f aca="false">A353+dt</f>
        <v>3.21999999999998</v>
      </c>
      <c r="B354" s="70" t="n">
        <f aca="false">B353+G353*dt+0.5*Y353*dt*dt</f>
        <v>6.46809601087697</v>
      </c>
      <c r="C354" s="70" t="n">
        <f aca="false">C353+H353*dt+0.5*Z353*dt*dt</f>
        <v>190.074250748938</v>
      </c>
      <c r="D354" s="70" t="n">
        <f aca="false">D353+I353*dt+0.5*AA353*dt*dt</f>
        <v>17.6752115101368</v>
      </c>
      <c r="E354" s="1" t="n">
        <f aca="false">SQRT(B354^2+C354^2)</f>
        <v>190.184271336449</v>
      </c>
      <c r="F354" s="1" t="n">
        <f aca="false">ATAN2(C354,B354)*180/PI()</f>
        <v>1.94898389429676</v>
      </c>
      <c r="G354" s="69" t="n">
        <f aca="false">G353+Y353*dt</f>
        <v>2.75042775166169</v>
      </c>
      <c r="H354" s="69" t="n">
        <f aca="false">H353+Z353*dt</f>
        <v>47.0336150295184</v>
      </c>
      <c r="I354" s="69" t="n">
        <f aca="false">I353+AA353*dt</f>
        <v>-34.8135319851849</v>
      </c>
      <c r="J354" s="1" t="n">
        <f aca="false">SQRT(G354^2+H354^2+I354^2)</f>
        <v>58.5807801659003</v>
      </c>
      <c r="K354" s="1" t="n">
        <f aca="false">IF(D354&gt;=hwind,SQRT((G354-vxw)^2+(H354-vyw)^2+I354^2),J354)</f>
        <v>58.5807801659003</v>
      </c>
      <c r="L354" s="1" t="n">
        <f aca="false">J354/1.467</f>
        <v>39.9323654845946</v>
      </c>
      <c r="M354" s="70" t="n">
        <f aca="false">cd0+cdspin*(spin/1000)*EXP(-A354/(tau*146.7/K354))</f>
        <v>0.483034505923702</v>
      </c>
      <c r="N354" s="71" t="n">
        <f aca="false">(romega/K354)*EXP(-A354/(tau*146.7/K354))</f>
        <v>1.35018409479184</v>
      </c>
      <c r="O354" s="71" t="n">
        <f aca="false">cl2_*N354/(cl0+cl1_*N354)</f>
        <v>0.405093622652364</v>
      </c>
      <c r="P354" s="71" t="n">
        <f aca="false">IF(D354&gt;=hwind,vxw,0)</f>
        <v>0</v>
      </c>
      <c r="Q354" s="71" t="n">
        <f aca="false">IF(D354&gt;=hwind,vyw,0)</f>
        <v>0</v>
      </c>
      <c r="R354" s="70" t="n">
        <f aca="false">-const*$M354*$K354*(G354-P354)</f>
        <v>-0.417774861547187</v>
      </c>
      <c r="S354" s="70" t="n">
        <f aca="false">-const*$M354*$K354*(H354-Q354)</f>
        <v>-7.14414766763075</v>
      </c>
      <c r="T354" s="70" t="n">
        <f aca="false">-const*$M354*$K354*I354</f>
        <v>5.2879842040178</v>
      </c>
      <c r="U354" s="72" t="n">
        <f aca="false">omega*EXP(-A354/tau)*30/PI()</f>
        <v>5851.23674389515</v>
      </c>
      <c r="V354" s="70" t="n">
        <f aca="false">const*($O354/omega)*K354*(wy*I354-wz*(H354-Q354))</f>
        <v>0.45613044915484</v>
      </c>
      <c r="W354" s="70" t="n">
        <f aca="false">const*($O354/omega)*K354*(wz*(G354-P354)-wx*I354)</f>
        <v>4.33558860738632</v>
      </c>
      <c r="X354" s="70" t="n">
        <f aca="false">const*($O354/omega)*K354*(wx*(H354-Q354)-wy*(G354-P354))</f>
        <v>5.89348301169843</v>
      </c>
      <c r="Y354" s="70" t="n">
        <f aca="false">R354+V354</f>
        <v>0.0383555876076532</v>
      </c>
      <c r="Z354" s="70" t="n">
        <f aca="false">S354+W354</f>
        <v>-2.80855906024443</v>
      </c>
      <c r="AA354" s="70" t="n">
        <f aca="false">T354+X354-32.174</f>
        <v>-20.9925327842838</v>
      </c>
      <c r="AB354" s="0" t="n">
        <f aca="false">IF(($D354-height)*($D355-height)&lt;0,1,0)</f>
        <v>0</v>
      </c>
    </row>
    <row r="355" customFormat="false" ht="12.75" hidden="false" customHeight="false" outlineLevel="0" collapsed="false">
      <c r="A355" s="0" t="n">
        <f aca="false">A354+dt</f>
        <v>3.22999999999997</v>
      </c>
      <c r="B355" s="70" t="n">
        <f aca="false">B354+G354*dt+0.5*Y354*dt*dt</f>
        <v>6.49560220617297</v>
      </c>
      <c r="C355" s="70" t="n">
        <f aca="false">C354+H354*dt+0.5*Z354*dt*dt</f>
        <v>190.54444647128</v>
      </c>
      <c r="D355" s="70" t="n">
        <f aca="false">D354+I354*dt+0.5*AA354*dt*dt</f>
        <v>17.3260265636457</v>
      </c>
      <c r="E355" s="1" t="n">
        <f aca="false">SQRT(B355^2+C355^2)</f>
        <v>190.655130875273</v>
      </c>
      <c r="F355" s="1" t="n">
        <f aca="false">ATAN2(C355,B355)*180/PI()</f>
        <v>1.95243961051856</v>
      </c>
      <c r="G355" s="69" t="n">
        <f aca="false">G354+Y354*dt</f>
        <v>2.75081130753776</v>
      </c>
      <c r="H355" s="69" t="n">
        <f aca="false">H354+Z354*dt</f>
        <v>47.0055294389159</v>
      </c>
      <c r="I355" s="69" t="n">
        <f aca="false">I354+AA354*dt</f>
        <v>-35.0234573130278</v>
      </c>
      <c r="J355" s="1" t="n">
        <f aca="false">SQRT(G355^2+H355^2+I355^2)</f>
        <v>58.6832967959363</v>
      </c>
      <c r="K355" s="1" t="n">
        <f aca="false">IF(D355&gt;=hwind,SQRT((G355-vxw)^2+(H355-vyw)^2+I355^2),J355)</f>
        <v>58.6832967959363</v>
      </c>
      <c r="L355" s="1" t="n">
        <f aca="false">J355/1.467</f>
        <v>40.00224730466</v>
      </c>
      <c r="M355" s="70" t="n">
        <f aca="false">cd0+cdspin*(spin/1000)*EXP(-A355/(tau*146.7/K355))</f>
        <v>0.482996541809379</v>
      </c>
      <c r="N355" s="71" t="n">
        <f aca="false">(romega/K355)*EXP(-A355/(tau*146.7/K355))</f>
        <v>1.34754460771531</v>
      </c>
      <c r="O355" s="71" t="n">
        <f aca="false">cl2_*N355/(cl0+cl1_*N355)</f>
        <v>0.404969739595613</v>
      </c>
      <c r="P355" s="71" t="n">
        <f aca="false">IF(D355&gt;=hwind,vxw,0)</f>
        <v>0</v>
      </c>
      <c r="Q355" s="71" t="n">
        <f aca="false">IF(D355&gt;=hwind,vyw,0)</f>
        <v>0</v>
      </c>
      <c r="R355" s="70" t="n">
        <f aca="false">-const*$M355*$K355*(G355-P355)</f>
        <v>-0.418531434349516</v>
      </c>
      <c r="S355" s="70" t="n">
        <f aca="false">-const*$M355*$K355*(H355-Q355)</f>
        <v>-7.15181430457233</v>
      </c>
      <c r="T355" s="70" t="n">
        <f aca="false">-const*$M355*$K355*I355</f>
        <v>5.32876165840005</v>
      </c>
      <c r="U355" s="72" t="n">
        <f aca="false">omega*EXP(-A355/tau)*30/PI()</f>
        <v>5849.28665667978</v>
      </c>
      <c r="V355" s="70" t="n">
        <f aca="false">const*($O355/omega)*K355*(wy*I355-wz*(H355-Q355))</f>
        <v>0.454257119477243</v>
      </c>
      <c r="W355" s="70" t="n">
        <f aca="false">const*($O355/omega)*K355*(wz*(G355-P355)-wx*I355)</f>
        <v>4.36830378396316</v>
      </c>
      <c r="X355" s="70" t="n">
        <f aca="false">const*($O355/omega)*K355*(wx*(H355-Q355)-wy*(G355-P355))</f>
        <v>5.89844702907591</v>
      </c>
      <c r="Y355" s="70" t="n">
        <f aca="false">R355+V355</f>
        <v>0.0357256851277267</v>
      </c>
      <c r="Z355" s="70" t="n">
        <f aca="false">S355+W355</f>
        <v>-2.78351052060917</v>
      </c>
      <c r="AA355" s="70" t="n">
        <f aca="false">T355+X355-32.174</f>
        <v>-20.946791312524</v>
      </c>
      <c r="AB355" s="0" t="n">
        <f aca="false">IF(($D355-height)*($D356-height)&lt;0,1,0)</f>
        <v>0</v>
      </c>
    </row>
    <row r="356" customFormat="false" ht="12.75" hidden="false" customHeight="false" outlineLevel="0" collapsed="false">
      <c r="A356" s="0" t="n">
        <f aca="false">A355+dt</f>
        <v>3.23999999999997</v>
      </c>
      <c r="B356" s="70" t="n">
        <f aca="false">B355+G355*dt+0.5*Y355*dt*dt</f>
        <v>6.5231121055326</v>
      </c>
      <c r="C356" s="70" t="n">
        <f aca="false">C355+H355*dt+0.5*Z355*dt*dt</f>
        <v>191.014362590143</v>
      </c>
      <c r="D356" s="70" t="n">
        <f aca="false">D355+I355*dt+0.5*AA355*dt*dt</f>
        <v>16.9747446509498</v>
      </c>
      <c r="E356" s="1" t="n">
        <f aca="false">SQRT(B356^2+C356^2)</f>
        <v>191.125711790068</v>
      </c>
      <c r="F356" s="1" t="n">
        <f aca="false">ATAN2(C356,B356)*180/PI()</f>
        <v>1.95588227018318</v>
      </c>
      <c r="G356" s="69" t="n">
        <f aca="false">G355+Y355*dt</f>
        <v>2.75116856438904</v>
      </c>
      <c r="H356" s="69" t="n">
        <f aca="false">H355+Z355*dt</f>
        <v>46.9776943337098</v>
      </c>
      <c r="I356" s="69" t="n">
        <f aca="false">I355+AA355*dt</f>
        <v>-35.232925226153</v>
      </c>
      <c r="J356" s="1" t="n">
        <f aca="false">SQRT(G356^2+H356^2+I356^2)</f>
        <v>58.7863225025417</v>
      </c>
      <c r="K356" s="1" t="n">
        <f aca="false">IF(D356&gt;=hwind,SQRT((G356-vxw)^2+(H356-vyw)^2+I356^2),J356)</f>
        <v>58.7863225025417</v>
      </c>
      <c r="L356" s="1" t="n">
        <f aca="false">J356/1.467</f>
        <v>40.0724761435186</v>
      </c>
      <c r="M356" s="70" t="n">
        <f aca="false">cd0+cdspin*(spin/1000)*EXP(-A356/(tau*146.7/K356))</f>
        <v>0.482958432470746</v>
      </c>
      <c r="N356" s="71" t="n">
        <f aca="false">(romega/K356)*EXP(-A356/(tau*146.7/K356))</f>
        <v>1.34490160777353</v>
      </c>
      <c r="O356" s="71" t="n">
        <f aca="false">cl2_*N356/(cl0+cl1_*N356)</f>
        <v>0.404845280776418</v>
      </c>
      <c r="P356" s="71" t="n">
        <f aca="false">IF(D356&gt;=hwind,vxw,0)</f>
        <v>0</v>
      </c>
      <c r="Q356" s="71" t="n">
        <f aca="false">IF(D356&gt;=hwind,vyw,0)</f>
        <v>0</v>
      </c>
      <c r="R356" s="70" t="n">
        <f aca="false">-const*$M356*$K356*(G356-P356)</f>
        <v>-0.419287583765268</v>
      </c>
      <c r="S356" s="70" t="n">
        <f aca="false">-const*$M356*$K356*(H356-Q356)</f>
        <v>-7.15956274108516</v>
      </c>
      <c r="T356" s="70" t="n">
        <f aca="false">-const*$M356*$K356*I356</f>
        <v>5.36961939674412</v>
      </c>
      <c r="U356" s="72" t="n">
        <f aca="false">omega*EXP(-A356/tau)*30/PI()</f>
        <v>5847.33721938515</v>
      </c>
      <c r="V356" s="70" t="n">
        <f aca="false">const*($O356/omega)*K356*(wy*I356-wz*(H356-Q356))</f>
        <v>0.452388021088253</v>
      </c>
      <c r="W356" s="70" t="n">
        <f aca="false">const*($O356/omega)*K356*(wz*(G356-P356)-wx*I356)</f>
        <v>4.40106509664523</v>
      </c>
      <c r="X356" s="70" t="n">
        <f aca="false">const*($O356/omega)*K356*(wx*(H356-Q356)-wy*(G356-P356))</f>
        <v>5.90346913349929</v>
      </c>
      <c r="Y356" s="70" t="n">
        <f aca="false">R356+V356</f>
        <v>0.0331004373229843</v>
      </c>
      <c r="Z356" s="70" t="n">
        <f aca="false">S356+W356</f>
        <v>-2.75849764443994</v>
      </c>
      <c r="AA356" s="70" t="n">
        <f aca="false">T356+X356-32.174</f>
        <v>-20.9009114697566</v>
      </c>
      <c r="AB356" s="0" t="n">
        <f aca="false">IF(($D356-height)*($D357-height)&lt;0,1,0)</f>
        <v>0</v>
      </c>
    </row>
    <row r="357" customFormat="false" ht="12.75" hidden="false" customHeight="false" outlineLevel="0" collapsed="false">
      <c r="A357" s="0" t="n">
        <f aca="false">A356+dt</f>
        <v>3.24999999999997</v>
      </c>
      <c r="B357" s="70" t="n">
        <f aca="false">B356+G356*dt+0.5*Y356*dt*dt</f>
        <v>6.55062544619836</v>
      </c>
      <c r="C357" s="70" t="n">
        <f aca="false">C356+H356*dt+0.5*Z356*dt*dt</f>
        <v>191.484001608598</v>
      </c>
      <c r="D357" s="70" t="n">
        <f aca="false">D356+I356*dt+0.5*AA356*dt*dt</f>
        <v>16.6213703531148</v>
      </c>
      <c r="E357" s="1" t="n">
        <f aca="false">SQRT(B357^2+C357^2)</f>
        <v>191.596016570747</v>
      </c>
      <c r="F357" s="1" t="n">
        <f aca="false">ATAN2(C357,B357)*180/PI()</f>
        <v>1.95931188040495</v>
      </c>
      <c r="G357" s="69" t="n">
        <f aca="false">G356+Y356*dt</f>
        <v>2.75149956876227</v>
      </c>
      <c r="H357" s="69" t="n">
        <f aca="false">H356+Z356*dt</f>
        <v>46.9501093572654</v>
      </c>
      <c r="I357" s="69" t="n">
        <f aca="false">I356+AA356*dt</f>
        <v>-35.4419343408506</v>
      </c>
      <c r="J357" s="1" t="n">
        <f aca="false">SQRT(G357^2+H357^2+I357^2)</f>
        <v>58.8898482623045</v>
      </c>
      <c r="K357" s="1" t="n">
        <f aca="false">IF(D357&gt;=hwind,SQRT((G357-vxw)^2+(H357-vyw)^2+I357^2),J357)</f>
        <v>58.8898482623045</v>
      </c>
      <c r="L357" s="1" t="n">
        <f aca="false">J357/1.467</f>
        <v>40.1430458502416</v>
      </c>
      <c r="M357" s="70" t="n">
        <f aca="false">cd0+cdspin*(spin/1000)*EXP(-A357/(tau*146.7/K357))</f>
        <v>0.482920178583813</v>
      </c>
      <c r="N357" s="71" t="n">
        <f aca="false">(romega/K357)*EXP(-A357/(tau*146.7/K357))</f>
        <v>1.34225539259577</v>
      </c>
      <c r="O357" s="71" t="n">
        <f aca="false">cl2_*N357/(cl0+cl1_*N357)</f>
        <v>0.40472025658893</v>
      </c>
      <c r="P357" s="71" t="n">
        <f aca="false">IF(D357&gt;=hwind,vxw,0)</f>
        <v>0</v>
      </c>
      <c r="Q357" s="71" t="n">
        <f aca="false">IF(D357&gt;=hwind,vyw,0)</f>
        <v>0</v>
      </c>
      <c r="R357" s="70" t="n">
        <f aca="false">-const*$M357*$K357*(G357-P357)</f>
        <v>-0.420043232799243</v>
      </c>
      <c r="S357" s="70" t="n">
        <f aca="false">-const*$M357*$K357*(H357-Q357)</f>
        <v>-7.1673918973482</v>
      </c>
      <c r="T357" s="70" t="n">
        <f aca="false">-const*$M357*$K357*I357</f>
        <v>5.41055679099604</v>
      </c>
      <c r="U357" s="72" t="n">
        <f aca="false">omega*EXP(-A357/tau)*30/PI()</f>
        <v>5845.38843179466</v>
      </c>
      <c r="V357" s="70" t="n">
        <f aca="false">const*($O357/omega)*K357*(wy*I357-wz*(H357-Q357))</f>
        <v>0.450523088222796</v>
      </c>
      <c r="W357" s="70" t="n">
        <f aca="false">const*($O357/omega)*K357*(wz*(G357-P357)-wx*I357)</f>
        <v>4.43387197661457</v>
      </c>
      <c r="X357" s="70" t="n">
        <f aca="false">const*($O357/omega)*K357*(wx*(H357-Q357)-wy*(G357-P357))</f>
        <v>5.90854850774224</v>
      </c>
      <c r="Y357" s="70" t="n">
        <f aca="false">R357+V357</f>
        <v>0.0304798554235526</v>
      </c>
      <c r="Z357" s="70" t="n">
        <f aca="false">S357+W357</f>
        <v>-2.73351992073363</v>
      </c>
      <c r="AA357" s="70" t="n">
        <f aca="false">T357+X357-32.174</f>
        <v>-20.8548947012617</v>
      </c>
      <c r="AB357" s="0" t="n">
        <f aca="false">IF(($D357-height)*($D358-height)&lt;0,1,0)</f>
        <v>0</v>
      </c>
    </row>
    <row r="358" customFormat="false" ht="12.75" hidden="false" customHeight="false" outlineLevel="0" collapsed="false">
      <c r="A358" s="0" t="n">
        <f aca="false">A357+dt</f>
        <v>3.25999999999997</v>
      </c>
      <c r="B358" s="70" t="n">
        <f aca="false">B357+G357*dt+0.5*Y357*dt*dt</f>
        <v>6.57814196587875</v>
      </c>
      <c r="C358" s="70" t="n">
        <f aca="false">C357+H357*dt+0.5*Z357*dt*dt</f>
        <v>191.953366026175</v>
      </c>
      <c r="D358" s="70" t="n">
        <f aca="false">D357+I357*dt+0.5*AA357*dt*dt</f>
        <v>16.2659082649712</v>
      </c>
      <c r="E358" s="1" t="n">
        <f aca="false">SQRT(B358^2+C358^2)</f>
        <v>192.066047703653</v>
      </c>
      <c r="F358" s="1" t="n">
        <f aca="false">ATAN2(C358,B358)*180/PI()</f>
        <v>1.96272844811268</v>
      </c>
      <c r="G358" s="69" t="n">
        <f aca="false">G357+Y357*dt</f>
        <v>2.75180436731651</v>
      </c>
      <c r="H358" s="69" t="n">
        <f aca="false">H357+Z357*dt</f>
        <v>46.9227741580581</v>
      </c>
      <c r="I358" s="69" t="n">
        <f aca="false">I357+AA357*dt</f>
        <v>-35.6504832878632</v>
      </c>
      <c r="J358" s="1" t="n">
        <f aca="false">SQRT(G358^2+H358^2+I358^2)</f>
        <v>58.9938651100461</v>
      </c>
      <c r="K358" s="1" t="n">
        <f aca="false">IF(D358&gt;=hwind,SQRT((G358-vxw)^2+(H358-vyw)^2+I358^2),J358)</f>
        <v>58.9938651100461</v>
      </c>
      <c r="L358" s="1" t="n">
        <f aca="false">J358/1.467</f>
        <v>40.2139503135965</v>
      </c>
      <c r="M358" s="70" t="n">
        <f aca="false">cd0+cdspin*(spin/1000)*EXP(-A358/(tau*146.7/K358))</f>
        <v>0.482881780831526</v>
      </c>
      <c r="N358" s="71" t="n">
        <f aca="false">(romega/K358)*EXP(-A358/(tau*146.7/K358))</f>
        <v>1.33960625500142</v>
      </c>
      <c r="O358" s="71" t="n">
        <f aca="false">cl2_*N358/(cl0+cl1_*N358)</f>
        <v>0.404594677354652</v>
      </c>
      <c r="P358" s="71" t="n">
        <f aca="false">IF(D358&gt;=hwind,vxw,0)</f>
        <v>0</v>
      </c>
      <c r="Q358" s="71" t="n">
        <f aca="false">IF(D358&gt;=hwind,vyw,0)</f>
        <v>0</v>
      </c>
      <c r="R358" s="70" t="n">
        <f aca="false">-const*$M358*$K358*(G358-P358)</f>
        <v>-0.420798304737498</v>
      </c>
      <c r="S358" s="70" t="n">
        <f aca="false">-const*$M358*$K358*(H358-Q358)</f>
        <v>-7.17530070589509</v>
      </c>
      <c r="T358" s="70" t="n">
        <f aca="false">-const*$M358*$K358*I358</f>
        <v>5.45157319640225</v>
      </c>
      <c r="U358" s="72" t="n">
        <f aca="false">omega*EXP(-A358/tau)*30/PI()</f>
        <v>5843.44029369179</v>
      </c>
      <c r="V358" s="70" t="n">
        <f aca="false">const*($O358/omega)*K358*(wy*I358-wz*(H358-Q358))</f>
        <v>0.448662257361062</v>
      </c>
      <c r="W358" s="70" t="n">
        <f aca="false">const*($O358/omega)*K358*(wz*(G358-P358)-wx*I358)</f>
        <v>4.46672384359591</v>
      </c>
      <c r="X358" s="70" t="n">
        <f aca="false">const*($O358/omega)*K358*(wx*(H358-Q358)-wy*(G358-P358))</f>
        <v>5.91368434465217</v>
      </c>
      <c r="Y358" s="70" t="n">
        <f aca="false">R358+V358</f>
        <v>0.0278639526235644</v>
      </c>
      <c r="Z358" s="70" t="n">
        <f aca="false">S358+W358</f>
        <v>-2.70857686229918</v>
      </c>
      <c r="AA358" s="70" t="n">
        <f aca="false">T358+X358-32.174</f>
        <v>-20.8087424589456</v>
      </c>
      <c r="AB358" s="0" t="n">
        <f aca="false">IF(($D358-height)*($D359-height)&lt;0,1,0)</f>
        <v>0</v>
      </c>
    </row>
    <row r="359" customFormat="false" ht="12.75" hidden="false" customHeight="false" outlineLevel="0" collapsed="false">
      <c r="A359" s="0" t="n">
        <f aca="false">A358+dt</f>
        <v>3.26999999999997</v>
      </c>
      <c r="B359" s="70" t="n">
        <f aca="false">B358+G358*dt+0.5*Y358*dt*dt</f>
        <v>6.60566140274955</v>
      </c>
      <c r="C359" s="70" t="n">
        <f aca="false">C358+H358*dt+0.5*Z358*dt*dt</f>
        <v>192.422458338912</v>
      </c>
      <c r="D359" s="70" t="n">
        <f aca="false">D358+I358*dt+0.5*AA358*dt*dt</f>
        <v>15.9083629949696</v>
      </c>
      <c r="E359" s="1" t="n">
        <f aca="false">SQRT(B359^2+C359^2)</f>
        <v>192.535807671608</v>
      </c>
      <c r="F359" s="1" t="n">
        <f aca="false">ATAN2(C359,B359)*180/PI()</f>
        <v>1.96613198005392</v>
      </c>
      <c r="G359" s="69" t="n">
        <f aca="false">G358+Y358*dt</f>
        <v>2.75208300684274</v>
      </c>
      <c r="H359" s="69" t="n">
        <f aca="false">H358+Z358*dt</f>
        <v>46.8956883894351</v>
      </c>
      <c r="I359" s="69" t="n">
        <f aca="false">I358+AA358*dt</f>
        <v>-35.8585707124526</v>
      </c>
      <c r="J359" s="1" t="n">
        <f aca="false">SQRT(G359^2+H359^2+I359^2)</f>
        <v>59.0983641392511</v>
      </c>
      <c r="K359" s="1" t="n">
        <f aca="false">IF(D359&gt;=hwind,SQRT((G359-vxw)^2+(H359-vyw)^2+I359^2),J359)</f>
        <v>59.0983641392511</v>
      </c>
      <c r="L359" s="1" t="n">
        <f aca="false">J359/1.467</f>
        <v>40.2851834623388</v>
      </c>
      <c r="M359" s="70" t="n">
        <f aca="false">cd0+cdspin*(spin/1000)*EXP(-A359/(tau*146.7/K359))</f>
        <v>0.482843239903573</v>
      </c>
      <c r="N359" s="71" t="n">
        <f aca="false">(romega/K359)*EXP(-A359/(tau*146.7/K359))</f>
        <v>1.33695448301483</v>
      </c>
      <c r="O359" s="71" t="n">
        <f aca="false">cl2_*N359/(cl0+cl1_*N359)</f>
        <v>0.404468553321879</v>
      </c>
      <c r="P359" s="71" t="n">
        <f aca="false">IF(D359&gt;=hwind,vxw,0)</f>
        <v>0</v>
      </c>
      <c r="Q359" s="71" t="n">
        <f aca="false">IF(D359&gt;=hwind,vyw,0)</f>
        <v>0</v>
      </c>
      <c r="R359" s="70" t="n">
        <f aca="false">-const*$M359*$K359*(G359-P359)</f>
        <v>-0.42155272316053</v>
      </c>
      <c r="S359" s="70" t="n">
        <f aca="false">-const*$M359*$K359*(H359-Q359)</f>
        <v>-7.18328811155065</v>
      </c>
      <c r="T359" s="70" t="n">
        <f aca="false">-const*$M359*$K359*I359</f>
        <v>5.49266795183646</v>
      </c>
      <c r="U359" s="72" t="n">
        <f aca="false">omega*EXP(-A359/tau)*30/PI()</f>
        <v>5841.49280486006</v>
      </c>
      <c r="V359" s="70" t="n">
        <f aca="false">const*($O359/omega)*K359*(wy*I359-wz*(H359-Q359))</f>
        <v>0.446805467200593</v>
      </c>
      <c r="W359" s="70" t="n">
        <f aca="false">const*($O359/omega)*K359*(wz*(G359-P359)-wx*I359)</f>
        <v>4.4996201061272</v>
      </c>
      <c r="X359" s="70" t="n">
        <f aca="false">const*($O359/omega)*K359*(wx*(H359-Q359)-wy*(G359-P359))</f>
        <v>5.91887584709893</v>
      </c>
      <c r="Y359" s="70" t="n">
        <f aca="false">R359+V359</f>
        <v>0.0252527440400628</v>
      </c>
      <c r="Z359" s="70" t="n">
        <f aca="false">S359+W359</f>
        <v>-2.68366800542346</v>
      </c>
      <c r="AA359" s="70" t="n">
        <f aca="false">T359+X359-32.174</f>
        <v>-20.7624562010646</v>
      </c>
      <c r="AB359" s="0" t="n">
        <f aca="false">IF(($D359-height)*($D360-height)&lt;0,1,0)</f>
        <v>0</v>
      </c>
    </row>
    <row r="360" customFormat="false" ht="12.75" hidden="false" customHeight="false" outlineLevel="0" collapsed="false">
      <c r="A360" s="0" t="n">
        <f aca="false">A359+dt</f>
        <v>3.27999999999997</v>
      </c>
      <c r="B360" s="70" t="n">
        <f aca="false">B359+G359*dt+0.5*Y359*dt*dt</f>
        <v>6.63318349545518</v>
      </c>
      <c r="C360" s="70" t="n">
        <f aca="false">C359+H359*dt+0.5*Z359*dt*dt</f>
        <v>192.891281039406</v>
      </c>
      <c r="D360" s="70" t="n">
        <f aca="false">D359+I359*dt+0.5*AA359*dt*dt</f>
        <v>15.5487391650351</v>
      </c>
      <c r="E360" s="1" t="n">
        <f aca="false">SQRT(B360^2+C360^2)</f>
        <v>193.00529895396</v>
      </c>
      <c r="F360" s="1" t="n">
        <f aca="false">ATAN2(C360,B360)*180/PI()</f>
        <v>1.96952248279918</v>
      </c>
      <c r="G360" s="69" t="n">
        <f aca="false">G359+Y359*dt</f>
        <v>2.75233553428314</v>
      </c>
      <c r="H360" s="69" t="n">
        <f aca="false">H359+Z359*dt</f>
        <v>46.8688517093809</v>
      </c>
      <c r="I360" s="69" t="n">
        <f aca="false">I359+AA359*dt</f>
        <v>-36.0661952744633</v>
      </c>
      <c r="J360" s="1" t="n">
        <f aca="false">SQRT(G360^2+H360^2+I360^2)</f>
        <v>59.203336502472</v>
      </c>
      <c r="K360" s="1" t="n">
        <f aca="false">IF(D360&gt;=hwind,SQRT((G360-vxw)^2+(H360-vyw)^2+I360^2),J360)</f>
        <v>59.203336502472</v>
      </c>
      <c r="L360" s="1" t="n">
        <f aca="false">J360/1.467</f>
        <v>40.3567392654887</v>
      </c>
      <c r="M360" s="70" t="n">
        <f aca="false">cd0+cdspin*(spin/1000)*EXP(-A360/(tau*146.7/K360))</f>
        <v>0.482804556496197</v>
      </c>
      <c r="N360" s="71" t="n">
        <f aca="false">(romega/K360)*EXP(-A360/(tau*146.7/K360))</f>
        <v>1.33430035988219</v>
      </c>
      <c r="O360" s="71" t="n">
        <f aca="false">cl2_*N360/(cl0+cl1_*N360)</f>
        <v>0.404341894665176</v>
      </c>
      <c r="P360" s="71" t="n">
        <f aca="false">IF(D360&gt;=hwind,vxw,0)</f>
        <v>0</v>
      </c>
      <c r="Q360" s="71" t="n">
        <f aca="false">IF(D360&gt;=hwind,vyw,0)</f>
        <v>0</v>
      </c>
      <c r="R360" s="70" t="n">
        <f aca="false">-const*$M360*$K360*(G360-P360)</f>
        <v>-0.422306411956173</v>
      </c>
      <c r="S360" s="70" t="n">
        <f aca="false">-const*$M360*$K360*(H360-Q360)</f>
        <v>-7.19135307136518</v>
      </c>
      <c r="T360" s="70" t="n">
        <f aca="false">-const*$M360*$K360*I360</f>
        <v>5.53384038012511</v>
      </c>
      <c r="U360" s="72" t="n">
        <f aca="false">omega*EXP(-A360/tau)*30/PI()</f>
        <v>5839.54596508309</v>
      </c>
      <c r="V360" s="70" t="n">
        <f aca="false">const*($O360/omega)*K360*(wy*I360-wz*(H360-Q360))</f>
        <v>0.44495265862821</v>
      </c>
      <c r="W360" s="70" t="n">
        <f aca="false">const*($O360/omega)*K360*(wz*(G360-P360)-wx*I360)</f>
        <v>4.53256016182849</v>
      </c>
      <c r="X360" s="70" t="n">
        <f aca="false">const*($O360/omega)*K360*(wx*(H360-Q360)-wy*(G360-P360))</f>
        <v>5.92412222792144</v>
      </c>
      <c r="Y360" s="70" t="n">
        <f aca="false">R360+V360</f>
        <v>0.0226462466720369</v>
      </c>
      <c r="Z360" s="70" t="n">
        <f aca="false">S360+W360</f>
        <v>-2.65879290953669</v>
      </c>
      <c r="AA360" s="70" t="n">
        <f aca="false">T360+X360-32.174</f>
        <v>-20.7160373919534</v>
      </c>
      <c r="AB360" s="0" t="n">
        <f aca="false">IF(($D360-height)*($D361-height)&lt;0,1,0)</f>
        <v>0</v>
      </c>
    </row>
    <row r="361" customFormat="false" ht="12.75" hidden="false" customHeight="false" outlineLevel="0" collapsed="false">
      <c r="A361" s="0" t="n">
        <f aca="false">A360+dt</f>
        <v>3.28999999999997</v>
      </c>
      <c r="B361" s="70" t="n">
        <f aca="false">B360+G360*dt+0.5*Y360*dt*dt</f>
        <v>6.66070798311034</v>
      </c>
      <c r="C361" s="70" t="n">
        <f aca="false">C360+H360*dt+0.5*Z360*dt*dt</f>
        <v>193.359836616855</v>
      </c>
      <c r="D361" s="70" t="n">
        <f aca="false">D360+I360*dt+0.5*AA360*dt*dt</f>
        <v>15.1870414104208</v>
      </c>
      <c r="E361" s="1" t="n">
        <f aca="false">SQRT(B361^2+C361^2)</f>
        <v>193.474524026635</v>
      </c>
      <c r="F361" s="1" t="n">
        <f aca="false">ATAN2(C361,B361)*180/PI()</f>
        <v>1.97289996274614</v>
      </c>
      <c r="G361" s="69" t="n">
        <f aca="false">G360+Y360*dt</f>
        <v>2.75256199674986</v>
      </c>
      <c r="H361" s="69" t="n">
        <f aca="false">H360+Z360*dt</f>
        <v>46.8422637802855</v>
      </c>
      <c r="I361" s="69" t="n">
        <f aca="false">I360+AA360*dt</f>
        <v>-36.2733556483828</v>
      </c>
      <c r="J361" s="1" t="n">
        <f aca="false">SQRT(G361^2+H361^2+I361^2)</f>
        <v>59.3087734117126</v>
      </c>
      <c r="K361" s="1" t="n">
        <f aca="false">IF(D361&gt;=hwind,SQRT((G361-vxw)^2+(H361-vyw)^2+I361^2),J361)</f>
        <v>59.3087734117126</v>
      </c>
      <c r="L361" s="1" t="n">
        <f aca="false">J361/1.467</f>
        <v>40.4286117325921</v>
      </c>
      <c r="M361" s="70" t="n">
        <f aca="false">cd0+cdspin*(spin/1000)*EXP(-A361/(tau*146.7/K361))</f>
        <v>0.482765731312011</v>
      </c>
      <c r="N361" s="71" t="n">
        <f aca="false">(romega/K361)*EXP(-A361/(tau*146.7/K361))</f>
        <v>1.33164416409029</v>
      </c>
      <c r="O361" s="71" t="n">
        <f aca="false">cl2_*N361/(cl0+cl1_*N361)</f>
        <v>0.404214711484875</v>
      </c>
      <c r="P361" s="71" t="n">
        <f aca="false">IF(D361&gt;=hwind,vxw,0)</f>
        <v>0</v>
      </c>
      <c r="Q361" s="71" t="n">
        <f aca="false">IF(D361&gt;=hwind,vyw,0)</f>
        <v>0</v>
      </c>
      <c r="R361" s="70" t="n">
        <f aca="false">-const*$M361*$K361*(G361-P361)</f>
        <v>-0.423059295332208</v>
      </c>
      <c r="S361" s="70" t="n">
        <f aca="false">-const*$M361*$K361*(H361-Q361)</f>
        <v>-7.19949455454677</v>
      </c>
      <c r="T361" s="70" t="n">
        <f aca="false">-const*$M361*$K361*I361</f>
        <v>5.57508978837142</v>
      </c>
      <c r="U361" s="72" t="n">
        <f aca="false">omega*EXP(-A361/tau)*30/PI()</f>
        <v>5837.59977414458</v>
      </c>
      <c r="V361" s="70" t="n">
        <f aca="false">const*($O361/omega)*K361*(wy*I361-wz*(H361-Q361))</f>
        <v>0.443103774691817</v>
      </c>
      <c r="W361" s="70" t="n">
        <f aca="false">const*($O361/omega)*K361*(wz*(G361-P361)-wx*I361)</f>
        <v>4.56554339766931</v>
      </c>
      <c r="X361" s="70" t="n">
        <f aca="false">const*($O361/omega)*K361*(wx*(H361-Q361)-wy*(G361-P361))</f>
        <v>5.92942270987242</v>
      </c>
      <c r="Y361" s="70" t="n">
        <f aca="false">R361+V361</f>
        <v>0.0200444793596085</v>
      </c>
      <c r="Z361" s="70" t="n">
        <f aca="false">S361+W361</f>
        <v>-2.63395115687745</v>
      </c>
      <c r="AA361" s="70" t="n">
        <f aca="false">T361+X361-32.174</f>
        <v>-20.6694875017562</v>
      </c>
      <c r="AB361" s="0" t="n">
        <f aca="false">IF(($D361-height)*($D362-height)&lt;0,1,0)</f>
        <v>0</v>
      </c>
    </row>
    <row r="362" customFormat="false" ht="12.75" hidden="false" customHeight="false" outlineLevel="0" collapsed="false">
      <c r="A362" s="0" t="n">
        <f aca="false">A361+dt</f>
        <v>3.29999999999997</v>
      </c>
      <c r="B362" s="70" t="n">
        <f aca="false">B361+G361*dt+0.5*Y361*dt*dt</f>
        <v>6.68823460530181</v>
      </c>
      <c r="C362" s="70" t="n">
        <f aca="false">C361+H361*dt+0.5*Z361*dt*dt</f>
        <v>193.8281275571</v>
      </c>
      <c r="D362" s="70" t="n">
        <f aca="false">D361+I361*dt+0.5*AA361*dt*dt</f>
        <v>14.8232743795619</v>
      </c>
      <c r="E362" s="1" t="n">
        <f aca="false">SQRT(B362^2+C362^2)</f>
        <v>193.943485362172</v>
      </c>
      <c r="F362" s="1" t="n">
        <f aca="false">ATAN2(C362,B362)*180/PI()</f>
        <v>1.9762644261239</v>
      </c>
      <c r="G362" s="69" t="n">
        <f aca="false">G361+Y361*dt</f>
        <v>2.75276244154346</v>
      </c>
      <c r="H362" s="69" t="n">
        <f aca="false">H361+Z361*dt</f>
        <v>46.8159242687167</v>
      </c>
      <c r="I362" s="69" t="n">
        <f aca="false">I361+AA361*dt</f>
        <v>-36.4800505234004</v>
      </c>
      <c r="J362" s="1" t="n">
        <f aca="false">SQRT(G362^2+H362^2+I362^2)</f>
        <v>59.414666138788</v>
      </c>
      <c r="K362" s="1" t="n">
        <f aca="false">IF(D362&gt;=hwind,SQRT((G362-vxw)^2+(H362-vyw)^2+I362^2),J362)</f>
        <v>59.414666138788</v>
      </c>
      <c r="L362" s="1" t="n">
        <f aca="false">J362/1.467</f>
        <v>40.5007949139659</v>
      </c>
      <c r="M362" s="70" t="n">
        <f aca="false">cd0+cdspin*(spin/1000)*EXP(-A362/(tau*146.7/K362))</f>
        <v>0.48272676505981</v>
      </c>
      <c r="N362" s="71" t="n">
        <f aca="false">(romega/K362)*EXP(-A362/(tau*146.7/K362))</f>
        <v>1.32898616938723</v>
      </c>
      <c r="O362" s="71" t="n">
        <f aca="false">cl2_*N362/(cl0+cl1_*N362)</f>
        <v>0.40408701380662</v>
      </c>
      <c r="P362" s="71" t="n">
        <f aca="false">IF(D362&gt;=hwind,vxw,0)</f>
        <v>0</v>
      </c>
      <c r="Q362" s="71" t="n">
        <f aca="false">IF(D362&gt;=hwind,vyw,0)</f>
        <v>0</v>
      </c>
      <c r="R362" s="70" t="n">
        <f aca="false">-const*$M362*$K362*(G362-P362)</f>
        <v>-0.423811297828702</v>
      </c>
      <c r="S362" s="70" t="n">
        <f aca="false">-const*$M362*$K362*(H362-Q362)</f>
        <v>-7.20771154239167</v>
      </c>
      <c r="T362" s="70" t="n">
        <f aca="false">-const*$M362*$K362*I362</f>
        <v>5.61641546827783</v>
      </c>
      <c r="U362" s="72" t="n">
        <f aca="false">omega*EXP(-A362/tau)*30/PI()</f>
        <v>5835.65423182826</v>
      </c>
      <c r="V362" s="70" t="n">
        <f aca="false">const*($O362/omega)*K362*(wy*I362-wz*(H362-Q362))</f>
        <v>0.441258760572078</v>
      </c>
      <c r="W362" s="70" t="n">
        <f aca="false">const*($O362/omega)*K362*(wz*(G362-P362)-wx*I362)</f>
        <v>4.59856919023423</v>
      </c>
      <c r="X362" s="70" t="n">
        <f aca="false">const*($O362/omega)*K362*(wx*(H362-Q362)-wy*(G362-P362))</f>
        <v>5.93477652556124</v>
      </c>
      <c r="Y362" s="70" t="n">
        <f aca="false">R362+V362</f>
        <v>0.0174474627433763</v>
      </c>
      <c r="Z362" s="70" t="n">
        <f aca="false">S362+W362</f>
        <v>-2.60914235215744</v>
      </c>
      <c r="AA362" s="70" t="n">
        <f aca="false">T362+X362-32.174</f>
        <v>-20.6228080061609</v>
      </c>
      <c r="AB362" s="0" t="n">
        <f aca="false">IF(($D362-height)*($D363-height)&lt;0,1,0)</f>
        <v>0</v>
      </c>
    </row>
    <row r="363" customFormat="false" ht="12.75" hidden="false" customHeight="false" outlineLevel="0" collapsed="false">
      <c r="A363" s="0" t="n">
        <f aca="false">A362+dt</f>
        <v>3.30999999999997</v>
      </c>
      <c r="B363" s="70" t="n">
        <f aca="false">B362+G362*dt+0.5*Y362*dt*dt</f>
        <v>6.71576310209038</v>
      </c>
      <c r="C363" s="70" t="n">
        <f aca="false">C362+H362*dt+0.5*Z362*dt*dt</f>
        <v>194.296156342669</v>
      </c>
      <c r="D363" s="70" t="n">
        <f aca="false">D362+I362*dt+0.5*AA362*dt*dt</f>
        <v>14.4574427339276</v>
      </c>
      <c r="E363" s="1" t="n">
        <f aca="false">SQRT(B363^2+C363^2)</f>
        <v>194.412185429768</v>
      </c>
      <c r="F363" s="1" t="n">
        <f aca="false">ATAN2(C363,B363)*180/PI()</f>
        <v>1.97961587899722</v>
      </c>
      <c r="G363" s="69" t="n">
        <f aca="false">G362+Y362*dt</f>
        <v>2.75293691617089</v>
      </c>
      <c r="H363" s="69" t="n">
        <f aca="false">H362+Z362*dt</f>
        <v>46.7898328451952</v>
      </c>
      <c r="I363" s="69" t="n">
        <f aca="false">I362+AA362*dt</f>
        <v>-36.686278603462</v>
      </c>
      <c r="J363" s="1" t="n">
        <f aca="false">SQRT(G363^2+H363^2+I363^2)</f>
        <v>59.5210060156627</v>
      </c>
      <c r="K363" s="1" t="n">
        <f aca="false">IF(D363&gt;=hwind,SQRT((G363-vxw)^2+(H363-vyw)^2+I363^2),J363)</f>
        <v>59.5210060156627</v>
      </c>
      <c r="L363" s="1" t="n">
        <f aca="false">J363/1.467</f>
        <v>40.5732829009289</v>
      </c>
      <c r="M363" s="70" t="n">
        <f aca="false">cd0+cdspin*(spin/1000)*EXP(-A363/(tau*146.7/K363))</f>
        <v>0.482687658454392</v>
      </c>
      <c r="N363" s="71" t="n">
        <f aca="false">(romega/K363)*EXP(-A363/(tau*146.7/K363))</f>
        <v>1.32632664480485</v>
      </c>
      <c r="O363" s="71" t="n">
        <f aca="false">cl2_*N363/(cl0+cl1_*N363)</f>
        <v>0.403958811580933</v>
      </c>
      <c r="P363" s="71" t="n">
        <f aca="false">IF(D363&gt;=hwind,vxw,0)</f>
        <v>0</v>
      </c>
      <c r="Q363" s="71" t="n">
        <f aca="false">IF(D363&gt;=hwind,vyw,0)</f>
        <v>0</v>
      </c>
      <c r="R363" s="70" t="n">
        <f aca="false">-const*$M363*$K363*(G363-P363)</f>
        <v>-0.424562344330063</v>
      </c>
      <c r="S363" s="70" t="n">
        <f aca="false">-const*$M363*$K363*(H363-Q363)</f>
        <v>-7.21600302821276</v>
      </c>
      <c r="T363" s="70" t="n">
        <f aca="false">-const*$M363*$K363*I363</f>
        <v>5.65781669646686</v>
      </c>
      <c r="U363" s="72" t="n">
        <f aca="false">omega*EXP(-A363/tau)*30/PI()</f>
        <v>5833.70933791798</v>
      </c>
      <c r="V363" s="70" t="n">
        <f aca="false">const*($O363/omega)*K363*(wy*I363-wz*(H363-Q363))</f>
        <v>0.439417563553993</v>
      </c>
      <c r="W363" s="70" t="n">
        <f aca="false">const*($O363/omega)*K363*(wz*(G363-P363)-wx*I363)</f>
        <v>4.63163690598674</v>
      </c>
      <c r="X363" s="70" t="n">
        <f aca="false">const*($O363/omega)*K363*(wx*(H363-Q363)-wy*(G363-P363))</f>
        <v>5.94018291739499</v>
      </c>
      <c r="Y363" s="70" t="n">
        <f aca="false">R363+V363</f>
        <v>0.0148552192239292</v>
      </c>
      <c r="Z363" s="70" t="n">
        <f aca="false">S363+W363</f>
        <v>-2.58436612222602</v>
      </c>
      <c r="AA363" s="70" t="n">
        <f aca="false">T363+X363-32.174</f>
        <v>-20.5760003861381</v>
      </c>
      <c r="AB363" s="0" t="n">
        <f aca="false">IF(($D363-height)*($D364-height)&lt;0,1,0)</f>
        <v>0</v>
      </c>
    </row>
    <row r="364" customFormat="false" ht="12.75" hidden="false" customHeight="false" outlineLevel="0" collapsed="false">
      <c r="A364" s="0" t="n">
        <f aca="false">A363+dt</f>
        <v>3.31999999999997</v>
      </c>
      <c r="B364" s="70" t="n">
        <f aca="false">B363+G363*dt+0.5*Y363*dt*dt</f>
        <v>6.74329321401305</v>
      </c>
      <c r="C364" s="70" t="n">
        <f aca="false">C363+H363*dt+0.5*Z363*dt*dt</f>
        <v>194.763925452815</v>
      </c>
      <c r="D364" s="70" t="n">
        <f aca="false">D363+I363*dt+0.5*AA363*dt*dt</f>
        <v>14.0895511478737</v>
      </c>
      <c r="E364" s="1" t="n">
        <f aca="false">SQRT(B364^2+C364^2)</f>
        <v>194.880626695318</v>
      </c>
      <c r="F364" s="1" t="n">
        <f aca="false">ATAN2(C364,B364)*180/PI()</f>
        <v>1.98295432727076</v>
      </c>
      <c r="G364" s="69" t="n">
        <f aca="false">G363+Y363*dt</f>
        <v>2.75308546836313</v>
      </c>
      <c r="H364" s="69" t="n">
        <f aca="false">H363+Z363*dt</f>
        <v>46.7639891839729</v>
      </c>
      <c r="I364" s="69" t="n">
        <f aca="false">I363+AA363*dt</f>
        <v>-36.8920386073234</v>
      </c>
      <c r="J364" s="1" t="n">
        <f aca="false">SQRT(G364^2+H364^2+I364^2)</f>
        <v>59.6277844347673</v>
      </c>
      <c r="K364" s="1" t="n">
        <f aca="false">IF(D364&gt;=hwind,SQRT((G364-vxw)^2+(H364-vyw)^2+I364^2),J364)</f>
        <v>59.6277844347673</v>
      </c>
      <c r="L364" s="1" t="n">
        <f aca="false">J364/1.467</f>
        <v>40.6460698260173</v>
      </c>
      <c r="M364" s="70" t="n">
        <f aca="false">cd0+cdspin*(spin/1000)*EXP(-A364/(tau*146.7/K364))</f>
        <v>0.48264841221638</v>
      </c>
      <c r="N364" s="71" t="n">
        <f aca="false">(romega/K364)*EXP(-A364/(tau*146.7/K364))</f>
        <v>1.32366585468287</v>
      </c>
      <c r="O364" s="71" t="n">
        <f aca="false">cl2_*N364/(cl0+cl1_*N364)</f>
        <v>0.403830114682809</v>
      </c>
      <c r="P364" s="71" t="n">
        <f aca="false">IF(D364&gt;=hwind,vxw,0)</f>
        <v>0</v>
      </c>
      <c r="Q364" s="71" t="n">
        <f aca="false">IF(D364&gt;=hwind,vyw,0)</f>
        <v>0</v>
      </c>
      <c r="R364" s="70" t="n">
        <f aca="false">-const*$M364*$K364*(G364-P364)</f>
        <v>-0.425312360076832</v>
      </c>
      <c r="S364" s="70" t="n">
        <f aca="false">-const*$M364*$K364*(H364-Q364)</f>
        <v>-7.2243680172662</v>
      </c>
      <c r="T364" s="70" t="n">
        <f aca="false">-const*$M364*$K364*I364</f>
        <v>5.6992927348003</v>
      </c>
      <c r="U364" s="72" t="n">
        <f aca="false">omega*EXP(-A364/tau)*30/PI()</f>
        <v>5831.76509219763</v>
      </c>
      <c r="V364" s="70" t="n">
        <f aca="false">const*($O364/omega)*K364*(wy*I364-wz*(H364-Q364))</f>
        <v>0.437580132998374</v>
      </c>
      <c r="W364" s="70" t="n">
        <f aca="false">const*($O364/omega)*K364*(wz*(G364-P364)-wx*I364)</f>
        <v>4.66474590153134</v>
      </c>
      <c r="X364" s="70" t="n">
        <f aca="false">const*($O364/omega)*K364*(wx*(H364-Q364)-wy*(G364-P364))</f>
        <v>5.94564113751778</v>
      </c>
      <c r="Y364" s="70" t="n">
        <f aca="false">R364+V364</f>
        <v>0.0122677729215421</v>
      </c>
      <c r="Z364" s="70" t="n">
        <f aca="false">S364+W364</f>
        <v>-2.55962211573486</v>
      </c>
      <c r="AA364" s="70" t="n">
        <f aca="false">T364+X364-32.174</f>
        <v>-20.5290661276819</v>
      </c>
      <c r="AB364" s="0" t="n">
        <f aca="false">IF(($D364-height)*($D365-height)&lt;0,1,0)</f>
        <v>0</v>
      </c>
    </row>
    <row r="365" customFormat="false" ht="12.75" hidden="false" customHeight="false" outlineLevel="0" collapsed="false">
      <c r="A365" s="0" t="n">
        <f aca="false">A364+dt</f>
        <v>3.32999999999997</v>
      </c>
      <c r="B365" s="70" t="n">
        <f aca="false">B364+G364*dt+0.5*Y364*dt*dt</f>
        <v>6.77082468208533</v>
      </c>
      <c r="C365" s="70" t="n">
        <f aca="false">C364+H364*dt+0.5*Z364*dt*dt</f>
        <v>195.231437363549</v>
      </c>
      <c r="D365" s="70" t="n">
        <f aca="false">D364+I364*dt+0.5*AA364*dt*dt</f>
        <v>13.7196043084941</v>
      </c>
      <c r="E365" s="1" t="n">
        <f aca="false">SQRT(B365^2+C365^2)</f>
        <v>195.34881162145</v>
      </c>
      <c r="F365" s="1" t="n">
        <f aca="false">ATAN2(C365,B365)*180/PI()</f>
        <v>1.98627977669327</v>
      </c>
      <c r="G365" s="69" t="n">
        <f aca="false">G364+Y364*dt</f>
        <v>2.75320814609235</v>
      </c>
      <c r="H365" s="69" t="n">
        <f aca="false">H364+Z364*dt</f>
        <v>46.7383929628156</v>
      </c>
      <c r="I365" s="69" t="n">
        <f aca="false">I364+AA364*dt</f>
        <v>-37.0973292686002</v>
      </c>
      <c r="J365" s="1" t="n">
        <f aca="false">SQRT(G365^2+H365^2+I365^2)</f>
        <v>59.7349928492941</v>
      </c>
      <c r="K365" s="1" t="n">
        <f aca="false">IF(D365&gt;=hwind,SQRT((G365-vxw)^2+(H365-vyw)^2+I365^2),J365)</f>
        <v>59.7349928492941</v>
      </c>
      <c r="L365" s="1" t="n">
        <f aca="false">J365/1.467</f>
        <v>40.7191498631862</v>
      </c>
      <c r="M365" s="70" t="n">
        <f aca="false">cd0+cdspin*(spin/1000)*EXP(-A365/(tau*146.7/K365))</f>
        <v>0.482609027072038</v>
      </c>
      <c r="N365" s="71" t="n">
        <f aca="false">(romega/K365)*EXP(-A365/(tau*146.7/K365))</f>
        <v>1.32100405869471</v>
      </c>
      <c r="O365" s="71" t="n">
        <f aca="false">cl2_*N365/(cl0+cl1_*N365)</f>
        <v>0.403700932911351</v>
      </c>
      <c r="P365" s="71" t="n">
        <f aca="false">IF(D365&gt;=hwind,vxw,0)</f>
        <v>0</v>
      </c>
      <c r="Q365" s="71" t="n">
        <f aca="false">IF(D365&gt;=hwind,vyw,0)</f>
        <v>0</v>
      </c>
      <c r="R365" s="70" t="n">
        <f aca="false">-const*$M365*$K365*(G365-P365)</f>
        <v>-0.426061270677187</v>
      </c>
      <c r="S365" s="70" t="n">
        <f aca="false">-const*$M365*$K365*(H365-Q365)</f>
        <v>-7.23280552667627</v>
      </c>
      <c r="T365" s="70" t="n">
        <f aca="false">-const*$M365*$K365*I365</f>
        <v>5.74084283069662</v>
      </c>
      <c r="U365" s="72" t="n">
        <f aca="false">omega*EXP(-A365/tau)*30/PI()</f>
        <v>5829.82149445118</v>
      </c>
      <c r="V365" s="70" t="n">
        <f aca="false">const*($O365/omega)*K365*(wy*I365-wz*(H365-Q365))</f>
        <v>0.435746420313247</v>
      </c>
      <c r="W365" s="70" t="n">
        <f aca="false">const*($O365/omega)*K365*(wz*(G365-P365)-wx*I365)</f>
        <v>4.69789552387371</v>
      </c>
      <c r="X365" s="70" t="n">
        <f aca="false">const*($O365/omega)*K365*(wx*(H365-Q365)-wy*(G365-P365))</f>
        <v>5.95115044774838</v>
      </c>
      <c r="Y365" s="70" t="n">
        <f aca="false">R365+V365</f>
        <v>0.00968514963606076</v>
      </c>
      <c r="Z365" s="70" t="n">
        <f aca="false">S365+W365</f>
        <v>-2.53491000280256</v>
      </c>
      <c r="AA365" s="70" t="n">
        <f aca="false">T365+X365-32.174</f>
        <v>-20.482006721555</v>
      </c>
      <c r="AB365" s="0" t="n">
        <f aca="false">IF(($D365-height)*($D366-height)&lt;0,1,0)</f>
        <v>0</v>
      </c>
    </row>
    <row r="366" customFormat="false" ht="12.75" hidden="false" customHeight="false" outlineLevel="0" collapsed="false">
      <c r="A366" s="0" t="n">
        <f aca="false">A365+dt</f>
        <v>3.33999999999997</v>
      </c>
      <c r="B366" s="70" t="n">
        <f aca="false">B365+G365*dt+0.5*Y365*dt*dt</f>
        <v>6.79835724780373</v>
      </c>
      <c r="C366" s="70" t="n">
        <f aca="false">C365+H365*dt+0.5*Z365*dt*dt</f>
        <v>195.698694547677</v>
      </c>
      <c r="D366" s="70" t="n">
        <f aca="false">D365+I365*dt+0.5*AA365*dt*dt</f>
        <v>13.347606915472</v>
      </c>
      <c r="E366" s="1" t="n">
        <f aca="false">SQRT(B366^2+C366^2)</f>
        <v>195.816742667561</v>
      </c>
      <c r="F366" s="1" t="n">
        <f aca="false">ATAN2(C366,B366)*180/PI()</f>
        <v>1.9895922328619</v>
      </c>
      <c r="G366" s="69" t="n">
        <f aca="false">G365+Y365*dt</f>
        <v>2.75330499758871</v>
      </c>
      <c r="H366" s="69" t="n">
        <f aca="false">H365+Z365*dt</f>
        <v>46.7130438627875</v>
      </c>
      <c r="I366" s="69" t="n">
        <f aca="false">I365+AA365*dt</f>
        <v>-37.3021493358157</v>
      </c>
      <c r="J366" s="1" t="n">
        <f aca="false">SQRT(G366^2+H366^2+I366^2)</f>
        <v>59.842622773471</v>
      </c>
      <c r="K366" s="1" t="n">
        <f aca="false">IF(D366&gt;=hwind,SQRT((G366-vxw)^2+(H366-vyw)^2+I366^2),J366)</f>
        <v>59.842622773471</v>
      </c>
      <c r="L366" s="1" t="n">
        <f aca="false">J366/1.467</f>
        <v>40.7925172279966</v>
      </c>
      <c r="M366" s="70" t="n">
        <f aca="false">cd0+cdspin*(spin/1000)*EXP(-A366/(tau*146.7/K366))</f>
        <v>0.482569503753107</v>
      </c>
      <c r="N366" s="71" t="n">
        <f aca="false">(romega/K366)*EXP(-A366/(tau*146.7/K366))</f>
        <v>1.31834151187479</v>
      </c>
      <c r="O366" s="71" t="n">
        <f aca="false">cl2_*N366/(cl0+cl1_*N366)</f>
        <v>0.403571275989422</v>
      </c>
      <c r="P366" s="71" t="n">
        <f aca="false">IF(D366&gt;=hwind,vxw,0)</f>
        <v>0</v>
      </c>
      <c r="Q366" s="71" t="n">
        <f aca="false">IF(D366&gt;=hwind,vyw,0)</f>
        <v>0</v>
      </c>
      <c r="R366" s="70" t="n">
        <f aca="false">-const*$M366*$K366*(G366-P366)</f>
        <v>-0.426809002118196</v>
      </c>
      <c r="S366" s="70" t="n">
        <f aca="false">-const*$M366*$K366*(H366-Q366)</f>
        <v>-7.24131458535861</v>
      </c>
      <c r="T366" s="70" t="n">
        <f aca="false">-const*$M366*$K366*I366</f>
        <v>5.78246621744654</v>
      </c>
      <c r="U366" s="72" t="n">
        <f aca="false">omega*EXP(-A366/tau)*30/PI()</f>
        <v>5827.87854446269</v>
      </c>
      <c r="V366" s="70" t="n">
        <f aca="false">const*($O366/omega)*K366*(wy*I366-wz*(H366-Q366))</f>
        <v>0.433916378925182</v>
      </c>
      <c r="W366" s="70" t="n">
        <f aca="false">const*($O366/omega)*K366*(wz*(G366-P366)-wx*I366)</f>
        <v>4.731085110679</v>
      </c>
      <c r="X366" s="70" t="n">
        <f aca="false">const*($O366/omega)*K366*(wx*(H366-Q366)-wy*(G366-P366))</f>
        <v>5.95671011951623</v>
      </c>
      <c r="Y366" s="70" t="n">
        <f aca="false">R366+V366</f>
        <v>0.00710737680698642</v>
      </c>
      <c r="Z366" s="70" t="n">
        <f aca="false">S366+W366</f>
        <v>-2.51022947467961</v>
      </c>
      <c r="AA366" s="70" t="n">
        <f aca="false">T366+X366-32.174</f>
        <v>-20.4348236630372</v>
      </c>
      <c r="AB366" s="0" t="n">
        <f aca="false">IF(($D366-height)*($D367-height)&lt;0,1,0)</f>
        <v>0</v>
      </c>
    </row>
    <row r="367" customFormat="false" ht="12.75" hidden="false" customHeight="false" outlineLevel="0" collapsed="false">
      <c r="A367" s="0" t="n">
        <f aca="false">A366+dt</f>
        <v>3.34999999999997</v>
      </c>
      <c r="B367" s="70" t="n">
        <f aca="false">B366+G366*dt+0.5*Y366*dt*dt</f>
        <v>6.82589065314846</v>
      </c>
      <c r="C367" s="70" t="n">
        <f aca="false">C366+H366*dt+0.5*Z366*dt*dt</f>
        <v>196.165699474831</v>
      </c>
      <c r="D367" s="70" t="n">
        <f aca="false">D366+I366*dt+0.5*AA366*dt*dt</f>
        <v>12.9735636809307</v>
      </c>
      <c r="E367" s="1" t="n">
        <f aca="false">SQRT(B367^2+C367^2)</f>
        <v>196.284422289846</v>
      </c>
      <c r="F367" s="1" t="n">
        <f aca="false">ATAN2(C367,B367)*180/PI()</f>
        <v>1.9928917012264</v>
      </c>
      <c r="G367" s="69" t="n">
        <f aca="false">G366+Y366*dt</f>
        <v>2.75337607135678</v>
      </c>
      <c r="H367" s="69" t="n">
        <f aca="false">H366+Z366*dt</f>
        <v>46.6879415680407</v>
      </c>
      <c r="I367" s="69" t="n">
        <f aca="false">I366+AA366*dt</f>
        <v>-37.5064975724461</v>
      </c>
      <c r="J367" s="1" t="n">
        <f aca="false">SQRT(G367^2+H367^2+I367^2)</f>
        <v>59.9506657828169</v>
      </c>
      <c r="K367" s="1" t="n">
        <f aca="false">IF(D367&gt;=hwind,SQRT((G367-vxw)^2+(H367-vyw)^2+I367^2),J367)</f>
        <v>59.9506657828169</v>
      </c>
      <c r="L367" s="1" t="n">
        <f aca="false">J367/1.467</f>
        <v>40.8661661777893</v>
      </c>
      <c r="M367" s="70" t="n">
        <f aca="false">cd0+cdspin*(spin/1000)*EXP(-A367/(tau*146.7/K367))</f>
        <v>0.482529842996621</v>
      </c>
      <c r="N367" s="71" t="n">
        <f aca="false">(romega/K367)*EXP(-A367/(tau*146.7/K367))</f>
        <v>1.31567846464743</v>
      </c>
      <c r="O367" s="71" t="n">
        <f aca="false">cl2_*N367/(cl0+cl1_*N367)</f>
        <v>0.403441153563336</v>
      </c>
      <c r="P367" s="71" t="n">
        <f aca="false">IF(D367&gt;=hwind,vxw,0)</f>
        <v>0</v>
      </c>
      <c r="Q367" s="71" t="n">
        <f aca="false">IF(D367&gt;=hwind,vyw,0)</f>
        <v>0</v>
      </c>
      <c r="R367" s="70" t="n">
        <f aca="false">-const*$M367*$K367*(G367-P367)</f>
        <v>-0.427555480776794</v>
      </c>
      <c r="S367" s="70" t="n">
        <f aca="false">-const*$M367*$K367*(H367-Q367)</f>
        <v>-7.24989423394168</v>
      </c>
      <c r="T367" s="70" t="n">
        <f aca="false">-const*$M367*$K367*I367</f>
        <v>5.82416211452682</v>
      </c>
      <c r="U367" s="72" t="n">
        <f aca="false">omega*EXP(-A367/tau)*30/PI()</f>
        <v>5825.93624201626</v>
      </c>
      <c r="V367" s="70" t="n">
        <f aca="false">const*($O367/omega)*K367*(wy*I367-wz*(H367-Q367))</f>
        <v>0.432089964250566</v>
      </c>
      <c r="W367" s="70" t="n">
        <f aca="false">const*($O367/omega)*K367*(wz*(G367-P367)-wx*I367)</f>
        <v>4.76431399052811</v>
      </c>
      <c r="X367" s="70" t="n">
        <f aca="false">const*($O367/omega)*K367*(wx*(H367-Q367)-wy*(G367-P367))</f>
        <v>5.96231943379596</v>
      </c>
      <c r="Y367" s="70" t="n">
        <f aca="false">R367+V367</f>
        <v>0.00453448347377255</v>
      </c>
      <c r="Z367" s="70" t="n">
        <f aca="false">S367+W367</f>
        <v>-2.48558024341357</v>
      </c>
      <c r="AA367" s="70" t="n">
        <f aca="false">T367+X367-32.174</f>
        <v>-20.3875184516772</v>
      </c>
      <c r="AB367" s="0" t="n">
        <f aca="false">IF(($D367-height)*($D368-height)&lt;0,1,0)</f>
        <v>0</v>
      </c>
    </row>
    <row r="368" customFormat="false" ht="12.75" hidden="false" customHeight="false" outlineLevel="0" collapsed="false">
      <c r="A368" s="0" t="n">
        <f aca="false">A367+dt</f>
        <v>3.35999999999997</v>
      </c>
      <c r="B368" s="70" t="n">
        <f aca="false">B367+G367*dt+0.5*Y367*dt*dt</f>
        <v>6.8534246405862</v>
      </c>
      <c r="C368" s="70" t="n">
        <f aca="false">C367+H367*dt+0.5*Z367*dt*dt</f>
        <v>196.632454611499</v>
      </c>
      <c r="D368" s="70" t="n">
        <f aca="false">D367+I367*dt+0.5*AA367*dt*dt</f>
        <v>12.5974793292836</v>
      </c>
      <c r="E368" s="1" t="n">
        <f aca="false">SQRT(B368^2+C368^2)</f>
        <v>196.751852941332</v>
      </c>
      <c r="F368" s="1" t="n">
        <f aca="false">ATAN2(C368,B368)*180/PI()</f>
        <v>1.99617818709334</v>
      </c>
      <c r="G368" s="69" t="n">
        <f aca="false">G367+Y367*dt</f>
        <v>2.75342141619152</v>
      </c>
      <c r="H368" s="69" t="n">
        <f aca="false">H367+Z367*dt</f>
        <v>46.6630857656066</v>
      </c>
      <c r="I368" s="69" t="n">
        <f aca="false">I367+AA367*dt</f>
        <v>-37.7103727569629</v>
      </c>
      <c r="J368" s="1" t="n">
        <f aca="false">SQRT(G368^2+H368^2+I368^2)</f>
        <v>60.059113514375</v>
      </c>
      <c r="K368" s="1" t="n">
        <f aca="false">IF(D368&gt;=hwind,SQRT((G368-vxw)^2+(H368-vyw)^2+I368^2),J368)</f>
        <v>60.059113514375</v>
      </c>
      <c r="L368" s="1" t="n">
        <f aca="false">J368/1.467</f>
        <v>40.9400910118439</v>
      </c>
      <c r="M368" s="70" t="n">
        <f aca="false">cd0+cdspin*(spin/1000)*EXP(-A368/(tau*146.7/K368))</f>
        <v>0.482490045544744</v>
      </c>
      <c r="N368" s="71" t="n">
        <f aca="false">(romega/K368)*EXP(-A368/(tau*146.7/K368))</f>
        <v>1.31301516285707</v>
      </c>
      <c r="O368" s="71" t="n">
        <f aca="false">cl2_*N368/(cl0+cl1_*N368)</f>
        <v>0.403310575202568</v>
      </c>
      <c r="P368" s="71" t="n">
        <f aca="false">IF(D368&gt;=hwind,vxw,0)</f>
        <v>0</v>
      </c>
      <c r="Q368" s="71" t="n">
        <f aca="false">IF(D368&gt;=hwind,vyw,0)</f>
        <v>0</v>
      </c>
      <c r="R368" s="70" t="n">
        <f aca="false">-const*$M368*$K368*(G368-P368)</f>
        <v>-0.428300633430498</v>
      </c>
      <c r="S368" s="70" t="n">
        <f aca="false">-const*$M368*$K368*(H368-Q368)</f>
        <v>-7.25854352468683</v>
      </c>
      <c r="T368" s="70" t="n">
        <f aca="false">-const*$M368*$K368*I368</f>
        <v>5.86592972791201</v>
      </c>
      <c r="U368" s="72" t="n">
        <f aca="false">omega*EXP(-A368/tau)*30/PI()</f>
        <v>5823.99458689608</v>
      </c>
      <c r="V368" s="70" t="n">
        <f aca="false">const*($O368/omega)*K368*(wy*I368-wz*(H368-Q368))</f>
        <v>0.430267133666837</v>
      </c>
      <c r="W368" s="70" t="n">
        <f aca="false">const*($O368/omega)*K368*(wz*(G368-P368)-wx*I368)</f>
        <v>4.79758148317205</v>
      </c>
      <c r="X368" s="70" t="n">
        <f aca="false">const*($O368/omega)*K368*(wx*(H368-Q368)-wy*(G368-P368))</f>
        <v>5.96797768104031</v>
      </c>
      <c r="Y368" s="70" t="n">
        <f aca="false">R368+V368</f>
        <v>0.00196650023633843</v>
      </c>
      <c r="Z368" s="70" t="n">
        <f aca="false">S368+W368</f>
        <v>-2.46096204151478</v>
      </c>
      <c r="AA368" s="70" t="n">
        <f aca="false">T368+X368-32.174</f>
        <v>-20.3400925910477</v>
      </c>
      <c r="AB368" s="0" t="n">
        <f aca="false">IF(($D368-height)*($D369-height)&lt;0,1,0)</f>
        <v>0</v>
      </c>
    </row>
    <row r="369" customFormat="false" ht="12.75" hidden="false" customHeight="false" outlineLevel="0" collapsed="false">
      <c r="A369" s="0" t="n">
        <f aca="false">A368+dt</f>
        <v>3.36999999999997</v>
      </c>
      <c r="B369" s="70" t="n">
        <f aca="false">B368+G368*dt+0.5*Y368*dt*dt</f>
        <v>6.88095895307313</v>
      </c>
      <c r="C369" s="70" t="n">
        <f aca="false">C368+H368*dt+0.5*Z368*dt*dt</f>
        <v>197.098962421053</v>
      </c>
      <c r="D369" s="70" t="n">
        <f aca="false">D368+I368*dt+0.5*AA368*dt*dt</f>
        <v>12.2193585970844</v>
      </c>
      <c r="E369" s="1" t="n">
        <f aca="false">SQRT(B369^2+C369^2)</f>
        <v>197.219037071906</v>
      </c>
      <c r="F369" s="1" t="n">
        <f aca="false">ATAN2(C369,B369)*180/PI()</f>
        <v>1.99945169563035</v>
      </c>
      <c r="G369" s="69" t="n">
        <f aca="false">G368+Y368*dt</f>
        <v>2.75344108119388</v>
      </c>
      <c r="H369" s="69" t="n">
        <f aca="false">H368+Z368*dt</f>
        <v>46.6384761451914</v>
      </c>
      <c r="I369" s="69" t="n">
        <f aca="false">I368+AA368*dt</f>
        <v>-37.9137736828734</v>
      </c>
      <c r="J369" s="1" t="n">
        <f aca="false">SQRT(G369^2+H369^2+I369^2)</f>
        <v>60.1679576669288</v>
      </c>
      <c r="K369" s="1" t="n">
        <f aca="false">IF(D369&gt;=hwind,SQRT((G369-vxw)^2+(H369-vyw)^2+I369^2),J369)</f>
        <v>60.1679576669288</v>
      </c>
      <c r="L369" s="1" t="n">
        <f aca="false">J369/1.467</f>
        <v>41.0142860715261</v>
      </c>
      <c r="M369" s="70" t="n">
        <f aca="false">cd0+cdspin*(spin/1000)*EXP(-A369/(tau*146.7/K369))</f>
        <v>0.4824501121446</v>
      </c>
      <c r="N369" s="71" t="n">
        <f aca="false">(romega/K369)*EXP(-A369/(tau*146.7/K369))</f>
        <v>1.31035184779988</v>
      </c>
      <c r="O369" s="71" t="n">
        <f aca="false">cl2_*N369/(cl0+cl1_*N369)</f>
        <v>0.403179550399497</v>
      </c>
      <c r="P369" s="71" t="n">
        <f aca="false">IF(D369&gt;=hwind,vxw,0)</f>
        <v>0</v>
      </c>
      <c r="Q369" s="71" t="n">
        <f aca="false">IF(D369&gt;=hwind,vyw,0)</f>
        <v>0</v>
      </c>
      <c r="R369" s="70" t="n">
        <f aca="false">-const*$M369*$K369*(G369-P369)</f>
        <v>-0.429044387267868</v>
      </c>
      <c r="S369" s="70" t="n">
        <f aca="false">-const*$M369*$K369*(H369-Q369)</f>
        <v>-7.26726152140669</v>
      </c>
      <c r="T369" s="70" t="n">
        <f aca="false">-const*$M369*$K369*I369</f>
        <v>5.90776825038429</v>
      </c>
      <c r="U369" s="72" t="n">
        <f aca="false">omega*EXP(-A369/tau)*30/PI()</f>
        <v>5822.05357888643</v>
      </c>
      <c r="V369" s="70" t="n">
        <f aca="false">const*($O369/omega)*K369*(wy*I369-wz*(H369-Q369))</f>
        <v>0.428447846483681</v>
      </c>
      <c r="W369" s="70" t="n">
        <f aca="false">const*($O369/omega)*K369*(wz*(G369-P369)-wx*I369)</f>
        <v>4.8308868997841</v>
      </c>
      <c r="X369" s="70" t="n">
        <f aca="false">const*($O369/omega)*K369*(wx*(H369-Q369)-wy*(G369-P369))</f>
        <v>5.97368416111175</v>
      </c>
      <c r="Y369" s="70" t="n">
        <f aca="false">R369+V369</f>
        <v>-0.000596540784186417</v>
      </c>
      <c r="Z369" s="70" t="n">
        <f aca="false">S369+W369</f>
        <v>-2.43637462162259</v>
      </c>
      <c r="AA369" s="70" t="n">
        <f aca="false">T369+X369-32.174</f>
        <v>-20.292547588504</v>
      </c>
      <c r="AB369" s="0" t="n">
        <f aca="false">IF(($D369-height)*($D370-height)&lt;0,1,0)</f>
        <v>0</v>
      </c>
    </row>
    <row r="370" customFormat="false" ht="12.75" hidden="false" customHeight="false" outlineLevel="0" collapsed="false">
      <c r="A370" s="0" t="n">
        <f aca="false">A369+dt</f>
        <v>3.37999999999997</v>
      </c>
      <c r="B370" s="70" t="n">
        <f aca="false">B369+G369*dt+0.5*Y369*dt*dt</f>
        <v>6.90849333405803</v>
      </c>
      <c r="C370" s="70" t="n">
        <f aca="false">C369+H369*dt+0.5*Z369*dt*dt</f>
        <v>197.565225363774</v>
      </c>
      <c r="D370" s="70" t="n">
        <f aca="false">D369+I369*dt+0.5*AA369*dt*dt</f>
        <v>11.8392062328763</v>
      </c>
      <c r="E370" s="1" t="n">
        <f aca="false">SQRT(B370^2+C370^2)</f>
        <v>197.685977128338</v>
      </c>
      <c r="F370" s="1" t="n">
        <f aca="false">ATAN2(C370,B370)*180/PI()</f>
        <v>2.00271223187034</v>
      </c>
      <c r="G370" s="69" t="n">
        <f aca="false">G369+Y369*dt</f>
        <v>2.75343511578604</v>
      </c>
      <c r="H370" s="69" t="n">
        <f aca="false">H369+Z369*dt</f>
        <v>46.6141123989752</v>
      </c>
      <c r="I370" s="69" t="n">
        <f aca="false">I369+AA369*dt</f>
        <v>-38.1166991587584</v>
      </c>
      <c r="J370" s="1" t="n">
        <f aca="false">SQRT(G370^2+H370^2+I370^2)</f>
        <v>60.2771900011972</v>
      </c>
      <c r="K370" s="1" t="n">
        <f aca="false">IF(D370&gt;=hwind,SQRT((G370-vxw)^2+(H370-vyw)^2+I370^2),J370)</f>
        <v>60.2771900011972</v>
      </c>
      <c r="L370" s="1" t="n">
        <f aca="false">J370/1.467</f>
        <v>41.0887457404207</v>
      </c>
      <c r="M370" s="70" t="n">
        <f aca="false">cd0+cdspin*(spin/1000)*EXP(-A370/(tau*146.7/K370))</f>
        <v>0.482410043548107</v>
      </c>
      <c r="N370" s="71" t="n">
        <f aca="false">(romega/K370)*EXP(-A370/(tau*146.7/K370))</f>
        <v>1.30768875625663</v>
      </c>
      <c r="O370" s="71" t="n">
        <f aca="false">cl2_*N370/(cl0+cl1_*N370)</f>
        <v>0.403048088569174</v>
      </c>
      <c r="P370" s="71" t="n">
        <f aca="false">IF(D370&gt;=hwind,vxw,0)</f>
        <v>0</v>
      </c>
      <c r="Q370" s="71" t="n">
        <f aca="false">IF(D370&gt;=hwind,vyw,0)</f>
        <v>0</v>
      </c>
      <c r="R370" s="70" t="n">
        <f aca="false">-const*$M370*$K370*(G370-P370)</f>
        <v>-0.429786669898698</v>
      </c>
      <c r="S370" s="70" t="n">
        <f aca="false">-const*$M370*$K370*(H370-Q370)</f>
        <v>-7.27604729938222</v>
      </c>
      <c r="T370" s="70" t="n">
        <f aca="false">-const*$M370*$K370*I370</f>
        <v>5.94967686184121</v>
      </c>
      <c r="U370" s="72" t="n">
        <f aca="false">omega*EXP(-A370/tau)*30/PI()</f>
        <v>5820.11321777162</v>
      </c>
      <c r="V370" s="70" t="n">
        <f aca="false">const*($O370/omega)*K370*(wy*I370-wz*(H370-Q370))</f>
        <v>0.426632063914214</v>
      </c>
      <c r="W370" s="70" t="n">
        <f aca="false">const*($O370/omega)*K370*(wz*(G370-P370)-wx*I370)</f>
        <v>4.86422954320998</v>
      </c>
      <c r="X370" s="70" t="n">
        <f aca="false">const*($O370/omega)*K370*(wx*(H370-Q370)-wy*(G370-P370))</f>
        <v>5.9794381832126</v>
      </c>
      <c r="Y370" s="70" t="n">
        <f aca="false">R370+V370</f>
        <v>-0.00315460598448408</v>
      </c>
      <c r="Z370" s="70" t="n">
        <f aca="false">S370+W370</f>
        <v>-2.41181775617224</v>
      </c>
      <c r="AA370" s="70" t="n">
        <f aca="false">T370+X370-32.174</f>
        <v>-20.2448849549462</v>
      </c>
      <c r="AB370" s="0" t="n">
        <f aca="false">IF(($D370-height)*($D371-height)&lt;0,1,0)</f>
        <v>0</v>
      </c>
    </row>
    <row r="371" customFormat="false" ht="12.75" hidden="false" customHeight="false" outlineLevel="0" collapsed="false">
      <c r="A371" s="0" t="n">
        <f aca="false">A370+dt</f>
        <v>3.38999999999997</v>
      </c>
      <c r="B371" s="70" t="n">
        <f aca="false">B370+G370*dt+0.5*Y370*dt*dt</f>
        <v>6.93602752748559</v>
      </c>
      <c r="C371" s="70" t="n">
        <f aca="false">C370+H370*dt+0.5*Z370*dt*dt</f>
        <v>198.031245896876</v>
      </c>
      <c r="D371" s="70" t="n">
        <f aca="false">D370+I370*dt+0.5*AA370*dt*dt</f>
        <v>11.457026997041</v>
      </c>
      <c r="E371" s="1" t="n">
        <f aca="false">SQRT(B371^2+C371^2)</f>
        <v>198.152675554309</v>
      </c>
      <c r="F371" s="1" t="n">
        <f aca="false">ATAN2(C371,B371)*180/PI()</f>
        <v>2.00595980071576</v>
      </c>
      <c r="G371" s="69" t="n">
        <f aca="false">G370+Y370*dt</f>
        <v>2.75340356972619</v>
      </c>
      <c r="H371" s="69" t="n">
        <f aca="false">H370+Z370*dt</f>
        <v>46.5899942214135</v>
      </c>
      <c r="I371" s="69" t="n">
        <f aca="false">I370+AA370*dt</f>
        <v>-38.3191480083079</v>
      </c>
      <c r="J371" s="1" t="n">
        <f aca="false">SQRT(G371^2+H371^2+I371^2)</f>
        <v>60.3868023400124</v>
      </c>
      <c r="K371" s="1" t="n">
        <f aca="false">IF(D371&gt;=hwind,SQRT((G371-vxw)^2+(H371-vyw)^2+I371^2),J371)</f>
        <v>60.3868023400124</v>
      </c>
      <c r="L371" s="1" t="n">
        <f aca="false">J371/1.467</f>
        <v>41.1634644444529</v>
      </c>
      <c r="M371" s="70" t="n">
        <f aca="false">cd0+cdspin*(spin/1000)*EXP(-A371/(tau*146.7/K371))</f>
        <v>0.482369840511813</v>
      </c>
      <c r="N371" s="71" t="n">
        <f aca="false">(romega/K371)*EXP(-A371/(tau*146.7/K371))</f>
        <v>1.30502612052685</v>
      </c>
      <c r="O371" s="71" t="n">
        <f aca="false">cl2_*N371/(cl0+cl1_*N371)</f>
        <v>0.402916199049117</v>
      </c>
      <c r="P371" s="71" t="n">
        <f aca="false">IF(D371&gt;=hwind,vxw,0)</f>
        <v>0</v>
      </c>
      <c r="Q371" s="71" t="n">
        <f aca="false">IF(D371&gt;=hwind,vyw,0)</f>
        <v>0</v>
      </c>
      <c r="R371" s="70" t="n">
        <f aca="false">-const*$M371*$K371*(G371-P371)</f>
        <v>-0.43052740936397</v>
      </c>
      <c r="S371" s="70" t="n">
        <f aca="false">-const*$M371*$K371*(H371-Q371)</f>
        <v>-7.28489994527832</v>
      </c>
      <c r="T371" s="70" t="n">
        <f aca="false">-const*$M371*$K371*I371</f>
        <v>5.9916547296014</v>
      </c>
      <c r="U371" s="72" t="n">
        <f aca="false">omega*EXP(-A371/tau)*30/PI()</f>
        <v>5818.17350333606</v>
      </c>
      <c r="V371" s="70" t="n">
        <f aca="false">const*($O371/omega)*K371*(wy*I371-wz*(H371-Q371))</f>
        <v>0.424819749046148</v>
      </c>
      <c r="W371" s="70" t="n">
        <f aca="false">const*($O371/omega)*K371*(wz*(G371-P371)-wx*I371)</f>
        <v>4.8976087082158</v>
      </c>
      <c r="X371" s="70" t="n">
        <f aca="false">const*($O371/omega)*K371*(wx*(H371-Q371)-wy*(G371-P371))</f>
        <v>5.98523906581399</v>
      </c>
      <c r="Y371" s="70" t="n">
        <f aca="false">R371+V371</f>
        <v>-0.00570766031782172</v>
      </c>
      <c r="Z371" s="70" t="n">
        <f aca="false">S371+W371</f>
        <v>-2.38729123706252</v>
      </c>
      <c r="AA371" s="70" t="n">
        <f aca="false">T371+X371-32.174</f>
        <v>-20.1971062045846</v>
      </c>
      <c r="AB371" s="0" t="n">
        <f aca="false">IF(($D371-height)*($D372-height)&lt;0,1,0)</f>
        <v>0</v>
      </c>
    </row>
    <row r="372" customFormat="false" ht="12.75" hidden="false" customHeight="false" outlineLevel="0" collapsed="false">
      <c r="A372" s="0" t="n">
        <f aca="false">A371+dt</f>
        <v>3.39999999999997</v>
      </c>
      <c r="B372" s="70" t="n">
        <f aca="false">B371+G371*dt+0.5*Y371*dt*dt</f>
        <v>6.96356127779983</v>
      </c>
      <c r="C372" s="70" t="n">
        <f aca="false">C371+H371*dt+0.5*Z371*dt*dt</f>
        <v>198.497026474529</v>
      </c>
      <c r="D372" s="70" t="n">
        <f aca="false">D371+I371*dt+0.5*AA371*dt*dt</f>
        <v>11.0728256616476</v>
      </c>
      <c r="E372" s="1" t="n">
        <f aca="false">SQRT(B372^2+C372^2)</f>
        <v>198.619134790431</v>
      </c>
      <c r="F372" s="1" t="n">
        <f aca="false">ATAN2(C372,B372)*180/PI()</f>
        <v>2.00919440694273</v>
      </c>
      <c r="G372" s="69" t="n">
        <f aca="false">G371+Y371*dt</f>
        <v>2.75334649312301</v>
      </c>
      <c r="H372" s="69" t="n">
        <f aca="false">H371+Z371*dt</f>
        <v>46.5661213090429</v>
      </c>
      <c r="I372" s="69" t="n">
        <f aca="false">I371+AA371*dt</f>
        <v>-38.5211190703537</v>
      </c>
      <c r="J372" s="1" t="n">
        <f aca="false">SQRT(G372^2+H372^2+I372^2)</f>
        <v>60.4967865684786</v>
      </c>
      <c r="K372" s="1" t="n">
        <f aca="false">IF(D372&gt;=hwind,SQRT((G372-vxw)^2+(H372-vyw)^2+I372^2),J372)</f>
        <v>60.4967865684786</v>
      </c>
      <c r="L372" s="1" t="n">
        <f aca="false">J372/1.467</f>
        <v>41.2384366519963</v>
      </c>
      <c r="M372" s="70" t="n">
        <f aca="false">cd0+cdspin*(spin/1000)*EXP(-A372/(tau*146.7/K372))</f>
        <v>0.482329503796737</v>
      </c>
      <c r="N372" s="71" t="n">
        <f aca="false">(romega/K372)*EXP(-A372/(tau*146.7/K372))</f>
        <v>1.30236416846399</v>
      </c>
      <c r="O372" s="71" t="n">
        <f aca="false">cl2_*N372/(cl0+cl1_*N372)</f>
        <v>0.402783891099127</v>
      </c>
      <c r="P372" s="71" t="n">
        <f aca="false">IF(D372&gt;=hwind,vxw,0)</f>
        <v>0</v>
      </c>
      <c r="Q372" s="71" t="n">
        <f aca="false">IF(D372&gt;=hwind,vyw,0)</f>
        <v>0</v>
      </c>
      <c r="R372" s="70" t="n">
        <f aca="false">-const*$M372*$K372*(G372-P372)</f>
        <v>-0.43126653414554</v>
      </c>
      <c r="S372" s="70" t="n">
        <f aca="false">-const*$M372*$K372*(H372-Q372)</f>
        <v>-7.29381855705817</v>
      </c>
      <c r="T372" s="70" t="n">
        <f aca="false">-const*$M372*$K372*I372</f>
        <v>6.03370100870805</v>
      </c>
      <c r="U372" s="72" t="n">
        <f aca="false">omega*EXP(-A372/tau)*30/PI()</f>
        <v>5816.23443536423</v>
      </c>
      <c r="V372" s="70" t="n">
        <f aca="false">const*($O372/omega)*K372*(wy*I372-wz*(H372-Q372))</f>
        <v>0.423010866812968</v>
      </c>
      <c r="W372" s="70" t="n">
        <f aca="false">const*($O372/omega)*K372*(wz*(G372-P372)-wx*I372)</f>
        <v>4.93102368173388</v>
      </c>
      <c r="X372" s="70" t="n">
        <f aca="false">const*($O372/omega)*K372*(wx*(H372-Q372)-wy*(G372-P372))</f>
        <v>5.99108613658342</v>
      </c>
      <c r="Y372" s="70" t="n">
        <f aca="false">R372+V372</f>
        <v>-0.00825566733257205</v>
      </c>
      <c r="Z372" s="70" t="n">
        <f aca="false">S372+W372</f>
        <v>-2.36279487532429</v>
      </c>
      <c r="AA372" s="70" t="n">
        <f aca="false">T372+X372-32.174</f>
        <v>-20.1492128547085</v>
      </c>
      <c r="AB372" s="0" t="n">
        <f aca="false">IF(($D372-height)*($D373-height)&lt;0,1,0)</f>
        <v>0</v>
      </c>
    </row>
    <row r="373" customFormat="false" ht="12.75" hidden="false" customHeight="false" outlineLevel="0" collapsed="false">
      <c r="A373" s="0" t="n">
        <f aca="false">A372+dt</f>
        <v>3.40999999999997</v>
      </c>
      <c r="B373" s="70" t="n">
        <f aca="false">B372+G372*dt+0.5*Y372*dt*dt</f>
        <v>6.9910943299477</v>
      </c>
      <c r="C373" s="70" t="n">
        <f aca="false">C372+H372*dt+0.5*Z372*dt*dt</f>
        <v>198.962569547875</v>
      </c>
      <c r="D373" s="70" t="n">
        <f aca="false">D372+I372*dt+0.5*AA372*dt*dt</f>
        <v>10.6866070103014</v>
      </c>
      <c r="E373" s="1" t="n">
        <f aca="false">SQRT(B373^2+C373^2)</f>
        <v>199.085357274269</v>
      </c>
      <c r="F373" s="1" t="n">
        <f aca="false">ATAN2(C373,B373)*180/PI()</f>
        <v>2.01241605520532</v>
      </c>
      <c r="G373" s="69" t="n">
        <f aca="false">G372+Y372*dt</f>
        <v>2.75326393644969</v>
      </c>
      <c r="H373" s="69" t="n">
        <f aca="false">H372+Z372*dt</f>
        <v>46.5424933602896</v>
      </c>
      <c r="I373" s="69" t="n">
        <f aca="false">I372+AA372*dt</f>
        <v>-38.7226111989008</v>
      </c>
      <c r="J373" s="1" t="n">
        <f aca="false">SQRT(G373^2+H373^2+I373^2)</f>
        <v>60.6071346341138</v>
      </c>
      <c r="K373" s="1" t="n">
        <f aca="false">IF(D373&gt;=hwind,SQRT((G373-vxw)^2+(H373-vyw)^2+I373^2),J373)</f>
        <v>60.6071346341138</v>
      </c>
      <c r="L373" s="1" t="n">
        <f aca="false">J373/1.467</f>
        <v>41.3136568739699</v>
      </c>
      <c r="M373" s="70" t="n">
        <f aca="false">cd0+cdspin*(spin/1000)*EXP(-A373/(tau*146.7/K373))</f>
        <v>0.482289034168207</v>
      </c>
      <c r="N373" s="71" t="n">
        <f aca="false">(romega/K373)*EXP(-A373/(tau*146.7/K373))</f>
        <v>1.29970312351187</v>
      </c>
      <c r="O373" s="71" t="n">
        <f aca="false">cl2_*N373/(cl0+cl1_*N373)</f>
        <v>0.402651173901137</v>
      </c>
      <c r="P373" s="71" t="n">
        <f aca="false">IF(D373&gt;=hwind,vxw,0)</f>
        <v>0</v>
      </c>
      <c r="Q373" s="71" t="n">
        <f aca="false">IF(D373&gt;=hwind,vyw,0)</f>
        <v>0</v>
      </c>
      <c r="R373" s="70" t="n">
        <f aca="false">-const*$M373*$K373*(G373-P373)</f>
        <v>-0.432003973175583</v>
      </c>
      <c r="S373" s="70" t="n">
        <f aca="false">-const*$M373*$K373*(H373-Q373)</f>
        <v>-7.30280224389622</v>
      </c>
      <c r="T373" s="70" t="n">
        <f aca="false">-const*$M373*$K373*I373</f>
        <v>6.07581484223031</v>
      </c>
      <c r="U373" s="72" t="n">
        <f aca="false">omega*EXP(-A373/tau)*30/PI()</f>
        <v>5814.29601364068</v>
      </c>
      <c r="V373" s="70" t="n">
        <f aca="false">const*($O373/omega)*K373*(wy*I373-wz*(H373-Q373))</f>
        <v>0.421205383965109</v>
      </c>
      <c r="W373" s="70" t="n">
        <f aca="false">const*($O373/omega)*K373*(wz*(G373-P373)-wx*I373)</f>
        <v>4.96447374310628</v>
      </c>
      <c r="X373" s="70" t="n">
        <f aca="false">const*($O373/omega)*K373*(wx*(H373-Q373)-wy*(G373-P373))</f>
        <v>5.99697873231126</v>
      </c>
      <c r="Y373" s="70" t="n">
        <f aca="false">R373+V373</f>
        <v>-0.010798589210474</v>
      </c>
      <c r="Z373" s="70" t="n">
        <f aca="false">S373+W373</f>
        <v>-2.33832850078994</v>
      </c>
      <c r="AA373" s="70" t="n">
        <f aca="false">T373+X373-32.174</f>
        <v>-20.1012064254584</v>
      </c>
      <c r="AB373" s="0" t="n">
        <f aca="false">IF(($D373-height)*($D374-height)&lt;0,1,0)</f>
        <v>0</v>
      </c>
    </row>
    <row r="374" customFormat="false" ht="12.75" hidden="false" customHeight="false" outlineLevel="0" collapsed="false">
      <c r="A374" s="0" t="n">
        <f aca="false">A373+dt</f>
        <v>3.41999999999997</v>
      </c>
      <c r="B374" s="70" t="n">
        <f aca="false">B373+G373*dt+0.5*Y373*dt*dt</f>
        <v>7.01862642938274</v>
      </c>
      <c r="C374" s="70" t="n">
        <f aca="false">C373+H373*dt+0.5*Z373*dt*dt</f>
        <v>199.427877565053</v>
      </c>
      <c r="D374" s="70" t="n">
        <f aca="false">D373+I373*dt+0.5*AA373*dt*dt</f>
        <v>10.2983758379911</v>
      </c>
      <c r="E374" s="1" t="n">
        <f aca="false">SQRT(B374^2+C374^2)</f>
        <v>199.551345440358</v>
      </c>
      <c r="F374" s="1" t="n">
        <f aca="false">ATAN2(C374,B374)*180/PI()</f>
        <v>2.01562475003971</v>
      </c>
      <c r="G374" s="69" t="n">
        <f aca="false">G373+Y373*dt</f>
        <v>2.75315595055758</v>
      </c>
      <c r="H374" s="69" t="n">
        <f aca="false">H373+Z373*dt</f>
        <v>46.5191100752817</v>
      </c>
      <c r="I374" s="69" t="n">
        <f aca="false">I373+AA373*dt</f>
        <v>-38.9236232631554</v>
      </c>
      <c r="J374" s="1" t="n">
        <f aca="false">SQRT(G374^2+H374^2+I374^2)</f>
        <v>60.7178385469733</v>
      </c>
      <c r="K374" s="1" t="n">
        <f aca="false">IF(D374&gt;=hwind,SQRT((G374-vxw)^2+(H374-vyw)^2+I374^2),J374)</f>
        <v>60.7178385469733</v>
      </c>
      <c r="L374" s="1" t="n">
        <f aca="false">J374/1.467</f>
        <v>41.3891196639218</v>
      </c>
      <c r="M374" s="70" t="n">
        <f aca="false">cd0+cdspin*(spin/1000)*EXP(-A374/(tau*146.7/K374))</f>
        <v>0.482248432395707</v>
      </c>
      <c r="N374" s="71" t="n">
        <f aca="false">(romega/K374)*EXP(-A374/(tau*146.7/K374))</f>
        <v>1.29704320474194</v>
      </c>
      <c r="O374" s="71" t="n">
        <f aca="false">cl2_*N374/(cl0+cl1_*N374)</f>
        <v>0.402518056559073</v>
      </c>
      <c r="P374" s="71" t="n">
        <f aca="false">IF(D374&gt;=hwind,vxw,0)</f>
        <v>0</v>
      </c>
      <c r="Q374" s="71" t="n">
        <f aca="false">IF(D374&gt;=hwind,vyw,0)</f>
        <v>0</v>
      </c>
      <c r="R374" s="70" t="n">
        <f aca="false">-const*$M374*$K374*(G374-P374)</f>
        <v>-0.432739655845795</v>
      </c>
      <c r="S374" s="70" t="n">
        <f aca="false">-const*$M374*$K374*(H374-Q374)</f>
        <v>-7.31185012609005</v>
      </c>
      <c r="T374" s="70" t="n">
        <f aca="false">-const*$M374*$K374*I374</f>
        <v>6.1179953615624</v>
      </c>
      <c r="U374" s="72" t="n">
        <f aca="false">omega*EXP(-A374/tau)*30/PI()</f>
        <v>5812.35823795002</v>
      </c>
      <c r="V374" s="70" t="n">
        <f aca="false">const*($O374/omega)*K374*(wy*I374-wz*(H374-Q374))</f>
        <v>0.419403269041172</v>
      </c>
      <c r="W374" s="70" t="n">
        <f aca="false">const*($O374/omega)*K374*(wz*(G374-P374)-wx*I374)</f>
        <v>4.99795816432616</v>
      </c>
      <c r="X374" s="70" t="n">
        <f aca="false">const*($O374/omega)*K374*(wx*(H374-Q374)-wy*(G374-P374))</f>
        <v>6.002916198836</v>
      </c>
      <c r="Y374" s="70" t="n">
        <f aca="false">R374+V374</f>
        <v>-0.0133363868046233</v>
      </c>
      <c r="Z374" s="70" t="n">
        <f aca="false">S374+W374</f>
        <v>-2.3138919617639</v>
      </c>
      <c r="AA374" s="70" t="n">
        <f aca="false">T374+X374-32.174</f>
        <v>-20.0530884396016</v>
      </c>
      <c r="AB374" s="0" t="n">
        <f aca="false">IF(($D374-height)*($D375-height)&lt;0,1,0)</f>
        <v>0</v>
      </c>
    </row>
    <row r="375" customFormat="false" ht="12.75" hidden="false" customHeight="false" outlineLevel="0" collapsed="false">
      <c r="A375" s="0" t="n">
        <f aca="false">A374+dt</f>
        <v>3.42999999999997</v>
      </c>
      <c r="B375" s="70" t="n">
        <f aca="false">B374+G374*dt+0.5*Y374*dt*dt</f>
        <v>7.04615732206897</v>
      </c>
      <c r="C375" s="70" t="n">
        <f aca="false">C374+H374*dt+0.5*Z374*dt*dt</f>
        <v>199.892952971208</v>
      </c>
      <c r="D375" s="70" t="n">
        <f aca="false">D374+I374*dt+0.5*AA374*dt*dt</f>
        <v>9.90813695093756</v>
      </c>
      <c r="E375" s="1" t="n">
        <f aca="false">SQRT(B375^2+C375^2)</f>
        <v>200.01710172022</v>
      </c>
      <c r="F375" s="1" t="n">
        <f aca="false">ATAN2(C375,B375)*180/PI()</f>
        <v>2.01882049586839</v>
      </c>
      <c r="G375" s="69" t="n">
        <f aca="false">G374+Y374*dt</f>
        <v>2.75302258668954</v>
      </c>
      <c r="H375" s="69" t="n">
        <f aca="false">H374+Z374*dt</f>
        <v>46.4959711556641</v>
      </c>
      <c r="I375" s="69" t="n">
        <f aca="false">I374+AA374*dt</f>
        <v>-39.1241541475514</v>
      </c>
      <c r="J375" s="1" t="n">
        <f aca="false">SQRT(G375^2+H375^2+I375^2)</f>
        <v>60.8288903797573</v>
      </c>
      <c r="K375" s="1" t="n">
        <f aca="false">IF(D375&gt;=hwind,SQRT((G375-vxw)^2+(H375-vyw)^2+I375^2),J375)</f>
        <v>60.8288903797573</v>
      </c>
      <c r="L375" s="1" t="n">
        <f aca="false">J375/1.467</f>
        <v>41.4648196181031</v>
      </c>
      <c r="M375" s="70" t="n">
        <f aca="false">cd0+cdspin*(spin/1000)*EXP(-A375/(tau*146.7/K375))</f>
        <v>0.48220769925272</v>
      </c>
      <c r="N375" s="71" t="n">
        <f aca="false">(romega/K375)*EXP(-A375/(tau*146.7/K375))</f>
        <v>1.29438462689169</v>
      </c>
      <c r="O375" s="71" t="n">
        <f aca="false">cl2_*N375/(cl0+cl1_*N375)</f>
        <v>0.402384548098754</v>
      </c>
      <c r="P375" s="71" t="n">
        <f aca="false">IF(D375&gt;=hwind,vxw,0)</f>
        <v>0</v>
      </c>
      <c r="Q375" s="71" t="n">
        <f aca="false">IF(D375&gt;=hwind,vyw,0)</f>
        <v>0</v>
      </c>
      <c r="R375" s="70" t="n">
        <f aca="false">-const*$M375*$K375*(G375-P375)</f>
        <v>-0.43347351201634</v>
      </c>
      <c r="S375" s="70" t="n">
        <f aca="false">-const*$M375*$K375*(H375-Q375)</f>
        <v>-7.32096133497108</v>
      </c>
      <c r="T375" s="70" t="n">
        <f aca="false">-const*$M375*$K375*I375</f>
        <v>6.16024168672042</v>
      </c>
      <c r="U375" s="72" t="n">
        <f aca="false">omega*EXP(-A375/tau)*30/PI()</f>
        <v>5810.42110807695</v>
      </c>
      <c r="V375" s="70" t="n">
        <f aca="false">const*($O375/omega)*K375*(wy*I375-wz*(H375-Q375))</f>
        <v>0.417604492339153</v>
      </c>
      <c r="W375" s="70" t="n">
        <f aca="false">const*($O375/omega)*K375*(wz*(G375-P375)-wx*I375)</f>
        <v>5.03147621027674</v>
      </c>
      <c r="X375" s="70" t="n">
        <f aca="false">const*($O375/omega)*K375*(wx*(H375-Q375)-wy*(G375-P375))</f>
        <v>6.00889789096855</v>
      </c>
      <c r="Y375" s="70" t="n">
        <f aca="false">R375+V375</f>
        <v>-0.0158690196771871</v>
      </c>
      <c r="Z375" s="70" t="n">
        <f aca="false">S375+W375</f>
        <v>-2.28948512469434</v>
      </c>
      <c r="AA375" s="70" t="n">
        <f aca="false">T375+X375-32.174</f>
        <v>-20.004860422311</v>
      </c>
      <c r="AB375" s="0" t="n">
        <f aca="false">IF(($D375-height)*($D376-height)&lt;0,1,0)</f>
        <v>0</v>
      </c>
    </row>
    <row r="376" customFormat="false" ht="12.75" hidden="false" customHeight="false" outlineLevel="0" collapsed="false">
      <c r="A376" s="0" t="n">
        <f aca="false">A375+dt</f>
        <v>3.43999999999997</v>
      </c>
      <c r="B376" s="70" t="n">
        <f aca="false">B375+G375*dt+0.5*Y375*dt*dt</f>
        <v>7.07368675448488</v>
      </c>
      <c r="C376" s="70" t="n">
        <f aca="false">C375+H375*dt+0.5*Z375*dt*dt</f>
        <v>200.357798208508</v>
      </c>
      <c r="D376" s="70" t="n">
        <f aca="false">D375+I375*dt+0.5*AA375*dt*dt</f>
        <v>9.51589516644093</v>
      </c>
      <c r="E376" s="1" t="n">
        <f aca="false">SQRT(B376^2+C376^2)</f>
        <v>200.48262854238</v>
      </c>
      <c r="F376" s="1" t="n">
        <f aca="false">ATAN2(C376,B376)*180/PI()</f>
        <v>2.02200329700432</v>
      </c>
      <c r="G376" s="69" t="n">
        <f aca="false">G375+Y375*dt</f>
        <v>2.75286389649277</v>
      </c>
      <c r="H376" s="69" t="n">
        <f aca="false">H375+Z375*dt</f>
        <v>46.4730763044171</v>
      </c>
      <c r="I376" s="69" t="n">
        <f aca="false">I375+AA375*dt</f>
        <v>-39.3242027517745</v>
      </c>
      <c r="J376" s="1" t="n">
        <f aca="false">SQRT(G376^2+H376^2+I376^2)</f>
        <v>60.9402822679011</v>
      </c>
      <c r="K376" s="1" t="n">
        <f aca="false">IF(D376&gt;=hwind,SQRT((G376-vxw)^2+(H376-vyw)^2+I376^2),J376)</f>
        <v>60.9402822679011</v>
      </c>
      <c r="L376" s="1" t="n">
        <f aca="false">J376/1.467</f>
        <v>41.540751375529</v>
      </c>
      <c r="M376" s="70" t="n">
        <f aca="false">cd0+cdspin*(spin/1000)*EXP(-A376/(tau*146.7/K376))</f>
        <v>0.482166835516577</v>
      </c>
      <c r="N376" s="71" t="n">
        <f aca="false">(romega/K376)*EXP(-A376/(tau*146.7/K376))</f>
        <v>1.29172760040383</v>
      </c>
      <c r="O376" s="71" t="n">
        <f aca="false">cl2_*N376/(cl0+cl1_*N376)</f>
        <v>0.402250657467801</v>
      </c>
      <c r="P376" s="71" t="n">
        <f aca="false">IF(D376&gt;=hwind,vxw,0)</f>
        <v>0</v>
      </c>
      <c r="Q376" s="71" t="n">
        <f aca="false">IF(D376&gt;=hwind,vyw,0)</f>
        <v>0</v>
      </c>
      <c r="R376" s="70" t="n">
        <f aca="false">-const*$M376*$K376*(G376-P376)</f>
        <v>-0.434205472024573</v>
      </c>
      <c r="S376" s="70" t="n">
        <f aca="false">-const*$M376*$K376*(H376-Q376)</f>
        <v>-7.33013501281408</v>
      </c>
      <c r="T376" s="70" t="n">
        <f aca="false">-const*$M376*$K376*I376</f>
        <v>6.20255292663689</v>
      </c>
      <c r="U376" s="72" t="n">
        <f aca="false">omega*EXP(-A376/tau)*30/PI()</f>
        <v>5808.48462380624</v>
      </c>
      <c r="V376" s="70" t="n">
        <f aca="false">const*($O376/omega)*K376*(wy*I376-wz*(H376-Q376))</f>
        <v>0.415809025887737</v>
      </c>
      <c r="W376" s="70" t="n">
        <f aca="false">const*($O376/omega)*K376*(wz*(G376-P376)-wx*I376)</f>
        <v>5.06502713896806</v>
      </c>
      <c r="X376" s="70" t="n">
        <f aca="false">const*($O376/omega)*K376*(wx*(H376-Q376)-wy*(G376-P376))</f>
        <v>6.01492317241536</v>
      </c>
      <c r="Y376" s="70" t="n">
        <f aca="false">R376+V376</f>
        <v>-0.0183964461368357</v>
      </c>
      <c r="Z376" s="70" t="n">
        <f aca="false">S376+W376</f>
        <v>-2.26510787384602</v>
      </c>
      <c r="AA376" s="70" t="n">
        <f aca="false">T376+X376-32.174</f>
        <v>-19.9565239009477</v>
      </c>
      <c r="AB376" s="0" t="n">
        <f aca="false">IF(($D376-height)*($D377-height)&lt;0,1,0)</f>
        <v>0</v>
      </c>
    </row>
    <row r="377" customFormat="false" ht="12.75" hidden="false" customHeight="false" outlineLevel="0" collapsed="false">
      <c r="A377" s="0" t="n">
        <f aca="false">A376+dt</f>
        <v>3.44999999999997</v>
      </c>
      <c r="B377" s="70" t="n">
        <f aca="false">B376+G376*dt+0.5*Y376*dt*dt</f>
        <v>7.1012144736275</v>
      </c>
      <c r="C377" s="70" t="n">
        <f aca="false">C376+H376*dt+0.5*Z376*dt*dt</f>
        <v>200.822415716159</v>
      </c>
      <c r="D377" s="70" t="n">
        <f aca="false">D376+I376*dt+0.5*AA376*dt*dt</f>
        <v>9.12165531272813</v>
      </c>
      <c r="E377" s="1" t="n">
        <f aca="false">SQRT(B377^2+C377^2)</f>
        <v>200.947928332377</v>
      </c>
      <c r="F377" s="1" t="n">
        <f aca="false">ATAN2(C377,B377)*180/PI()</f>
        <v>2.02517315765511</v>
      </c>
      <c r="G377" s="69" t="n">
        <f aca="false">G376+Y376*dt</f>
        <v>2.7526799320314</v>
      </c>
      <c r="H377" s="69" t="n">
        <f aca="false">H376+Z376*dt</f>
        <v>46.4504252256787</v>
      </c>
      <c r="I377" s="69" t="n">
        <f aca="false">I376+AA376*dt</f>
        <v>-39.523767990784</v>
      </c>
      <c r="J377" s="1" t="n">
        <f aca="false">SQRT(G377^2+H377^2+I377^2)</f>
        <v>61.0520064096496</v>
      </c>
      <c r="K377" s="1" t="n">
        <f aca="false">IF(D377&gt;=hwind,SQRT((G377-vxw)^2+(H377-vyw)^2+I377^2),J377)</f>
        <v>61.0520064096496</v>
      </c>
      <c r="L377" s="1" t="n">
        <f aca="false">J377/1.467</f>
        <v>41.6169096180297</v>
      </c>
      <c r="M377" s="70" t="n">
        <f aca="false">cd0+cdspin*(spin/1000)*EXP(-A377/(tau*146.7/K377))</f>
        <v>0.482125841968308</v>
      </c>
      <c r="N377" s="71" t="n">
        <f aca="false">(romega/K377)*EXP(-A377/(tau*146.7/K377))</f>
        <v>1.28907233146641</v>
      </c>
      <c r="O377" s="71" t="n">
        <f aca="false">cl2_*N377/(cl0+cl1_*N377)</f>
        <v>0.402116393535573</v>
      </c>
      <c r="P377" s="71" t="n">
        <f aca="false">IF(D377&gt;=hwind,vxw,0)</f>
        <v>0</v>
      </c>
      <c r="Q377" s="71" t="n">
        <f aca="false">IF(D377&gt;=hwind,vyw,0)</f>
        <v>0</v>
      </c>
      <c r="R377" s="70" t="n">
        <f aca="false">-const*$M377*$K377*(G377-P377)</f>
        <v>-0.434935466693507</v>
      </c>
      <c r="S377" s="70" t="n">
        <f aca="false">-const*$M377*$K377*(H377-Q377)</f>
        <v>-7.33937031274582</v>
      </c>
      <c r="T377" s="70" t="n">
        <f aca="false">-const*$M377*$K377*I377</f>
        <v>6.24492817945296</v>
      </c>
      <c r="U377" s="72" t="n">
        <f aca="false">omega*EXP(-A377/tau)*30/PI()</f>
        <v>5806.54878492271</v>
      </c>
      <c r="V377" s="70" t="n">
        <f aca="false">const*($O377/omega)*K377*(wy*I377-wz*(H377-Q377))</f>
        <v>0.414016843417624</v>
      </c>
      <c r="W377" s="70" t="n">
        <f aca="false">const*($O377/omega)*K377*(wz*(G377-P377)-wx*I377)</f>
        <v>5.0986102017713</v>
      </c>
      <c r="X377" s="70" t="n">
        <f aca="false">const*($O377/omega)*K377*(wx*(H377-Q377)-wy*(G377-P377))</f>
        <v>6.02099141570077</v>
      </c>
      <c r="Y377" s="70" t="n">
        <f aca="false">R377+V377</f>
        <v>-0.0209186232758838</v>
      </c>
      <c r="Z377" s="70" t="n">
        <f aca="false">S377+W377</f>
        <v>-2.24076011097452</v>
      </c>
      <c r="AA377" s="70" t="n">
        <f aca="false">T377+X377-32.174</f>
        <v>-19.9080804048463</v>
      </c>
      <c r="AB377" s="0" t="n">
        <f aca="false">IF(($D377-height)*($D378-height)&lt;0,1,0)</f>
        <v>0</v>
      </c>
    </row>
    <row r="378" customFormat="false" ht="12.75" hidden="false" customHeight="false" outlineLevel="0" collapsed="false">
      <c r="A378" s="0" t="n">
        <f aca="false">A377+dt</f>
        <v>3.45999999999997</v>
      </c>
      <c r="B378" s="70" t="n">
        <f aca="false">B377+G377*dt+0.5*Y377*dt*dt</f>
        <v>7.12874022701665</v>
      </c>
      <c r="C378" s="70" t="n">
        <f aca="false">C377+H377*dt+0.5*Z377*dt*dt</f>
        <v>201.28680793041</v>
      </c>
      <c r="D378" s="70" t="n">
        <f aca="false">D377+I377*dt+0.5*AA377*dt*dt</f>
        <v>8.72542222880005</v>
      </c>
      <c r="E378" s="1" t="n">
        <f aca="false">SQRT(B378^2+C378^2)</f>
        <v>201.413003512777</v>
      </c>
      <c r="F378" s="1" t="n">
        <f aca="false">ATAN2(C378,B378)*180/PI()</f>
        <v>2.02833008192718</v>
      </c>
      <c r="G378" s="69" t="n">
        <f aca="false">G377+Y377*dt</f>
        <v>2.75247074579864</v>
      </c>
      <c r="H378" s="69" t="n">
        <f aca="false">H377+Z377*dt</f>
        <v>46.4280176245689</v>
      </c>
      <c r="I378" s="69" t="n">
        <f aca="false">I377+AA377*dt</f>
        <v>-39.7228487948324</v>
      </c>
      <c r="J378" s="1" t="n">
        <f aca="false">SQRT(G378^2+H378^2+I378^2)</f>
        <v>61.1640550661161</v>
      </c>
      <c r="K378" s="1" t="n">
        <f aca="false">IF(D378&gt;=hwind,SQRT((G378-vxw)^2+(H378-vyw)^2+I378^2),J378)</f>
        <v>61.1640550661161</v>
      </c>
      <c r="L378" s="1" t="n">
        <f aca="false">J378/1.467</f>
        <v>41.6932890702905</v>
      </c>
      <c r="M378" s="70" t="n">
        <f aca="false">cd0+cdspin*(spin/1000)*EXP(-A378/(tau*146.7/K378))</f>
        <v>0.482084719392491</v>
      </c>
      <c r="N378" s="71" t="n">
        <f aca="false">(romega/K378)*EXP(-A378/(tau*146.7/K378))</f>
        <v>1.28641902205369</v>
      </c>
      <c r="O378" s="71" t="n">
        <f aca="false">cl2_*N378/(cl0+cl1_*N378)</f>
        <v>0.40198176509313</v>
      </c>
      <c r="P378" s="71" t="n">
        <f aca="false">IF(D378&gt;=hwind,vxw,0)</f>
        <v>0</v>
      </c>
      <c r="Q378" s="71" t="n">
        <f aca="false">IF(D378&gt;=hwind,vyw,0)</f>
        <v>0</v>
      </c>
      <c r="R378" s="70" t="n">
        <f aca="false">-const*$M378*$K378*(G378-P378)</f>
        <v>-0.435663427340066</v>
      </c>
      <c r="S378" s="70" t="n">
        <f aca="false">-const*$M378*$K378*(H378-Q378)</f>
        <v>-7.3486663986526</v>
      </c>
      <c r="T378" s="70" t="n">
        <f aca="false">-const*$M378*$K378*I378</f>
        <v>6.28736653280818</v>
      </c>
      <c r="U378" s="72" t="n">
        <f aca="false">omega*EXP(-A378/tau)*30/PI()</f>
        <v>5804.61359121127</v>
      </c>
      <c r="V378" s="70" t="n">
        <f aca="false">const*($O378/omega)*K378*(wy*I378-wz*(H378-Q378))</f>
        <v>0.412227920332931</v>
      </c>
      <c r="W378" s="70" t="n">
        <f aca="false">const*($O378/omega)*K378*(wz*(G378-P378)-wx*I378)</f>
        <v>5.13222464365077</v>
      </c>
      <c r="X378" s="70" t="n">
        <f aca="false">const*($O378/omega)*K378*(wx*(H378-Q378)-wy*(G378-P378))</f>
        <v>6.02710200208823</v>
      </c>
      <c r="Y378" s="70" t="n">
        <f aca="false">R378+V378</f>
        <v>-0.0234355070071358</v>
      </c>
      <c r="Z378" s="70" t="n">
        <f aca="false">S378+W378</f>
        <v>-2.21644175500183</v>
      </c>
      <c r="AA378" s="70" t="n">
        <f aca="false">T378+X378-32.174</f>
        <v>-19.8595314651036</v>
      </c>
      <c r="AB378" s="0" t="n">
        <f aca="false">IF(($D378-height)*($D379-height)&lt;0,1,0)</f>
        <v>0</v>
      </c>
    </row>
    <row r="379" customFormat="false" ht="12.75" hidden="false" customHeight="false" outlineLevel="0" collapsed="false">
      <c r="A379" s="0" t="n">
        <f aca="false">A378+dt</f>
        <v>3.46999999999997</v>
      </c>
      <c r="B379" s="70" t="n">
        <f aca="false">B378+G378*dt+0.5*Y378*dt*dt</f>
        <v>7.15626376269929</v>
      </c>
      <c r="C379" s="70" t="n">
        <f aca="false">C378+H378*dt+0.5*Z378*dt*dt</f>
        <v>201.750977284568</v>
      </c>
      <c r="D379" s="70" t="n">
        <f aca="false">D378+I378*dt+0.5*AA378*dt*dt</f>
        <v>8.32720076427847</v>
      </c>
      <c r="E379" s="1" t="n">
        <f aca="false">SQRT(B379^2+C379^2)</f>
        <v>201.877856503182</v>
      </c>
      <c r="F379" s="1" t="n">
        <f aca="false">ATAN2(C379,B379)*180/PI()</f>
        <v>2.03147407382988</v>
      </c>
      <c r="G379" s="69" t="n">
        <f aca="false">G378+Y378*dt</f>
        <v>2.75223639072857</v>
      </c>
      <c r="H379" s="69" t="n">
        <f aca="false">H378+Z378*dt</f>
        <v>46.4058532070189</v>
      </c>
      <c r="I379" s="69" t="n">
        <f aca="false">I378+AA378*dt</f>
        <v>-39.9214441094835</v>
      </c>
      <c r="J379" s="1" t="n">
        <f aca="false">SQRT(G379^2+H379^2+I379^2)</f>
        <v>61.2764205613256</v>
      </c>
      <c r="K379" s="1" t="n">
        <f aca="false">IF(D379&gt;=hwind,SQRT((G379-vxw)^2+(H379-vyw)^2+I379^2),J379)</f>
        <v>61.2764205613256</v>
      </c>
      <c r="L379" s="1" t="n">
        <f aca="false">J379/1.467</f>
        <v>41.7698844998811</v>
      </c>
      <c r="M379" s="70" t="n">
        <f aca="false">cd0+cdspin*(spin/1000)*EXP(-A379/(tau*146.7/K379))</f>
        <v>0.482043468577113</v>
      </c>
      <c r="N379" s="71" t="n">
        <f aca="false">(romega/K379)*EXP(-A379/(tau*146.7/K379))</f>
        <v>1.28376786996774</v>
      </c>
      <c r="O379" s="71" t="n">
        <f aca="false">cl2_*N379/(cl0+cl1_*N379)</f>
        <v>0.401846780853212</v>
      </c>
      <c r="P379" s="71" t="n">
        <f aca="false">IF(D379&gt;=hwind,vxw,0)</f>
        <v>0</v>
      </c>
      <c r="Q379" s="71" t="n">
        <f aca="false">IF(D379&gt;=hwind,vyw,0)</f>
        <v>0</v>
      </c>
      <c r="R379" s="70" t="n">
        <f aca="false">-const*$M379*$K379*(G379-P379)</f>
        <v>-0.436389285783087</v>
      </c>
      <c r="S379" s="70" t="n">
        <f aca="false">-const*$M379*$K379*(H379-Q379)</f>
        <v>-7.35802244508691</v>
      </c>
      <c r="T379" s="70" t="n">
        <f aca="false">-const*$M379*$K379*I379</f>
        <v>6.32986706412788</v>
      </c>
      <c r="U379" s="72" t="n">
        <f aca="false">omega*EXP(-A379/tau)*30/PI()</f>
        <v>5802.6790424569</v>
      </c>
      <c r="V379" s="70" t="n">
        <f aca="false">const*($O379/omega)*K379*(wy*I379-wz*(H379-Q379))</f>
        <v>0.410442233682658</v>
      </c>
      <c r="W379" s="70" t="n">
        <f aca="false">const*($O379/omega)*K379*(wz*(G379-P379)-wx*I379)</f>
        <v>5.16586970339346</v>
      </c>
      <c r="X379" s="70" t="n">
        <f aca="false">const*($O379/omega)*K379*(wx*(H379-Q379)-wy*(G379-P379))</f>
        <v>6.03325432150087</v>
      </c>
      <c r="Y379" s="70" t="n">
        <f aca="false">R379+V379</f>
        <v>-0.0259470521004296</v>
      </c>
      <c r="Z379" s="70" t="n">
        <f aca="false">S379+W379</f>
        <v>-2.19215274169345</v>
      </c>
      <c r="AA379" s="70" t="n">
        <f aca="false">T379+X379-32.174</f>
        <v>-19.8108786143713</v>
      </c>
      <c r="AB379" s="0" t="n">
        <f aca="false">IF(($D379-height)*($D380-height)&lt;0,1,0)</f>
        <v>0</v>
      </c>
    </row>
    <row r="380" customFormat="false" ht="12.75" hidden="false" customHeight="false" outlineLevel="0" collapsed="false">
      <c r="A380" s="0" t="n">
        <f aca="false">A379+dt</f>
        <v>3.47999999999997</v>
      </c>
      <c r="B380" s="70" t="n">
        <f aca="false">B379+G379*dt+0.5*Y379*dt*dt</f>
        <v>7.18378482925397</v>
      </c>
      <c r="C380" s="70" t="n">
        <f aca="false">C379+H379*dt+0.5*Z379*dt*dt</f>
        <v>202.214926209001</v>
      </c>
      <c r="D380" s="70" t="n">
        <f aca="false">D379+I379*dt+0.5*AA379*dt*dt</f>
        <v>7.92699577925292</v>
      </c>
      <c r="E380" s="1" t="n">
        <f aca="false">SQRT(B380^2+C380^2)</f>
        <v>202.342489720238</v>
      </c>
      <c r="F380" s="1" t="n">
        <f aca="false">ATAN2(C380,B380)*180/PI()</f>
        <v>2.03460513727965</v>
      </c>
      <c r="G380" s="69" t="n">
        <f aca="false">G379+Y379*dt</f>
        <v>2.75197692020756</v>
      </c>
      <c r="H380" s="69" t="n">
        <f aca="false">H379+Z379*dt</f>
        <v>46.383931679602</v>
      </c>
      <c r="I380" s="69" t="n">
        <f aca="false">I379+AA379*dt</f>
        <v>-40.1195528956272</v>
      </c>
      <c r="J380" s="1" t="n">
        <f aca="false">SQRT(G380^2+H380^2+I380^2)</f>
        <v>61.3890952822435</v>
      </c>
      <c r="K380" s="1" t="n">
        <f aca="false">IF(D380&gt;=hwind,SQRT((G380-vxw)^2+(H380-vyw)^2+I380^2),J380)</f>
        <v>61.3890952822435</v>
      </c>
      <c r="L380" s="1" t="n">
        <f aca="false">J380/1.467</f>
        <v>41.8466907172757</v>
      </c>
      <c r="M380" s="70" t="n">
        <f aca="false">cd0+cdspin*(spin/1000)*EXP(-A380/(tau*146.7/K380))</f>
        <v>0.482002090313419</v>
      </c>
      <c r="N380" s="71" t="n">
        <f aca="false">(romega/K380)*EXP(-A380/(tau*146.7/K380))</f>
        <v>1.28111906888078</v>
      </c>
      <c r="O380" s="71" t="n">
        <f aca="false">cl2_*N380/(cl0+cl1_*N380)</f>
        <v>0.401711449450235</v>
      </c>
      <c r="P380" s="71" t="n">
        <f aca="false">IF(D380&gt;=hwind,vxw,0)</f>
        <v>0</v>
      </c>
      <c r="Q380" s="71" t="n">
        <f aca="false">IF(D380&gt;=hwind,vyw,0)</f>
        <v>0</v>
      </c>
      <c r="R380" s="70" t="n">
        <f aca="false">-const*$M380*$K380*(G380-P380)</f>
        <v>-0.437112974351106</v>
      </c>
      <c r="S380" s="70" t="n">
        <f aca="false">-const*$M380*$K380*(H380-Q380)</f>
        <v>-7.36743763717324</v>
      </c>
      <c r="T380" s="70" t="n">
        <f aca="false">-const*$M380*$K380*I380</f>
        <v>6.3724288409081</v>
      </c>
      <c r="U380" s="72" t="n">
        <f aca="false">omega*EXP(-A380/tau)*30/PI()</f>
        <v>5800.74513844466</v>
      </c>
      <c r="V380" s="70" t="n">
        <f aca="false">const*($O380/omega)*K380*(wy*I380-wz*(H380-Q380))</f>
        <v>0.408659762132235</v>
      </c>
      <c r="W380" s="70" t="n">
        <f aca="false">const*($O380/omega)*K380*(wz*(G380-P380)-wx*I380)</f>
        <v>5.19954461383624</v>
      </c>
      <c r="X380" s="70" t="n">
        <f aca="false">const*($O380/omega)*K380*(wx*(H380-Q380)-wy*(G380-P380))</f>
        <v>6.03944777244108</v>
      </c>
      <c r="Y380" s="70" t="n">
        <f aca="false">R380+V380</f>
        <v>-0.0284532122188704</v>
      </c>
      <c r="Z380" s="70" t="n">
        <f aca="false">S380+W380</f>
        <v>-2.167893023337</v>
      </c>
      <c r="AA380" s="70" t="n">
        <f aca="false">T380+X380-32.174</f>
        <v>-19.7621233866508</v>
      </c>
      <c r="AB380" s="0" t="n">
        <f aca="false">IF(($D380-height)*($D381-height)&lt;0,1,0)</f>
        <v>0</v>
      </c>
    </row>
    <row r="381" customFormat="false" ht="12.75" hidden="false" customHeight="false" outlineLevel="0" collapsed="false">
      <c r="A381" s="0" t="n">
        <f aca="false">A380+dt</f>
        <v>3.48999999999997</v>
      </c>
      <c r="B381" s="70" t="n">
        <f aca="false">B380+G380*dt+0.5*Y380*dt*dt</f>
        <v>7.21130317579543</v>
      </c>
      <c r="C381" s="70" t="n">
        <f aca="false">C380+H380*dt+0.5*Z380*dt*dt</f>
        <v>202.678657131146</v>
      </c>
      <c r="D381" s="70" t="n">
        <f aca="false">D380+I380*dt+0.5*AA380*dt*dt</f>
        <v>7.52481214412731</v>
      </c>
      <c r="E381" s="1" t="n">
        <f aca="false">SQRT(B381^2+C381^2)</f>
        <v>202.80690557764</v>
      </c>
      <c r="F381" s="1" t="n">
        <f aca="false">ATAN2(C381,B381)*180/PI()</f>
        <v>2.0377232761041</v>
      </c>
      <c r="G381" s="69" t="n">
        <f aca="false">G380+Y380*dt</f>
        <v>2.75169238808537</v>
      </c>
      <c r="H381" s="69" t="n">
        <f aca="false">H380+Z380*dt</f>
        <v>46.3622527493686</v>
      </c>
      <c r="I381" s="69" t="n">
        <f aca="false">I380+AA380*dt</f>
        <v>-40.3171741294937</v>
      </c>
      <c r="J381" s="1" t="n">
        <f aca="false">SQRT(G381^2+H381^2+I381^2)</f>
        <v>61.502071678789</v>
      </c>
      <c r="K381" s="1" t="n">
        <f aca="false">IF(D381&gt;=hwind,SQRT((G381-vxw)^2+(H381-vyw)^2+I381^2),J381)</f>
        <v>61.502071678789</v>
      </c>
      <c r="L381" s="1" t="n">
        <f aca="false">J381/1.467</f>
        <v>41.9237025758616</v>
      </c>
      <c r="M381" s="70" t="n">
        <f aca="false">cd0+cdspin*(spin/1000)*EXP(-A381/(tau*146.7/K381))</f>
        <v>0.481960585395778</v>
      </c>
      <c r="N381" s="71" t="n">
        <f aca="false">(romega/K381)*EXP(-A381/(tau*146.7/K381))</f>
        <v>1.27847280837808</v>
      </c>
      <c r="O381" s="71" t="n">
        <f aca="false">cl2_*N381/(cl0+cl1_*N381)</f>
        <v>0.401575779440317</v>
      </c>
      <c r="P381" s="71" t="n">
        <f aca="false">IF(D381&gt;=hwind,vxw,0)</f>
        <v>0</v>
      </c>
      <c r="Q381" s="71" t="n">
        <f aca="false">IF(D381&gt;=hwind,vyw,0)</f>
        <v>0</v>
      </c>
      <c r="R381" s="70" t="n">
        <f aca="false">-const*$M381*$K381*(G381-P381)</f>
        <v>-0.43783442588991</v>
      </c>
      <c r="S381" s="70" t="n">
        <f aca="false">-const*$M381*$K381*(H381-Q381)</f>
        <v>-7.37691117051304</v>
      </c>
      <c r="T381" s="70" t="n">
        <f aca="false">-const*$M381*$K381*I381</f>
        <v>6.41505092099805</v>
      </c>
      <c r="U381" s="72" t="n">
        <f aca="false">omega*EXP(-A381/tau)*30/PI()</f>
        <v>5798.81187895966</v>
      </c>
      <c r="V381" s="70" t="n">
        <f aca="false">const*($O381/omega)*K381*(wy*I381-wz*(H381-Q381))</f>
        <v>0.406880485935159</v>
      </c>
      <c r="W381" s="70" t="n">
        <f aca="false">const*($O381/omega)*K381*(wz*(G381-P381)-wx*I381)</f>
        <v>5.23324860209052</v>
      </c>
      <c r="X381" s="70" t="n">
        <f aca="false">const*($O381/omega)*K381*(wx*(H381-Q381)-wy*(G381-P381))</f>
        <v>6.04568176190948</v>
      </c>
      <c r="Y381" s="70" t="n">
        <f aca="false">R381+V381</f>
        <v>-0.0309539399547511</v>
      </c>
      <c r="Z381" s="70" t="n">
        <f aca="false">S381+W381</f>
        <v>-2.14366256842251</v>
      </c>
      <c r="AA381" s="70" t="n">
        <f aca="false">T381+X381-32.174</f>
        <v>-19.7132673170925</v>
      </c>
      <c r="AB381" s="0" t="n">
        <f aca="false">IF(($D381-height)*($D382-height)&lt;0,1,0)</f>
        <v>0</v>
      </c>
    </row>
    <row r="382" customFormat="false" ht="12.75" hidden="false" customHeight="false" outlineLevel="0" collapsed="false">
      <c r="A382" s="0" t="n">
        <f aca="false">A381+dt</f>
        <v>3.49999999999997</v>
      </c>
      <c r="B382" s="70" t="n">
        <f aca="false">B381+G381*dt+0.5*Y381*dt*dt</f>
        <v>7.23881855197929</v>
      </c>
      <c r="C382" s="70" t="n">
        <f aca="false">C381+H381*dt+0.5*Z381*dt*dt</f>
        <v>203.142172475511</v>
      </c>
      <c r="D382" s="70" t="n">
        <f aca="false">D381+I381*dt+0.5*AA381*dt*dt</f>
        <v>7.12065473946652</v>
      </c>
      <c r="E382" s="1" t="n">
        <f aca="false">SQRT(B382^2+C382^2)</f>
        <v>203.271106486138</v>
      </c>
      <c r="F382" s="1" t="n">
        <f aca="false">ATAN2(C382,B382)*180/PI()</f>
        <v>2.04082849404611</v>
      </c>
      <c r="G382" s="69" t="n">
        <f aca="false">G381+Y381*dt</f>
        <v>2.75138284868583</v>
      </c>
      <c r="H382" s="69" t="n">
        <f aca="false">H381+Z381*dt</f>
        <v>46.3408161236844</v>
      </c>
      <c r="I382" s="69" t="n">
        <f aca="false">I381+AA381*dt</f>
        <v>-40.5143068026646</v>
      </c>
      <c r="J382" s="1" t="n">
        <f aca="false">SQRT(G382^2+H382^2+I382^2)</f>
        <v>61.6153422638356</v>
      </c>
      <c r="K382" s="1" t="n">
        <f aca="false">IF(D382&gt;=hwind,SQRT((G382-vxw)^2+(H382-vyw)^2+I382^2),J382)</f>
        <v>61.6153422638356</v>
      </c>
      <c r="L382" s="1" t="n">
        <f aca="false">J382/1.467</f>
        <v>42.0009149719397</v>
      </c>
      <c r="M382" s="70" t="n">
        <f aca="false">cd0+cdspin*(spin/1000)*EXP(-A382/(tau*146.7/K382))</f>
        <v>0.481918954621541</v>
      </c>
      <c r="N382" s="71" t="n">
        <f aca="false">(romega/K382)*EXP(-A382/(tau*146.7/K382))</f>
        <v>1.27582927400147</v>
      </c>
      <c r="O382" s="71" t="n">
        <f aca="false">cl2_*N382/(cl0+cl1_*N382)</f>
        <v>0.401439779301313</v>
      </c>
      <c r="P382" s="71" t="n">
        <f aca="false">IF(D382&gt;=hwind,vxw,0)</f>
        <v>0</v>
      </c>
      <c r="Q382" s="71" t="n">
        <f aca="false">IF(D382&gt;=hwind,vyw,0)</f>
        <v>0</v>
      </c>
      <c r="R382" s="70" t="n">
        <f aca="false">-const*$M382*$K382*(G382-P382)</f>
        <v>-0.438553573769874</v>
      </c>
      <c r="S382" s="70" t="n">
        <f aca="false">-const*$M382*$K382*(H382-Q382)</f>
        <v>-7.38644225108892</v>
      </c>
      <c r="T382" s="70" t="n">
        <f aca="false">-const*$M382*$K382*I382</f>
        <v>6.45773235288004</v>
      </c>
      <c r="U382" s="72" t="n">
        <f aca="false">omega*EXP(-A382/tau)*30/PI()</f>
        <v>5796.8792637871</v>
      </c>
      <c r="V382" s="70" t="n">
        <f aca="false">const*($O382/omega)*K382*(wy*I382-wz*(H382-Q382))</f>
        <v>0.40510438690472</v>
      </c>
      <c r="W382" s="70" t="n">
        <f aca="false">const*($O382/omega)*K382*(wz*(G382-P382)-wx*I382)</f>
        <v>5.26698088976456</v>
      </c>
      <c r="X382" s="70" t="n">
        <f aca="false">const*($O382/omega)*K382*(wx*(H382-Q382)-wy*(G382-P382))</f>
        <v>6.05195570532309</v>
      </c>
      <c r="Y382" s="70" t="n">
        <f aca="false">R382+V382</f>
        <v>-0.0334491868651542</v>
      </c>
      <c r="Z382" s="70" t="n">
        <f aca="false">S382+W382</f>
        <v>-2.11946136132436</v>
      </c>
      <c r="AA382" s="70" t="n">
        <f aca="false">T382+X382-32.174</f>
        <v>-19.6643119417969</v>
      </c>
      <c r="AB382" s="0" t="n">
        <f aca="false">IF(($D382-height)*($D383-height)&lt;0,1,0)</f>
        <v>0</v>
      </c>
    </row>
    <row r="383" customFormat="false" ht="12.75" hidden="false" customHeight="false" outlineLevel="0" collapsed="false">
      <c r="A383" s="0" t="n">
        <f aca="false">A382+dt</f>
        <v>3.50999999999997</v>
      </c>
      <c r="B383" s="70" t="n">
        <f aca="false">B382+G382*dt+0.5*Y382*dt*dt</f>
        <v>7.2663307080068</v>
      </c>
      <c r="C383" s="70" t="n">
        <f aca="false">C382+H382*dt+0.5*Z382*dt*dt</f>
        <v>203.60547466368</v>
      </c>
      <c r="D383" s="70" t="n">
        <f aca="false">D382+I382*dt+0.5*AA382*dt*dt</f>
        <v>6.71452845584279</v>
      </c>
      <c r="E383" s="1" t="n">
        <f aca="false">SQRT(B383^2+C383^2)</f>
        <v>203.735094853539</v>
      </c>
      <c r="F383" s="1" t="n">
        <f aca="false">ATAN2(C383,B383)*180/PI()</f>
        <v>2.04392079476797</v>
      </c>
      <c r="G383" s="69" t="n">
        <f aca="false">G382+Y382*dt</f>
        <v>2.75104835681718</v>
      </c>
      <c r="H383" s="69" t="n">
        <f aca="false">H382+Z382*dt</f>
        <v>46.3196215100711</v>
      </c>
      <c r="I383" s="69" t="n">
        <f aca="false">I382+AA382*dt</f>
        <v>-40.7109499220826</v>
      </c>
      <c r="J383" s="1" t="n">
        <f aca="false">SQRT(G383^2+H383^2+I383^2)</f>
        <v>61.7288996131966</v>
      </c>
      <c r="K383" s="1" t="n">
        <f aca="false">IF(D383&gt;=hwind,SQRT((G383-vxw)^2+(H383-vyw)^2+I383^2),J383)</f>
        <v>61.7288996131966</v>
      </c>
      <c r="L383" s="1" t="n">
        <f aca="false">J383/1.467</f>
        <v>42.0783228447148</v>
      </c>
      <c r="M383" s="70" t="n">
        <f aca="false">cd0+cdspin*(spin/1000)*EXP(-A383/(tau*146.7/K383))</f>
        <v>0.481877198790904</v>
      </c>
      <c r="N383" s="71" t="n">
        <f aca="false">(romega/K383)*EXP(-A383/(tau*146.7/K383))</f>
        <v>1.27318864729348</v>
      </c>
      <c r="O383" s="71" t="n">
        <f aca="false">cl2_*N383/(cl0+cl1_*N383)</f>
        <v>0.401303457432876</v>
      </c>
      <c r="P383" s="71" t="n">
        <f aca="false">IF(D383&gt;=hwind,vxw,0)</f>
        <v>0</v>
      </c>
      <c r="Q383" s="71" t="n">
        <f aca="false">IF(D383&gt;=hwind,vyw,0)</f>
        <v>0</v>
      </c>
      <c r="R383" s="70" t="n">
        <f aca="false">-const*$M383*$K383*(G383-P383)</f>
        <v>-0.439270351893071</v>
      </c>
      <c r="S383" s="70" t="n">
        <f aca="false">-const*$M383*$K383*(H383-Q383)</f>
        <v>-7.39603009516819</v>
      </c>
      <c r="T383" s="70" t="n">
        <f aca="false">-const*$M383*$K383*I383</f>
        <v>6.50047217594688</v>
      </c>
      <c r="U383" s="72" t="n">
        <f aca="false">omega*EXP(-A383/tau)*30/PI()</f>
        <v>5794.94729271224</v>
      </c>
      <c r="V383" s="70" t="n">
        <f aca="false">const*($O383/omega)*K383*(wy*I383-wz*(H383-Q383))</f>
        <v>0.403331448385844</v>
      </c>
      <c r="W383" s="70" t="n">
        <f aca="false">const*($O383/omega)*K383*(wz*(G383-P383)-wx*I383)</f>
        <v>5.30074069318319</v>
      </c>
      <c r="X383" s="70" t="n">
        <f aca="false">const*($O383/omega)*K383*(wx*(H383-Q383)-wy*(G383-P383))</f>
        <v>6.05826902643285</v>
      </c>
      <c r="Y383" s="70" t="n">
        <f aca="false">R383+V383</f>
        <v>-0.0359389035072277</v>
      </c>
      <c r="Z383" s="70" t="n">
        <f aca="false">S383+W383</f>
        <v>-2.095289401985</v>
      </c>
      <c r="AA383" s="70" t="n">
        <f aca="false">T383+X383-32.174</f>
        <v>-19.6152587976203</v>
      </c>
      <c r="AB383" s="0" t="n">
        <f aca="false">IF(($D383-height)*($D384-height)&lt;0,1,0)</f>
        <v>0</v>
      </c>
    </row>
    <row r="384" customFormat="false" ht="12.75" hidden="false" customHeight="false" outlineLevel="0" collapsed="false">
      <c r="A384" s="0" t="n">
        <f aca="false">A383+dt</f>
        <v>3.51999999999997</v>
      </c>
      <c r="B384" s="70" t="n">
        <f aca="false">B383+G383*dt+0.5*Y383*dt*dt</f>
        <v>7.2938393946298</v>
      </c>
      <c r="C384" s="70" t="n">
        <f aca="false">C383+H383*dt+0.5*Z383*dt*dt</f>
        <v>204.06856611431</v>
      </c>
      <c r="D384" s="70" t="n">
        <f aca="false">D383+I383*dt+0.5*AA383*dt*dt</f>
        <v>6.30643819368208</v>
      </c>
      <c r="E384" s="1" t="n">
        <f aca="false">SQRT(B384^2+C384^2)</f>
        <v>204.19887308471</v>
      </c>
      <c r="F384" s="1" t="n">
        <f aca="false">ATAN2(C384,B384)*180/PI()</f>
        <v>2.04700018185535</v>
      </c>
      <c r="G384" s="69" t="n">
        <f aca="false">G383+Y383*dt</f>
        <v>2.7506889677821</v>
      </c>
      <c r="H384" s="69" t="n">
        <f aca="false">H383+Z383*dt</f>
        <v>46.2986686160513</v>
      </c>
      <c r="I384" s="69" t="n">
        <f aca="false">I383+AA383*dt</f>
        <v>-40.9071025100588</v>
      </c>
      <c r="J384" s="1" t="n">
        <f aca="false">SQRT(G384^2+H384^2+I384^2)</f>
        <v>61.8427363655981</v>
      </c>
      <c r="K384" s="1" t="n">
        <f aca="false">IF(D384&gt;=hwind,SQRT((G384-vxw)^2+(H384-vyw)^2+I384^2),J384)</f>
        <v>61.8427363655981</v>
      </c>
      <c r="L384" s="1" t="n">
        <f aca="false">J384/1.467</f>
        <v>42.1559211762768</v>
      </c>
      <c r="M384" s="70" t="n">
        <f aca="false">cd0+cdspin*(spin/1000)*EXP(-A384/(tau*146.7/K384))</f>
        <v>0.481835318706774</v>
      </c>
      <c r="N384" s="71" t="n">
        <f aca="false">(romega/K384)*EXP(-A384/(tau*146.7/K384))</f>
        <v>1.27055110584179</v>
      </c>
      <c r="O384" s="71" t="n">
        <f aca="false">cl2_*N384/(cl0+cl1_*N384)</f>
        <v>0.401166822156535</v>
      </c>
      <c r="P384" s="71" t="n">
        <f aca="false">IF(D384&gt;=hwind,vxw,0)</f>
        <v>0</v>
      </c>
      <c r="Q384" s="71" t="n">
        <f aca="false">IF(D384&gt;=hwind,vyw,0)</f>
        <v>0</v>
      </c>
      <c r="R384" s="70" t="n">
        <f aca="false">-const*$M384*$K384*(G384-P384)</f>
        <v>-0.439984694700166</v>
      </c>
      <c r="S384" s="70" t="n">
        <f aca="false">-const*$M384*$K384*(H384-Q384)</f>
        <v>-7.40567392920564</v>
      </c>
      <c r="T384" s="70" t="n">
        <f aca="false">-const*$M384*$K384*I384</f>
        <v>6.54326942077676</v>
      </c>
      <c r="U384" s="72" t="n">
        <f aca="false">omega*EXP(-A384/tau)*30/PI()</f>
        <v>5793.01596552041</v>
      </c>
      <c r="V384" s="70" t="n">
        <f aca="false">const*($O384/omega)*K384*(wy*I384-wz*(H384-Q384))</f>
        <v>0.401561655227033</v>
      </c>
      <c r="W384" s="70" t="n">
        <f aca="false">const*($O384/omega)*K384*(wz*(G384-P384)-wx*I384)</f>
        <v>5.33452722360509</v>
      </c>
      <c r="X384" s="70" t="n">
        <f aca="false">const*($O384/omega)*K384*(wx*(H384-Q384)-wy*(G384-P384))</f>
        <v>6.06462115724062</v>
      </c>
      <c r="Y384" s="70" t="n">
        <f aca="false">R384+V384</f>
        <v>-0.0384230394731327</v>
      </c>
      <c r="Z384" s="70" t="n">
        <f aca="false">S384+W384</f>
        <v>-2.07114670560054</v>
      </c>
      <c r="AA384" s="70" t="n">
        <f aca="false">T384+X384-32.174</f>
        <v>-19.5661094219826</v>
      </c>
      <c r="AB384" s="0" t="n">
        <f aca="false">IF(($D384-height)*($D385-height)&lt;0,1,0)</f>
        <v>0</v>
      </c>
    </row>
    <row r="385" customFormat="false" ht="12.75" hidden="false" customHeight="false" outlineLevel="0" collapsed="false">
      <c r="A385" s="0" t="n">
        <f aca="false">A384+dt</f>
        <v>3.52999999999997</v>
      </c>
      <c r="B385" s="70" t="n">
        <f aca="false">B384+G384*dt+0.5*Y384*dt*dt</f>
        <v>7.32134436315565</v>
      </c>
      <c r="C385" s="70" t="n">
        <f aca="false">C384+H384*dt+0.5*Z384*dt*dt</f>
        <v>204.531449243136</v>
      </c>
      <c r="D385" s="70" t="n">
        <f aca="false">D384+I384*dt+0.5*AA384*dt*dt</f>
        <v>5.89638886311039</v>
      </c>
      <c r="E385" s="1" t="n">
        <f aca="false">SQRT(B385^2+C385^2)</f>
        <v>204.662443581575</v>
      </c>
      <c r="F385" s="1" t="n">
        <f aca="false">ATAN2(C385,B385)*180/PI()</f>
        <v>2.05006665882145</v>
      </c>
      <c r="G385" s="69" t="n">
        <f aca="false">G384+Y384*dt</f>
        <v>2.75030473738737</v>
      </c>
      <c r="H385" s="69" t="n">
        <f aca="false">H384+Z384*dt</f>
        <v>46.2779571489953</v>
      </c>
      <c r="I385" s="69" t="n">
        <f aca="false">I384+AA384*dt</f>
        <v>-41.1027636042786</v>
      </c>
      <c r="J385" s="1" t="n">
        <f aca="false">SQRT(G385^2+H385^2+I385^2)</f>
        <v>61.9568452226382</v>
      </c>
      <c r="K385" s="1" t="n">
        <f aca="false">IF(D385&gt;=hwind,SQRT((G385-vxw)^2+(H385-vyw)^2+I385^2),J385)</f>
        <v>61.9568452226382</v>
      </c>
      <c r="L385" s="1" t="n">
        <f aca="false">J385/1.467</f>
        <v>42.2337049915734</v>
      </c>
      <c r="M385" s="70" t="n">
        <f aca="false">cd0+cdspin*(spin/1000)*EXP(-A385/(tau*146.7/K385))</f>
        <v>0.481793315174637</v>
      </c>
      <c r="N385" s="71" t="n">
        <f aca="false">(romega/K385)*EXP(-A385/(tau*146.7/K385))</f>
        <v>1.26791682332426</v>
      </c>
      <c r="O385" s="71" t="n">
        <f aca="false">cl2_*N385/(cl0+cl1_*N385)</f>
        <v>0.401029881715787</v>
      </c>
      <c r="P385" s="71" t="n">
        <f aca="false">IF(D385&gt;=hwind,vxw,0)</f>
        <v>0</v>
      </c>
      <c r="Q385" s="71" t="n">
        <f aca="false">IF(D385&gt;=hwind,vyw,0)</f>
        <v>0</v>
      </c>
      <c r="R385" s="70" t="n">
        <f aca="false">-const*$M385*$K385*(G385-P385)</f>
        <v>-0.440696537177097</v>
      </c>
      <c r="S385" s="70" t="n">
        <f aca="false">-const*$M385*$K385*(H385-Q385)</f>
        <v>-7.41537298974582</v>
      </c>
      <c r="T385" s="70" t="n">
        <f aca="false">-const*$M385*$K385*I385</f>
        <v>6.5861231094055</v>
      </c>
      <c r="U385" s="72" t="n">
        <f aca="false">omega*EXP(-A385/tau)*30/PI()</f>
        <v>5791.08528199704</v>
      </c>
      <c r="V385" s="70" t="n">
        <f aca="false">const*($O385/omega)*K385*(wy*I385-wz*(H385-Q385))</f>
        <v>0.399794993752441</v>
      </c>
      <c r="W385" s="70" t="n">
        <f aca="false">const*($O385/omega)*K385*(wz*(G385-P385)-wx*I385)</f>
        <v>5.3683396874376</v>
      </c>
      <c r="X385" s="70" t="n">
        <f aca="false">const*($O385/omega)*K385*(wx*(H385-Q385)-wy*(G385-P385))</f>
        <v>6.0710115379155</v>
      </c>
      <c r="Y385" s="70" t="n">
        <f aca="false">R385+V385</f>
        <v>-0.0409015434246559</v>
      </c>
      <c r="Z385" s="70" t="n">
        <f aca="false">S385+W385</f>
        <v>-2.04703330230822</v>
      </c>
      <c r="AA385" s="70" t="n">
        <f aca="false">T385+X385-32.174</f>
        <v>-19.516865352679</v>
      </c>
      <c r="AB385" s="0" t="n">
        <f aca="false">IF(($D385-height)*($D386-height)&lt;0,1,0)</f>
        <v>0</v>
      </c>
    </row>
    <row r="386" customFormat="false" ht="12.75" hidden="false" customHeight="false" outlineLevel="0" collapsed="false">
      <c r="A386" s="0" t="n">
        <f aca="false">A385+dt</f>
        <v>3.53999999999997</v>
      </c>
      <c r="B386" s="70" t="n">
        <f aca="false">B385+G385*dt+0.5*Y385*dt*dt</f>
        <v>7.34884536545235</v>
      </c>
      <c r="C386" s="70" t="n">
        <f aca="false">C385+H385*dt+0.5*Z385*dt*dt</f>
        <v>204.994126462961</v>
      </c>
      <c r="D386" s="70" t="n">
        <f aca="false">D385+I385*dt+0.5*AA385*dt*dt</f>
        <v>5.48438538379997</v>
      </c>
      <c r="E386" s="1" t="n">
        <f aca="false">SQRT(B386^2+C386^2)</f>
        <v>205.125808743116</v>
      </c>
      <c r="F386" s="1" t="n">
        <f aca="false">ATAN2(C386,B386)*180/PI()</f>
        <v>2.05312022911094</v>
      </c>
      <c r="G386" s="69" t="n">
        <f aca="false">G385+Y385*dt</f>
        <v>2.74989572195313</v>
      </c>
      <c r="H386" s="69" t="n">
        <f aca="false">H385+Z385*dt</f>
        <v>46.2574868159722</v>
      </c>
      <c r="I386" s="69" t="n">
        <f aca="false">I385+AA385*dt</f>
        <v>-41.2979322578054</v>
      </c>
      <c r="J386" s="1" t="n">
        <f aca="false">SQRT(G386^2+H386^2+I386^2)</f>
        <v>62.0712189487346</v>
      </c>
      <c r="K386" s="1" t="n">
        <f aca="false">IF(D386&gt;=hwind,SQRT((G386-vxw)^2+(H386-vyw)^2+I386^2),J386)</f>
        <v>62.0712189487346</v>
      </c>
      <c r="L386" s="1" t="n">
        <f aca="false">J386/1.467</f>
        <v>42.3116693583739</v>
      </c>
      <c r="M386" s="70" t="n">
        <f aca="false">cd0+cdspin*(spin/1000)*EXP(-A386/(tau*146.7/K386))</f>
        <v>0.481751189002429</v>
      </c>
      <c r="N386" s="71" t="n">
        <f aca="false">(romega/K386)*EXP(-A386/(tau*146.7/K386))</f>
        <v>1.26528596955437</v>
      </c>
      <c r="O386" s="71" t="n">
        <f aca="false">cl2_*N386/(cl0+cl1_*N386)</f>
        <v>0.400892644276211</v>
      </c>
      <c r="P386" s="71" t="n">
        <f aca="false">IF(D386&gt;=hwind,vxw,0)</f>
        <v>0</v>
      </c>
      <c r="Q386" s="71" t="n">
        <f aca="false">IF(D386&gt;=hwind,vyw,0)</f>
        <v>0</v>
      </c>
      <c r="R386" s="70" t="n">
        <f aca="false">-const*$M386*$K386*(G386-P386)</f>
        <v>-0.441405814861541</v>
      </c>
      <c r="S386" s="70" t="n">
        <f aca="false">-const*$M386*$K386*(H386-Q386)</f>
        <v>-7.42512652332467</v>
      </c>
      <c r="T386" s="70" t="n">
        <f aca="false">-const*$M386*$K386*I386</f>
        <v>6.62903225559622</v>
      </c>
      <c r="U386" s="72" t="n">
        <f aca="false">omega*EXP(-A386/tau)*30/PI()</f>
        <v>5789.15524192759</v>
      </c>
      <c r="V386" s="70" t="n">
        <f aca="false">const*($O386/omega)*K386*(wy*I386-wz*(H386-Q386))</f>
        <v>0.398031451734057</v>
      </c>
      <c r="W386" s="70" t="n">
        <f aca="false">const*($O386/omega)*K386*(wz*(G386-P386)-wx*I386)</f>
        <v>5.4021772864489</v>
      </c>
      <c r="X386" s="70" t="n">
        <f aca="false">const*($O386/omega)*K386*(wx*(H386-Q386)-wy*(G386-P386))</f>
        <v>6.07743961670971</v>
      </c>
      <c r="Y386" s="70" t="n">
        <f aca="false">R386+V386</f>
        <v>-0.0433743631274844</v>
      </c>
      <c r="Z386" s="70" t="n">
        <f aca="false">S386+W386</f>
        <v>-2.02294923687577</v>
      </c>
      <c r="AA386" s="70" t="n">
        <f aca="false">T386+X386-32.174</f>
        <v>-19.4675281276941</v>
      </c>
      <c r="AB386" s="0" t="n">
        <f aca="false">IF(($D386-height)*($D387-height)&lt;0,1,0)</f>
        <v>0</v>
      </c>
    </row>
    <row r="387" customFormat="false" ht="12.75" hidden="false" customHeight="false" outlineLevel="0" collapsed="false">
      <c r="A387" s="0" t="n">
        <f aca="false">A386+dt</f>
        <v>3.54999999999997</v>
      </c>
      <c r="B387" s="70" t="n">
        <f aca="false">B386+G386*dt+0.5*Y386*dt*dt</f>
        <v>7.37634215395373</v>
      </c>
      <c r="C387" s="70" t="n">
        <f aca="false">C386+H386*dt+0.5*Z386*dt*dt</f>
        <v>205.456600183658</v>
      </c>
      <c r="D387" s="70" t="n">
        <f aca="false">D386+I386*dt+0.5*AA386*dt*dt</f>
        <v>5.07043268481553</v>
      </c>
      <c r="E387" s="1" t="n">
        <f aca="false">SQRT(B387^2+C387^2)</f>
        <v>205.58897096537</v>
      </c>
      <c r="F387" s="1" t="n">
        <f aca="false">ATAN2(C387,B387)*180/PI()</f>
        <v>2.05616089610403</v>
      </c>
      <c r="G387" s="69" t="n">
        <f aca="false">G386+Y386*dt</f>
        <v>2.74946197832185</v>
      </c>
      <c r="H387" s="69" t="n">
        <f aca="false">H386+Z386*dt</f>
        <v>46.2372573236034</v>
      </c>
      <c r="I387" s="69" t="n">
        <f aca="false">I386+AA386*dt</f>
        <v>-41.4926075390824</v>
      </c>
      <c r="J387" s="1" t="n">
        <f aca="false">SQRT(G387^2+H387^2+I387^2)</f>
        <v>62.1858503710585</v>
      </c>
      <c r="K387" s="1" t="n">
        <f aca="false">IF(D387&gt;=hwind,SQRT((G387-vxw)^2+(H387-vyw)^2+I387^2),J387)</f>
        <v>62.1858503710585</v>
      </c>
      <c r="L387" s="1" t="n">
        <f aca="false">J387/1.467</f>
        <v>42.3898093872246</v>
      </c>
      <c r="M387" s="70" t="n">
        <f aca="false">cd0+cdspin*(spin/1000)*EXP(-A387/(tau*146.7/K387))</f>
        <v>0.481708941000406</v>
      </c>
      <c r="N387" s="71" t="n">
        <f aca="false">(romega/K387)*EXP(-A387/(tau*146.7/K387))</f>
        <v>1.26265871052687</v>
      </c>
      <c r="O387" s="71" t="n">
        <f aca="false">cl2_*N387/(cl0+cl1_*N387)</f>
        <v>0.400755117925597</v>
      </c>
      <c r="P387" s="71" t="n">
        <f aca="false">IF(D387&gt;=hwind,vxw,0)</f>
        <v>0</v>
      </c>
      <c r="Q387" s="71" t="n">
        <f aca="false">IF(D387&gt;=hwind,vyw,0)</f>
        <v>0</v>
      </c>
      <c r="R387" s="70" t="n">
        <f aca="false">-const*$M387*$K387*(G387-P387)</f>
        <v>-0.442112463849179</v>
      </c>
      <c r="S387" s="70" t="n">
        <f aca="false">-const*$M387*$K387*(H387-Q387)</f>
        <v>-7.43493378637073</v>
      </c>
      <c r="T387" s="70" t="n">
        <f aca="false">-const*$M387*$K387*I387</f>
        <v>6.67199586510643</v>
      </c>
      <c r="U387" s="72" t="n">
        <f aca="false">omega*EXP(-A387/tau)*30/PI()</f>
        <v>5787.22584509761</v>
      </c>
      <c r="V387" s="70" t="n">
        <f aca="false">const*($O387/omega)*K387*(wy*I387-wz*(H387-Q387))</f>
        <v>0.396271018364041</v>
      </c>
      <c r="W387" s="70" t="n">
        <f aca="false">const*($O387/omega)*K387*(wz*(G387-P387)-wx*I387)</f>
        <v>5.43603921797776</v>
      </c>
      <c r="X387" s="70" t="n">
        <f aca="false">const*($O387/omega)*K387*(wx*(H387-Q387)-wy*(G387-P387))</f>
        <v>6.08390484987397</v>
      </c>
      <c r="Y387" s="70" t="n">
        <f aca="false">R387+V387</f>
        <v>-0.0458414454851382</v>
      </c>
      <c r="Z387" s="70" t="n">
        <f aca="false">S387+W387</f>
        <v>-1.99889456839296</v>
      </c>
      <c r="AA387" s="70" t="n">
        <f aca="false">T387+X387-32.174</f>
        <v>-19.4180992850196</v>
      </c>
      <c r="AB387" s="0" t="n">
        <f aca="false">IF(($D387-height)*($D388-height)&lt;0,1,0)</f>
        <v>0</v>
      </c>
    </row>
    <row r="388" customFormat="false" ht="12.75" hidden="false" customHeight="false" outlineLevel="0" collapsed="false">
      <c r="A388" s="0" t="n">
        <f aca="false">A387+dt</f>
        <v>3.55999999999997</v>
      </c>
      <c r="B388" s="70" t="n">
        <f aca="false">B387+G387*dt+0.5*Y387*dt*dt</f>
        <v>7.40383448166467</v>
      </c>
      <c r="C388" s="70" t="n">
        <f aca="false">C387+H387*dt+0.5*Z387*dt*dt</f>
        <v>205.918872812166</v>
      </c>
      <c r="D388" s="70" t="n">
        <f aca="false">D387+I387*dt+0.5*AA387*dt*dt</f>
        <v>4.65453570446046</v>
      </c>
      <c r="E388" s="1" t="n">
        <f aca="false">SQRT(B388^2+C388^2)</f>
        <v>206.051932641422</v>
      </c>
      <c r="F388" s="1" t="n">
        <f aca="false">ATAN2(C388,B388)*180/PI()</f>
        <v>2.05918866312047</v>
      </c>
      <c r="G388" s="69" t="n">
        <f aca="false">G387+Y387*dt</f>
        <v>2.749003563867</v>
      </c>
      <c r="H388" s="69" t="n">
        <f aca="false">H387+Z387*dt</f>
        <v>46.2172683779195</v>
      </c>
      <c r="I388" s="69" t="n">
        <f aca="false">I387+AA387*dt</f>
        <v>-41.6867885319326</v>
      </c>
      <c r="J388" s="1" t="n">
        <f aca="false">SQRT(G388^2+H388^2+I388^2)</f>
        <v>62.3007323794581</v>
      </c>
      <c r="K388" s="1" t="n">
        <f aca="false">IF(D388&gt;=hwind,SQRT((G388-vxw)^2+(H388-vyw)^2+I388^2),J388)</f>
        <v>62.3007323794581</v>
      </c>
      <c r="L388" s="1" t="n">
        <f aca="false">J388/1.467</f>
        <v>42.4681202313961</v>
      </c>
      <c r="M388" s="70" t="n">
        <f aca="false">cd0+cdspin*(spin/1000)*EXP(-A388/(tau*146.7/K388))</f>
        <v>0.481666571981018</v>
      </c>
      <c r="N388" s="71" t="n">
        <f aca="false">(romega/K388)*EXP(-A388/(tau*146.7/K388))</f>
        <v>1.26003520846393</v>
      </c>
      <c r="O388" s="71" t="n">
        <f aca="false">cl2_*N388/(cl0+cl1_*N388)</f>
        <v>0.400617310674089</v>
      </c>
      <c r="P388" s="71" t="n">
        <f aca="false">IF(D388&gt;=hwind,vxw,0)</f>
        <v>0</v>
      </c>
      <c r="Q388" s="71" t="n">
        <f aca="false">IF(D388&gt;=hwind,vyw,0)</f>
        <v>0</v>
      </c>
      <c r="R388" s="70" t="n">
        <f aca="false">-const*$M388*$K388*(G388-P388)</f>
        <v>-0.442816420799742</v>
      </c>
      <c r="S388" s="70" t="n">
        <f aca="false">-const*$M388*$K388*(H388-Q388)</f>
        <v>-7.44479404510572</v>
      </c>
      <c r="T388" s="70" t="n">
        <f aca="false">-const*$M388*$K388*I388</f>
        <v>6.71501293595239</v>
      </c>
      <c r="U388" s="72" t="n">
        <f aca="false">omega*EXP(-A388/tau)*30/PI()</f>
        <v>5785.29709129274</v>
      </c>
      <c r="V388" s="70" t="n">
        <f aca="false">const*($O388/omega)*K388*(wy*I388-wz*(H388-Q388))</f>
        <v>0.394513684227188</v>
      </c>
      <c r="W388" s="70" t="n">
        <f aca="false">const*($O388/omega)*K388*(wz*(G388-P388)-wx*I388)</f>
        <v>5.46992467514071</v>
      </c>
      <c r="X388" s="70" t="n">
        <f aca="false">const*($O388/omega)*K388*(wx*(H388-Q388)-wy*(G388-P388))</f>
        <v>6.09040670157249</v>
      </c>
      <c r="Y388" s="70" t="n">
        <f aca="false">R388+V388</f>
        <v>-0.0483027365725542</v>
      </c>
      <c r="Z388" s="70" t="n">
        <f aca="false">S388+W388</f>
        <v>-1.97486936996501</v>
      </c>
      <c r="AA388" s="70" t="n">
        <f aca="false">T388+X388-32.174</f>
        <v>-19.3685803624751</v>
      </c>
      <c r="AB388" s="0" t="n">
        <f aca="false">IF(($D388-height)*($D389-height)&lt;0,1,0)</f>
        <v>0</v>
      </c>
    </row>
    <row r="389" customFormat="false" ht="12.75" hidden="false" customHeight="false" outlineLevel="0" collapsed="false">
      <c r="A389" s="0" t="n">
        <f aca="false">A388+dt</f>
        <v>3.56999999999997</v>
      </c>
      <c r="B389" s="70" t="n">
        <f aca="false">B388+G388*dt+0.5*Y388*dt*dt</f>
        <v>7.43132210216651</v>
      </c>
      <c r="C389" s="70" t="n">
        <f aca="false">C388+H388*dt+0.5*Z388*dt*dt</f>
        <v>206.380946752477</v>
      </c>
      <c r="D389" s="70" t="n">
        <f aca="false">D388+I388*dt+0.5*AA388*dt*dt</f>
        <v>4.23669939012301</v>
      </c>
      <c r="E389" s="1" t="n">
        <f aca="false">SQRT(B389^2+C389^2)</f>
        <v>206.514696161399</v>
      </c>
      <c r="F389" s="1" t="n">
        <f aca="false">ATAN2(C389,B389)*180/PI()</f>
        <v>2.06220353342347</v>
      </c>
      <c r="G389" s="69" t="n">
        <f aca="false">G388+Y388*dt</f>
        <v>2.74852053650127</v>
      </c>
      <c r="H389" s="69" t="n">
        <f aca="false">H388+Z388*dt</f>
        <v>46.1975196842199</v>
      </c>
      <c r="I389" s="69" t="n">
        <f aca="false">I388+AA388*dt</f>
        <v>-41.8804743355573</v>
      </c>
      <c r="J389" s="1" t="n">
        <f aca="false">SQRT(G389^2+H389^2+I389^2)</f>
        <v>62.4158579263694</v>
      </c>
      <c r="K389" s="1" t="n">
        <f aca="false">IF(D389&gt;=hwind,SQRT((G389-vxw)^2+(H389-vyw)^2+I389^2),J389)</f>
        <v>62.4158579263694</v>
      </c>
      <c r="L389" s="1" t="n">
        <f aca="false">J389/1.467</f>
        <v>42.546597086823</v>
      </c>
      <c r="M389" s="70" t="n">
        <f aca="false">cd0+cdspin*(spin/1000)*EXP(-A389/(tau*146.7/K389))</f>
        <v>0.481624082758787</v>
      </c>
      <c r="N389" s="71" t="n">
        <f aca="false">(romega/K389)*EXP(-A389/(tau*146.7/K389))</f>
        <v>1.25741562186144</v>
      </c>
      <c r="O389" s="71" t="n">
        <f aca="false">cl2_*N389/(cl0+cl1_*N389)</f>
        <v>0.400479230454346</v>
      </c>
      <c r="P389" s="71" t="n">
        <f aca="false">IF(D389&gt;=hwind,vxw,0)</f>
        <v>0</v>
      </c>
      <c r="Q389" s="71" t="n">
        <f aca="false">IF(D389&gt;=hwind,vyw,0)</f>
        <v>0</v>
      </c>
      <c r="R389" s="70" t="n">
        <f aca="false">-const*$M389*$K389*(G389-P389)</f>
        <v>-0.443517622942866</v>
      </c>
      <c r="S389" s="70" t="n">
        <f aca="false">-const*$M389*$K389*(H389-Q389)</f>
        <v>-7.45470657544492</v>
      </c>
      <c r="T389" s="70" t="n">
        <f aca="false">-const*$M389*$K389*I389</f>
        <v>6.75808245867094</v>
      </c>
      <c r="U389" s="72" t="n">
        <f aca="false">omega*EXP(-A389/tau)*30/PI()</f>
        <v>5783.36898029866</v>
      </c>
      <c r="V389" s="70" t="n">
        <f aca="false">const*($O389/omega)*K389*(wy*I389-wz*(H389-Q389))</f>
        <v>0.392759441273544</v>
      </c>
      <c r="W389" s="70" t="n">
        <f aca="false">const*($O389/omega)*K389*(wz*(G389-P389)-wx*I389)</f>
        <v>5.50383284703663</v>
      </c>
      <c r="X389" s="70" t="n">
        <f aca="false">const*($O389/omega)*K389*(wx*(H389-Q389)-wy*(G389-P389))</f>
        <v>6.09694464379752</v>
      </c>
      <c r="Y389" s="70" t="n">
        <f aca="false">R389+V389</f>
        <v>-0.0507581816693219</v>
      </c>
      <c r="Z389" s="70" t="n">
        <f aca="false">S389+W389</f>
        <v>-1.9508737284083</v>
      </c>
      <c r="AA389" s="70" t="n">
        <f aca="false">T389+X389-32.174</f>
        <v>-19.3189728975315</v>
      </c>
      <c r="AB389" s="0" t="n">
        <f aca="false">IF(($D389-height)*($D390-height)&lt;0,1,0)</f>
        <v>0</v>
      </c>
    </row>
    <row r="390" customFormat="false" ht="12.75" hidden="false" customHeight="false" outlineLevel="0" collapsed="false">
      <c r="A390" s="0" t="n">
        <f aca="false">A389+dt</f>
        <v>3.57999999999997</v>
      </c>
      <c r="B390" s="70" t="n">
        <f aca="false">B389+G389*dt+0.5*Y389*dt*dt</f>
        <v>7.45880476962244</v>
      </c>
      <c r="C390" s="70" t="n">
        <f aca="false">C389+H389*dt+0.5*Z389*dt*dt</f>
        <v>206.842824405633</v>
      </c>
      <c r="D390" s="70" t="n">
        <f aca="false">D389+I389*dt+0.5*AA389*dt*dt</f>
        <v>3.81692869812256</v>
      </c>
      <c r="E390" s="1" t="n">
        <f aca="false">SQRT(B390^2+C390^2)</f>
        <v>206.977263912466</v>
      </c>
      <c r="F390" s="1" t="n">
        <f aca="false">ATAN2(C390,B390)*180/PI()</f>
        <v>2.06520551022368</v>
      </c>
      <c r="G390" s="69" t="n">
        <f aca="false">G389+Y389*dt</f>
        <v>2.74801295468458</v>
      </c>
      <c r="H390" s="69" t="n">
        <f aca="false">H389+Z389*dt</f>
        <v>46.1780109469358</v>
      </c>
      <c r="I390" s="69" t="n">
        <f aca="false">I389+AA389*dt</f>
        <v>-42.0736640645326</v>
      </c>
      <c r="J390" s="1" t="n">
        <f aca="false">SQRT(G390^2+H390^2+I390^2)</f>
        <v>62.5312200267161</v>
      </c>
      <c r="K390" s="1" t="n">
        <f aca="false">IF(D390&gt;=hwind,SQRT((G390-vxw)^2+(H390-vyw)^2+I390^2),J390)</f>
        <v>62.5312200267161</v>
      </c>
      <c r="L390" s="1" t="n">
        <f aca="false">J390/1.467</f>
        <v>42.6252351920355</v>
      </c>
      <c r="M390" s="70" t="n">
        <f aca="false">cd0+cdspin*(spin/1000)*EXP(-A390/(tau*146.7/K390))</f>
        <v>0.481581474150182</v>
      </c>
      <c r="N390" s="71" t="n">
        <f aca="false">(romega/K390)*EXP(-A390/(tau*146.7/K390))</f>
        <v>1.25480010553562</v>
      </c>
      <c r="O390" s="71" t="n">
        <f aca="false">cl2_*N390/(cl0+cl1_*N390)</f>
        <v>0.400340885121719</v>
      </c>
      <c r="P390" s="71" t="n">
        <f aca="false">IF(D390&gt;=hwind,vxw,0)</f>
        <v>0</v>
      </c>
      <c r="Q390" s="71" t="n">
        <f aca="false">IF(D390&gt;=hwind,vyw,0)</f>
        <v>0</v>
      </c>
      <c r="R390" s="70" t="n">
        <f aca="false">-const*$M390*$K390*(G390-P390)</f>
        <v>-0.444216008083736</v>
      </c>
      <c r="S390" s="70" t="n">
        <f aca="false">-const*$M390*$K390*(H390-Q390)</f>
        <v>-7.46467066289699</v>
      </c>
      <c r="T390" s="70" t="n">
        <f aca="false">-const*$M390*$K390*I390</f>
        <v>6.80120341657852</v>
      </c>
      <c r="U390" s="72" t="n">
        <f aca="false">omega*EXP(-A390/tau)*30/PI()</f>
        <v>5781.44151190114</v>
      </c>
      <c r="V390" s="70" t="n">
        <f aca="false">const*($O390/omega)*K390*(wy*I390-wz*(H390-Q390))</f>
        <v>0.391008282791171</v>
      </c>
      <c r="W390" s="70" t="n">
        <f aca="false">const*($O390/omega)*K390*(wz*(G390-P390)-wx*I390)</f>
        <v>5.53776291894881</v>
      </c>
      <c r="X390" s="70" t="n">
        <f aca="false">const*($O390/omega)*K390*(wx*(H390-Q390)-wy*(G390-P390))</f>
        <v>6.10351815628362</v>
      </c>
      <c r="Y390" s="70" t="n">
        <f aca="false">R390+V390</f>
        <v>-0.053207725292565</v>
      </c>
      <c r="Z390" s="70" t="n">
        <f aca="false">S390+W390</f>
        <v>-1.92690774394818</v>
      </c>
      <c r="AA390" s="70" t="n">
        <f aca="false">T390+X390-32.174</f>
        <v>-19.2692784271379</v>
      </c>
      <c r="AB390" s="0" t="n">
        <f aca="false">IF(($D390-height)*($D391-height)&lt;0,1,0)</f>
        <v>0</v>
      </c>
    </row>
    <row r="391" customFormat="false" ht="12.75" hidden="false" customHeight="false" outlineLevel="0" collapsed="false">
      <c r="A391" s="0" t="n">
        <f aca="false">A390+dt</f>
        <v>3.58999999999997</v>
      </c>
      <c r="B391" s="70" t="n">
        <f aca="false">B390+G390*dt+0.5*Y390*dt*dt</f>
        <v>7.48628223878302</v>
      </c>
      <c r="C391" s="70" t="n">
        <f aca="false">C390+H390*dt+0.5*Z390*dt*dt</f>
        <v>207.304508169715</v>
      </c>
      <c r="D391" s="70" t="n">
        <f aca="false">D390+I390*dt+0.5*AA390*dt*dt</f>
        <v>3.39522859355588</v>
      </c>
      <c r="E391" s="1" t="n">
        <f aca="false">SQRT(B391^2+C391^2)</f>
        <v>207.439638278816</v>
      </c>
      <c r="F391" s="1" t="n">
        <f aca="false">ATAN2(C391,B391)*180/PI()</f>
        <v>2.06819459668315</v>
      </c>
      <c r="G391" s="69" t="n">
        <f aca="false">G390+Y390*dt</f>
        <v>2.74748087743165</v>
      </c>
      <c r="H391" s="69" t="n">
        <f aca="false">H390+Z390*dt</f>
        <v>46.1587418694963</v>
      </c>
      <c r="I391" s="69" t="n">
        <f aca="false">I390+AA390*dt</f>
        <v>-42.266356848804</v>
      </c>
      <c r="J391" s="1" t="n">
        <f aca="false">SQRT(G391^2+H391^2+I391^2)</f>
        <v>62.6468117577989</v>
      </c>
      <c r="K391" s="1" t="n">
        <f aca="false">IF(D391&gt;=hwind,SQRT((G391-vxw)^2+(H391-vyw)^2+I391^2),J391)</f>
        <v>62.6468117577989</v>
      </c>
      <c r="L391" s="1" t="n">
        <f aca="false">J391/1.467</f>
        <v>42.7040298280837</v>
      </c>
      <c r="M391" s="70" t="n">
        <f aca="false">cd0+cdspin*(spin/1000)*EXP(-A391/(tau*146.7/K391))</f>
        <v>0.481538746973503</v>
      </c>
      <c r="N391" s="71" t="n">
        <f aca="false">(romega/K391)*EXP(-A391/(tau*146.7/K391))</f>
        <v>1.25218881066974</v>
      </c>
      <c r="O391" s="71" t="n">
        <f aca="false">cl2_*N391/(cl0+cl1_*N391)</f>
        <v>0.400202282454442</v>
      </c>
      <c r="P391" s="71" t="n">
        <f aca="false">IF(D391&gt;=hwind,vxw,0)</f>
        <v>0</v>
      </c>
      <c r="Q391" s="71" t="n">
        <f aca="false">IF(D391&gt;=hwind,vyw,0)</f>
        <v>0</v>
      </c>
      <c r="R391" s="70" t="n">
        <f aca="false">-const*$M391*$K391*(G391-P391)</f>
        <v>-0.44491151460854</v>
      </c>
      <c r="S391" s="70" t="n">
        <f aca="false">-const*$M391*$K391*(H391-Q391)</f>
        <v>-7.47468560246353</v>
      </c>
      <c r="T391" s="70" t="n">
        <f aca="false">-const*$M391*$K391*I391</f>
        <v>6.84437478602769</v>
      </c>
      <c r="U391" s="72" t="n">
        <f aca="false">omega*EXP(-A391/tau)*30/PI()</f>
        <v>5779.51468588602</v>
      </c>
      <c r="V391" s="70" t="n">
        <f aca="false">const*($O391/omega)*K391*(wy*I391-wz*(H391-Q391))</f>
        <v>0.389260203379077</v>
      </c>
      <c r="W391" s="70" t="n">
        <f aca="false">const*($O391/omega)*K391*(wz*(G391-P391)-wx*I391)</f>
        <v>5.57171407254449</v>
      </c>
      <c r="X391" s="70" t="n">
        <f aca="false">const*($O391/omega)*K391*(wx*(H391-Q391)-wy*(G391-P391))</f>
        <v>6.11012672642161</v>
      </c>
      <c r="Y391" s="70" t="n">
        <f aca="false">R391+V391</f>
        <v>-0.0556513112294633</v>
      </c>
      <c r="Z391" s="70" t="n">
        <f aca="false">S391+W391</f>
        <v>-1.90297152991903</v>
      </c>
      <c r="AA391" s="70" t="n">
        <f aca="false">T391+X391-32.174</f>
        <v>-19.2194984875507</v>
      </c>
      <c r="AB391" s="0" t="n">
        <f aca="false">IF(($D391-height)*($D392-height)&lt;0,1,0)</f>
        <v>0</v>
      </c>
    </row>
    <row r="392" customFormat="false" ht="12.75" hidden="false" customHeight="false" outlineLevel="0" collapsed="false">
      <c r="A392" s="0" t="n">
        <f aca="false">A391+dt</f>
        <v>3.59999999999997</v>
      </c>
      <c r="B392" s="70" t="n">
        <f aca="false">B391+G391*dt+0.5*Y391*dt*dt</f>
        <v>7.51375426499178</v>
      </c>
      <c r="C392" s="70" t="n">
        <f aca="false">C391+H391*dt+0.5*Z391*dt*dt</f>
        <v>207.766000439833</v>
      </c>
      <c r="D392" s="70" t="n">
        <f aca="false">D391+I391*dt+0.5*AA391*dt*dt</f>
        <v>2.97160405014346</v>
      </c>
      <c r="E392" s="1" t="n">
        <f aca="false">SQRT(B392^2+C392^2)</f>
        <v>207.901821641657</v>
      </c>
      <c r="F392" s="1" t="n">
        <f aca="false">ATAN2(C392,B392)*180/PI()</f>
        <v>2.07117079591917</v>
      </c>
      <c r="G392" s="69" t="n">
        <f aca="false">G391+Y391*dt</f>
        <v>2.74692436431936</v>
      </c>
      <c r="H392" s="69" t="n">
        <f aca="false">H391+Z391*dt</f>
        <v>46.1397121541971</v>
      </c>
      <c r="I392" s="69" t="n">
        <f aca="false">I391+AA391*dt</f>
        <v>-42.4585518336795</v>
      </c>
      <c r="J392" s="1" t="n">
        <f aca="false">SQRT(G392^2+H392^2+I392^2)</f>
        <v>62.7626262591736</v>
      </c>
      <c r="K392" s="1" t="n">
        <f aca="false">IF(D392&gt;=hwind,SQRT((G392-vxw)^2+(H392-vyw)^2+I392^2),J392)</f>
        <v>62.7626262591736</v>
      </c>
      <c r="L392" s="1" t="n">
        <f aca="false">J392/1.467</f>
        <v>42.7829763184551</v>
      </c>
      <c r="M392" s="70" t="n">
        <f aca="false">cd0+cdspin*(spin/1000)*EXP(-A392/(tau*146.7/K392))</f>
        <v>0.481495902048759</v>
      </c>
      <c r="N392" s="71" t="n">
        <f aca="false">(romega/K392)*EXP(-A392/(tau*146.7/K392))</f>
        <v>1.24958188486115</v>
      </c>
      <c r="O392" s="71" t="n">
        <f aca="false">cl2_*N392/(cl0+cl1_*N392)</f>
        <v>0.400063430153835</v>
      </c>
      <c r="P392" s="71" t="n">
        <f aca="false">IF(D392&gt;=hwind,vxw,0)</f>
        <v>0</v>
      </c>
      <c r="Q392" s="71" t="n">
        <f aca="false">IF(D392&gt;=hwind,vyw,0)</f>
        <v>0</v>
      </c>
      <c r="R392" s="70" t="n">
        <f aca="false">-const*$M392*$K392*(G392-P392)</f>
        <v>-0.445604081489726</v>
      </c>
      <c r="S392" s="70" t="n">
        <f aca="false">-const*$M392*$K392*(H392-Q392)</f>
        <v>-7.48475069853835</v>
      </c>
      <c r="T392" s="70" t="n">
        <f aca="false">-const*$M392*$K392*I392</f>
        <v>6.88759553666074</v>
      </c>
      <c r="U392" s="72" t="n">
        <f aca="false">omega*EXP(-A392/tau)*30/PI()</f>
        <v>5777.5885020392</v>
      </c>
      <c r="V392" s="70" t="n">
        <f aca="false">const*($O392/omega)*K392*(wy*I392-wz*(H392-Q392))</f>
        <v>0.387515198920307</v>
      </c>
      <c r="W392" s="70" t="n">
        <f aca="false">const*($O392/omega)*K392*(wz*(G392-P392)-wx*I392)</f>
        <v>5.60568548607172</v>
      </c>
      <c r="X392" s="70" t="n">
        <f aca="false">const*($O392/omega)*K392*(wx*(H392-Q392)-wy*(G392-P392))</f>
        <v>6.11676984917225</v>
      </c>
      <c r="Y392" s="70" t="n">
        <f aca="false">R392+V392</f>
        <v>-0.0580888825694186</v>
      </c>
      <c r="Z392" s="70" t="n">
        <f aca="false">S392+W392</f>
        <v>-1.87906521246663</v>
      </c>
      <c r="AA392" s="70" t="n">
        <f aca="false">T392+X392-32.174</f>
        <v>-19.169634614167</v>
      </c>
      <c r="AB392" s="0" t="n">
        <f aca="false">IF(($D392-height)*($D393-height)&lt;0,1,0)</f>
        <v>0</v>
      </c>
    </row>
    <row r="393" customFormat="false" ht="12.75" hidden="false" customHeight="false" outlineLevel="0" collapsed="false">
      <c r="A393" s="0" t="n">
        <f aca="false">A392+dt</f>
        <v>3.60999999999997</v>
      </c>
      <c r="B393" s="70" t="n">
        <f aca="false">B392+G392*dt+0.5*Y392*dt*dt</f>
        <v>7.54122060419084</v>
      </c>
      <c r="C393" s="70" t="n">
        <f aca="false">C392+H392*dt+0.5*Z392*dt*dt</f>
        <v>208.227303608114</v>
      </c>
      <c r="D393" s="70" t="n">
        <f aca="false">D392+I392*dt+0.5*AA392*dt*dt</f>
        <v>2.54606005007596</v>
      </c>
      <c r="E393" s="1" t="n">
        <f aca="false">SQRT(B393^2+C393^2)</f>
        <v>208.363816379205</v>
      </c>
      <c r="F393" s="1" t="n">
        <f aca="false">ATAN2(C393,B393)*180/PI()</f>
        <v>2.07413411100822</v>
      </c>
      <c r="G393" s="69" t="n">
        <f aca="false">G392+Y392*dt</f>
        <v>2.74634347549367</v>
      </c>
      <c r="H393" s="69" t="n">
        <f aca="false">H392+Z392*dt</f>
        <v>46.1209215020724</v>
      </c>
      <c r="I393" s="69" t="n">
        <f aca="false">I392+AA392*dt</f>
        <v>-42.6502481798212</v>
      </c>
      <c r="J393" s="1" t="n">
        <f aca="false">SQRT(G393^2+H393^2+I393^2)</f>
        <v>62.8786567325198</v>
      </c>
      <c r="K393" s="1" t="n">
        <f aca="false">IF(D393&gt;=hwind,SQRT((G393-vxw)^2+(H393-vyw)^2+I393^2),J393)</f>
        <v>62.8786567325198</v>
      </c>
      <c r="L393" s="1" t="n">
        <f aca="false">J393/1.467</f>
        <v>42.8620700289842</v>
      </c>
      <c r="M393" s="70" t="n">
        <f aca="false">cd0+cdspin*(spin/1000)*EXP(-A393/(tau*146.7/K393))</f>
        <v>0.481452940197555</v>
      </c>
      <c r="N393" s="71" t="n">
        <f aca="false">(romega/K393)*EXP(-A393/(tau*146.7/K393))</f>
        <v>1.24697947216826</v>
      </c>
      <c r="O393" s="71" t="n">
        <f aca="false">cl2_*N393/(cl0+cl1_*N393)</f>
        <v>0.399924335844522</v>
      </c>
      <c r="P393" s="71" t="n">
        <f aca="false">IF(D393&gt;=hwind,vxw,0)</f>
        <v>0</v>
      </c>
      <c r="Q393" s="71" t="n">
        <f aca="false">IF(D393&gt;=hwind,vyw,0)</f>
        <v>0</v>
      </c>
      <c r="R393" s="70" t="n">
        <f aca="false">-const*$M393*$K393*(G393-P393)</f>
        <v>-0.44629364829106</v>
      </c>
      <c r="S393" s="70" t="n">
        <f aca="false">-const*$M393*$K393*(H393-Q393)</f>
        <v>-7.49486526480652</v>
      </c>
      <c r="T393" s="70" t="n">
        <f aca="false">-const*$M393*$K393*I393</f>
        <v>6.93086463166083</v>
      </c>
      <c r="U393" s="72" t="n">
        <f aca="false">omega*EXP(-A393/tau)*30/PI()</f>
        <v>5775.66296014666</v>
      </c>
      <c r="V393" s="70" t="n">
        <f aca="false">const*($O393/omega)*K393*(wy*I393-wz*(H393-Q393))</f>
        <v>0.385773266555206</v>
      </c>
      <c r="W393" s="70" t="n">
        <f aca="false">const*($O393/omega)*K393*(wz*(G393-P393)-wx*I393)</f>
        <v>5.63967633455377</v>
      </c>
      <c r="X393" s="70" t="n">
        <f aca="false">const*($O393/omega)*K393*(wx*(H393-Q393)-wy*(G393-P393))</f>
        <v>6.12344702697973</v>
      </c>
      <c r="Y393" s="70" t="n">
        <f aca="false">R393+V393</f>
        <v>-0.0605203817358541</v>
      </c>
      <c r="Z393" s="70" t="n">
        <f aca="false">S393+W393</f>
        <v>-1.85518893025275</v>
      </c>
      <c r="AA393" s="70" t="n">
        <f aca="false">T393+X393-32.174</f>
        <v>-19.1196883413594</v>
      </c>
      <c r="AB393" s="0" t="n">
        <f aca="false">IF(($D393-height)*($D394-height)&lt;0,1,0)</f>
        <v>0</v>
      </c>
    </row>
    <row r="394" customFormat="false" ht="12.75" hidden="false" customHeight="false" outlineLevel="0" collapsed="false">
      <c r="A394" s="0" t="n">
        <f aca="false">A393+dt</f>
        <v>3.61999999999997</v>
      </c>
      <c r="B394" s="70" t="n">
        <f aca="false">B393+G393*dt+0.5*Y393*dt*dt</f>
        <v>7.56868101292669</v>
      </c>
      <c r="C394" s="70" t="n">
        <f aca="false">C393+H393*dt+0.5*Z393*dt*dt</f>
        <v>208.688420063689</v>
      </c>
      <c r="D394" s="70" t="n">
        <f aca="false">D393+I393*dt+0.5*AA393*dt*dt</f>
        <v>2.11860158386068</v>
      </c>
      <c r="E394" s="1" t="n">
        <f aca="false">SQRT(B394^2+C394^2)</f>
        <v>208.825624866667</v>
      </c>
      <c r="F394" s="1" t="n">
        <f aca="false">ATAN2(C394,B394)*180/PI()</f>
        <v>2.07708454498981</v>
      </c>
      <c r="G394" s="69" t="n">
        <f aca="false">G393+Y393*dt</f>
        <v>2.74573827167631</v>
      </c>
      <c r="H394" s="69" t="n">
        <f aca="false">H393+Z393*dt</f>
        <v>46.1023696127699</v>
      </c>
      <c r="I394" s="69" t="n">
        <f aca="false">I393+AA393*dt</f>
        <v>-42.8414450632348</v>
      </c>
      <c r="J394" s="1" t="n">
        <f aca="false">SQRT(G394^2+H394^2+I394^2)</f>
        <v>62.9948964414988</v>
      </c>
      <c r="K394" s="1" t="n">
        <f aca="false">IF(D394&gt;=hwind,SQRT((G394-vxw)^2+(H394-vyw)^2+I394^2),J394)</f>
        <v>62.9948964414988</v>
      </c>
      <c r="L394" s="1" t="n">
        <f aca="false">J394/1.467</f>
        <v>42.9413063677565</v>
      </c>
      <c r="M394" s="70" t="n">
        <f aca="false">cd0+cdspin*(spin/1000)*EXP(-A394/(tau*146.7/K394))</f>
        <v>0.481409862242978</v>
      </c>
      <c r="N394" s="71" t="n">
        <f aca="false">(romega/K394)*EXP(-A394/(tau*146.7/K394))</f>
        <v>1.2443817131578</v>
      </c>
      <c r="O394" s="71" t="n">
        <f aca="false">cl2_*N394/(cl0+cl1_*N394)</f>
        <v>0.399785007074664</v>
      </c>
      <c r="P394" s="71" t="n">
        <f aca="false">IF(D394&gt;=hwind,vxw,0)</f>
        <v>0</v>
      </c>
      <c r="Q394" s="71" t="n">
        <f aca="false">IF(D394&gt;=hwind,vyw,0)</f>
        <v>0</v>
      </c>
      <c r="R394" s="70" t="n">
        <f aca="false">-const*$M394*$K394*(G394-P394)</f>
        <v>-0.446980155172503</v>
      </c>
      <c r="S394" s="70" t="n">
        <f aca="false">-const*$M394*$K394*(H394-Q394)</f>
        <v>-7.50502862414313</v>
      </c>
      <c r="T394" s="70" t="n">
        <f aca="false">-const*$M394*$K394*I394</f>
        <v>6.97418102800019</v>
      </c>
      <c r="U394" s="72" t="n">
        <f aca="false">omega*EXP(-A394/tau)*30/PI()</f>
        <v>5773.73805999446</v>
      </c>
      <c r="V394" s="70" t="n">
        <f aca="false">const*($O394/omega)*K394*(wy*I394-wz*(H394-Q394))</f>
        <v>0.384034404654853</v>
      </c>
      <c r="W394" s="70" t="n">
        <f aca="false">const*($O394/omega)*K394*(wz*(G394-P394)-wx*I394)</f>
        <v>5.67368578998086</v>
      </c>
      <c r="X394" s="70" t="n">
        <f aca="false">const*($O394/omega)*K394*(wx*(H394-Q394)-wy*(G394-P394))</f>
        <v>6.13015776968494</v>
      </c>
      <c r="Y394" s="70" t="n">
        <f aca="false">R394+V394</f>
        <v>-0.0629457505176501</v>
      </c>
      <c r="Z394" s="70" t="n">
        <f aca="false">S394+W394</f>
        <v>-1.83134283416227</v>
      </c>
      <c r="AA394" s="70" t="n">
        <f aca="false">T394+X394-32.174</f>
        <v>-19.0696612023149</v>
      </c>
      <c r="AB394" s="0" t="n">
        <f aca="false">IF(($D394-height)*($D395-height)&lt;0,1,0)</f>
        <v>0</v>
      </c>
    </row>
    <row r="395" customFormat="false" ht="12.75" hidden="false" customHeight="false" outlineLevel="0" collapsed="false">
      <c r="A395" s="0" t="n">
        <f aca="false">A394+dt</f>
        <v>3.62999999999997</v>
      </c>
      <c r="B395" s="70" t="n">
        <f aca="false">B394+G394*dt+0.5*Y394*dt*dt</f>
        <v>7.59613524835593</v>
      </c>
      <c r="C395" s="70" t="n">
        <f aca="false">C394+H394*dt+0.5*Z394*dt*dt</f>
        <v>209.149352192675</v>
      </c>
      <c r="D395" s="70" t="n">
        <f aca="false">D394+I394*dt+0.5*AA394*dt*dt</f>
        <v>1.68923365016821</v>
      </c>
      <c r="E395" s="1" t="n">
        <f aca="false">SQRT(B395^2+C395^2)</f>
        <v>209.287249476233</v>
      </c>
      <c r="F395" s="1" t="n">
        <f aca="false">ATAN2(C395,B395)*180/PI()</f>
        <v>2.0800221008703</v>
      </c>
      <c r="G395" s="69" t="n">
        <f aca="false">G394+Y394*dt</f>
        <v>2.74510881417113</v>
      </c>
      <c r="H395" s="69" t="n">
        <f aca="false">H394+Z394*dt</f>
        <v>46.0840561844283</v>
      </c>
      <c r="I395" s="69" t="n">
        <f aca="false">I394+AA394*dt</f>
        <v>-43.0321416752579</v>
      </c>
      <c r="J395" s="1" t="n">
        <f aca="false">SQRT(G395^2+H395^2+I395^2)</f>
        <v>63.1113387116028</v>
      </c>
      <c r="K395" s="1" t="n">
        <f aca="false">IF(D395&gt;=hwind,SQRT((G395-vxw)^2+(H395-vyw)^2+I395^2),J395)</f>
        <v>63.1113387116028</v>
      </c>
      <c r="L395" s="1" t="n">
        <f aca="false">J395/1.467</f>
        <v>43.0206807850053</v>
      </c>
      <c r="M395" s="70" t="n">
        <f aca="false">cd0+cdspin*(spin/1000)*EXP(-A395/(tau*146.7/K395))</f>
        <v>0.481366669009483</v>
      </c>
      <c r="N395" s="71" t="n">
        <f aca="false">(romega/K395)*EXP(-A395/(tau*146.7/K395))</f>
        <v>1.241788744952</v>
      </c>
      <c r="O395" s="71" t="n">
        <f aca="false">cl2_*N395/(cl0+cl1_*N395)</f>
        <v>0.399645451316206</v>
      </c>
      <c r="P395" s="71" t="n">
        <f aca="false">IF(D395&gt;=hwind,vxw,0)</f>
        <v>0</v>
      </c>
      <c r="Q395" s="71" t="n">
        <f aca="false">IF(D395&gt;=hwind,vyw,0)</f>
        <v>0</v>
      </c>
      <c r="R395" s="70" t="n">
        <f aca="false">-const*$M395*$K395*(G395-P395)</f>
        <v>-0.447663542894896</v>
      </c>
      <c r="S395" s="70" t="n">
        <f aca="false">-const*$M395*$K395*(H395-Q395)</f>
        <v>-7.51524010851198</v>
      </c>
      <c r="T395" s="70" t="n">
        <f aca="false">-const*$M395*$K395*I395</f>
        <v>7.01754367668581</v>
      </c>
      <c r="U395" s="72" t="n">
        <f aca="false">omega*EXP(-A395/tau)*30/PI()</f>
        <v>5771.81380136872</v>
      </c>
      <c r="V395" s="70" t="n">
        <f aca="false">const*($O395/omega)*K395*(wy*I395-wz*(H395-Q395))</f>
        <v>0.382298612794686</v>
      </c>
      <c r="W395" s="70" t="n">
        <f aca="false">const*($O395/omega)*K395*(wz*(G395-P395)-wx*I395)</f>
        <v>5.70771302149944</v>
      </c>
      <c r="X395" s="70" t="n">
        <f aca="false">const*($O395/omega)*K395*(wx*(H395-Q395)-wy*(G395-P395))</f>
        <v>6.13690159443867</v>
      </c>
      <c r="Y395" s="70" t="n">
        <f aca="false">R395+V395</f>
        <v>-0.0653649301002099</v>
      </c>
      <c r="Z395" s="70" t="n">
        <f aca="false">S395+W395</f>
        <v>-1.80752708701254</v>
      </c>
      <c r="AA395" s="70" t="n">
        <f aca="false">T395+X395-32.174</f>
        <v>-19.0195547288755</v>
      </c>
      <c r="AB395" s="0" t="n">
        <f aca="false">IF(($D395-height)*($D396-height)&lt;0,1,0)</f>
        <v>0</v>
      </c>
    </row>
    <row r="396" customFormat="false" ht="12.75" hidden="false" customHeight="false" outlineLevel="0" collapsed="false">
      <c r="A396" s="0" t="n">
        <f aca="false">A395+dt</f>
        <v>3.63999999999997</v>
      </c>
      <c r="B396" s="70" t="n">
        <f aca="false">B395+G395*dt+0.5*Y395*dt*dt</f>
        <v>7.62358306825113</v>
      </c>
      <c r="C396" s="70" t="n">
        <f aca="false">C395+H395*dt+0.5*Z395*dt*dt</f>
        <v>209.610102378165</v>
      </c>
      <c r="D396" s="70" t="n">
        <f aca="false">D395+I395*dt+0.5*AA395*dt*dt</f>
        <v>1.25796125567919</v>
      </c>
      <c r="E396" s="1" t="n">
        <f aca="false">SQRT(B396^2+C396^2)</f>
        <v>209.748692577053</v>
      </c>
      <c r="F396" s="1" t="n">
        <f aca="false">ATAN2(C396,B396)*180/PI()</f>
        <v>2.08294678162672</v>
      </c>
      <c r="G396" s="69" t="n">
        <f aca="false">G395+Y395*dt</f>
        <v>2.74445516487013</v>
      </c>
      <c r="H396" s="69" t="n">
        <f aca="false">H395+Z395*dt</f>
        <v>46.0659809135582</v>
      </c>
      <c r="I396" s="69" t="n">
        <f aca="false">I395+AA395*dt</f>
        <v>-43.2223372225467</v>
      </c>
      <c r="J396" s="1" t="n">
        <f aca="false">SQRT(G396^2+H396^2+I396^2)</f>
        <v>63.2279769299938</v>
      </c>
      <c r="K396" s="1" t="n">
        <f aca="false">IF(D396&gt;=hwind,SQRT((G396-vxw)^2+(H396-vyw)^2+I396^2),J396)</f>
        <v>63.2279769299938</v>
      </c>
      <c r="L396" s="1" t="n">
        <f aca="false">J396/1.467</f>
        <v>43.1001887730019</v>
      </c>
      <c r="M396" s="70" t="n">
        <f aca="false">cd0+cdspin*(spin/1000)*EXP(-A396/(tau*146.7/K396))</f>
        <v>0.481323361322785</v>
      </c>
      <c r="N396" s="71" t="n">
        <f aca="false">(romega/K396)*EXP(-A396/(tau*146.7/K396))</f>
        <v>1.23920070127587</v>
      </c>
      <c r="O396" s="71" t="n">
        <f aca="false">cl2_*N396/(cl0+cl1_*N396)</f>
        <v>0.399505675965128</v>
      </c>
      <c r="P396" s="71" t="n">
        <f aca="false">IF(D396&gt;=hwind,vxw,0)</f>
        <v>0</v>
      </c>
      <c r="Q396" s="71" t="n">
        <f aca="false">IF(D396&gt;=hwind,vyw,0)</f>
        <v>0</v>
      </c>
      <c r="R396" s="70" t="n">
        <f aca="false">-const*$M396*$K396*(G396-P396)</f>
        <v>-0.448343752824463</v>
      </c>
      <c r="S396" s="70" t="n">
        <f aca="false">-const*$M396*$K396*(H396-Q396)</f>
        <v>-7.52549905886406</v>
      </c>
      <c r="T396" s="70" t="n">
        <f aca="false">-const*$M396*$K396*I396</f>
        <v>7.06095152300223</v>
      </c>
      <c r="U396" s="72" t="n">
        <f aca="false">omega*EXP(-A396/tau)*30/PI()</f>
        <v>5769.89018405563</v>
      </c>
      <c r="V396" s="70" t="n">
        <f aca="false">const*($O396/omega)*K396*(wy*I396-wz*(H396-Q396))</f>
        <v>0.380565891728306</v>
      </c>
      <c r="W396" s="70" t="n">
        <f aca="false">const*($O396/omega)*K396*(wz*(G396-P396)-wx*I396)</f>
        <v>5.74175719559876</v>
      </c>
      <c r="X396" s="70" t="n">
        <f aca="false">const*($O396/omega)*K396*(wx*(H396-Q396)-wy*(G396-P396))</f>
        <v>6.14367802561462</v>
      </c>
      <c r="Y396" s="70" t="n">
        <f aca="false">R396+V396</f>
        <v>-0.0677778610961572</v>
      </c>
      <c r="Z396" s="70" t="n">
        <f aca="false">S396+W396</f>
        <v>-1.7837418632653</v>
      </c>
      <c r="AA396" s="70" t="n">
        <f aca="false">T396+X396-32.174</f>
        <v>-18.9693704513832</v>
      </c>
      <c r="AB396" s="0" t="n">
        <f aca="false">IF(($D396-height)*($D397-height)&lt;0,1,0)</f>
        <v>0</v>
      </c>
    </row>
    <row r="397" customFormat="false" ht="12.75" hidden="false" customHeight="false" outlineLevel="0" collapsed="false">
      <c r="A397" s="0" t="n">
        <f aca="false">A396+dt</f>
        <v>3.64999999999997</v>
      </c>
      <c r="B397" s="70" t="n">
        <f aca="false">B396+G396*dt+0.5*Y396*dt*dt</f>
        <v>7.65102423100678</v>
      </c>
      <c r="C397" s="70" t="n">
        <f aca="false">C396+H396*dt+0.5*Z396*dt*dt</f>
        <v>210.070673000207</v>
      </c>
      <c r="D397" s="70" t="n">
        <f aca="false">D396+I396*dt+0.5*AA396*dt*dt</f>
        <v>0.824789414931153</v>
      </c>
      <c r="E397" s="1" t="n">
        <f aca="false">SQRT(B397^2+C397^2)</f>
        <v>210.20995653523</v>
      </c>
      <c r="F397" s="1" t="n">
        <f aca="false">ATAN2(C397,B397)*180/PI()</f>
        <v>2.0858585902106</v>
      </c>
      <c r="G397" s="69" t="n">
        <f aca="false">G396+Y396*dt</f>
        <v>2.74377738625917</v>
      </c>
      <c r="H397" s="69" t="n">
        <f aca="false">H396+Z396*dt</f>
        <v>46.0481434949255</v>
      </c>
      <c r="I397" s="69" t="n">
        <f aca="false">I396+AA396*dt</f>
        <v>-43.4120309270605</v>
      </c>
      <c r="J397" s="1" t="n">
        <f aca="false">SQRT(G397^2+H397^2+I397^2)</f>
        <v>63.3448045453347</v>
      </c>
      <c r="K397" s="1" t="n">
        <f aca="false">IF(D397&gt;=hwind,SQRT((G397-vxw)^2+(H397-vyw)^2+I397^2),J397)</f>
        <v>63.3448045453347</v>
      </c>
      <c r="L397" s="1" t="n">
        <f aca="false">J397/1.467</f>
        <v>43.1798258659405</v>
      </c>
      <c r="M397" s="70" t="n">
        <f aca="false">cd0+cdspin*(spin/1000)*EXP(-A397/(tau*146.7/K397))</f>
        <v>0.481279940009748</v>
      </c>
      <c r="N397" s="71" t="n">
        <f aca="false">(romega/K397)*EXP(-A397/(tau*146.7/K397))</f>
        <v>1.23661771250452</v>
      </c>
      <c r="O397" s="71" t="n">
        <f aca="false">cl2_*N397/(cl0+cl1_*N397)</f>
        <v>0.399365688341717</v>
      </c>
      <c r="P397" s="71" t="n">
        <f aca="false">IF(D397&gt;=hwind,vxw,0)</f>
        <v>0</v>
      </c>
      <c r="Q397" s="71" t="n">
        <f aca="false">IF(D397&gt;=hwind,vyw,0)</f>
        <v>0</v>
      </c>
      <c r="R397" s="70" t="n">
        <f aca="false">-const*$M397*$K397*(G397-P397)</f>
        <v>-0.449020726937127</v>
      </c>
      <c r="S397" s="70" t="n">
        <f aca="false">-const*$M397*$K397*(H397-Q397)</f>
        <v>-7.53580482503603</v>
      </c>
      <c r="T397" s="70" t="n">
        <f aca="false">-const*$M397*$K397*I397</f>
        <v>7.10440350675173</v>
      </c>
      <c r="U397" s="72" t="n">
        <f aca="false">omega*EXP(-A397/tau)*30/PI()</f>
        <v>5767.96720784145</v>
      </c>
      <c r="V397" s="70" t="n">
        <f aca="false">const*($O397/omega)*K397*(wy*I397-wz*(H397-Q397))</f>
        <v>0.378836243361467</v>
      </c>
      <c r="W397" s="70" t="n">
        <f aca="false">const*($O397/omega)*K397*(wz*(G397-P397)-wx*I397)</f>
        <v>5.77581747629498</v>
      </c>
      <c r="X397" s="70" t="n">
        <f aca="false">const*($O397/omega)*K397*(wx*(H397-Q397)-wy*(G397-P397))</f>
        <v>6.15048659472241</v>
      </c>
      <c r="Y397" s="70" t="n">
        <f aca="false">R397+V397</f>
        <v>-0.0701844835756593</v>
      </c>
      <c r="Z397" s="70" t="n">
        <f aca="false">S397+W397</f>
        <v>-1.75998734874105</v>
      </c>
      <c r="AA397" s="70" t="n">
        <f aca="false">T397+X397-32.174</f>
        <v>-18.9191098985259</v>
      </c>
      <c r="AB397" s="0" t="n">
        <f aca="false">IF(($D397-height)*($D398-height)&lt;0,1,0)</f>
        <v>0</v>
      </c>
    </row>
    <row r="398" customFormat="false" ht="12.75" hidden="false" customHeight="false" outlineLevel="0" collapsed="false">
      <c r="A398" s="0" t="n">
        <f aca="false">A397+dt</f>
        <v>3.65999999999997</v>
      </c>
      <c r="B398" s="70" t="n">
        <f aca="false">B397+G397*dt+0.5*Y397*dt*dt</f>
        <v>7.67845849564519</v>
      </c>
      <c r="C398" s="70" t="n">
        <f aca="false">C397+H397*dt+0.5*Z397*dt*dt</f>
        <v>210.531066435789</v>
      </c>
      <c r="D398" s="70" t="n">
        <f aca="false">D397+I397*dt+0.5*AA397*dt*dt</f>
        <v>0.389723150165622</v>
      </c>
      <c r="E398" s="1" t="n">
        <f aca="false">SQRT(B398^2+C398^2)</f>
        <v>210.671043713795</v>
      </c>
      <c r="F398" s="1" t="n">
        <f aca="false">ATAN2(C398,B398)*180/PI()</f>
        <v>2.08875752955165</v>
      </c>
      <c r="G398" s="69" t="n">
        <f aca="false">G397+Y397*dt</f>
        <v>2.74307554142341</v>
      </c>
      <c r="H398" s="69" t="n">
        <f aca="false">H397+Z397*dt</f>
        <v>46.0305436214381</v>
      </c>
      <c r="I398" s="69" t="n">
        <f aca="false">I397+AA397*dt</f>
        <v>-43.6012220260458</v>
      </c>
      <c r="J398" s="1" t="n">
        <f aca="false">SQRT(G398^2+H398^2+I398^2)</f>
        <v>63.4618150676106</v>
      </c>
      <c r="K398" s="1" t="n">
        <f aca="false">IF(D398&gt;=hwind,SQRT((G398-vxw)^2+(H398-vyw)^2+I398^2),J398)</f>
        <v>63.4618150676106</v>
      </c>
      <c r="L398" s="1" t="n">
        <f aca="false">J398/1.467</f>
        <v>43.2595876398164</v>
      </c>
      <c r="M398" s="70" t="n">
        <f aca="false">cd0+cdspin*(spin/1000)*EXP(-A398/(tau*146.7/K398))</f>
        <v>0.481236405898283</v>
      </c>
      <c r="N398" s="71" t="n">
        <f aca="false">(romega/K398)*EXP(-A398/(tau*146.7/K398))</f>
        <v>1.23403990571033</v>
      </c>
      <c r="O398" s="71" t="n">
        <f aca="false">cl2_*N398/(cl0+cl1_*N398)</f>
        <v>0.39922549569085</v>
      </c>
      <c r="P398" s="71" t="n">
        <f aca="false">IF(D398&gt;=hwind,vxw,0)</f>
        <v>0</v>
      </c>
      <c r="Q398" s="71" t="n">
        <f aca="false">IF(D398&gt;=hwind,vyw,0)</f>
        <v>0</v>
      </c>
      <c r="R398" s="70" t="n">
        <f aca="false">-const*$M398*$K398*(G398-P398)</f>
        <v>-0.449694407822652</v>
      </c>
      <c r="S398" s="70" t="n">
        <f aca="false">-const*$M398*$K398*(H398-Q398)</f>
        <v>-7.54615676564856</v>
      </c>
      <c r="T398" s="70" t="n">
        <f aca="false">-const*$M398*$K398*I398</f>
        <v>7.14789856249173</v>
      </c>
      <c r="U398" s="72" t="n">
        <f aca="false">omega*EXP(-A398/tau)*30/PI()</f>
        <v>5766.04487251252</v>
      </c>
      <c r="V398" s="70" t="n">
        <f aca="false">const*($O398/omega)*K398*(wy*I398-wz*(H398-Q398))</f>
        <v>0.377109670726274</v>
      </c>
      <c r="W398" s="70" t="n">
        <f aca="false">const*($O398/omega)*K398*(wz*(G398-P398)-wx*I398)</f>
        <v>5.80989302531266</v>
      </c>
      <c r="X398" s="70" t="n">
        <f aca="false">const*($O398/omega)*K398*(wx*(H398-Q398)-wy*(G398-P398))</f>
        <v>6.15732684032054</v>
      </c>
      <c r="Y398" s="70" t="n">
        <f aca="false">R398+V398</f>
        <v>-0.0725847370963774</v>
      </c>
      <c r="Z398" s="70" t="n">
        <f aca="false">S398+W398</f>
        <v>-1.7362637403359</v>
      </c>
      <c r="AA398" s="70" t="n">
        <f aca="false">T398+X398-32.174</f>
        <v>-18.8687745971877</v>
      </c>
      <c r="AB398" s="0" t="n">
        <f aca="false">IF(($D398-height)*($D399-height)&lt;0,1,0)</f>
        <v>1</v>
      </c>
    </row>
    <row r="399" customFormat="false" ht="12.75" hidden="false" customHeight="false" outlineLevel="0" collapsed="false">
      <c r="A399" s="0" t="n">
        <f aca="false">A398+dt</f>
        <v>3.66999999999997</v>
      </c>
      <c r="B399" s="70" t="n">
        <f aca="false">B398+G398*dt+0.5*Y398*dt*dt</f>
        <v>7.70588562182257</v>
      </c>
      <c r="C399" s="70" t="n">
        <f aca="false">C398+H398*dt+0.5*Z398*dt*dt</f>
        <v>210.991285058816</v>
      </c>
      <c r="D399" s="70" t="n">
        <f aca="false">D398+I398*dt+0.5*AA398*dt*dt</f>
        <v>-0.0472325088246956</v>
      </c>
      <c r="E399" s="1" t="n">
        <f aca="false">SQRT(B399^2+C399^2)</f>
        <v>211.131956472693</v>
      </c>
      <c r="F399" s="1" t="n">
        <f aca="false">ATAN2(C399,B399)*180/PI()</f>
        <v>2.09164360256159</v>
      </c>
      <c r="G399" s="69" t="n">
        <f aca="false">G398+Y398*dt</f>
        <v>2.74234969405245</v>
      </c>
      <c r="H399" s="69" t="n">
        <f aca="false">H398+Z398*dt</f>
        <v>46.0131809840347</v>
      </c>
      <c r="I399" s="69" t="n">
        <f aca="false">I398+AA398*dt</f>
        <v>-43.7899097720177</v>
      </c>
      <c r="J399" s="1" t="n">
        <f aca="false">SQRT(G399^2+H399^2+I399^2)</f>
        <v>63.5790020679426</v>
      </c>
      <c r="K399" s="1" t="n">
        <f aca="false">IF(D399&gt;=hwind,SQRT((G399-vxw)^2+(H399-vyw)^2+I399^2),J399)</f>
        <v>63.5790020679426</v>
      </c>
      <c r="L399" s="1" t="n">
        <f aca="false">J399/1.467</f>
        <v>43.339469712299</v>
      </c>
      <c r="M399" s="70" t="n">
        <f aca="false">cd0+cdspin*(spin/1000)*EXP(-A399/(tau*146.7/K399))</f>
        <v>0.48119275981724</v>
      </c>
      <c r="N399" s="71" t="n">
        <f aca="false">(romega/K399)*EXP(-A399/(tau*146.7/K399))</f>
        <v>1.23146740471025</v>
      </c>
      <c r="O399" s="71" t="n">
        <f aca="false">cl2_*N399/(cl0+cl1_*N399)</f>
        <v>0.39908510518228</v>
      </c>
      <c r="P399" s="71" t="n">
        <f aca="false">IF(D399&gt;=hwind,vxw,0)</f>
        <v>0</v>
      </c>
      <c r="Q399" s="71" t="n">
        <f aca="false">IF(D399&gt;=hwind,vyw,0)</f>
        <v>0</v>
      </c>
      <c r="R399" s="70" t="n">
        <f aca="false">-const*$M399*$K399*(G399-P399)</f>
        <v>-0.450364738688608</v>
      </c>
      <c r="S399" s="70" t="n">
        <f aca="false">-const*$M399*$K399*(H399-Q399)</f>
        <v>-7.55655424800471</v>
      </c>
      <c r="T399" s="70" t="n">
        <f aca="false">-const*$M399*$K399*I399</f>
        <v>7.19143561976939</v>
      </c>
      <c r="U399" s="72" t="n">
        <f aca="false">omega*EXP(-A399/tau)*30/PI()</f>
        <v>5764.12317785526</v>
      </c>
      <c r="V399" s="70" t="n">
        <f aca="false">const*($O399/omega)*K399*(wy*I399-wz*(H399-Q399))</f>
        <v>0.37538617795557</v>
      </c>
      <c r="W399" s="70" t="n">
        <f aca="false">const*($O399/omega)*K399*(wz*(G399-P399)-wx*I399)</f>
        <v>5.84398300226365</v>
      </c>
      <c r="X399" s="70" t="n">
        <f aca="false">const*($O399/omega)*K399*(wx*(H399-Q399)-wy*(G399-P399))</f>
        <v>6.16419830792931</v>
      </c>
      <c r="Y399" s="70" t="n">
        <f aca="false">R399+V399</f>
        <v>-0.0749785607330382</v>
      </c>
      <c r="Z399" s="70" t="n">
        <f aca="false">S399+W399</f>
        <v>-1.71257124574106</v>
      </c>
      <c r="AA399" s="70" t="n">
        <f aca="false">T399+X399-32.174</f>
        <v>-18.8183660723013</v>
      </c>
      <c r="AB399" s="0" t="n">
        <f aca="false">IF(($D399-height)*($D400-height)&lt;0,1,0)</f>
        <v>0</v>
      </c>
    </row>
    <row r="400" customFormat="false" ht="12.75" hidden="false" customHeight="false" outlineLevel="0" collapsed="false">
      <c r="A400" s="0" t="n">
        <f aca="false">A399+dt</f>
        <v>3.67999999999997</v>
      </c>
      <c r="B400" s="70" t="n">
        <f aca="false">B399+G399*dt+0.5*Y399*dt*dt</f>
        <v>7.73330536983506</v>
      </c>
      <c r="C400" s="70" t="n">
        <f aca="false">C399+H399*dt+0.5*Z399*dt*dt</f>
        <v>211.451331240094</v>
      </c>
      <c r="D400" s="70" t="n">
        <f aca="false">D399+I399*dt+0.5*AA399*dt*dt</f>
        <v>-0.486072524848487</v>
      </c>
      <c r="E400" s="1" t="n">
        <f aca="false">SQRT(B400^2+C400^2)</f>
        <v>211.592697168761</v>
      </c>
      <c r="F400" s="1" t="n">
        <f aca="false">ATAN2(C400,B400)*180/PI()</f>
        <v>2.09451681213778</v>
      </c>
      <c r="G400" s="69" t="n">
        <f aca="false">G399+Y399*dt</f>
        <v>2.74159990844512</v>
      </c>
      <c r="H400" s="69" t="n">
        <f aca="false">H399+Z399*dt</f>
        <v>45.9960552715773</v>
      </c>
      <c r="I400" s="69" t="n">
        <f aca="false">I399+AA399*dt</f>
        <v>-43.9780934327407</v>
      </c>
      <c r="J400" s="1" t="n">
        <f aca="false">SQRT(G400^2+H400^2+I400^2)</f>
        <v>63.696359178393</v>
      </c>
      <c r="K400" s="1" t="n">
        <f aca="false">IF(D400&gt;=hwind,SQRT((G400-vxw)^2+(H400-vyw)^2+I400^2),J400)</f>
        <v>63.696359178393</v>
      </c>
      <c r="L400" s="1" t="n">
        <f aca="false">J400/1.467</f>
        <v>43.4194677425992</v>
      </c>
      <c r="M400" s="70" t="n">
        <f aca="false">cd0+cdspin*(spin/1000)*EXP(-A400/(tau*146.7/K400))</f>
        <v>0.481149002596308</v>
      </c>
      <c r="N400" s="71" t="n">
        <f aca="false">(romega/K400)*EXP(-A400/(tau*146.7/K400))</f>
        <v>1.22890033011286</v>
      </c>
      <c r="O400" s="71" t="n">
        <f aca="false">cl2_*N400/(cl0+cl1_*N400)</f>
        <v>0.39894452391094</v>
      </c>
      <c r="P400" s="71" t="n">
        <f aca="false">IF(D400&gt;=hwind,vxw,0)</f>
        <v>0</v>
      </c>
      <c r="Q400" s="71" t="n">
        <f aca="false">IF(D400&gt;=hwind,vyw,0)</f>
        <v>0</v>
      </c>
      <c r="R400" s="70" t="n">
        <f aca="false">-const*$M400*$K400*(G400-P400)</f>
        <v>-0.451031663364159</v>
      </c>
      <c r="S400" s="70" t="n">
        <f aca="false">-const*$M400*$K400*(H400-Q400)</f>
        <v>-7.56699664798834</v>
      </c>
      <c r="T400" s="70" t="n">
        <f aca="false">-const*$M400*$K400*I400</f>
        <v>7.23501360335361</v>
      </c>
      <c r="U400" s="72" t="n">
        <f aca="false">omega*EXP(-A400/tau)*30/PI()</f>
        <v>5762.20212365613</v>
      </c>
      <c r="V400" s="70" t="n">
        <f aca="false">const*($O400/omega)*K400*(wy*I400-wz*(H400-Q400))</f>
        <v>0.373665770257527</v>
      </c>
      <c r="W400" s="70" t="n">
        <f aca="false">const*($O400/omega)*K400*(wz*(G400-P400)-wx*I400)</f>
        <v>5.87808656482354</v>
      </c>
      <c r="X400" s="70" t="n">
        <f aca="false">const*($O400/omega)*K400*(wx*(H400-Q400)-wy*(G400-P400))</f>
        <v>6.17110054994382</v>
      </c>
      <c r="Y400" s="70" t="n">
        <f aca="false">R400+V400</f>
        <v>-0.0773658931066322</v>
      </c>
      <c r="Z400" s="70" t="n">
        <f aca="false">S400+W400</f>
        <v>-1.6889100831648</v>
      </c>
      <c r="AA400" s="70" t="n">
        <f aca="false">T400+X400-32.174</f>
        <v>-18.7678858467026</v>
      </c>
      <c r="AB400" s="0" t="n">
        <f aca="false">IF(($D400-height)*($D401-height)&lt;0,1,0)</f>
        <v>0</v>
      </c>
    </row>
    <row r="401" customFormat="false" ht="12.75" hidden="false" customHeight="false" outlineLevel="0" collapsed="false">
      <c r="A401" s="0" t="n">
        <f aca="false">A400+dt</f>
        <v>3.68999999999997</v>
      </c>
      <c r="B401" s="70" t="n">
        <f aca="false">B400+G400*dt+0.5*Y400*dt*dt</f>
        <v>7.76071750062486</v>
      </c>
      <c r="C401" s="70" t="n">
        <f aca="false">C400+H400*dt+0.5*Z400*dt*dt</f>
        <v>211.911207347306</v>
      </c>
      <c r="D401" s="70" t="n">
        <f aca="false">D400+I400*dt+0.5*AA400*dt*dt</f>
        <v>-0.926791853468229</v>
      </c>
      <c r="E401" s="1" t="n">
        <f aca="false">SQRT(B401^2+C401^2)</f>
        <v>212.05326815571</v>
      </c>
      <c r="F401" s="1" t="n">
        <f aca="false">ATAN2(C401,B401)*180/PI()</f>
        <v>2.09737716116696</v>
      </c>
      <c r="G401" s="69" t="n">
        <f aca="false">G400+Y400*dt</f>
        <v>2.74082624951405</v>
      </c>
      <c r="H401" s="69" t="n">
        <f aca="false">H400+Z400*dt</f>
        <v>45.9791661707457</v>
      </c>
      <c r="I401" s="69" t="n">
        <f aca="false">I400+AA400*dt</f>
        <v>-44.1657722912077</v>
      </c>
      <c r="J401" s="1" t="n">
        <f aca="false">SQRT(G401^2+H401^2+I401^2)</f>
        <v>63.8138800917628</v>
      </c>
      <c r="K401" s="1" t="n">
        <f aca="false">IF(D401&gt;=hwind,SQRT((G401-vxw)^2+(H401-vyw)^2+I401^2),J401)</f>
        <v>63.8138800917628</v>
      </c>
      <c r="L401" s="1" t="n">
        <f aca="false">J401/1.467</f>
        <v>43.4995774313311</v>
      </c>
      <c r="M401" s="70" t="n">
        <f aca="false">cd0+cdspin*(spin/1000)*EXP(-A401/(tau*146.7/K401))</f>
        <v>0.481105135065911</v>
      </c>
      <c r="N401" s="71" t="n">
        <f aca="false">(romega/K401)*EXP(-A401/(tau*146.7/K401))</f>
        <v>1.2263387993654</v>
      </c>
      <c r="O401" s="71" t="n">
        <f aca="false">cl2_*N401/(cl0+cl1_*N401)</f>
        <v>0.398803758897258</v>
      </c>
      <c r="P401" s="71" t="n">
        <f aca="false">IF(D401&gt;=hwind,vxw,0)</f>
        <v>0</v>
      </c>
      <c r="Q401" s="71" t="n">
        <f aca="false">IF(D401&gt;=hwind,vyw,0)</f>
        <v>0</v>
      </c>
      <c r="R401" s="70" t="n">
        <f aca="false">-const*$M401*$K401*(G401-P401)</f>
        <v>-0.45169512630368</v>
      </c>
      <c r="S401" s="70" t="n">
        <f aca="false">-const*$M401*$K401*(H401-Q401)</f>
        <v>-7.57748334996249</v>
      </c>
      <c r="T401" s="70" t="n">
        <f aca="false">-const*$M401*$K401*I401</f>
        <v>7.27863143346415</v>
      </c>
      <c r="U401" s="72" t="n">
        <f aca="false">omega*EXP(-A401/tau)*30/PI()</f>
        <v>5760.28170970168</v>
      </c>
      <c r="V401" s="70" t="n">
        <f aca="false">const*($O401/omega)*K401*(wy*I401-wz*(H401-Q401))</f>
        <v>0.371948453890452</v>
      </c>
      <c r="W401" s="70" t="n">
        <f aca="false">const*($O401/omega)*K401*(wz*(G401-P401)-wx*I401)</f>
        <v>5.9122028689054</v>
      </c>
      <c r="X401" s="70" t="n">
        <f aca="false">const*($O401/omega)*K401*(wx*(H401-Q401)-wy*(G401-P401))</f>
        <v>6.17803312554706</v>
      </c>
      <c r="Y401" s="70" t="n">
        <f aca="false">R401+V401</f>
        <v>-0.0797466724132284</v>
      </c>
      <c r="Z401" s="70" t="n">
        <f aca="false">S401+W401</f>
        <v>-1.66528048105709</v>
      </c>
      <c r="AA401" s="70" t="n">
        <f aca="false">T401+X401-32.174</f>
        <v>-18.7173354409888</v>
      </c>
      <c r="AB401" s="0" t="n">
        <f aca="false">IF(($D401-height)*($D402-height)&lt;0,1,0)</f>
        <v>0</v>
      </c>
    </row>
    <row r="402" customFormat="false" ht="12.75" hidden="false" customHeight="false" outlineLevel="0" collapsed="false">
      <c r="A402" s="0" t="n">
        <f aca="false">A401+dt</f>
        <v>3.69999999999996</v>
      </c>
      <c r="B402" s="70" t="n">
        <f aca="false">B401+G401*dt+0.5*Y401*dt*dt</f>
        <v>7.78812177578638</v>
      </c>
      <c r="C402" s="70" t="n">
        <f aca="false">C401+H401*dt+0.5*Z401*dt*dt</f>
        <v>212.370915744989</v>
      </c>
      <c r="D402" s="70" t="n">
        <f aca="false">D401+I401*dt+0.5*AA401*dt*dt</f>
        <v>-1.36938544315235</v>
      </c>
      <c r="E402" s="1" t="n">
        <f aca="false">SQRT(B402^2+C402^2)</f>
        <v>212.513671784099</v>
      </c>
      <c r="F402" s="1" t="n">
        <f aca="false">ATAN2(C402,B402)*180/PI()</f>
        <v>2.10022465252887</v>
      </c>
      <c r="G402" s="69" t="n">
        <f aca="false">G401+Y401*dt</f>
        <v>2.74002878278992</v>
      </c>
      <c r="H402" s="69" t="n">
        <f aca="false">H401+Z401*dt</f>
        <v>45.9625133659351</v>
      </c>
      <c r="I402" s="69" t="n">
        <f aca="false">I401+AA401*dt</f>
        <v>-44.3529456456176</v>
      </c>
      <c r="J402" s="1" t="n">
        <f aca="false">SQRT(G402^2+H402^2+I402^2)</f>
        <v>63.9315585613818</v>
      </c>
      <c r="K402" s="1" t="n">
        <f aca="false">IF(D402&gt;=hwind,SQRT((G402-vxw)^2+(H402-vyw)^2+I402^2),J402)</f>
        <v>63.9315585613818</v>
      </c>
      <c r="L402" s="1" t="n">
        <f aca="false">J402/1.467</f>
        <v>43.5797945203693</v>
      </c>
      <c r="M402" s="70" t="n">
        <f aca="false">cd0+cdspin*(spin/1000)*EXP(-A402/(tau*146.7/K402))</f>
        <v>0.481061158057114</v>
      </c>
      <c r="N402" s="71" t="n">
        <f aca="false">(romega/K402)*EXP(-A402/(tau*146.7/K402))</f>
        <v>1.2237829268007</v>
      </c>
      <c r="O402" s="71" t="n">
        <f aca="false">cl2_*N402/(cl0+cl1_*N402)</f>
        <v>0.398662817087475</v>
      </c>
      <c r="P402" s="71" t="n">
        <f aca="false">IF(D402&gt;=hwind,vxw,0)</f>
        <v>0</v>
      </c>
      <c r="Q402" s="71" t="n">
        <f aca="false">IF(D402&gt;=hwind,vyw,0)</f>
        <v>0</v>
      </c>
      <c r="R402" s="70" t="n">
        <f aca="false">-const*$M402*$K402*(G402-P402)</f>
        <v>-0.452355072590206</v>
      </c>
      <c r="S402" s="70" t="n">
        <f aca="false">-const*$M402*$K402*(H402-Q402)</f>
        <v>-7.588013746668</v>
      </c>
      <c r="T402" s="70" t="n">
        <f aca="false">-const*$M402*$K402*I402</f>
        <v>7.32228802599811</v>
      </c>
      <c r="U402" s="72" t="n">
        <f aca="false">omega*EXP(-A402/tau)*30/PI()</f>
        <v>5758.36193577854</v>
      </c>
      <c r="V402" s="70" t="n">
        <f aca="false">const*($O402/omega)*K402*(wy*I402-wz*(H402-Q402))</f>
        <v>0.370234236137793</v>
      </c>
      <c r="W402" s="70" t="n">
        <f aca="false">const*($O402/omega)*K402*(wz*(G402-P402)-wx*I402)</f>
        <v>5.94633106883109</v>
      </c>
      <c r="X402" s="70" t="n">
        <f aca="false">const*($O402/omega)*K402*(wx*(H402-Q402)-wy*(G402-P402))</f>
        <v>6.18499560062301</v>
      </c>
      <c r="Y402" s="70" t="n">
        <f aca="false">R402+V402</f>
        <v>-0.0821208364524131</v>
      </c>
      <c r="Z402" s="70" t="n">
        <f aca="false">S402+W402</f>
        <v>-1.64168267783691</v>
      </c>
      <c r="AA402" s="70" t="n">
        <f aca="false">T402+X402-32.174</f>
        <v>-18.6667163733789</v>
      </c>
      <c r="AB402" s="0" t="n">
        <f aca="false">IF(($D402-height)*($D403-height)&lt;0,1,0)</f>
        <v>0</v>
      </c>
    </row>
    <row r="403" customFormat="false" ht="12.75" hidden="false" customHeight="false" outlineLevel="0" collapsed="false">
      <c r="A403" s="0" t="n">
        <f aca="false">A402+dt</f>
        <v>3.70999999999996</v>
      </c>
      <c r="B403" s="70" t="n">
        <f aca="false">B402+G402*dt+0.5*Y402*dt*dt</f>
        <v>7.81551795757245</v>
      </c>
      <c r="C403" s="70" t="n">
        <f aca="false">C402+H402*dt+0.5*Z402*dt*dt</f>
        <v>212.830458794515</v>
      </c>
      <c r="D403" s="70" t="n">
        <f aca="false">D402+I402*dt+0.5*AA402*dt*dt</f>
        <v>-1.8138482354272</v>
      </c>
      <c r="E403" s="1" t="n">
        <f aca="false">SQRT(B403^2+C403^2)</f>
        <v>212.973910401318</v>
      </c>
      <c r="F403" s="1" t="n">
        <f aca="false">ATAN2(C403,B403)*180/PI()</f>
        <v>2.1030592890999</v>
      </c>
      <c r="G403" s="69" t="n">
        <f aca="false">G402+Y402*dt</f>
        <v>2.73920757442539</v>
      </c>
      <c r="H403" s="69" t="n">
        <f aca="false">H402+Z402*dt</f>
        <v>45.9460965391567</v>
      </c>
      <c r="I403" s="69" t="n">
        <f aca="false">I402+AA402*dt</f>
        <v>-44.5396128093514</v>
      </c>
      <c r="J403" s="1" t="n">
        <f aca="false">SQRT(G403^2+H403^2+I403^2)</f>
        <v>64.0493884008914</v>
      </c>
      <c r="K403" s="1" t="n">
        <f aca="false">IF(D403&gt;=hwind,SQRT((G403-vxw)^2+(H403-vyw)^2+I403^2),J403)</f>
        <v>64.0493884008914</v>
      </c>
      <c r="L403" s="1" t="n">
        <f aca="false">J403/1.467</f>
        <v>43.6601147927003</v>
      </c>
      <c r="M403" s="70" t="n">
        <f aca="false">cd0+cdspin*(spin/1000)*EXP(-A403/(tau*146.7/K403))</f>
        <v>0.481017072401519</v>
      </c>
      <c r="N403" s="71" t="n">
        <f aca="false">(romega/K403)*EXP(-A403/(tau*146.7/K403))</f>
        <v>1.22123282368391</v>
      </c>
      <c r="O403" s="71" t="n">
        <f aca="false">cl2_*N403/(cl0+cl1_*N403)</f>
        <v>0.398521705353978</v>
      </c>
      <c r="P403" s="71" t="n">
        <f aca="false">IF(D403&gt;=hwind,vxw,0)</f>
        <v>0</v>
      </c>
      <c r="Q403" s="71" t="n">
        <f aca="false">IF(D403&gt;=hwind,vyw,0)</f>
        <v>0</v>
      </c>
      <c r="R403" s="70" t="n">
        <f aca="false">-const*$M403*$K403*(G403-P403)</f>
        <v>-0.453011447938715</v>
      </c>
      <c r="S403" s="70" t="n">
        <f aca="false">-const*$M403*$K403*(H403-Q403)</f>
        <v>-7.59858723912209</v>
      </c>
      <c r="T403" s="70" t="n">
        <f aca="false">-const*$M403*$K403*I403</f>
        <v>7.3659822927536</v>
      </c>
      <c r="U403" s="72" t="n">
        <f aca="false">omega*EXP(-A403/tau)*30/PI()</f>
        <v>5756.44280167341</v>
      </c>
      <c r="V403" s="70" t="n">
        <f aca="false">const*($O403/omega)*K403*(wy*I403-wz*(H403-Q403))</f>
        <v>0.368523125283371</v>
      </c>
      <c r="W403" s="70" t="n">
        <f aca="false">const*($O403/omega)*K403*(wz*(G403-P403)-wx*I403)</f>
        <v>5.98047031749999</v>
      </c>
      <c r="X403" s="70" t="n">
        <f aca="false">const*($O403/omega)*K403*(wx*(H403-Q403)-wy*(G403-P403))</f>
        <v>6.19198754766991</v>
      </c>
      <c r="Y403" s="70" t="n">
        <f aca="false">R403+V403</f>
        <v>-0.0844883226553438</v>
      </c>
      <c r="Z403" s="70" t="n">
        <f aca="false">S403+W403</f>
        <v>-1.6181169216221</v>
      </c>
      <c r="AA403" s="70" t="n">
        <f aca="false">T403+X403-32.174</f>
        <v>-18.6160301595765</v>
      </c>
      <c r="AB403" s="0" t="n">
        <f aca="false">IF(($D403-height)*($D404-height)&lt;0,1,0)</f>
        <v>0</v>
      </c>
    </row>
    <row r="404" customFormat="false" ht="12.75" hidden="false" customHeight="false" outlineLevel="0" collapsed="false">
      <c r="A404" s="0" t="n">
        <f aca="false">A403+dt</f>
        <v>3.71999999999996</v>
      </c>
      <c r="B404" s="70" t="n">
        <f aca="false">B403+G403*dt+0.5*Y403*dt*dt</f>
        <v>7.84290580890057</v>
      </c>
      <c r="C404" s="70" t="n">
        <f aca="false">C403+H403*dt+0.5*Z403*dt*dt</f>
        <v>213.28983885406</v>
      </c>
      <c r="D404" s="70" t="n">
        <f aca="false">D403+I403*dt+0.5*AA403*dt*dt</f>
        <v>-2.26017516502869</v>
      </c>
      <c r="E404" s="1" t="n">
        <f aca="false">SQRT(B404^2+C404^2)</f>
        <v>213.433986351561</v>
      </c>
      <c r="F404" s="1" t="n">
        <f aca="false">ATAN2(C404,B404)*180/PI()</f>
        <v>2.10588107375665</v>
      </c>
      <c r="G404" s="69" t="n">
        <f aca="false">G403+Y403*dt</f>
        <v>2.73836269119884</v>
      </c>
      <c r="H404" s="69" t="n">
        <f aca="false">H403+Z403*dt</f>
        <v>45.9299153699405</v>
      </c>
      <c r="I404" s="69" t="n">
        <f aca="false">I403+AA403*dt</f>
        <v>-44.7257731109471</v>
      </c>
      <c r="J404" s="1" t="n">
        <f aca="false">SQRT(G404^2+H404^2+I404^2)</f>
        <v>64.1673634840202</v>
      </c>
      <c r="K404" s="1" t="n">
        <f aca="false">IF(D404&gt;=hwind,SQRT((G404-vxw)^2+(H404-vyw)^2+I404^2),J404)</f>
        <v>64.1673634840202</v>
      </c>
      <c r="L404" s="1" t="n">
        <f aca="false">J404/1.467</f>
        <v>43.7405340722701</v>
      </c>
      <c r="M404" s="70" t="n">
        <f aca="false">cd0+cdspin*(spin/1000)*EXP(-A404/(tau*146.7/K404))</f>
        <v>0.480972878931176</v>
      </c>
      <c r="N404" s="71" t="n">
        <f aca="false">(romega/K404)*EXP(-A404/(tau*146.7/K404))</f>
        <v>1.2186885982591</v>
      </c>
      <c r="O404" s="71" t="n">
        <f aca="false">cl2_*N404/(cl0+cl1_*N404)</f>
        <v>0.39838043049564</v>
      </c>
      <c r="P404" s="71" t="n">
        <f aca="false">IF(D404&gt;=hwind,vxw,0)</f>
        <v>0</v>
      </c>
      <c r="Q404" s="71" t="n">
        <f aca="false">IF(D404&gt;=hwind,vyw,0)</f>
        <v>0</v>
      </c>
      <c r="R404" s="70" t="n">
        <f aca="false">-const*$M404*$K404*(G404-P404)</f>
        <v>-0.453664198699244</v>
      </c>
      <c r="S404" s="70" t="n">
        <f aca="false">-const*$M404*$K404*(H404-Q404)</f>
        <v>-7.60920323651719</v>
      </c>
      <c r="T404" s="70" t="n">
        <f aca="false">-const*$M404*$K404*I404</f>
        <v>7.40971314165069</v>
      </c>
      <c r="U404" s="72" t="n">
        <f aca="false">omega*EXP(-A404/tau)*30/PI()</f>
        <v>5754.52430717303</v>
      </c>
      <c r="V404" s="70" t="n">
        <f aca="false">const*($O404/omega)*K404*(wy*I404-wz*(H404-Q404))</f>
        <v>0.36681513058682</v>
      </c>
      <c r="W404" s="70" t="n">
        <f aca="false">const*($O404/omega)*K404*(wz*(G404-P404)-wx*I404)</f>
        <v>6.01461976655514</v>
      </c>
      <c r="X404" s="70" t="n">
        <f aca="false">const*($O404/omega)*K404*(wx*(H404-Q404)-wy*(G404-P404))</f>
        <v>6.19900854571375</v>
      </c>
      <c r="Y404" s="70" t="n">
        <f aca="false">R404+V404</f>
        <v>-0.0868490681124232</v>
      </c>
      <c r="Z404" s="70" t="n">
        <f aca="false">S404+W404</f>
        <v>-1.59458346996205</v>
      </c>
      <c r="AA404" s="70" t="n">
        <f aca="false">T404+X404-32.174</f>
        <v>-18.5652783126356</v>
      </c>
      <c r="AB404" s="0" t="n">
        <f aca="false">IF(($D404-height)*($D405-height)&lt;0,1,0)</f>
        <v>0</v>
      </c>
    </row>
    <row r="405" customFormat="false" ht="12.75" hidden="false" customHeight="false" outlineLevel="0" collapsed="false">
      <c r="A405" s="0" t="n">
        <f aca="false">A404+dt</f>
        <v>3.72999999999996</v>
      </c>
      <c r="B405" s="70" t="n">
        <f aca="false">B404+G404*dt+0.5*Y404*dt*dt</f>
        <v>7.87028509335916</v>
      </c>
      <c r="C405" s="70" t="n">
        <f aca="false">C404+H404*dt+0.5*Z404*dt*dt</f>
        <v>213.749058278586</v>
      </c>
      <c r="D405" s="70" t="n">
        <f aca="false">D404+I404*dt+0.5*AA404*dt*dt</f>
        <v>-2.70836116005379</v>
      </c>
      <c r="E405" s="1" t="n">
        <f aca="false">SQRT(B405^2+C405^2)</f>
        <v>213.8939019758</v>
      </c>
      <c r="F405" s="1" t="n">
        <f aca="false">ATAN2(C405,B405)*180/PI()</f>
        <v>2.10869000937956</v>
      </c>
      <c r="G405" s="69" t="n">
        <f aca="false">G404+Y404*dt</f>
        <v>2.73749420051772</v>
      </c>
      <c r="H405" s="69" t="n">
        <f aca="false">H404+Z404*dt</f>
        <v>45.9139695352409</v>
      </c>
      <c r="I405" s="69" t="n">
        <f aca="false">I404+AA404*dt</f>
        <v>-44.9114258940735</v>
      </c>
      <c r="J405" s="1" t="n">
        <f aca="false">SQRT(G405^2+H405^2+I405^2)</f>
        <v>64.2854777443534</v>
      </c>
      <c r="K405" s="1" t="n">
        <f aca="false">IF(D405&gt;=hwind,SQRT((G405-vxw)^2+(H405-vyw)^2+I405^2),J405)</f>
        <v>64.2854777443534</v>
      </c>
      <c r="L405" s="1" t="n">
        <f aca="false">J405/1.467</f>
        <v>43.8210482238264</v>
      </c>
      <c r="M405" s="70" t="n">
        <f aca="false">cd0+cdspin*(spin/1000)*EXP(-A405/(tau*146.7/K405))</f>
        <v>0.480928578478487</v>
      </c>
      <c r="N405" s="71" t="n">
        <f aca="false">(romega/K405)*EXP(-A405/(tau*146.7/K405))</f>
        <v>1.21615035579564</v>
      </c>
      <c r="O405" s="71" t="n">
        <f aca="false">cl2_*N405/(cl0+cl1_*N405)</f>
        <v>0.39823899923817</v>
      </c>
      <c r="P405" s="71" t="n">
        <f aca="false">IF(D405&gt;=hwind,vxw,0)</f>
        <v>0</v>
      </c>
      <c r="Q405" s="71" t="n">
        <f aca="false">IF(D405&gt;=hwind,vyw,0)</f>
        <v>0</v>
      </c>
      <c r="R405" s="70" t="n">
        <f aca="false">-const*$M405*$K405*(G405-P405)</f>
        <v>-0.454313271859846</v>
      </c>
      <c r="S405" s="70" t="n">
        <f aca="false">-const*$M405*$K405*(H405-Q405)</f>
        <v>-7.61986115611996</v>
      </c>
      <c r="T405" s="70" t="n">
        <f aca="false">-const*$M405*$K405*I405</f>
        <v>7.45347947694967</v>
      </c>
      <c r="U405" s="72" t="n">
        <f aca="false">omega*EXP(-A405/tau)*30/PI()</f>
        <v>5752.60645206425</v>
      </c>
      <c r="V405" s="70" t="n">
        <f aca="false">const*($O405/omega)*K405*(wy*I405-wz*(H405-Q405))</f>
        <v>0.365110262259255</v>
      </c>
      <c r="W405" s="70" t="n">
        <f aca="false">const*($O405/omega)*K405*(wz*(G405-P405)-wx*I405)</f>
        <v>6.04877856654699</v>
      </c>
      <c r="X405" s="70" t="n">
        <f aca="false">const*($O405/omega)*K405*(wx*(H405-Q405)-wy*(G405-P405))</f>
        <v>6.20605818022182</v>
      </c>
      <c r="Y405" s="70" t="n">
        <f aca="false">R405+V405</f>
        <v>-0.089203009600591</v>
      </c>
      <c r="Z405" s="70" t="n">
        <f aca="false">S405+W405</f>
        <v>-1.57108258957297</v>
      </c>
      <c r="AA405" s="70" t="n">
        <f aca="false">T405+X405-32.174</f>
        <v>-18.5144623428285</v>
      </c>
      <c r="AB405" s="0" t="n">
        <f aca="false">IF(($D405-height)*($D406-height)&lt;0,1,0)</f>
        <v>0</v>
      </c>
    </row>
    <row r="406" customFormat="false" ht="12.75" hidden="false" customHeight="false" outlineLevel="0" collapsed="false">
      <c r="A406" s="0" t="n">
        <f aca="false">A405+dt</f>
        <v>3.73999999999996</v>
      </c>
      <c r="B406" s="70" t="n">
        <f aca="false">B405+G405*dt+0.5*Y405*dt*dt</f>
        <v>7.89765557521385</v>
      </c>
      <c r="C406" s="70" t="n">
        <f aca="false">C405+H405*dt+0.5*Z405*dt*dt</f>
        <v>214.208119419809</v>
      </c>
      <c r="D406" s="70" t="n">
        <f aca="false">D405+I405*dt+0.5*AA405*dt*dt</f>
        <v>-3.15840114211167</v>
      </c>
      <c r="E406" s="1" t="n">
        <f aca="false">SQRT(B406^2+C406^2)</f>
        <v>214.353659611764</v>
      </c>
      <c r="F406" s="1" t="n">
        <f aca="false">ATAN2(C406,B406)*180/PI()</f>
        <v>2.11148609885638</v>
      </c>
      <c r="G406" s="69" t="n">
        <f aca="false">G405+Y405*dt</f>
        <v>2.73660217042171</v>
      </c>
      <c r="H406" s="69" t="n">
        <f aca="false">H405+Z405*dt</f>
        <v>45.8982587093452</v>
      </c>
      <c r="I406" s="69" t="n">
        <f aca="false">I405+AA405*dt</f>
        <v>-45.0965705175018</v>
      </c>
      <c r="J406" s="1" t="n">
        <f aca="false">SQRT(G406^2+H406^2+I406^2)</f>
        <v>64.4037251750949</v>
      </c>
      <c r="K406" s="1" t="n">
        <f aca="false">IF(D406&gt;=hwind,SQRT((G406-vxw)^2+(H406-vyw)^2+I406^2),J406)</f>
        <v>64.4037251750949</v>
      </c>
      <c r="L406" s="1" t="n">
        <f aca="false">J406/1.467</f>
        <v>43.9016531527572</v>
      </c>
      <c r="M406" s="70" t="n">
        <f aca="false">cd0+cdspin*(spin/1000)*EXP(-A406/(tau*146.7/K406))</f>
        <v>0.480884171876113</v>
      </c>
      <c r="N406" s="71" t="n">
        <f aca="false">(romega/K406)*EXP(-A406/(tau*146.7/K406))</f>
        <v>1.21361819863436</v>
      </c>
      <c r="O406" s="71" t="n">
        <f aca="false">cl2_*N406/(cl0+cl1_*N406)</f>
        <v>0.398097418234471</v>
      </c>
      <c r="P406" s="71" t="n">
        <f aca="false">IF(D406&gt;=hwind,vxw,0)</f>
        <v>0</v>
      </c>
      <c r="Q406" s="71" t="n">
        <f aca="false">IF(D406&gt;=hwind,vyw,0)</f>
        <v>0</v>
      </c>
      <c r="R406" s="70" t="n">
        <f aca="false">-const*$M406*$K406*(G406-P406)</f>
        <v>-0.454958615049389</v>
      </c>
      <c r="S406" s="70" t="n">
        <f aca="false">-const*$M406*$K406*(H406-Q406)</f>
        <v>-7.63056042317045</v>
      </c>
      <c r="T406" s="70" t="n">
        <f aca="false">-const*$M406*$K406*I406</f>
        <v>7.4972801994665</v>
      </c>
      <c r="U406" s="72" t="n">
        <f aca="false">omega*EXP(-A406/tau)*30/PI()</f>
        <v>5750.68923613397</v>
      </c>
      <c r="V406" s="70" t="n">
        <f aca="false">const*($O406/omega)*K406*(wy*I406-wz*(H406-Q406))</f>
        <v>0.363408531439159</v>
      </c>
      <c r="W406" s="70" t="n">
        <f aca="false">const*($O406/omega)*K406*(wz*(G406-P406)-wx*I406)</f>
        <v>6.08294586709446</v>
      </c>
      <c r="X406" s="70" t="n">
        <f aca="false">const*($O406/omega)*K406*(wx*(H406-Q406)-wy*(G406-P406))</f>
        <v>6.2131360430166</v>
      </c>
      <c r="Y406" s="70" t="n">
        <f aca="false">R406+V406</f>
        <v>-0.0915500836102304</v>
      </c>
      <c r="Z406" s="70" t="n">
        <f aca="false">S406+W406</f>
        <v>-1.54761455607599</v>
      </c>
      <c r="AA406" s="70" t="n">
        <f aca="false">T406+X406-32.174</f>
        <v>-18.4635837575169</v>
      </c>
      <c r="AB406" s="0" t="n">
        <f aca="false">IF(($D406-height)*($D407-height)&lt;0,1,0)</f>
        <v>0</v>
      </c>
    </row>
    <row r="407" customFormat="false" ht="12.75" hidden="false" customHeight="false" outlineLevel="0" collapsed="false">
      <c r="A407" s="0" t="n">
        <f aca="false">A406+dt</f>
        <v>3.74999999999996</v>
      </c>
      <c r="B407" s="70" t="n">
        <f aca="false">B406+G406*dt+0.5*Y406*dt*dt</f>
        <v>7.92501701941389</v>
      </c>
      <c r="C407" s="70" t="n">
        <f aca="false">C406+H406*dt+0.5*Z406*dt*dt</f>
        <v>214.667024626175</v>
      </c>
      <c r="D407" s="70" t="n">
        <f aca="false">D406+I406*dt+0.5*AA406*dt*dt</f>
        <v>-3.61029002647456</v>
      </c>
      <c r="E407" s="1" t="n">
        <f aca="false">SQRT(B407^2+C407^2)</f>
        <v>214.813261593908</v>
      </c>
      <c r="F407" s="1" t="n">
        <f aca="false">ATAN2(C407,B407)*180/PI()</f>
        <v>2.11426934508574</v>
      </c>
      <c r="G407" s="69" t="n">
        <f aca="false">G406+Y406*dt</f>
        <v>2.73568666958561</v>
      </c>
      <c r="H407" s="69" t="n">
        <f aca="false">H406+Z406*dt</f>
        <v>45.8827825637844</v>
      </c>
      <c r="I407" s="69" t="n">
        <f aca="false">I406+AA406*dt</f>
        <v>-45.2812063550769</v>
      </c>
      <c r="J407" s="1" t="n">
        <f aca="false">SQRT(G407^2+H407^2+I407^2)</f>
        <v>64.522099828824</v>
      </c>
      <c r="K407" s="1" t="n">
        <f aca="false">IF(D407&gt;=hwind,SQRT((G407-vxw)^2+(H407-vyw)^2+I407^2),J407)</f>
        <v>64.522099828824</v>
      </c>
      <c r="L407" s="1" t="n">
        <f aca="false">J407/1.467</f>
        <v>43.9823448049243</v>
      </c>
      <c r="M407" s="70" t="n">
        <f aca="false">cd0+cdspin*(spin/1000)*EXP(-A407/(tau*146.7/K407))</f>
        <v>0.480839659956885</v>
      </c>
      <c r="N407" s="71" t="n">
        <f aca="false">(romega/K407)*EXP(-A407/(tau*146.7/K407))</f>
        <v>1.21109222623355</v>
      </c>
      <c r="O407" s="71" t="n">
        <f aca="false">cl2_*N407/(cl0+cl1_*N407)</f>
        <v>0.397955694065002</v>
      </c>
      <c r="P407" s="71" t="n">
        <f aca="false">IF(D407&gt;=hwind,vxw,0)</f>
        <v>0</v>
      </c>
      <c r="Q407" s="71" t="n">
        <f aca="false">IF(D407&gt;=hwind,vyw,0)</f>
        <v>0</v>
      </c>
      <c r="R407" s="70" t="n">
        <f aca="false">-const*$M407*$K407*(G407-P407)</f>
        <v>-0.455600176540192</v>
      </c>
      <c r="S407" s="70" t="n">
        <f aca="false">-const*$M407*$K407*(H407-Q407)</f>
        <v>-7.64130047078159</v>
      </c>
      <c r="T407" s="70" t="n">
        <f aca="false">-const*$M407*$K407*I407</f>
        <v>7.54111420678557</v>
      </c>
      <c r="U407" s="72" t="n">
        <f aca="false">omega*EXP(-A407/tau)*30/PI()</f>
        <v>5748.77265916916</v>
      </c>
      <c r="V407" s="70" t="n">
        <f aca="false">const*($O407/omega)*K407*(wy*I407-wz*(H407-Q407))</f>
        <v>0.361709950168499</v>
      </c>
      <c r="W407" s="70" t="n">
        <f aca="false">const*($O407/omega)*K407*(wz*(G407-P407)-wx*I407)</f>
        <v>6.11712081704366</v>
      </c>
      <c r="X407" s="70" t="n">
        <f aca="false">const*($O407/omega)*K407*(wx*(H407-Q407)-wy*(G407-P407))</f>
        <v>6.22024173218977</v>
      </c>
      <c r="Y407" s="70" t="n">
        <f aca="false">R407+V407</f>
        <v>-0.0938902263716928</v>
      </c>
      <c r="Z407" s="70" t="n">
        <f aca="false">S407+W407</f>
        <v>-1.52417965373793</v>
      </c>
      <c r="AA407" s="70" t="n">
        <f aca="false">T407+X407-32.174</f>
        <v>-18.4126440610247</v>
      </c>
      <c r="AB407" s="0" t="n">
        <f aca="false">IF(($D407-height)*($D408-height)&lt;0,1,0)</f>
        <v>0</v>
      </c>
    </row>
    <row r="408" customFormat="false" ht="12.75" hidden="false" customHeight="false" outlineLevel="0" collapsed="false">
      <c r="A408" s="0" t="n">
        <f aca="false">A407+dt</f>
        <v>3.75999999999996</v>
      </c>
      <c r="B408" s="70" t="n">
        <f aca="false">B407+G407*dt+0.5*Y407*dt*dt</f>
        <v>7.95236919159843</v>
      </c>
      <c r="C408" s="70" t="n">
        <f aca="false">C407+H407*dt+0.5*Z407*dt*dt</f>
        <v>215.12577624283</v>
      </c>
      <c r="D408" s="70" t="n">
        <f aca="false">D407+I407*dt+0.5*AA407*dt*dt</f>
        <v>-4.06402272222839</v>
      </c>
      <c r="E408" s="1" t="n">
        <f aca="false">SQRT(B408^2+C408^2)</f>
        <v>215.272710253389</v>
      </c>
      <c r="F408" s="1" t="n">
        <f aca="false">ATAN2(C408,B408)*180/PI()</f>
        <v>2.11703975098058</v>
      </c>
      <c r="G408" s="69" t="n">
        <f aca="false">G407+Y407*dt</f>
        <v>2.73474776732189</v>
      </c>
      <c r="H408" s="69" t="n">
        <f aca="false">H407+Z407*dt</f>
        <v>45.867540767247</v>
      </c>
      <c r="I408" s="69" t="n">
        <f aca="false">I407+AA407*dt</f>
        <v>-45.4653327956872</v>
      </c>
      <c r="J408" s="1" t="n">
        <f aca="false">SQRT(G408^2+H408^2+I408^2)</f>
        <v>64.6405958172458</v>
      </c>
      <c r="K408" s="1" t="n">
        <f aca="false">IF(D408&gt;=hwind,SQRT((G408-vxw)^2+(H408-vyw)^2+I408^2),J408)</f>
        <v>64.6405958172458</v>
      </c>
      <c r="L408" s="1" t="n">
        <f aca="false">J408/1.467</f>
        <v>44.0631191664934</v>
      </c>
      <c r="M408" s="70" t="n">
        <f aca="false">cd0+cdspin*(spin/1000)*EXP(-A408/(tau*146.7/K408))</f>
        <v>0.480795043553715</v>
      </c>
      <c r="N408" s="71" t="n">
        <f aca="false">(romega/K408)*EXP(-A408/(tau*146.7/K408))</f>
        <v>1.20857253521463</v>
      </c>
      <c r="O408" s="71" t="n">
        <f aca="false">cl2_*N408/(cl0+cl1_*N408)</f>
        <v>0.397813833238155</v>
      </c>
      <c r="P408" s="71" t="n">
        <f aca="false">IF(D408&gt;=hwind,vxw,0)</f>
        <v>0</v>
      </c>
      <c r="Q408" s="71" t="n">
        <f aca="false">IF(D408&gt;=hwind,vyw,0)</f>
        <v>0</v>
      </c>
      <c r="R408" s="70" t="n">
        <f aca="false">-const*$M408*$K408*(G408-P408)</f>
        <v>-0.456237905250512</v>
      </c>
      <c r="S408" s="70" t="n">
        <f aca="false">-const*$M408*$K408*(H408-Q408)</f>
        <v>-7.65208073983889</v>
      </c>
      <c r="T408" s="70" t="n">
        <f aca="false">-const*$M408*$K408*I408</f>
        <v>7.58498039346975</v>
      </c>
      <c r="U408" s="72" t="n">
        <f aca="false">omega*EXP(-A408/tau)*30/PI()</f>
        <v>5746.85672095688</v>
      </c>
      <c r="V408" s="70" t="n">
        <f aca="false">const*($O408/omega)*K408*(wy*I408-wz*(H408-Q408))</f>
        <v>0.360014531369074</v>
      </c>
      <c r="W408" s="70" t="n">
        <f aca="false">const*($O408/omega)*K408*(wz*(G408-P408)-wx*I408)</f>
        <v>6.151302564624</v>
      </c>
      <c r="X408" s="70" t="n">
        <f aca="false">const*($O408/omega)*K408*(wx*(H408-Q408)-wy*(G408-P408))</f>
        <v>6.22737485201659</v>
      </c>
      <c r="Y408" s="70" t="n">
        <f aca="false">R408+V408</f>
        <v>-0.0962233738814382</v>
      </c>
      <c r="Z408" s="70" t="n">
        <f aca="false">S408+W408</f>
        <v>-1.50077817521489</v>
      </c>
      <c r="AA408" s="70" t="n">
        <f aca="false">T408+X408-32.174</f>
        <v>-18.3616447545137</v>
      </c>
      <c r="AB408" s="0" t="n">
        <f aca="false">IF(($D408-height)*($D409-height)&lt;0,1,0)</f>
        <v>0</v>
      </c>
    </row>
    <row r="409" customFormat="false" ht="12.75" hidden="false" customHeight="false" outlineLevel="0" collapsed="false">
      <c r="A409" s="0" t="n">
        <f aca="false">A408+dt</f>
        <v>3.76999999999996</v>
      </c>
      <c r="B409" s="70" t="n">
        <f aca="false">B408+G408*dt+0.5*Y408*dt*dt</f>
        <v>7.97971185810295</v>
      </c>
      <c r="C409" s="70" t="n">
        <f aca="false">C408+H408*dt+0.5*Z408*dt*dt</f>
        <v>215.584376611594</v>
      </c>
      <c r="D409" s="70" t="n">
        <f aca="false">D408+I408*dt+0.5*AA408*dt*dt</f>
        <v>-4.51959413242298</v>
      </c>
      <c r="E409" s="1" t="n">
        <f aca="false">SQRT(B409^2+C409^2)</f>
        <v>215.732007918037</v>
      </c>
      <c r="F409" s="1" t="n">
        <f aca="false">ATAN2(C409,B409)*180/PI()</f>
        <v>2.11979731947163</v>
      </c>
      <c r="G409" s="69" t="n">
        <f aca="false">G408+Y408*dt</f>
        <v>2.73378553358308</v>
      </c>
      <c r="H409" s="69" t="n">
        <f aca="false">H408+Z408*dt</f>
        <v>45.8525329854949</v>
      </c>
      <c r="I409" s="69" t="n">
        <f aca="false">I408+AA408*dt</f>
        <v>-45.6489492432323</v>
      </c>
      <c r="J409" s="1" t="n">
        <f aca="false">SQRT(G409^2+H409^2+I409^2)</f>
        <v>64.7592073109355</v>
      </c>
      <c r="K409" s="1" t="n">
        <f aca="false">IF(D409&gt;=hwind,SQRT((G409-vxw)^2+(H409-vyw)^2+I409^2),J409)</f>
        <v>64.7592073109355</v>
      </c>
      <c r="L409" s="1" t="n">
        <f aca="false">J409/1.467</f>
        <v>44.1439722637597</v>
      </c>
      <c r="M409" s="70" t="n">
        <f aca="false">cd0+cdspin*(spin/1000)*EXP(-A409/(tau*146.7/K409))</f>
        <v>0.480750323499507</v>
      </c>
      <c r="N409" s="71" t="n">
        <f aca="false">(romega/K409)*EXP(-A409/(tau*146.7/K409))</f>
        <v>1.20605921940763</v>
      </c>
      <c r="O409" s="71" t="n">
        <f aca="false">cl2_*N409/(cl0+cl1_*N409)</f>
        <v>0.397671842190632</v>
      </c>
      <c r="P409" s="71" t="n">
        <f aca="false">IF(D409&gt;=hwind,vxw,0)</f>
        <v>0</v>
      </c>
      <c r="Q409" s="71" t="n">
        <f aca="false">IF(D409&gt;=hwind,vyw,0)</f>
        <v>0</v>
      </c>
      <c r="R409" s="70" t="n">
        <f aca="false">-const*$M409*$K409*(G409-P409)</f>
        <v>-0.456871750746878</v>
      </c>
      <c r="S409" s="70" t="n">
        <f aca="false">-const*$M409*$K409*(H409-Q409)</f>
        <v>-7.66290067890045</v>
      </c>
      <c r="T409" s="70" t="n">
        <f aca="false">-const*$M409*$K409*I409</f>
        <v>7.62887765126771</v>
      </c>
      <c r="U409" s="72" t="n">
        <f aca="false">omega*EXP(-A409/tau)*30/PI()</f>
        <v>5744.94142128424</v>
      </c>
      <c r="V409" s="70" t="n">
        <f aca="false">const*($O409/omega)*K409*(wy*I409-wz*(H409-Q409))</f>
        <v>0.358322288819088</v>
      </c>
      <c r="W409" s="70" t="n">
        <f aca="false">const*($O409/omega)*K409*(wz*(G409-P409)-wx*I409)</f>
        <v>6.18549025760185</v>
      </c>
      <c r="X409" s="70" t="n">
        <f aca="false">const*($O409/omega)*K409*(wx*(H409-Q409)-wy*(G409-P409))</f>
        <v>6.2345350128705</v>
      </c>
      <c r="Y409" s="70" t="n">
        <f aca="false">R409+V409</f>
        <v>-0.0985494619277897</v>
      </c>
      <c r="Z409" s="70" t="n">
        <f aca="false">S409+W409</f>
        <v>-1.4774104212986</v>
      </c>
      <c r="AA409" s="70" t="n">
        <f aca="false">T409+X409-32.174</f>
        <v>-18.3105873358618</v>
      </c>
      <c r="AB409" s="0" t="n">
        <f aca="false">IF(($D409-height)*($D410-height)&lt;0,1,0)</f>
        <v>0</v>
      </c>
    </row>
    <row r="410" customFormat="false" ht="12.75" hidden="false" customHeight="false" outlineLevel="0" collapsed="false">
      <c r="A410" s="0" t="n">
        <f aca="false">A409+dt</f>
        <v>3.77999999999996</v>
      </c>
      <c r="B410" s="70" t="n">
        <f aca="false">B409+G409*dt+0.5*Y409*dt*dt</f>
        <v>8.00704478596569</v>
      </c>
      <c r="C410" s="70" t="n">
        <f aca="false">C409+H409*dt+0.5*Z409*dt*dt</f>
        <v>216.042828070928</v>
      </c>
      <c r="D410" s="70" t="n">
        <f aca="false">D409+I409*dt+0.5*AA409*dt*dt</f>
        <v>-4.9769991542221</v>
      </c>
      <c r="E410" s="1" t="n">
        <f aca="false">SQRT(B410^2+C410^2)</f>
        <v>216.191156912323</v>
      </c>
      <c r="F410" s="1" t="n">
        <f aca="false">ATAN2(C410,B410)*180/PI()</f>
        <v>2.12254205351082</v>
      </c>
      <c r="G410" s="69" t="n">
        <f aca="false">G409+Y409*dt</f>
        <v>2.7328000389638</v>
      </c>
      <c r="H410" s="69" t="n">
        <f aca="false">H409+Z409*dt</f>
        <v>45.8377588812819</v>
      </c>
      <c r="I410" s="69" t="n">
        <f aca="false">I409+AA409*dt</f>
        <v>-45.8320551165909</v>
      </c>
      <c r="J410" s="1" t="n">
        <f aca="false">SQRT(G410^2+H410^2+I410^2)</f>
        <v>64.8779285390781</v>
      </c>
      <c r="K410" s="1" t="n">
        <f aca="false">IF(D410&gt;=hwind,SQRT((G410-vxw)^2+(H410-vyw)^2+I410^2),J410)</f>
        <v>64.8779285390781</v>
      </c>
      <c r="L410" s="1" t="n">
        <f aca="false">J410/1.467</f>
        <v>44.2249001629708</v>
      </c>
      <c r="M410" s="70" t="n">
        <f aca="false">cd0+cdspin*(spin/1000)*EXP(-A410/(tau*146.7/K410))</f>
        <v>0.480705500627079</v>
      </c>
      <c r="N410" s="71" t="n">
        <f aca="false">(romega/K410)*EXP(-A410/(tau*146.7/K410))</f>
        <v>1.20355236989629</v>
      </c>
      <c r="O410" s="71" t="n">
        <f aca="false">cl2_*N410/(cl0+cl1_*N410)</f>
        <v>0.397529727287835</v>
      </c>
      <c r="P410" s="71" t="n">
        <f aca="false">IF(D410&gt;=hwind,vxw,0)</f>
        <v>0</v>
      </c>
      <c r="Q410" s="71" t="n">
        <f aca="false">IF(D410&gt;=hwind,vyw,0)</f>
        <v>0</v>
      </c>
      <c r="R410" s="70" t="n">
        <f aca="false">-const*$M410*$K410*(G410-P410)</f>
        <v>-0.457501663246273</v>
      </c>
      <c r="S410" s="70" t="n">
        <f aca="false">-const*$M410*$K410*(H410-Q410)</f>
        <v>-7.67375974409736</v>
      </c>
      <c r="T410" s="70" t="n">
        <f aca="false">-const*$M410*$K410*I410</f>
        <v>7.6728048693185</v>
      </c>
      <c r="U410" s="72" t="n">
        <f aca="false">omega*EXP(-A410/tau)*30/PI()</f>
        <v>5743.02675993843</v>
      </c>
      <c r="V410" s="70" t="n">
        <f aca="false">const*($O410/omega)*K410*(wy*I410-wz*(H410-Q410))</f>
        <v>0.356633237129965</v>
      </c>
      <c r="W410" s="70" t="n">
        <f aca="false">const*($O410/omega)*K410*(wz*(G410-P410)-wx*I410)</f>
        <v>6.21968304343178</v>
      </c>
      <c r="X410" s="70" t="n">
        <f aca="false">const*($O410/omega)*K410*(wx*(H410-Q410)-wy*(G410-P410))</f>
        <v>6.24172183113805</v>
      </c>
      <c r="Y410" s="70" t="n">
        <f aca="false">R410+V410</f>
        <v>-0.100868426116308</v>
      </c>
      <c r="Z410" s="70" t="n">
        <f aca="false">S410+W410</f>
        <v>-1.45407670066558</v>
      </c>
      <c r="AA410" s="70" t="n">
        <f aca="false">T410+X410-32.174</f>
        <v>-18.2594732995435</v>
      </c>
      <c r="AB410" s="0" t="n">
        <f aca="false">IF(($D410-height)*($D411-height)&lt;0,1,0)</f>
        <v>0</v>
      </c>
    </row>
    <row r="411" customFormat="false" ht="12.75" hidden="false" customHeight="false" outlineLevel="0" collapsed="false">
      <c r="A411" s="0" t="n">
        <f aca="false">A410+dt</f>
        <v>3.78999999999996</v>
      </c>
      <c r="B411" s="70" t="n">
        <f aca="false">B410+G410*dt+0.5*Y410*dt*dt</f>
        <v>8.03436774293402</v>
      </c>
      <c r="C411" s="70" t="n">
        <f aca="false">C410+H410*dt+0.5*Z410*dt*dt</f>
        <v>216.501132955905</v>
      </c>
      <c r="D411" s="70" t="n">
        <f aca="false">D410+I410*dt+0.5*AA410*dt*dt</f>
        <v>-5.43623267905299</v>
      </c>
      <c r="E411" s="1" t="n">
        <f aca="false">SQRT(B411^2+C411^2)</f>
        <v>216.650159557336</v>
      </c>
      <c r="F411" s="1" t="n">
        <f aca="false">ATAN2(C411,B411)*180/PI()</f>
        <v>2.12527395607464</v>
      </c>
      <c r="G411" s="69" t="n">
        <f aca="false">G410+Y410*dt</f>
        <v>2.73179135470264</v>
      </c>
      <c r="H411" s="69" t="n">
        <f aca="false">H410+Z410*dt</f>
        <v>45.8232181142752</v>
      </c>
      <c r="I411" s="69" t="n">
        <f aca="false">I410+AA410*dt</f>
        <v>-46.0146498495864</v>
      </c>
      <c r="J411" s="1" t="n">
        <f aca="false">SQRT(G411^2+H411^2+I411^2)</f>
        <v>64.9967537892017</v>
      </c>
      <c r="K411" s="1" t="n">
        <f aca="false">IF(D411&gt;=hwind,SQRT((G411-vxw)^2+(H411-vyw)^2+I411^2),J411)</f>
        <v>64.9967537892017</v>
      </c>
      <c r="L411" s="1" t="n">
        <f aca="false">J411/1.467</f>
        <v>44.3058989701443</v>
      </c>
      <c r="M411" s="70" t="n">
        <f aca="false">cd0+cdspin*(spin/1000)*EXP(-A411/(tau*146.7/K411))</f>
        <v>0.480660575769068</v>
      </c>
      <c r="N411" s="71" t="n">
        <f aca="false">(romega/K411)*EXP(-A411/(tau*146.7/K411))</f>
        <v>1.20105207506301</v>
      </c>
      <c r="O411" s="71" t="n">
        <f aca="false">cl2_*N411/(cl0+cl1_*N411)</f>
        <v>0.397387494824257</v>
      </c>
      <c r="P411" s="71" t="n">
        <f aca="false">IF(D411&gt;=hwind,vxw,0)</f>
        <v>0</v>
      </c>
      <c r="Q411" s="71" t="n">
        <f aca="false">IF(D411&gt;=hwind,vyw,0)</f>
        <v>0</v>
      </c>
      <c r="R411" s="70" t="n">
        <f aca="false">-const*$M411*$K411*(G411-P411)</f>
        <v>-0.458127593618174</v>
      </c>
      <c r="S411" s="70" t="n">
        <f aca="false">-const*$M411*$K411*(H411-Q411)</f>
        <v>-7.68465739903433</v>
      </c>
      <c r="T411" s="70" t="n">
        <f aca="false">-const*$M411*$K411*I411</f>
        <v>7.71676093435348</v>
      </c>
      <c r="U411" s="72" t="n">
        <f aca="false">omega*EXP(-A411/tau)*30/PI()</f>
        <v>5741.11273670671</v>
      </c>
      <c r="V411" s="70" t="n">
        <f aca="false">const*($O411/omega)*K411*(wy*I411-wz*(H411-Q411))</f>
        <v>0.354947391723396</v>
      </c>
      <c r="W411" s="70" t="n">
        <f aca="false">const*($O411/omega)*K411*(wz*(G411-P411)-wx*I411)</f>
        <v>6.25388006940525</v>
      </c>
      <c r="X411" s="70" t="n">
        <f aca="false">const*($O411/omega)*K411*(wx*(H411-Q411)-wy*(G411-P411))</f>
        <v>6.2489349291342</v>
      </c>
      <c r="Y411" s="70" t="n">
        <f aca="false">R411+V411</f>
        <v>-0.103180201894778</v>
      </c>
      <c r="Z411" s="70" t="n">
        <f aca="false">S411+W411</f>
        <v>-1.43077732962907</v>
      </c>
      <c r="AA411" s="70" t="n">
        <f aca="false">T411+X411-32.174</f>
        <v>-18.2083041365123</v>
      </c>
      <c r="AB411" s="0" t="n">
        <f aca="false">IF(($D411-height)*($D412-height)&lt;0,1,0)</f>
        <v>0</v>
      </c>
    </row>
    <row r="412" customFormat="false" ht="12.75" hidden="false" customHeight="false" outlineLevel="0" collapsed="false">
      <c r="A412" s="0" t="n">
        <f aca="false">A411+dt</f>
        <v>3.79999999999996</v>
      </c>
      <c r="B412" s="70" t="n">
        <f aca="false">B411+G411*dt+0.5*Y411*dt*dt</f>
        <v>8.06168049747095</v>
      </c>
      <c r="C412" s="70" t="n">
        <f aca="false">C411+H411*dt+0.5*Z411*dt*dt</f>
        <v>216.959293598182</v>
      </c>
      <c r="D412" s="70" t="n">
        <f aca="false">D411+I411*dt+0.5*AA411*dt*dt</f>
        <v>-5.89728959275567</v>
      </c>
      <c r="E412" s="1" t="n">
        <f aca="false">SQRT(B412^2+C412^2)</f>
        <v>217.109018170746</v>
      </c>
      <c r="F412" s="1" t="n">
        <f aca="false">ATAN2(C412,B412)*180/PI()</f>
        <v>2.12799303016755</v>
      </c>
      <c r="G412" s="69" t="n">
        <f aca="false">G411+Y411*dt</f>
        <v>2.73075955268369</v>
      </c>
      <c r="H412" s="69" t="n">
        <f aca="false">H411+Z411*dt</f>
        <v>45.8089103409789</v>
      </c>
      <c r="I412" s="69" t="n">
        <f aca="false">I411+AA411*dt</f>
        <v>-46.1967328909515</v>
      </c>
      <c r="J412" s="1" t="n">
        <f aca="false">SQRT(G412^2+H412^2+I412^2)</f>
        <v>65.1156774069067</v>
      </c>
      <c r="K412" s="1" t="n">
        <f aca="false">IF(D412&gt;=hwind,SQRT((G412-vxw)^2+(H412-vyw)^2+I412^2),J412)</f>
        <v>65.1156774069067</v>
      </c>
      <c r="L412" s="1" t="n">
        <f aca="false">J412/1.467</f>
        <v>44.3869648308839</v>
      </c>
      <c r="M412" s="70" t="n">
        <f aca="false">cd0+cdspin*(spin/1000)*EXP(-A412/(tau*146.7/K412))</f>
        <v>0.480615549757859</v>
      </c>
      <c r="N412" s="71" t="n">
        <f aca="false">(romega/K412)*EXP(-A412/(tau*146.7/K412))</f>
        <v>1.19855842063335</v>
      </c>
      <c r="O412" s="71" t="n">
        <f aca="false">cl2_*N412/(cl0+cl1_*N412)</f>
        <v>0.397245151023884</v>
      </c>
      <c r="P412" s="71" t="n">
        <f aca="false">IF(D412&gt;=hwind,vxw,0)</f>
        <v>0</v>
      </c>
      <c r="Q412" s="71" t="n">
        <f aca="false">IF(D412&gt;=hwind,vyw,0)</f>
        <v>0</v>
      </c>
      <c r="R412" s="70" t="n">
        <f aca="false">-const*$M412*$K412*(G412-P412)</f>
        <v>-0.458749493386435</v>
      </c>
      <c r="S412" s="70" t="n">
        <f aca="false">-const*$M412*$K412*(H412-Q412)</f>
        <v>-7.6955931146908</v>
      </c>
      <c r="T412" s="70" t="n">
        <f aca="false">-const*$M412*$K412*I412</f>
        <v>7.76074473089549</v>
      </c>
      <c r="U412" s="72" t="n">
        <f aca="false">omega*EXP(-A412/tau)*30/PI()</f>
        <v>5739.19935137642</v>
      </c>
      <c r="V412" s="70" t="n">
        <f aca="false">const*($O412/omega)*K412*(wy*I412-wz*(H412-Q412))</f>
        <v>0.353264768808622</v>
      </c>
      <c r="W412" s="70" t="n">
        <f aca="false">const*($O412/omega)*K412*(wz*(G412-P412)-wx*I412)</f>
        <v>6.28808048279694</v>
      </c>
      <c r="X412" s="70" t="n">
        <f aca="false">const*($O412/omega)*K412*(wx*(H412-Q412)-wy*(G412-P412))</f>
        <v>6.25617393501792</v>
      </c>
      <c r="Y412" s="70" t="n">
        <f aca="false">R412+V412</f>
        <v>-0.105484724577813</v>
      </c>
      <c r="Z412" s="70" t="n">
        <f aca="false">S412+W412</f>
        <v>-1.40751263189386</v>
      </c>
      <c r="AA412" s="70" t="n">
        <f aca="false">T412+X412-32.174</f>
        <v>-18.1570813340866</v>
      </c>
      <c r="AB412" s="0" t="n">
        <f aca="false">IF(($D412-height)*($D413-height)&lt;0,1,0)</f>
        <v>0</v>
      </c>
    </row>
    <row r="413" customFormat="false" ht="12.75" hidden="false" customHeight="false" outlineLevel="0" collapsed="false">
      <c r="A413" s="0" t="n">
        <f aca="false">A412+dt</f>
        <v>3.80999999999996</v>
      </c>
      <c r="B413" s="70" t="n">
        <f aca="false">B412+G412*dt+0.5*Y412*dt*dt</f>
        <v>8.08898281876156</v>
      </c>
      <c r="C413" s="70" t="n">
        <f aca="false">C412+H412*dt+0.5*Z412*dt*dt</f>
        <v>217.41731232596</v>
      </c>
      <c r="D413" s="70" t="n">
        <f aca="false">D412+I412*dt+0.5*AA412*dt*dt</f>
        <v>-6.36016477573189</v>
      </c>
      <c r="E413" s="1" t="n">
        <f aca="false">SQRT(B413^2+C413^2)</f>
        <v>217.567735066774</v>
      </c>
      <c r="F413" s="1" t="n">
        <f aca="false">ATAN2(C413,B413)*180/PI()</f>
        <v>2.13069927882523</v>
      </c>
      <c r="G413" s="69" t="n">
        <f aca="false">G412+Y412*dt</f>
        <v>2.72970470543791</v>
      </c>
      <c r="H413" s="69" t="n">
        <f aca="false">H412+Z412*dt</f>
        <v>45.79483521466</v>
      </c>
      <c r="I413" s="69" t="n">
        <f aca="false">I412+AA412*dt</f>
        <v>-46.3783037042924</v>
      </c>
      <c r="J413" s="1" t="n">
        <f aca="false">SQRT(G413^2+H413^2+I413^2)</f>
        <v>65.2346937955896</v>
      </c>
      <c r="K413" s="1" t="n">
        <f aca="false">IF(D413&gt;=hwind,SQRT((G413-vxw)^2+(H413-vyw)^2+I413^2),J413)</f>
        <v>65.2346937955896</v>
      </c>
      <c r="L413" s="1" t="n">
        <f aca="false">J413/1.467</f>
        <v>44.4680939301906</v>
      </c>
      <c r="M413" s="70" t="n">
        <f aca="false">cd0+cdspin*(spin/1000)*EXP(-A413/(tau*146.7/K413))</f>
        <v>0.480570423425496</v>
      </c>
      <c r="N413" s="71" t="n">
        <f aca="false">(romega/K413)*EXP(-A413/(tau*146.7/K413))</f>
        <v>1.19607148972029</v>
      </c>
      <c r="O413" s="71" t="n">
        <f aca="false">cl2_*N413/(cl0+cl1_*N413)</f>
        <v>0.3971027020406</v>
      </c>
      <c r="P413" s="71" t="n">
        <f aca="false">IF(D413&gt;=hwind,vxw,0)</f>
        <v>0</v>
      </c>
      <c r="Q413" s="71" t="n">
        <f aca="false">IF(D413&gt;=hwind,vyw,0)</f>
        <v>0</v>
      </c>
      <c r="R413" s="70" t="n">
        <f aca="false">-const*$M413*$K413*(G413-P413)</f>
        <v>-0.459367314731043</v>
      </c>
      <c r="S413" s="70" t="n">
        <f aca="false">-const*$M413*$K413*(H413-Q413)</f>
        <v>-7.70656636932243</v>
      </c>
      <c r="T413" s="70" t="n">
        <f aca="false">-const*$M413*$K413*I413</f>
        <v>7.80475514145542</v>
      </c>
      <c r="U413" s="72" t="n">
        <f aca="false">omega*EXP(-A413/tau)*30/PI()</f>
        <v>5737.28660373494</v>
      </c>
      <c r="V413" s="70" t="n">
        <f aca="false">const*($O413/omega)*K413*(wy*I413-wz*(H413-Q413))</f>
        <v>0.351585385359964</v>
      </c>
      <c r="W413" s="70" t="n">
        <f aca="false">const*($O413/omega)*K413*(wz*(G413-P413)-wx*I413)</f>
        <v>6.3222834310086</v>
      </c>
      <c r="X413" s="70" t="n">
        <f aca="false">const*($O413/omega)*K413*(wx*(H413-Q413)-wy*(G413-P413))</f>
        <v>6.26343848270822</v>
      </c>
      <c r="Y413" s="70" t="n">
        <f aca="false">R413+V413</f>
        <v>-0.107781929371079</v>
      </c>
      <c r="Z413" s="70" t="n">
        <f aca="false">S413+W413</f>
        <v>-1.38428293831383</v>
      </c>
      <c r="AA413" s="70" t="n">
        <f aca="false">T413+X413-32.174</f>
        <v>-18.1058063758364</v>
      </c>
      <c r="AB413" s="0" t="n">
        <f aca="false">IF(($D413-height)*($D414-height)&lt;0,1,0)</f>
        <v>0</v>
      </c>
    </row>
    <row r="414" customFormat="false" ht="12.75" hidden="false" customHeight="false" outlineLevel="0" collapsed="false">
      <c r="A414" s="0" t="n">
        <f aca="false">A413+dt</f>
        <v>3.81999999999996</v>
      </c>
      <c r="B414" s="70" t="n">
        <f aca="false">B413+G413*dt+0.5*Y413*dt*dt</f>
        <v>8.11627447671947</v>
      </c>
      <c r="C414" s="70" t="n">
        <f aca="false">C413+H413*dt+0.5*Z413*dt*dt</f>
        <v>217.875191463959</v>
      </c>
      <c r="D414" s="70" t="n">
        <f aca="false">D413+I413*dt+0.5*AA413*dt*dt</f>
        <v>-6.82485310309361</v>
      </c>
      <c r="E414" s="1" t="n">
        <f aca="false">SQRT(B414^2+C414^2)</f>
        <v>218.026312556165</v>
      </c>
      <c r="F414" s="1" t="n">
        <f aca="false">ATAN2(C414,B414)*180/PI()</f>
        <v>2.13339270511792</v>
      </c>
      <c r="G414" s="69" t="n">
        <f aca="false">G413+Y413*dt</f>
        <v>2.7286268861442</v>
      </c>
      <c r="H414" s="69" t="n">
        <f aca="false">H413+Z413*dt</f>
        <v>45.7809923852769</v>
      </c>
      <c r="I414" s="69" t="n">
        <f aca="false">I413+AA413*dt</f>
        <v>-46.5593617680507</v>
      </c>
      <c r="J414" s="1" t="n">
        <f aca="false">SQRT(G414^2+H414^2+I414^2)</f>
        <v>65.3537974161624</v>
      </c>
      <c r="K414" s="1" t="n">
        <f aca="false">IF(D414&gt;=hwind,SQRT((G414-vxw)^2+(H414-vyw)^2+I414^2),J414)</f>
        <v>65.3537974161624</v>
      </c>
      <c r="L414" s="1" t="n">
        <f aca="false">J414/1.467</f>
        <v>44.5492824922716</v>
      </c>
      <c r="M414" s="70" t="n">
        <f aca="false">cd0+cdspin*(spin/1000)*EXP(-A414/(tau*146.7/K414))</f>
        <v>0.480525197603608</v>
      </c>
      <c r="N414" s="71" t="n">
        <f aca="false">(romega/K414)*EXP(-A414/(tau*146.7/K414))</f>
        <v>1.19359136286814</v>
      </c>
      <c r="O414" s="71" t="n">
        <f aca="false">cl2_*N414/(cl0+cl1_*N414)</f>
        <v>0.396960153958598</v>
      </c>
      <c r="P414" s="71" t="n">
        <f aca="false">IF(D414&gt;=hwind,vxw,0)</f>
        <v>0</v>
      </c>
      <c r="Q414" s="71" t="n">
        <f aca="false">IF(D414&gt;=hwind,vyw,0)</f>
        <v>0</v>
      </c>
      <c r="R414" s="70" t="n">
        <f aca="false">-const*$M414*$K414*(G414-P414)</f>
        <v>-0.45998101048972</v>
      </c>
      <c r="S414" s="70" t="n">
        <f aca="false">-const*$M414*$K414*(H414-Q414)</f>
        <v>-7.71757664836297</v>
      </c>
      <c r="T414" s="70" t="n">
        <f aca="false">-const*$M414*$K414*I414</f>
        <v>7.84879104672599</v>
      </c>
      <c r="U414" s="72" t="n">
        <f aca="false">omega*EXP(-A414/tau)*30/PI()</f>
        <v>5735.37449356976</v>
      </c>
      <c r="V414" s="70" t="n">
        <f aca="false">const*($O414/omega)*K414*(wy*I414-wz*(H414-Q414))</f>
        <v>0.349909259094587</v>
      </c>
      <c r="W414" s="70" t="n">
        <f aca="false">const*($O414/omega)*K414*(wz*(G414-P414)-wx*I414)</f>
        <v>6.35648806171045</v>
      </c>
      <c r="X414" s="70" t="n">
        <f aca="false">const*($O414/omega)*K414*(wx*(H414-Q414)-wy*(G414-P414))</f>
        <v>6.2707282118006</v>
      </c>
      <c r="Y414" s="70" t="n">
        <f aca="false">R414+V414</f>
        <v>-0.110071751395132</v>
      </c>
      <c r="Z414" s="70" t="n">
        <f aca="false">S414+W414</f>
        <v>-1.36108858665251</v>
      </c>
      <c r="AA414" s="70" t="n">
        <f aca="false">T414+X414-32.174</f>
        <v>-18.0544807414734</v>
      </c>
      <c r="AB414" s="0" t="n">
        <f aca="false">IF(($D414-height)*($D415-height)&lt;0,1,0)</f>
        <v>0</v>
      </c>
    </row>
    <row r="415" customFormat="false" ht="12.75" hidden="false" customHeight="false" outlineLevel="0" collapsed="false">
      <c r="A415" s="0" t="n">
        <f aca="false">A414+dt</f>
        <v>3.82999999999996</v>
      </c>
      <c r="B415" s="70" t="n">
        <f aca="false">B414+G414*dt+0.5*Y414*dt*dt</f>
        <v>8.14355524199334</v>
      </c>
      <c r="C415" s="70" t="n">
        <f aca="false">C414+H414*dt+0.5*Z414*dt*dt</f>
        <v>218.332933333383</v>
      </c>
      <c r="D415" s="70" t="n">
        <f aca="false">D414+I414*dt+0.5*AA414*dt*dt</f>
        <v>-7.29134944481119</v>
      </c>
      <c r="E415" s="1" t="n">
        <f aca="false">SQRT(B415^2+C415^2)</f>
        <v>218.484752946147</v>
      </c>
      <c r="F415" s="1" t="n">
        <f aca="false">ATAN2(C415,B415)*180/PI()</f>
        <v>2.13607331215364</v>
      </c>
      <c r="G415" s="69" t="n">
        <f aca="false">G414+Y414*dt</f>
        <v>2.72752616863025</v>
      </c>
      <c r="H415" s="69" t="n">
        <f aca="false">H414+Z414*dt</f>
        <v>45.7673814994103</v>
      </c>
      <c r="I415" s="69" t="n">
        <f aca="false">I414+AA414*dt</f>
        <v>-46.7399065754655</v>
      </c>
      <c r="J415" s="1" t="n">
        <f aca="false">SQRT(G415^2+H415^2+I415^2)</f>
        <v>65.4729827867676</v>
      </c>
      <c r="K415" s="1" t="n">
        <f aca="false">IF(D415&gt;=hwind,SQRT((G415-vxw)^2+(H415-vyw)^2+I415^2),J415)</f>
        <v>65.4729827867676</v>
      </c>
      <c r="L415" s="1" t="n">
        <f aca="false">J415/1.467</f>
        <v>44.630526780346</v>
      </c>
      <c r="M415" s="70" t="n">
        <f aca="false">cd0+cdspin*(spin/1000)*EXP(-A415/(tau*146.7/K415))</f>
        <v>0.48047987312333</v>
      </c>
      <c r="N415" s="71" t="n">
        <f aca="false">(romega/K415)*EXP(-A415/(tau*146.7/K415))</f>
        <v>1.19111811809608</v>
      </c>
      <c r="O415" s="71" t="n">
        <f aca="false">cl2_*N415/(cl0+cl1_*N415)</f>
        <v>0.3968175127928</v>
      </c>
      <c r="P415" s="71" t="n">
        <f aca="false">IF(D415&gt;=hwind,vxw,0)</f>
        <v>0</v>
      </c>
      <c r="Q415" s="71" t="n">
        <f aca="false">IF(D415&gt;=hwind,vyw,0)</f>
        <v>0</v>
      </c>
      <c r="R415" s="70" t="n">
        <f aca="false">-const*$M415*$K415*(G415-P415)</f>
        <v>-0.460590534159392</v>
      </c>
      <c r="S415" s="70" t="n">
        <f aca="false">-const*$M415*$K415*(H415-Q415)</f>
        <v>-7.72862344432661</v>
      </c>
      <c r="T415" s="70" t="n">
        <f aca="false">-const*$M415*$K415*I415</f>
        <v>7.89285132577296</v>
      </c>
      <c r="U415" s="72" t="n">
        <f aca="false">omega*EXP(-A415/tau)*30/PI()</f>
        <v>5733.46302066842</v>
      </c>
      <c r="V415" s="70" t="n">
        <f aca="false">const*($O415/omega)*K415*(wy*I415-wz*(H415-Q415))</f>
        <v>0.348236408450518</v>
      </c>
      <c r="W415" s="70" t="n">
        <f aca="false">const*($O415/omega)*K415*(wz*(G415-P415)-wx*I415)</f>
        <v>6.39069352298033</v>
      </c>
      <c r="X415" s="70" t="n">
        <f aca="false">const*($O415/omega)*K415*(wx*(H415-Q415)-wy*(G415-P415))</f>
        <v>6.27804276748382</v>
      </c>
      <c r="Y415" s="70" t="n">
        <f aca="false">R415+V415</f>
        <v>-0.112354125708874</v>
      </c>
      <c r="Z415" s="70" t="n">
        <f aca="false">S415+W415</f>
        <v>-1.33792992134628</v>
      </c>
      <c r="AA415" s="70" t="n">
        <f aca="false">T415+X415-32.174</f>
        <v>-18.0031059067432</v>
      </c>
      <c r="AB415" s="0" t="n">
        <f aca="false">IF(($D415-height)*($D416-height)&lt;0,1,0)</f>
        <v>0</v>
      </c>
    </row>
    <row r="416" customFormat="false" ht="12.75" hidden="false" customHeight="false" outlineLevel="0" collapsed="false">
      <c r="A416" s="0" t="n">
        <f aca="false">A415+dt</f>
        <v>3.83999999999996</v>
      </c>
      <c r="B416" s="70" t="n">
        <f aca="false">B415+G415*dt+0.5*Y415*dt*dt</f>
        <v>8.17082488597336</v>
      </c>
      <c r="C416" s="70" t="n">
        <f aca="false">C415+H415*dt+0.5*Z415*dt*dt</f>
        <v>218.790540251881</v>
      </c>
      <c r="D416" s="70" t="n">
        <f aca="false">D415+I415*dt+0.5*AA415*dt*dt</f>
        <v>-7.75964866586118</v>
      </c>
      <c r="E416" s="1" t="n">
        <f aca="false">SQRT(B416^2+C416^2)</f>
        <v>218.943058540405</v>
      </c>
      <c r="F416" s="1" t="n">
        <f aca="false">ATAN2(C416,B416)*180/PI()</f>
        <v>2.13874110308147</v>
      </c>
      <c r="G416" s="69" t="n">
        <f aca="false">G415+Y415*dt</f>
        <v>2.72640262737316</v>
      </c>
      <c r="H416" s="69" t="n">
        <f aca="false">H415+Z415*dt</f>
        <v>45.7540022001969</v>
      </c>
      <c r="I416" s="69" t="n">
        <f aca="false">I415+AA415*dt</f>
        <v>-46.9199376345329</v>
      </c>
      <c r="J416" s="1" t="n">
        <f aca="false">SQRT(G416^2+H416^2+I416^2)</f>
        <v>65.5922444824891</v>
      </c>
      <c r="K416" s="1" t="n">
        <f aca="false">IF(D416&gt;=hwind,SQRT((G416-vxw)^2+(H416-vyw)^2+I416^2),J416)</f>
        <v>65.5922444824891</v>
      </c>
      <c r="L416" s="1" t="n">
        <f aca="false">J416/1.467</f>
        <v>44.7118230964479</v>
      </c>
      <c r="M416" s="70" t="n">
        <f aca="false">cd0+cdspin*(spin/1000)*EXP(-A416/(tau*146.7/K416))</f>
        <v>0.480434450815227</v>
      </c>
      <c r="N416" s="71" t="n">
        <f aca="false">(romega/K416)*EXP(-A416/(tau*146.7/K416))</f>
        <v>1.18865183094137</v>
      </c>
      <c r="O416" s="71" t="n">
        <f aca="false">cl2_*N416/(cl0+cl1_*N416)</f>
        <v>0.396674784489273</v>
      </c>
      <c r="P416" s="71" t="n">
        <f aca="false">IF(D416&gt;=hwind,vxw,0)</f>
        <v>0</v>
      </c>
      <c r="Q416" s="71" t="n">
        <f aca="false">IF(D416&gt;=hwind,vyw,0)</f>
        <v>0</v>
      </c>
      <c r="R416" s="70" t="n">
        <f aca="false">-const*$M416*$K416*(G416-P416)</f>
        <v>-0.461195839897522</v>
      </c>
      <c r="S416" s="70" t="n">
        <f aca="false">-const*$M416*$K416*(H416-Q416)</f>
        <v>-7.73970625671083</v>
      </c>
      <c r="T416" s="70" t="n">
        <f aca="false">-const*$M416*$K416*I416</f>
        <v>7.93693485622365</v>
      </c>
      <c r="U416" s="72" t="n">
        <f aca="false">omega*EXP(-A416/tau)*30/PI()</f>
        <v>5731.55218481854</v>
      </c>
      <c r="V416" s="70" t="n">
        <f aca="false">const*($O416/omega)*K416*(wy*I416-wz*(H416-Q416))</f>
        <v>0.346566852564892</v>
      </c>
      <c r="W416" s="70" t="n">
        <f aca="false">const*($O416/omega)*K416*(wz*(G416-P416)-wx*I416)</f>
        <v>6.42489896344025</v>
      </c>
      <c r="X416" s="70" t="n">
        <f aca="false">const*($O416/omega)*K416*(wx*(H416-Q416)-wy*(G416-P416))</f>
        <v>6.28538180045723</v>
      </c>
      <c r="Y416" s="70" t="n">
        <f aca="false">R416+V416</f>
        <v>-0.11462898733263</v>
      </c>
      <c r="Z416" s="70" t="n">
        <f aca="false">S416+W416</f>
        <v>-1.31480729327058</v>
      </c>
      <c r="AA416" s="70" t="n">
        <f aca="false">T416+X416-32.174</f>
        <v>-17.9516833433191</v>
      </c>
      <c r="AB416" s="0" t="n">
        <f aca="false">IF(($D416-height)*($D417-height)&lt;0,1,0)</f>
        <v>0</v>
      </c>
    </row>
    <row r="417" customFormat="false" ht="12.75" hidden="false" customHeight="false" outlineLevel="0" collapsed="false">
      <c r="A417" s="0" t="n">
        <f aca="false">A416+dt</f>
        <v>3.84999999999996</v>
      </c>
      <c r="B417" s="70" t="n">
        <f aca="false">B416+G416*dt+0.5*Y416*dt*dt</f>
        <v>8.19808318079772</v>
      </c>
      <c r="C417" s="70" t="n">
        <f aca="false">C416+H416*dt+0.5*Z416*dt*dt</f>
        <v>219.248014533518</v>
      </c>
      <c r="D417" s="70" t="n">
        <f aca="false">D416+I416*dt+0.5*AA416*dt*dt</f>
        <v>-8.22974562637368</v>
      </c>
      <c r="E417" s="1" t="n">
        <f aca="false">SQRT(B417^2+C417^2)</f>
        <v>219.401231639043</v>
      </c>
      <c r="F417" s="1" t="n">
        <f aca="false">ATAN2(C417,B417)*180/PI()</f>
        <v>2.14139608109464</v>
      </c>
      <c r="G417" s="69" t="n">
        <f aca="false">G416+Y416*dt</f>
        <v>2.72525633749983</v>
      </c>
      <c r="H417" s="69" t="n">
        <f aca="false">H416+Z416*dt</f>
        <v>45.7408541272642</v>
      </c>
      <c r="I417" s="69" t="n">
        <f aca="false">I416+AA416*dt</f>
        <v>-47.0994544679661</v>
      </c>
      <c r="J417" s="1" t="n">
        <f aca="false">SQRT(G417^2+H417^2+I417^2)</f>
        <v>65.7115771350586</v>
      </c>
      <c r="K417" s="1" t="n">
        <f aca="false">IF(D417&gt;=hwind,SQRT((G417-vxw)^2+(H417-vyw)^2+I417^2),J417)</f>
        <v>65.7115771350586</v>
      </c>
      <c r="L417" s="1" t="n">
        <f aca="false">J417/1.467</f>
        <v>44.793167781226</v>
      </c>
      <c r="M417" s="70" t="n">
        <f aca="false">cd0+cdspin*(spin/1000)*EXP(-A417/(tau*146.7/K417))</f>
        <v>0.48038893150922</v>
      </c>
      <c r="N417" s="71" t="n">
        <f aca="false">(romega/K417)*EXP(-A417/(tau*146.7/K417))</f>
        <v>1.18619257450216</v>
      </c>
      <c r="O417" s="71" t="n">
        <f aca="false">cl2_*N417/(cl0+cl1_*N417)</f>
        <v>0.396531974925662</v>
      </c>
      <c r="P417" s="71" t="n">
        <f aca="false">IF(D417&gt;=hwind,vxw,0)</f>
        <v>0</v>
      </c>
      <c r="Q417" s="71" t="n">
        <f aca="false">IF(D417&gt;=hwind,vyw,0)</f>
        <v>0</v>
      </c>
      <c r="R417" s="70" t="n">
        <f aca="false">-const*$M417*$K417*(G417-P417)</f>
        <v>-0.46179688252331</v>
      </c>
      <c r="S417" s="70" t="n">
        <f aca="false">-const*$M417*$K417*(H417-Q417)</f>
        <v>-7.75082459189964</v>
      </c>
      <c r="T417" s="70" t="n">
        <f aca="false">-const*$M417*$K417*I417</f>
        <v>7.98104051445276</v>
      </c>
      <c r="U417" s="72" t="n">
        <f aca="false">omega*EXP(-A417/tau)*30/PI()</f>
        <v>5729.64198580779</v>
      </c>
      <c r="V417" s="70" t="n">
        <f aca="false">const*($O417/omega)*K417*(wy*I417-wz*(H417-Q417))</f>
        <v>0.344900611252465</v>
      </c>
      <c r="W417" s="70" t="n">
        <f aca="false">const*($O417/omega)*K417*(wz*(G417-P417)-wx*I417)</f>
        <v>6.45910353239072</v>
      </c>
      <c r="X417" s="70" t="n">
        <f aca="false">const*($O417/omega)*K417*(wx*(H417-Q417)-wy*(G417-P417))</f>
        <v>6.29274496684851</v>
      </c>
      <c r="Y417" s="70" t="n">
        <f aca="false">R417+V417</f>
        <v>-0.116896271270845</v>
      </c>
      <c r="Z417" s="70" t="n">
        <f aca="false">S417+W417</f>
        <v>-1.29172105950892</v>
      </c>
      <c r="AA417" s="70" t="n">
        <f aca="false">T417+X417-32.174</f>
        <v>-17.9002145186987</v>
      </c>
      <c r="AB417" s="0" t="n">
        <f aca="false">IF(($D417-height)*($D418-height)&lt;0,1,0)</f>
        <v>0</v>
      </c>
    </row>
    <row r="418" customFormat="false" ht="12.75" hidden="false" customHeight="false" outlineLevel="0" collapsed="false">
      <c r="A418" s="0" t="n">
        <f aca="false">A417+dt</f>
        <v>3.85999999999996</v>
      </c>
      <c r="B418" s="70" t="n">
        <f aca="false">B417+G417*dt+0.5*Y417*dt*dt</f>
        <v>8.22532989935916</v>
      </c>
      <c r="C418" s="70" t="n">
        <f aca="false">C417+H417*dt+0.5*Z417*dt*dt</f>
        <v>219.705358488738</v>
      </c>
      <c r="D418" s="70" t="n">
        <f aca="false">D417+I417*dt+0.5*AA417*dt*dt</f>
        <v>-8.70163518177927</v>
      </c>
      <c r="E418" s="1" t="n">
        <f aca="false">SQRT(B418^2+C418^2)</f>
        <v>219.859274538551</v>
      </c>
      <c r="F418" s="1" t="n">
        <f aca="false">ATAN2(C418,B418)*180/PI()</f>
        <v>2.14403824943379</v>
      </c>
      <c r="G418" s="69" t="n">
        <f aca="false">G417+Y417*dt</f>
        <v>2.72408737478712</v>
      </c>
      <c r="H418" s="69" t="n">
        <f aca="false">H417+Z417*dt</f>
        <v>45.7279369166691</v>
      </c>
      <c r="I418" s="69" t="n">
        <f aca="false">I417+AA417*dt</f>
        <v>-47.2784566131531</v>
      </c>
      <c r="J418" s="1" t="n">
        <f aca="false">SQRT(G418^2+H418^2+I418^2)</f>
        <v>65.8309754325587</v>
      </c>
      <c r="K418" s="1" t="n">
        <f aca="false">IF(D418&gt;=hwind,SQRT((G418-vxw)^2+(H418-vyw)^2+I418^2),J418)</f>
        <v>65.8309754325587</v>
      </c>
      <c r="L418" s="1" t="n">
        <f aca="false">J418/1.467</f>
        <v>44.8745572137414</v>
      </c>
      <c r="M418" s="70" t="n">
        <f aca="false">cd0+cdspin*(spin/1000)*EXP(-A418/(tau*146.7/K418))</f>
        <v>0.480343316034511</v>
      </c>
      <c r="N418" s="71" t="n">
        <f aca="false">(romega/K418)*EXP(-A418/(tau*146.7/K418))</f>
        <v>1.18374041947996</v>
      </c>
      <c r="O418" s="71" t="n">
        <f aca="false">cl2_*N418/(cl0+cl1_*N418)</f>
        <v>0.396389089911619</v>
      </c>
      <c r="P418" s="71" t="n">
        <f aca="false">IF(D418&gt;=hwind,vxw,0)</f>
        <v>0</v>
      </c>
      <c r="Q418" s="71" t="n">
        <f aca="false">IF(D418&gt;=hwind,vyw,0)</f>
        <v>0</v>
      </c>
      <c r="R418" s="70" t="n">
        <f aca="false">-const*$M418*$K418*(G418-P418)</f>
        <v>-0.462393617518753</v>
      </c>
      <c r="S418" s="70" t="n">
        <f aca="false">-const*$M418*$K418*(H418-Q418)</f>
        <v>-7.76197796306746</v>
      </c>
      <c r="T418" s="70" t="n">
        <f aca="false">-const*$M418*$K418*I418</f>
        <v>8.02516717576565</v>
      </c>
      <c r="U418" s="72" t="n">
        <f aca="false">omega*EXP(-A418/tau)*30/PI()</f>
        <v>5727.73242342393</v>
      </c>
      <c r="V418" s="70" t="n">
        <f aca="false">const*($O418/omega)*K418*(wy*I418-wz*(H418-Q418))</f>
        <v>0.343237704984356</v>
      </c>
      <c r="W418" s="70" t="n">
        <f aca="false">const*($O418/omega)*K418*(wz*(G418-P418)-wx*I418)</f>
        <v>6.4933063799427</v>
      </c>
      <c r="X418" s="70" t="n">
        <f aca="false">const*($O418/omega)*K418*(wx*(H418-Q418)-wy*(G418-P418))</f>
        <v>6.30013192813188</v>
      </c>
      <c r="Y418" s="70" t="n">
        <f aca="false">R418+V418</f>
        <v>-0.119155912534397</v>
      </c>
      <c r="Z418" s="70" t="n">
        <f aca="false">S418+W418</f>
        <v>-1.26867158312476</v>
      </c>
      <c r="AA418" s="70" t="n">
        <f aca="false">T418+X418-32.174</f>
        <v>-17.8487008961025</v>
      </c>
      <c r="AB418" s="0" t="n">
        <f aca="false">IF(($D418-height)*($D419-height)&lt;0,1,0)</f>
        <v>0</v>
      </c>
    </row>
    <row r="419" customFormat="false" ht="12.75" hidden="false" customHeight="false" outlineLevel="0" collapsed="false">
      <c r="A419" s="0" t="n">
        <f aca="false">A418+dt</f>
        <v>3.86999999999996</v>
      </c>
      <c r="B419" s="70" t="n">
        <f aca="false">B418+G418*dt+0.5*Y418*dt*dt</f>
        <v>8.2525648153114</v>
      </c>
      <c r="C419" s="70" t="n">
        <f aca="false">C418+H418*dt+0.5*Z418*dt*dt</f>
        <v>220.162574424325</v>
      </c>
      <c r="D419" s="70" t="n">
        <f aca="false">D418+I418*dt+0.5*AA418*dt*dt</f>
        <v>-9.17531218295561</v>
      </c>
      <c r="E419" s="1" t="n">
        <f aca="false">SQRT(B419^2+C419^2)</f>
        <v>220.317189531769</v>
      </c>
      <c r="F419" s="1" t="n">
        <f aca="false">ATAN2(C419,B419)*180/PI()</f>
        <v>2.14666761139001</v>
      </c>
      <c r="G419" s="69" t="n">
        <f aca="false">G418+Y418*dt</f>
        <v>2.72289581566178</v>
      </c>
      <c r="H419" s="69" t="n">
        <f aca="false">H418+Z418*dt</f>
        <v>45.7152502008378</v>
      </c>
      <c r="I419" s="69" t="n">
        <f aca="false">I418+AA418*dt</f>
        <v>-47.4569436221141</v>
      </c>
      <c r="J419" s="1" t="n">
        <f aca="false">SQRT(G419^2+H419^2+I419^2)</f>
        <v>65.9504341191221</v>
      </c>
      <c r="K419" s="1" t="n">
        <f aca="false">IF(D419&gt;=hwind,SQRT((G419-vxw)^2+(H419-vyw)^2+I419^2),J419)</f>
        <v>65.9504341191221</v>
      </c>
      <c r="L419" s="1" t="n">
        <f aca="false">J419/1.467</f>
        <v>44.9559878112625</v>
      </c>
      <c r="M419" s="70" t="n">
        <f aca="false">cd0+cdspin*(spin/1000)*EXP(-A419/(tau*146.7/K419))</f>
        <v>0.480297605219514</v>
      </c>
      <c r="N419" s="71" t="n">
        <f aca="false">(romega/K419)*EXP(-A419/(tau*146.7/K419))</f>
        <v>1.18129543422171</v>
      </c>
      <c r="O419" s="71" t="n">
        <f aca="false">cl2_*N419/(cl0+cl1_*N419)</f>
        <v>0.396246135189236</v>
      </c>
      <c r="P419" s="71" t="n">
        <f aca="false">IF(D419&gt;=hwind,vxw,0)</f>
        <v>0</v>
      </c>
      <c r="Q419" s="71" t="n">
        <f aca="false">IF(D419&gt;=hwind,vyw,0)</f>
        <v>0</v>
      </c>
      <c r="R419" s="70" t="n">
        <f aca="false">-const*$M419*$K419*(G419-P419)</f>
        <v>-0.462986001029587</v>
      </c>
      <c r="S419" s="70" t="n">
        <f aca="false">-const*$M419*$K419*(H419-Q419)</f>
        <v>-7.77316589008339</v>
      </c>
      <c r="T419" s="70" t="n">
        <f aca="false">-const*$M419*$K419*I419</f>
        <v>8.06931371457893</v>
      </c>
      <c r="U419" s="72" t="n">
        <f aca="false">omega*EXP(-A419/tau)*30/PI()</f>
        <v>5725.82349745479</v>
      </c>
      <c r="V419" s="70" t="n">
        <f aca="false">const*($O419/omega)*K419*(wy*I419-wz*(H419-Q419))</f>
        <v>0.341578154867048</v>
      </c>
      <c r="W419" s="70" t="n">
        <f aca="false">const*($O419/omega)*K419*(wz*(G419-P419)-wx*I419)</f>
        <v>6.52750665714716</v>
      </c>
      <c r="X419" s="70" t="n">
        <f aca="false">const*($O419/omega)*K419*(wx*(H419-Q419)-wy*(G419-P419))</f>
        <v>6.30754235104682</v>
      </c>
      <c r="Y419" s="70" t="n">
        <f aca="false">R419+V419</f>
        <v>-0.121407846162539</v>
      </c>
      <c r="Z419" s="70" t="n">
        <f aca="false">S419+W419</f>
        <v>-1.24565923293623</v>
      </c>
      <c r="AA419" s="70" t="n">
        <f aca="false">T419+X419-32.174</f>
        <v>-17.7971439343743</v>
      </c>
      <c r="AB419" s="0" t="n">
        <f aca="false">IF(($D419-height)*($D420-height)&lt;0,1,0)</f>
        <v>0</v>
      </c>
    </row>
    <row r="420" customFormat="false" ht="12.75" hidden="false" customHeight="false" outlineLevel="0" collapsed="false">
      <c r="A420" s="0" t="n">
        <f aca="false">A419+dt</f>
        <v>3.87999999999996</v>
      </c>
      <c r="B420" s="70" t="n">
        <f aca="false">B419+G419*dt+0.5*Y419*dt*dt</f>
        <v>8.27978770307571</v>
      </c>
      <c r="C420" s="70" t="n">
        <f aca="false">C419+H419*dt+0.5*Z419*dt*dt</f>
        <v>220.619664643372</v>
      </c>
      <c r="D420" s="70" t="n">
        <f aca="false">D419+I419*dt+0.5*AA419*dt*dt</f>
        <v>-9.65077147637347</v>
      </c>
      <c r="E420" s="1" t="n">
        <f aca="false">SQRT(B420^2+C420^2)</f>
        <v>220.774978907851</v>
      </c>
      <c r="F420" s="1" t="n">
        <f aca="false">ATAN2(C420,B420)*180/PI()</f>
        <v>2.14928417030798</v>
      </c>
      <c r="G420" s="69" t="n">
        <f aca="false">G419+Y419*dt</f>
        <v>2.72168173720015</v>
      </c>
      <c r="H420" s="69" t="n">
        <f aca="false">H419+Z419*dt</f>
        <v>45.7027936085085</v>
      </c>
      <c r="I420" s="69" t="n">
        <f aca="false">I419+AA419*dt</f>
        <v>-47.6349150614578</v>
      </c>
      <c r="J420" s="1" t="n">
        <f aca="false">SQRT(G420^2+H420^2+I420^2)</f>
        <v>66.0699479946279</v>
      </c>
      <c r="K420" s="1" t="n">
        <f aca="false">IF(D420&gt;=hwind,SQRT((G420-vxw)^2+(H420-vyw)^2+I420^2),J420)</f>
        <v>66.0699479946279</v>
      </c>
      <c r="L420" s="1" t="n">
        <f aca="false">J420/1.467</f>
        <v>45.0374560290579</v>
      </c>
      <c r="M420" s="70" t="n">
        <f aca="false">cd0+cdspin*(spin/1000)*EXP(-A420/(tau*146.7/K420))</f>
        <v>0.480251799891785</v>
      </c>
      <c r="N420" s="71" t="n">
        <f aca="false">(romega/K420)*EXP(-A420/(tau*146.7/K420))</f>
        <v>1.17885768476141</v>
      </c>
      <c r="O420" s="71" t="n">
        <f aca="false">cl2_*N420/(cl0+cl1_*N420)</f>
        <v>0.396103116433489</v>
      </c>
      <c r="P420" s="71" t="n">
        <f aca="false">IF(D420&gt;=hwind,vxw,0)</f>
        <v>0</v>
      </c>
      <c r="Q420" s="71" t="n">
        <f aca="false">IF(D420&gt;=hwind,vyw,0)</f>
        <v>0</v>
      </c>
      <c r="R420" s="70" t="n">
        <f aca="false">-const*$M420*$K420*(G420-P420)</f>
        <v>-0.463573989866093</v>
      </c>
      <c r="S420" s="70" t="n">
        <f aca="false">-const*$M420*$K420*(H420-Q420)</f>
        <v>-7.78438789941616</v>
      </c>
      <c r="T420" s="70" t="n">
        <f aca="false">-const*$M420*$K420*I420</f>
        <v>8.11347900459844</v>
      </c>
      <c r="U420" s="72" t="n">
        <f aca="false">omega*EXP(-A420/tau)*30/PI()</f>
        <v>5723.91520768827</v>
      </c>
      <c r="V420" s="70" t="n">
        <f aca="false">const*($O420/omega)*K420*(wy*I420-wz*(H420-Q420))</f>
        <v>0.339921982621638</v>
      </c>
      <c r="W420" s="70" t="n">
        <f aca="false">const*($O420/omega)*K420*(wz*(G420-P420)-wx*I420)</f>
        <v>6.56170351612236</v>
      </c>
      <c r="X420" s="70" t="n">
        <f aca="false">const*($O420/omega)*K420*(wx*(H420-Q420)-wy*(G420-P420))</f>
        <v>6.31497590751729</v>
      </c>
      <c r="Y420" s="70" t="n">
        <f aca="false">R420+V420</f>
        <v>-0.123652007244455</v>
      </c>
      <c r="Z420" s="70" t="n">
        <f aca="false">S420+W420</f>
        <v>-1.2226843832938</v>
      </c>
      <c r="AA420" s="70" t="n">
        <f aca="false">T420+X420-32.174</f>
        <v>-17.7455450878843</v>
      </c>
      <c r="AB420" s="0" t="n">
        <f aca="false">IF(($D420-height)*($D421-height)&lt;0,1,0)</f>
        <v>0</v>
      </c>
    </row>
    <row r="421" customFormat="false" ht="12.75" hidden="false" customHeight="false" outlineLevel="0" collapsed="false">
      <c r="A421" s="0" t="n">
        <f aca="false">A420+dt</f>
        <v>3.88999999999996</v>
      </c>
      <c r="B421" s="70" t="n">
        <f aca="false">B420+G420*dt+0.5*Y420*dt*dt</f>
        <v>8.30699833784735</v>
      </c>
      <c r="C421" s="70" t="n">
        <f aca="false">C420+H420*dt+0.5*Z420*dt*dt</f>
        <v>221.076631445238</v>
      </c>
      <c r="D421" s="70" t="n">
        <f aca="false">D420+I420*dt+0.5*AA420*dt*dt</f>
        <v>-10.1280079042424</v>
      </c>
      <c r="E421" s="1" t="n">
        <f aca="false">SQRT(B421^2+C421^2)</f>
        <v>221.232644952228</v>
      </c>
      <c r="F421" s="1" t="n">
        <f aca="false">ATAN2(C421,B421)*180/PI()</f>
        <v>2.15188792958898</v>
      </c>
      <c r="G421" s="69" t="n">
        <f aca="false">G420+Y420*dt</f>
        <v>2.72044521712771</v>
      </c>
      <c r="H421" s="69" t="n">
        <f aca="false">H420+Z420*dt</f>
        <v>45.6905667646755</v>
      </c>
      <c r="I421" s="69" t="n">
        <f aca="false">I420+AA420*dt</f>
        <v>-47.8123705123367</v>
      </c>
      <c r="J421" s="1" t="n">
        <f aca="false">SQRT(G421^2+H421^2+I421^2)</f>
        <v>66.1895119143934</v>
      </c>
      <c r="K421" s="1" t="n">
        <f aca="false">IF(D421&gt;=hwind,SQRT((G421-vxw)^2+(H421-vyw)^2+I421^2),J421)</f>
        <v>66.1895119143934</v>
      </c>
      <c r="L421" s="1" t="n">
        <f aca="false">J421/1.467</f>
        <v>45.1189583601864</v>
      </c>
      <c r="M421" s="70" t="n">
        <f aca="false">cd0+cdspin*(spin/1000)*EXP(-A421/(tau*146.7/K421))</f>
        <v>0.480205900877951</v>
      </c>
      <c r="N421" s="71" t="n">
        <f aca="false">(romega/K421)*EXP(-A421/(tau*146.7/K421))</f>
        <v>1.17642723486143</v>
      </c>
      <c r="O421" s="71" t="n">
        <f aca="false">cl2_*N421/(cl0+cl1_*N421)</f>
        <v>0.395960039252678</v>
      </c>
      <c r="P421" s="71" t="n">
        <f aca="false">IF(D421&gt;=hwind,vxw,0)</f>
        <v>0</v>
      </c>
      <c r="Q421" s="71" t="n">
        <f aca="false">IF(D421&gt;=hwind,vyw,0)</f>
        <v>0</v>
      </c>
      <c r="R421" s="70" t="n">
        <f aca="false">-const*$M421*$K421*(G421-P421)</f>
        <v>-0.464157541503777</v>
      </c>
      <c r="S421" s="70" t="n">
        <f aca="false">-const*$M421*$K421*(H421-Q421)</f>
        <v>-7.79564352403955</v>
      </c>
      <c r="T421" s="70" t="n">
        <f aca="false">-const*$M421*$K421*I421</f>
        <v>8.15766191899467</v>
      </c>
      <c r="U421" s="72" t="n">
        <f aca="false">omega*EXP(-A421/tau)*30/PI()</f>
        <v>5722.00755391233</v>
      </c>
      <c r="V421" s="70" t="n">
        <f aca="false">const*($O421/omega)*K421*(wy*I421-wz*(H421-Q421))</f>
        <v>0.338269210563327</v>
      </c>
      <c r="W421" s="70" t="n">
        <f aca="false">const*($O421/omega)*K421*(wz*(G421-P421)-wx*I421)</f>
        <v>6.59589611017883</v>
      </c>
      <c r="X421" s="70" t="n">
        <f aca="false">const*($O421/omega)*K421*(wx*(H421-Q421)-wy*(G421-P421))</f>
        <v>6.3224322745715</v>
      </c>
      <c r="Y421" s="70" t="n">
        <f aca="false">R421+V421</f>
        <v>-0.125888330940451</v>
      </c>
      <c r="Z421" s="70" t="n">
        <f aca="false">S421+W421</f>
        <v>-1.19974741386072</v>
      </c>
      <c r="AA421" s="70" t="n">
        <f aca="false">T421+X421-32.174</f>
        <v>-17.6939058064338</v>
      </c>
      <c r="AB421" s="0" t="n">
        <f aca="false">IF(($D421-height)*($D422-height)&lt;0,1,0)</f>
        <v>0</v>
      </c>
    </row>
    <row r="422" customFormat="false" ht="12.75" hidden="false" customHeight="false" outlineLevel="0" collapsed="false">
      <c r="A422" s="0" t="n">
        <f aca="false">A421+dt</f>
        <v>3.89999999999996</v>
      </c>
      <c r="B422" s="70" t="n">
        <f aca="false">B421+G421*dt+0.5*Y421*dt*dt</f>
        <v>8.33419649560208</v>
      </c>
      <c r="C422" s="70" t="n">
        <f aca="false">C421+H421*dt+0.5*Z421*dt*dt</f>
        <v>221.533477125514</v>
      </c>
      <c r="D422" s="70" t="n">
        <f aca="false">D421+I421*dt+0.5*AA421*dt*dt</f>
        <v>-10.6070163046561</v>
      </c>
      <c r="E422" s="1" t="n">
        <f aca="false">SQRT(B422^2+C422^2)</f>
        <v>221.690189946574</v>
      </c>
      <c r="F422" s="1" t="n">
        <f aca="false">ATAN2(C422,B422)*180/PI()</f>
        <v>2.15447889269395</v>
      </c>
      <c r="G422" s="69" t="n">
        <f aca="false">G421+Y421*dt</f>
        <v>2.71918633381831</v>
      </c>
      <c r="H422" s="69" t="n">
        <f aca="false">H421+Z421*dt</f>
        <v>45.6785692905369</v>
      </c>
      <c r="I422" s="69" t="n">
        <f aca="false">I421+AA421*dt</f>
        <v>-47.989309570401</v>
      </c>
      <c r="J422" s="1" t="n">
        <f aca="false">SQRT(G422^2+H422^2+I422^2)</f>
        <v>66.3091207888643</v>
      </c>
      <c r="K422" s="1" t="n">
        <f aca="false">IF(D422&gt;=hwind,SQRT((G422-vxw)^2+(H422-vyw)^2+I422^2),J422)</f>
        <v>66.3091207888643</v>
      </c>
      <c r="L422" s="1" t="n">
        <f aca="false">J422/1.467</f>
        <v>45.2004913352858</v>
      </c>
      <c r="M422" s="70" t="n">
        <f aca="false">cd0+cdspin*(spin/1000)*EXP(-A422/(tau*146.7/K422))</f>
        <v>0.480159909003643</v>
      </c>
      <c r="N422" s="71" t="n">
        <f aca="false">(romega/K422)*EXP(-A422/(tau*146.7/K422))</f>
        <v>1.1740041460533</v>
      </c>
      <c r="O422" s="71" t="n">
        <f aca="false">cl2_*N422/(cl0+cl1_*N422)</f>
        <v>0.395816909188877</v>
      </c>
      <c r="P422" s="71" t="n">
        <f aca="false">IF(D422&gt;=hwind,vxw,0)</f>
        <v>0</v>
      </c>
      <c r="Q422" s="71" t="n">
        <f aca="false">IF(D422&gt;=hwind,vyw,0)</f>
        <v>0</v>
      </c>
      <c r="R422" s="70" t="n">
        <f aca="false">-const*$M422*$K422*(G422-P422)</f>
        <v>-0.464736614083933</v>
      </c>
      <c r="S422" s="70" t="n">
        <f aca="false">-const*$M422*$K422*(H422-Q422)</f>
        <v>-7.80693230333841</v>
      </c>
      <c r="T422" s="70" t="n">
        <f aca="false">-const*$M422*$K422*I422</f>
        <v>8.20186133057556</v>
      </c>
      <c r="U422" s="72" t="n">
        <f aca="false">omega*EXP(-A422/tau)*30/PI()</f>
        <v>5720.10053591502</v>
      </c>
      <c r="V422" s="70" t="n">
        <f aca="false">const*($O422/omega)*K422*(wy*I422-wz*(H422-Q422))</f>
        <v>0.336619861581174</v>
      </c>
      <c r="W422" s="70" t="n">
        <f aca="false">const*($O422/omega)*K422*(wz*(G422-P422)-wx*I422)</f>
        <v>6.63008359394205</v>
      </c>
      <c r="X422" s="70" t="n">
        <f aca="false">const*($O422/omega)*K422*(wx*(H422-Q422)-wy*(G422-P422))</f>
        <v>6.32991113426221</v>
      </c>
      <c r="Y422" s="70" t="n">
        <f aca="false">R422+V422</f>
        <v>-0.128116752502759</v>
      </c>
      <c r="Z422" s="70" t="n">
        <f aca="false">S422+W422</f>
        <v>-1.17684870939636</v>
      </c>
      <c r="AA422" s="70" t="n">
        <f aca="false">T422+X422-32.174</f>
        <v>-17.6422275351622</v>
      </c>
      <c r="AB422" s="0" t="n">
        <f aca="false">IF(($D422-height)*($D423-height)&lt;0,1,0)</f>
        <v>0</v>
      </c>
    </row>
    <row r="423" customFormat="false" ht="12.75" hidden="false" customHeight="false" outlineLevel="0" collapsed="false">
      <c r="A423" s="0" t="n">
        <f aca="false">A422+dt</f>
        <v>3.90999999999996</v>
      </c>
      <c r="B423" s="70" t="n">
        <f aca="false">B422+G422*dt+0.5*Y422*dt*dt</f>
        <v>8.36138195310264</v>
      </c>
      <c r="C423" s="70" t="n">
        <f aca="false">C422+H422*dt+0.5*Z422*dt*dt</f>
        <v>221.990203975984</v>
      </c>
      <c r="D423" s="70" t="n">
        <f aca="false">D422+I422*dt+0.5*AA422*dt*dt</f>
        <v>-11.0877915117369</v>
      </c>
      <c r="E423" s="1" t="n">
        <f aca="false">SQRT(B423^2+C423^2)</f>
        <v>222.147616168764</v>
      </c>
      <c r="F423" s="1" t="n">
        <f aca="false">ATAN2(C423,B423)*180/PI()</f>
        <v>2.15705706314641</v>
      </c>
      <c r="G423" s="69" t="n">
        <f aca="false">G422+Y422*dt</f>
        <v>2.71790516629328</v>
      </c>
      <c r="H423" s="69" t="n">
        <f aca="false">H422+Z422*dt</f>
        <v>45.666800803443</v>
      </c>
      <c r="I423" s="69" t="n">
        <f aca="false">I422+AA422*dt</f>
        <v>-48.1657318457526</v>
      </c>
      <c r="J423" s="1" t="n">
        <f aca="false">SQRT(G423^2+H423^2+I423^2)</f>
        <v>66.4287695833007</v>
      </c>
      <c r="K423" s="1" t="n">
        <f aca="false">IF(D423&gt;=hwind,SQRT((G423-vxw)^2+(H423-vyw)^2+I423^2),J423)</f>
        <v>66.4287695833007</v>
      </c>
      <c r="L423" s="1" t="n">
        <f aca="false">J423/1.467</f>
        <v>45.282051522359</v>
      </c>
      <c r="M423" s="70" t="n">
        <f aca="false">cd0+cdspin*(spin/1000)*EXP(-A423/(tau*146.7/K423))</f>
        <v>0.480113825093431</v>
      </c>
      <c r="N423" s="71" t="n">
        <f aca="false">(romega/K423)*EXP(-A423/(tau*146.7/K423))</f>
        <v>1.1715884776782</v>
      </c>
      <c r="O423" s="71" t="n">
        <f aca="false">cl2_*N423/(cl0+cl1_*N423)</f>
        <v>0.395673731718378</v>
      </c>
      <c r="P423" s="71" t="n">
        <f aca="false">IF(D423&gt;=hwind,vxw,0)</f>
        <v>0</v>
      </c>
      <c r="Q423" s="71" t="n">
        <f aca="false">IF(D423&gt;=hwind,vyw,0)</f>
        <v>0</v>
      </c>
      <c r="R423" s="70" t="n">
        <f aca="false">-const*$M423*$K423*(G423-P423)</f>
        <v>-0.465311166414077</v>
      </c>
      <c r="S423" s="70" t="n">
        <f aca="false">-const*$M423*$K423*(H423-Q423)</f>
        <v>-7.81825378301534</v>
      </c>
      <c r="T423" s="70" t="n">
        <f aca="false">-const*$M423*$K423*I423</f>
        <v>8.24607611195674</v>
      </c>
      <c r="U423" s="72" t="n">
        <f aca="false">omega*EXP(-A423/tau)*30/PI()</f>
        <v>5718.19415348443</v>
      </c>
      <c r="V423" s="70" t="n">
        <f aca="false">const*($O423/omega)*K423*(wy*I423-wz*(H423-Q423))</f>
        <v>0.334973959118094</v>
      </c>
      <c r="W423" s="70" t="n">
        <f aca="false">const*($O423/omega)*K423*(wz*(G423-P423)-wx*I423)</f>
        <v>6.66426512347284</v>
      </c>
      <c r="X423" s="70" t="n">
        <f aca="false">const*($O423/omega)*K423*(wx*(H423-Q423)-wy*(G423-P423))</f>
        <v>6.33741217358756</v>
      </c>
      <c r="Y423" s="70" t="n">
        <f aca="false">R423+V423</f>
        <v>-0.130337207295983</v>
      </c>
      <c r="Z423" s="70" t="n">
        <f aca="false">S423+W423</f>
        <v>-1.1539886595425</v>
      </c>
      <c r="AA423" s="70" t="n">
        <f aca="false">T423+X423-32.174</f>
        <v>-17.5905117144557</v>
      </c>
      <c r="AB423" s="0" t="n">
        <f aca="false">IF(($D423-height)*($D424-height)&lt;0,1,0)</f>
        <v>0</v>
      </c>
    </row>
    <row r="424" customFormat="false" ht="12.75" hidden="false" customHeight="false" outlineLevel="0" collapsed="false">
      <c r="A424" s="0" t="n">
        <f aca="false">A423+dt</f>
        <v>3.91999999999996</v>
      </c>
      <c r="B424" s="70" t="n">
        <f aca="false">B423+G423*dt+0.5*Y423*dt*dt</f>
        <v>8.38855448790521</v>
      </c>
      <c r="C424" s="70" t="n">
        <f aca="false">C423+H423*dt+0.5*Z423*dt*dt</f>
        <v>222.446814284585</v>
      </c>
      <c r="D424" s="70" t="n">
        <f aca="false">D423+I423*dt+0.5*AA423*dt*dt</f>
        <v>-11.5703283557801</v>
      </c>
      <c r="E424" s="1" t="n">
        <f aca="false">SQRT(B424^2+C424^2)</f>
        <v>222.604925892841</v>
      </c>
      <c r="F424" s="1" t="n">
        <f aca="false">ATAN2(C424,B424)*180/PI()</f>
        <v>2.15962244453547</v>
      </c>
      <c r="G424" s="69" t="n">
        <f aca="false">G423+Y423*dt</f>
        <v>2.71660179422032</v>
      </c>
      <c r="H424" s="69" t="n">
        <f aca="false">H423+Z423*dt</f>
        <v>45.6552609168475</v>
      </c>
      <c r="I424" s="69" t="n">
        <f aca="false">I423+AA423*dt</f>
        <v>-48.3416369628972</v>
      </c>
      <c r="J424" s="1" t="n">
        <f aca="false">SQRT(G424^2+H424^2+I424^2)</f>
        <v>66.5484533174614</v>
      </c>
      <c r="K424" s="1" t="n">
        <f aca="false">IF(D424&gt;=hwind,SQRT((G424-vxw)^2+(H424-vyw)^2+I424^2),J424)</f>
        <v>66.5484533174614</v>
      </c>
      <c r="L424" s="1" t="n">
        <f aca="false">J424/1.467</f>
        <v>45.3636355265585</v>
      </c>
      <c r="M424" s="70" t="n">
        <f aca="false">cd0+cdspin*(spin/1000)*EXP(-A424/(tau*146.7/K424))</f>
        <v>0.480067649970761</v>
      </c>
      <c r="N424" s="71" t="n">
        <f aca="false">(romega/K424)*EXP(-A424/(tau*146.7/K424))</f>
        <v>1.16918028692694</v>
      </c>
      <c r="O424" s="71" t="n">
        <f aca="false">cl2_*N424/(cl0+cl1_*N424)</f>
        <v>0.395530512252152</v>
      </c>
      <c r="P424" s="71" t="n">
        <f aca="false">IF(D424&gt;=hwind,vxw,0)</f>
        <v>0</v>
      </c>
      <c r="Q424" s="71" t="n">
        <f aca="false">IF(D424&gt;=hwind,vyw,0)</f>
        <v>0</v>
      </c>
      <c r="R424" s="70" t="n">
        <f aca="false">-const*$M424*$K424*(G424-P424)</f>
        <v>-0.465881157968264</v>
      </c>
      <c r="S424" s="70" t="n">
        <f aca="false">-const*$M424*$K424*(H424-Q424)</f>
        <v>-7.82960751499789</v>
      </c>
      <c r="T424" s="70" t="n">
        <f aca="false">-const*$M424*$K424*I424</f>
        <v>8.29030513572924</v>
      </c>
      <c r="U424" s="72" t="n">
        <f aca="false">omega*EXP(-A424/tau)*30/PI()</f>
        <v>5716.28840640877</v>
      </c>
      <c r="V424" s="70" t="n">
        <f aca="false">const*($O424/omega)*K424*(wy*I424-wz*(H424-Q424))</f>
        <v>0.333331527151106</v>
      </c>
      <c r="W424" s="70" t="n">
        <f aca="false">const*($O424/omega)*K424*(wz*(G424-P424)-wx*I424)</f>
        <v>6.69843985638555</v>
      </c>
      <c r="X424" s="70" t="n">
        <f aca="false">const*($O424/omega)*K424*(wx*(H424-Q424)-wy*(G424-P424))</f>
        <v>6.34493508441256</v>
      </c>
      <c r="Y424" s="70" t="n">
        <f aca="false">R424+V424</f>
        <v>-0.132549630817157</v>
      </c>
      <c r="Z424" s="70" t="n">
        <f aca="false">S424+W424</f>
        <v>-1.13116765861234</v>
      </c>
      <c r="AA424" s="70" t="n">
        <f aca="false">T424+X424-32.174</f>
        <v>-17.5387597798582</v>
      </c>
      <c r="AB424" s="0" t="n">
        <f aca="false">IF(($D424-height)*($D425-height)&lt;0,1,0)</f>
        <v>0</v>
      </c>
    </row>
    <row r="425" customFormat="false" ht="12.75" hidden="false" customHeight="false" outlineLevel="0" collapsed="false">
      <c r="A425" s="0" t="n">
        <f aca="false">A424+dt</f>
        <v>3.92999999999996</v>
      </c>
      <c r="B425" s="70" t="n">
        <f aca="false">B424+G424*dt+0.5*Y424*dt*dt</f>
        <v>8.41571387836587</v>
      </c>
      <c r="C425" s="70" t="n">
        <f aca="false">C424+H424*dt+0.5*Z424*dt*dt</f>
        <v>222.903310335371</v>
      </c>
      <c r="D425" s="70" t="n">
        <f aca="false">D424+I424*dt+0.5*AA424*dt*dt</f>
        <v>-12.0546216633981</v>
      </c>
      <c r="E425" s="1" t="n">
        <f aca="false">SQRT(B425^2+C425^2)</f>
        <v>223.062121388974</v>
      </c>
      <c r="F425" s="1" t="n">
        <f aca="false">ATAN2(C425,B425)*180/PI()</f>
        <v>2.16217504051869</v>
      </c>
      <c r="G425" s="69" t="n">
        <f aca="false">G424+Y424*dt</f>
        <v>2.71527629791215</v>
      </c>
      <c r="H425" s="69" t="n">
        <f aca="false">H424+Z424*dt</f>
        <v>45.6439492402614</v>
      </c>
      <c r="I425" s="69" t="n">
        <f aca="false">I424+AA424*dt</f>
        <v>-48.5170245606958</v>
      </c>
      <c r="J425" s="1" t="n">
        <f aca="false">SQRT(G425^2+H425^2+I425^2)</f>
        <v>66.6681670652848</v>
      </c>
      <c r="K425" s="1" t="n">
        <f aca="false">IF(D425&gt;=hwind,SQRT((G425-vxw)^2+(H425-vyw)^2+I425^2),J425)</f>
        <v>66.6681670652848</v>
      </c>
      <c r="L425" s="1" t="n">
        <f aca="false">J425/1.467</f>
        <v>45.4452399899692</v>
      </c>
      <c r="M425" s="70" t="n">
        <f aca="false">cd0+cdspin*(spin/1000)*EXP(-A425/(tau*146.7/K425))</f>
        <v>0.480021384457887</v>
      </c>
      <c r="N425" s="71" t="n">
        <f aca="false">(romega/K425)*EXP(-A425/(tau*146.7/K425))</f>
        <v>1.16677962887956</v>
      </c>
      <c r="O425" s="71" t="n">
        <f aca="false">cl2_*N425/(cl0+cl1_*N425)</f>
        <v>0.395387256136297</v>
      </c>
      <c r="P425" s="71" t="n">
        <f aca="false">IF(D425&gt;=hwind,vxw,0)</f>
        <v>0</v>
      </c>
      <c r="Q425" s="71" t="n">
        <f aca="false">IF(D425&gt;=hwind,vyw,0)</f>
        <v>0</v>
      </c>
      <c r="R425" s="70" t="n">
        <f aca="false">-const*$M425*$K425*(G425-P425)</f>
        <v>-0.46644654888729</v>
      </c>
      <c r="S425" s="70" t="n">
        <f aca="false">-const*$M425*$K425*(H425-Q425)</f>
        <v>-7.84099305734647</v>
      </c>
      <c r="T425" s="70" t="n">
        <f aca="false">-const*$M425*$K425*I425</f>
        <v>8.33454727462459</v>
      </c>
      <c r="U425" s="72" t="n">
        <f aca="false">omega*EXP(-A425/tau)*30/PI()</f>
        <v>5714.38329447626</v>
      </c>
      <c r="V425" s="70" t="n">
        <f aca="false">const*($O425/omega)*K425*(wy*I425-wz*(H425-Q425))</f>
        <v>0.331692590171841</v>
      </c>
      <c r="W425" s="70" t="n">
        <f aca="false">const*($O425/omega)*K425*(wz*(G425-P425)-wx*I425)</f>
        <v>6.73260695196397</v>
      </c>
      <c r="X425" s="70" t="n">
        <f aca="false">const*($O425/omega)*K425*(wx*(H425-Q425)-wy*(G425-P425))</f>
        <v>6.35247956339104</v>
      </c>
      <c r="Y425" s="70" t="n">
        <f aca="false">R425+V425</f>
        <v>-0.134753958715449</v>
      </c>
      <c r="Z425" s="70" t="n">
        <f aca="false">S425+W425</f>
        <v>-1.1083861053825</v>
      </c>
      <c r="AA425" s="70" t="n">
        <f aca="false">T425+X425-32.174</f>
        <v>-17.4869731619844</v>
      </c>
      <c r="AB425" s="0" t="n">
        <f aca="false">IF(($D425-height)*($D426-height)&lt;0,1,0)</f>
        <v>0</v>
      </c>
    </row>
    <row r="426" customFormat="false" ht="12.75" hidden="false" customHeight="false" outlineLevel="0" collapsed="false">
      <c r="A426" s="0" t="n">
        <f aca="false">A425+dt</f>
        <v>3.93999999999996</v>
      </c>
      <c r="B426" s="70" t="n">
        <f aca="false">B425+G425*dt+0.5*Y425*dt*dt</f>
        <v>8.44285990364706</v>
      </c>
      <c r="C426" s="70" t="n">
        <f aca="false">C425+H425*dt+0.5*Z425*dt*dt</f>
        <v>223.359694408468</v>
      </c>
      <c r="D426" s="70" t="n">
        <f aca="false">D425+I425*dt+0.5*AA425*dt*dt</f>
        <v>-12.5406662576632</v>
      </c>
      <c r="E426" s="1" t="n">
        <f aca="false">SQRT(B426^2+C426^2)</f>
        <v>223.519204923418</v>
      </c>
      <c r="F426" s="1" t="n">
        <f aca="false">ATAN2(C426,B426)*180/PI()</f>
        <v>2.16471485482499</v>
      </c>
      <c r="G426" s="69" t="n">
        <f aca="false">G425+Y425*dt</f>
        <v>2.71392875832499</v>
      </c>
      <c r="H426" s="69" t="n">
        <f aca="false">H425+Z425*dt</f>
        <v>45.6328653792076</v>
      </c>
      <c r="I426" s="69" t="n">
        <f aca="false">I425+AA425*dt</f>
        <v>-48.6918942923156</v>
      </c>
      <c r="J426" s="1" t="n">
        <f aca="false">SQRT(G426^2+H426^2+I426^2)</f>
        <v>66.7879059545677</v>
      </c>
      <c r="K426" s="1" t="n">
        <f aca="false">IF(D426&gt;=hwind,SQRT((G426-vxw)^2+(H426-vyw)^2+I426^2),J426)</f>
        <v>66.7879059545677</v>
      </c>
      <c r="L426" s="1" t="n">
        <f aca="false">J426/1.467</f>
        <v>45.526861591389</v>
      </c>
      <c r="M426" s="70" t="n">
        <f aca="false">cd0+cdspin*(spin/1000)*EXP(-A426/(tau*146.7/K426))</f>
        <v>0.479975029375814</v>
      </c>
      <c r="N426" s="71" t="n">
        <f aca="false">(romega/K426)*EXP(-A426/(tau*146.7/K426))</f>
        <v>1.16438655654444</v>
      </c>
      <c r="O426" s="71" t="n">
        <f aca="false">cl2_*N426/(cl0+cl1_*N426)</f>
        <v>0.395243968652505</v>
      </c>
      <c r="P426" s="71" t="n">
        <f aca="false">IF(D426&gt;=hwind,vxw,0)</f>
        <v>0</v>
      </c>
      <c r="Q426" s="71" t="n">
        <f aca="false">IF(D426&gt;=hwind,vyw,0)</f>
        <v>0</v>
      </c>
      <c r="R426" s="70" t="n">
        <f aca="false">-const*$M426*$K426*(G426-P426)</f>
        <v>-0.467007299978774</v>
      </c>
      <c r="S426" s="70" t="n">
        <f aca="false">-const*$M426*$K426*(H426-Q426)</f>
        <v>-7.85240997416286</v>
      </c>
      <c r="T426" s="70" t="n">
        <f aca="false">-const*$M426*$K426*I426</f>
        <v>8.37880140167745</v>
      </c>
      <c r="U426" s="72" t="n">
        <f aca="false">omega*EXP(-A426/tau)*30/PI()</f>
        <v>5712.47881747523</v>
      </c>
      <c r="V426" s="70" t="n">
        <f aca="false">const*($O426/omega)*K426*(wy*I426-wz*(H426-Q426))</f>
        <v>0.33005717316729</v>
      </c>
      <c r="W426" s="70" t="n">
        <f aca="false">const*($O426/omega)*K426*(wz*(G426-P426)-wx*I426)</f>
        <v>6.76676557127507</v>
      </c>
      <c r="X426" s="70" t="n">
        <f aca="false">const*($O426/omega)*K426*(wx*(H426-Q426)-wy*(G426-P426))</f>
        <v>6.36004531188829</v>
      </c>
      <c r="Y426" s="70" t="n">
        <f aca="false">R426+V426</f>
        <v>-0.136950126811483</v>
      </c>
      <c r="Z426" s="70" t="n">
        <f aca="false">S426+W426</f>
        <v>-1.08564440288778</v>
      </c>
      <c r="AA426" s="70" t="n">
        <f aca="false">T426+X426-32.174</f>
        <v>-17.4351532864343</v>
      </c>
      <c r="AB426" s="0" t="n">
        <f aca="false">IF(($D426-height)*($D427-height)&lt;0,1,0)</f>
        <v>0</v>
      </c>
    </row>
    <row r="427" customFormat="false" ht="12.75" hidden="false" customHeight="false" outlineLevel="0" collapsed="false">
      <c r="A427" s="0" t="n">
        <f aca="false">A426+dt</f>
        <v>3.94999999999996</v>
      </c>
      <c r="B427" s="70" t="n">
        <f aca="false">B426+G426*dt+0.5*Y426*dt*dt</f>
        <v>8.46999234372397</v>
      </c>
      <c r="C427" s="70" t="n">
        <f aca="false">C426+H426*dt+0.5*Z426*dt*dt</f>
        <v>223.81596878004</v>
      </c>
      <c r="D427" s="70" t="n">
        <f aca="false">D426+I426*dt+0.5*AA426*dt*dt</f>
        <v>-13.0284569582506</v>
      </c>
      <c r="E427" s="1" t="n">
        <f aca="false">SQRT(B427^2+C427^2)</f>
        <v>223.97617875848</v>
      </c>
      <c r="F427" s="1" t="n">
        <f aca="false">ATAN2(C427,B427)*180/PI()</f>
        <v>2.16724189125747</v>
      </c>
      <c r="G427" s="69" t="n">
        <f aca="false">G426+Y426*dt</f>
        <v>2.71255925705688</v>
      </c>
      <c r="H427" s="69" t="n">
        <f aca="false">H426+Z426*dt</f>
        <v>45.6220089351787</v>
      </c>
      <c r="I427" s="69" t="n">
        <f aca="false">I426+AA426*dt</f>
        <v>-48.86624582518</v>
      </c>
      <c r="J427" s="1" t="n">
        <f aca="false">SQRT(G427^2+H427^2+I427^2)</f>
        <v>66.9076651666421</v>
      </c>
      <c r="K427" s="1" t="n">
        <f aca="false">IF(D427&gt;=hwind,SQRT((G427-vxw)^2+(H427-vyw)^2+I427^2),J427)</f>
        <v>66.9076651666421</v>
      </c>
      <c r="L427" s="1" t="n">
        <f aca="false">J427/1.467</f>
        <v>45.6084970461091</v>
      </c>
      <c r="M427" s="70" t="n">
        <f aca="false">cd0+cdspin*(spin/1000)*EXP(-A427/(tau*146.7/K427))</f>
        <v>0.479928585544234</v>
      </c>
      <c r="N427" s="71" t="n">
        <f aca="false">(romega/K427)*EXP(-A427/(tau*146.7/K427))</f>
        <v>1.16200112089702</v>
      </c>
      <c r="O427" s="71" t="n">
        <f aca="false">cl2_*N427/(cl0+cl1_*N427)</f>
        <v>0.395100655018512</v>
      </c>
      <c r="P427" s="71" t="n">
        <f aca="false">IF(D427&gt;=hwind,vxw,0)</f>
        <v>0</v>
      </c>
      <c r="Q427" s="71" t="n">
        <f aca="false">IF(D427&gt;=hwind,vyw,0)</f>
        <v>0</v>
      </c>
      <c r="R427" s="70" t="n">
        <f aca="false">-const*$M427*$K427*(G427-P427)</f>
        <v>-0.467563372717129</v>
      </c>
      <c r="S427" s="70" t="n">
        <f aca="false">-const*$M427*$K427*(H427-Q427)</f>
        <v>-7.8638578354994</v>
      </c>
      <c r="T427" s="70" t="n">
        <f aca="false">-const*$M427*$K427*I427</f>
        <v>8.42306639038573</v>
      </c>
      <c r="U427" s="72" t="n">
        <f aca="false">omega*EXP(-A427/tau)*30/PI()</f>
        <v>5710.57497519408</v>
      </c>
      <c r="V427" s="70" t="n">
        <f aca="false">const*($O427/omega)*K427*(wy*I427-wz*(H427-Q427))</f>
        <v>0.328425301600821</v>
      </c>
      <c r="W427" s="70" t="n">
        <f aca="false">const*($O427/omega)*K427*(wz*(G427-P427)-wx*I427)</f>
        <v>6.80091487728051</v>
      </c>
      <c r="X427" s="70" t="n">
        <f aca="false">const*($O427/omega)*K427*(wx*(H427-Q427)-wy*(G427-P427))</f>
        <v>6.36763203590429</v>
      </c>
      <c r="Y427" s="70" t="n">
        <f aca="false">R427+V427</f>
        <v>-0.139138071116308</v>
      </c>
      <c r="Z427" s="70" t="n">
        <f aca="false">S427+W427</f>
        <v>-1.06294295821889</v>
      </c>
      <c r="AA427" s="70" t="n">
        <f aca="false">T427+X427-32.174</f>
        <v>-17.38330157371</v>
      </c>
      <c r="AB427" s="0" t="n">
        <f aca="false">IF(($D427-height)*($D428-height)&lt;0,1,0)</f>
        <v>0</v>
      </c>
    </row>
    <row r="428" customFormat="false" ht="12.75" hidden="false" customHeight="false" outlineLevel="0" collapsed="false">
      <c r="A428" s="0" t="n">
        <f aca="false">A427+dt</f>
        <v>3.95999999999996</v>
      </c>
      <c r="B428" s="70" t="n">
        <f aca="false">B427+G427*dt+0.5*Y427*dt*dt</f>
        <v>8.49711097939098</v>
      </c>
      <c r="C428" s="70" t="n">
        <f aca="false">C427+H427*dt+0.5*Z427*dt*dt</f>
        <v>224.272135722244</v>
      </c>
      <c r="D428" s="70" t="n">
        <f aca="false">D427+I427*dt+0.5*AA427*dt*dt</f>
        <v>-13.5179885815811</v>
      </c>
      <c r="E428" s="1" t="n">
        <f aca="false">SQRT(B428^2+C428^2)</f>
        <v>224.433045152475</v>
      </c>
      <c r="F428" s="1" t="n">
        <f aca="false">ATAN2(C428,B428)*180/PI()</f>
        <v>2.16975615369621</v>
      </c>
      <c r="G428" s="69" t="n">
        <f aca="false">G427+Y427*dt</f>
        <v>2.71116787634571</v>
      </c>
      <c r="H428" s="69" t="n">
        <f aca="false">H427+Z427*dt</f>
        <v>45.6113795055965</v>
      </c>
      <c r="I428" s="69" t="n">
        <f aca="false">I427+AA427*dt</f>
        <v>-49.0400788409171</v>
      </c>
      <c r="J428" s="1" t="n">
        <f aca="false">SQRT(G428^2+H428^2+I428^2)</f>
        <v>67.0274399360489</v>
      </c>
      <c r="K428" s="1" t="n">
        <f aca="false">IF(D428&gt;=hwind,SQRT((G428-vxw)^2+(H428-vyw)^2+I428^2),J428)</f>
        <v>67.0274399360489</v>
      </c>
      <c r="L428" s="1" t="n">
        <f aca="false">J428/1.467</f>
        <v>45.6901431056911</v>
      </c>
      <c r="M428" s="70" t="n">
        <f aca="false">cd0+cdspin*(spin/1000)*EXP(-A428/(tau*146.7/K428))</f>
        <v>0.479882053781467</v>
      </c>
      <c r="N428" s="71" t="n">
        <f aca="false">(romega/K428)*EXP(-A428/(tau*146.7/K428))</f>
        <v>1.15962337091809</v>
      </c>
      <c r="O428" s="71" t="n">
        <f aca="false">cl2_*N428/(cl0+cl1_*N428)</f>
        <v>0.394957320388572</v>
      </c>
      <c r="P428" s="71" t="n">
        <f aca="false">IF(D428&gt;=hwind,vxw,0)</f>
        <v>0</v>
      </c>
      <c r="Q428" s="71" t="n">
        <f aca="false">IF(D428&gt;=hwind,vyw,0)</f>
        <v>0</v>
      </c>
      <c r="R428" s="70" t="n">
        <f aca="false">-const*$M428*$K428*(G428-P428)</f>
        <v>-0.46811472924342</v>
      </c>
      <c r="S428" s="70" t="n">
        <f aca="false">-const*$M428*$K428*(H428-Q428)</f>
        <v>-7.87533621726882</v>
      </c>
      <c r="T428" s="70" t="n">
        <f aca="false">-const*$M428*$K428*I428</f>
        <v>8.46734111486816</v>
      </c>
      <c r="U428" s="72" t="n">
        <f aca="false">omega*EXP(-A428/tau)*30/PI()</f>
        <v>5708.67176742127</v>
      </c>
      <c r="V428" s="70" t="n">
        <f aca="false">const*($O428/omega)*K428*(wy*I428-wz*(H428-Q428))</f>
        <v>0.326797001393429</v>
      </c>
      <c r="W428" s="70" t="n">
        <f aca="false">const*($O428/omega)*K428*(wz*(G428-P428)-wx*I428)</f>
        <v>6.83505403494596</v>
      </c>
      <c r="X428" s="70" t="n">
        <f aca="false">const*($O428/omega)*K428*(wx*(H428-Q428)-wy*(G428-P428))</f>
        <v>6.37523944599752</v>
      </c>
      <c r="Y428" s="70" t="n">
        <f aca="false">R428+V428</f>
        <v>-0.141317727849991</v>
      </c>
      <c r="Z428" s="70" t="n">
        <f aca="false">S428+W428</f>
        <v>-1.04028218232286</v>
      </c>
      <c r="AA428" s="70" t="n">
        <f aca="false">T428+X428-32.174</f>
        <v>-17.3314194391343</v>
      </c>
      <c r="AB428" s="0" t="n">
        <f aca="false">IF(($D428-height)*($D429-height)&lt;0,1,0)</f>
        <v>0</v>
      </c>
    </row>
    <row r="429" customFormat="false" ht="12.75" hidden="false" customHeight="false" outlineLevel="0" collapsed="false">
      <c r="A429" s="0" t="n">
        <f aca="false">A428+dt</f>
        <v>3.96999999999996</v>
      </c>
      <c r="B429" s="70" t="n">
        <f aca="false">B428+G428*dt+0.5*Y428*dt*dt</f>
        <v>8.52421559226804</v>
      </c>
      <c r="C429" s="70" t="n">
        <f aca="false">C428+H428*dt+0.5*Z428*dt*dt</f>
        <v>224.728197503191</v>
      </c>
      <c r="D429" s="70" t="n">
        <f aca="false">D428+I428*dt+0.5*AA428*dt*dt</f>
        <v>-14.0092559409623</v>
      </c>
      <c r="E429" s="1" t="n">
        <f aca="false">SQRT(B429^2+C429^2)</f>
        <v>224.889806359685</v>
      </c>
      <c r="F429" s="1" t="n">
        <f aca="false">ATAN2(C429,B429)*180/PI()</f>
        <v>2.17225764610104</v>
      </c>
      <c r="G429" s="69" t="n">
        <f aca="false">G428+Y428*dt</f>
        <v>2.70975469906721</v>
      </c>
      <c r="H429" s="69" t="n">
        <f aca="false">H428+Z428*dt</f>
        <v>45.6009766837733</v>
      </c>
      <c r="I429" s="69" t="n">
        <f aca="false">I428+AA428*dt</f>
        <v>-49.2133930353084</v>
      </c>
      <c r="J429" s="1" t="n">
        <f aca="false">SQRT(G429^2+H429^2+I429^2)</f>
        <v>67.1472255502109</v>
      </c>
      <c r="K429" s="1" t="n">
        <f aca="false">IF(D429&gt;=hwind,SQRT((G429-vxw)^2+(H429-vyw)^2+I429^2),J429)</f>
        <v>67.1472255502109</v>
      </c>
      <c r="L429" s="1" t="n">
        <f aca="false">J429/1.467</f>
        <v>45.7717965577443</v>
      </c>
      <c r="M429" s="70" t="n">
        <f aca="false">cd0+cdspin*(spin/1000)*EXP(-A429/(tau*146.7/K429))</f>
        <v>0.479835434904404</v>
      </c>
      <c r="N429" s="71" t="n">
        <f aca="false">(romega/K429)*EXP(-A429/(tau*146.7/K429))</f>
        <v>1.15725335363156</v>
      </c>
      <c r="O429" s="71" t="n">
        <f aca="false">cl2_*N429/(cl0+cl1_*N429)</f>
        <v>0.394813969853914</v>
      </c>
      <c r="P429" s="71" t="n">
        <f aca="false">IF(D429&gt;=hwind,vxw,0)</f>
        <v>0</v>
      </c>
      <c r="Q429" s="71" t="n">
        <f aca="false">IF(D429&gt;=hwind,vyw,0)</f>
        <v>0</v>
      </c>
      <c r="R429" s="70" t="n">
        <f aca="false">-const*$M429*$K429*(G429-P429)</f>
        <v>-0.468661332365112</v>
      </c>
      <c r="S429" s="70" t="n">
        <f aca="false">-const*$M429*$K429*(H429-Q429)</f>
        <v>-7.88684470115481</v>
      </c>
      <c r="T429" s="70" t="n">
        <f aca="false">-const*$M429*$K429*I429</f>
        <v>8.51162445001945</v>
      </c>
      <c r="U429" s="72" t="n">
        <f aca="false">omega*EXP(-A429/tau)*30/PI()</f>
        <v>5706.76919394533</v>
      </c>
      <c r="V429" s="70" t="n">
        <f aca="false">const*($O429/omega)*K429*(wy*I429-wz*(H429-Q429))</f>
        <v>0.325172298905257</v>
      </c>
      <c r="W429" s="70" t="n">
        <f aca="false">const*($O429/omega)*K429*(wz*(G429-P429)-wx*I429)</f>
        <v>6.86918221134834</v>
      </c>
      <c r="X429" s="70" t="n">
        <f aca="false">const*($O429/omega)*K429*(wx*(H429-Q429)-wy*(G429-P429))</f>
        <v>6.38286725720947</v>
      </c>
      <c r="Y429" s="70" t="n">
        <f aca="false">R429+V429</f>
        <v>-0.143489033459855</v>
      </c>
      <c r="Z429" s="70" t="n">
        <f aca="false">S429+W429</f>
        <v>-1.01766248980648</v>
      </c>
      <c r="AA429" s="70" t="n">
        <f aca="false">T429+X429-32.174</f>
        <v>-17.2795082927711</v>
      </c>
      <c r="AB429" s="0" t="n">
        <f aca="false">IF(($D429-height)*($D430-height)&lt;0,1,0)</f>
        <v>0</v>
      </c>
    </row>
    <row r="430" customFormat="false" ht="12.75" hidden="false" customHeight="false" outlineLevel="0" collapsed="false">
      <c r="A430" s="0" t="n">
        <f aca="false">A429+dt</f>
        <v>3.97999999999996</v>
      </c>
      <c r="B430" s="70" t="n">
        <f aca="false">B429+G429*dt+0.5*Y429*dt*dt</f>
        <v>8.55130596480704</v>
      </c>
      <c r="C430" s="70" t="n">
        <f aca="false">C429+H429*dt+0.5*Z429*dt*dt</f>
        <v>225.184156386904</v>
      </c>
      <c r="D430" s="70" t="n">
        <f aca="false">D429+I429*dt+0.5*AA429*dt*dt</f>
        <v>-14.50225384673</v>
      </c>
      <c r="E430" s="1" t="n">
        <f aca="false">SQRT(B430^2+C430^2)</f>
        <v>225.346464630323</v>
      </c>
      <c r="F430" s="1" t="n">
        <f aca="false">ATAN2(C430,B430)*180/PI()</f>
        <v>2.17474637251426</v>
      </c>
      <c r="G430" s="69" t="n">
        <f aca="false">G429+Y429*dt</f>
        <v>2.70831980873262</v>
      </c>
      <c r="H430" s="69" t="n">
        <f aca="false">H429+Z429*dt</f>
        <v>45.5908000588752</v>
      </c>
      <c r="I430" s="69" t="n">
        <f aca="false">I429+AA429*dt</f>
        <v>-49.3861881182361</v>
      </c>
      <c r="J430" s="1" t="n">
        <f aca="false">SQRT(G430^2+H430^2+I430^2)</f>
        <v>67.267017349103</v>
      </c>
      <c r="K430" s="1" t="n">
        <f aca="false">IF(D430&gt;=hwind,SQRT((G430-vxw)^2+(H430-vyw)^2+I430^2),J430)</f>
        <v>67.267017349103</v>
      </c>
      <c r="L430" s="1" t="n">
        <f aca="false">J430/1.467</f>
        <v>45.8534542257007</v>
      </c>
      <c r="M430" s="70" t="n">
        <f aca="false">cd0+cdspin*(spin/1000)*EXP(-A430/(tau*146.7/K430))</f>
        <v>0.479788729728449</v>
      </c>
      <c r="N430" s="71" t="n">
        <f aca="false">(romega/K430)*EXP(-A430/(tau*146.7/K430))</f>
        <v>1.15489111414187</v>
      </c>
      <c r="O430" s="71" t="n">
        <f aca="false">cl2_*N430/(cl0+cl1_*N430)</f>
        <v>0.394670608443211</v>
      </c>
      <c r="P430" s="71" t="n">
        <f aca="false">IF(D430&gt;=hwind,vxw,0)</f>
        <v>0</v>
      </c>
      <c r="Q430" s="71" t="n">
        <f aca="false">IF(D430&gt;=hwind,vyw,0)</f>
        <v>0</v>
      </c>
      <c r="R430" s="70" t="n">
        <f aca="false">-const*$M430*$K430*(G430-P430)</f>
        <v>-0.469203145555711</v>
      </c>
      <c r="S430" s="70" t="n">
        <f aca="false">-const*$M430*$K430*(H430-Q430)</f>
        <v>-7.89838287452325</v>
      </c>
      <c r="T430" s="70" t="n">
        <f aca="false">-const*$M430*$K430*I430</f>
        <v>8.55591527166289</v>
      </c>
      <c r="U430" s="72" t="n">
        <f aca="false">omega*EXP(-A430/tau)*30/PI()</f>
        <v>5704.86725455485</v>
      </c>
      <c r="V430" s="70" t="n">
        <f aca="false">const*($O430/omega)*K430*(wy*I430-wz*(H430-Q430))</f>
        <v>0.323551220917354</v>
      </c>
      <c r="W430" s="70" t="n">
        <f aca="false">const*($O430/omega)*K430*(wz*(G430-P430)-wx*I430)</f>
        <v>6.90329857578085</v>
      </c>
      <c r="X430" s="70" t="n">
        <f aca="false">const*($O430/omega)*K430*(wx*(H430-Q430)-wy*(G430-P430))</f>
        <v>6.39051518898975</v>
      </c>
      <c r="Y430" s="70" t="n">
        <f aca="false">R430+V430</f>
        <v>-0.145651924638357</v>
      </c>
      <c r="Z430" s="70" t="n">
        <f aca="false">S430+W430</f>
        <v>-0.995084298742391</v>
      </c>
      <c r="AA430" s="70" t="n">
        <f aca="false">T430+X430-32.174</f>
        <v>-17.2275695393474</v>
      </c>
      <c r="AB430" s="0" t="n">
        <f aca="false">IF(($D430-height)*($D431-height)&lt;0,1,0)</f>
        <v>0</v>
      </c>
    </row>
    <row r="431" customFormat="false" ht="12.75" hidden="false" customHeight="false" outlineLevel="0" collapsed="false">
      <c r="A431" s="0" t="n">
        <f aca="false">A430+dt</f>
        <v>3.98999999999996</v>
      </c>
      <c r="B431" s="70" t="n">
        <f aca="false">B430+G430*dt+0.5*Y430*dt*dt</f>
        <v>8.57838188029814</v>
      </c>
      <c r="C431" s="70" t="n">
        <f aca="false">C430+H430*dt+0.5*Z430*dt*dt</f>
        <v>225.640014633278</v>
      </c>
      <c r="D431" s="70" t="n">
        <f aca="false">D430+I430*dt+0.5*AA430*dt*dt</f>
        <v>-14.9969771063893</v>
      </c>
      <c r="E431" s="1" t="n">
        <f aca="false">SQRT(B431^2+C431^2)</f>
        <v>225.803022210488</v>
      </c>
      <c r="F431" s="1" t="n">
        <f aca="false">ATAN2(C431,B431)*180/PI()</f>
        <v>2.17722233706336</v>
      </c>
      <c r="G431" s="69" t="n">
        <f aca="false">G430+Y430*dt</f>
        <v>2.70686328948623</v>
      </c>
      <c r="H431" s="69" t="n">
        <f aca="false">H430+Z430*dt</f>
        <v>45.5808492158878</v>
      </c>
      <c r="I431" s="69" t="n">
        <f aca="false">I430+AA430*dt</f>
        <v>-49.5584638136296</v>
      </c>
      <c r="J431" s="1" t="n">
        <f aca="false">SQRT(G431^2+H431^2+I431^2)</f>
        <v>67.3868107249208</v>
      </c>
      <c r="K431" s="1" t="n">
        <f aca="false">IF(D431&gt;=hwind,SQRT((G431-vxw)^2+(H431-vyw)^2+I431^2),J431)</f>
        <v>67.3868107249208</v>
      </c>
      <c r="L431" s="1" t="n">
        <f aca="false">J431/1.467</f>
        <v>45.9351129685895</v>
      </c>
      <c r="M431" s="70" t="n">
        <f aca="false">cd0+cdspin*(spin/1000)*EXP(-A431/(tau*146.7/K431))</f>
        <v>0.479741939067463</v>
      </c>
      <c r="N431" s="71" t="n">
        <f aca="false">(romega/K431)*EXP(-A431/(tau*146.7/K431))</f>
        <v>1.15253669567086</v>
      </c>
      <c r="O431" s="71" t="n">
        <f aca="false">cl2_*N431/(cl0+cl1_*N431)</f>
        <v>0.39452724112305</v>
      </c>
      <c r="P431" s="71" t="n">
        <f aca="false">IF(D431&gt;=hwind,vxw,0)</f>
        <v>0</v>
      </c>
      <c r="Q431" s="71" t="n">
        <f aca="false">IF(D431&gt;=hwind,vyw,0)</f>
        <v>0</v>
      </c>
      <c r="R431" s="70" t="n">
        <f aca="false">-const*$M431*$K431*(G431-P431)</f>
        <v>-0.469740132954297</v>
      </c>
      <c r="S431" s="70" t="n">
        <f aca="false">-const*$M431*$K431*(H431-Q431)</f>
        <v>-7.90995033033411</v>
      </c>
      <c r="T431" s="70" t="n">
        <f aca="false">-const*$M431*$K431*I431</f>
        <v>8.60021245670061</v>
      </c>
      <c r="U431" s="72" t="n">
        <f aca="false">omega*EXP(-A431/tau)*30/PI()</f>
        <v>5702.96594903853</v>
      </c>
      <c r="V431" s="70" t="n">
        <f aca="false">const*($O431/omega)*K431*(wy*I431-wz*(H431-Q431))</f>
        <v>0.321933794613699</v>
      </c>
      <c r="W431" s="70" t="n">
        <f aca="false">const*($O431/omega)*K431*(wz*(G431-P431)-wx*I431)</f>
        <v>6.93740229985592</v>
      </c>
      <c r="X431" s="70" t="n">
        <f aca="false">const*($O431/omega)*K431*(wx*(H431-Q431)-wy*(G431-P431))</f>
        <v>6.39818296512182</v>
      </c>
      <c r="Y431" s="70" t="n">
        <f aca="false">R431+V431</f>
        <v>-0.147806338340598</v>
      </c>
      <c r="Z431" s="70" t="n">
        <f aca="false">S431+W431</f>
        <v>-0.972548030478183</v>
      </c>
      <c r="AA431" s="70" t="n">
        <f aca="false">T431+X431-32.174</f>
        <v>-17.1756045781776</v>
      </c>
      <c r="AB431" s="0" t="n">
        <f aca="false">IF(($D431-height)*($D432-height)&lt;0,1,0)</f>
        <v>0</v>
      </c>
    </row>
    <row r="432" customFormat="false" ht="12.75" hidden="false" customHeight="false" outlineLevel="0" collapsed="false">
      <c r="A432" s="0" t="n">
        <f aca="false">A431+dt</f>
        <v>3.99999999999996</v>
      </c>
      <c r="B432" s="70" t="n">
        <f aca="false">B431+G431*dt+0.5*Y431*dt*dt</f>
        <v>8.60544312287608</v>
      </c>
      <c r="C432" s="70" t="n">
        <f aca="false">C431+H431*dt+0.5*Z431*dt*dt</f>
        <v>226.095774498035</v>
      </c>
      <c r="D432" s="70" t="n">
        <f aca="false">D431+I431*dt+0.5*AA431*dt*dt</f>
        <v>-15.4934205247545</v>
      </c>
      <c r="E432" s="1" t="n">
        <f aca="false">SQRT(B432^2+C432^2)</f>
        <v>226.259481342125</v>
      </c>
      <c r="F432" s="1" t="n">
        <f aca="false">ATAN2(C432,B432)*180/PI()</f>
        <v>2.17968554396366</v>
      </c>
      <c r="G432" s="69" t="n">
        <f aca="false">G431+Y431*dt</f>
        <v>2.70538522610283</v>
      </c>
      <c r="H432" s="69" t="n">
        <f aca="false">H431+Z431*dt</f>
        <v>45.571123735583</v>
      </c>
      <c r="I432" s="69" t="n">
        <f aca="false">I431+AA431*dt</f>
        <v>-49.7302198594114</v>
      </c>
      <c r="J432" s="1" t="n">
        <f aca="false">SQRT(G432^2+H432^2+I432^2)</f>
        <v>67.5066011217483</v>
      </c>
      <c r="K432" s="1" t="n">
        <f aca="false">IF(D432&gt;=hwind,SQRT((G432-vxw)^2+(H432-vyw)^2+I432^2),J432)</f>
        <v>67.5066011217483</v>
      </c>
      <c r="L432" s="1" t="n">
        <f aca="false">J432/1.467</f>
        <v>46.01676968081</v>
      </c>
      <c r="M432" s="70" t="n">
        <f aca="false">cd0+cdspin*(spin/1000)*EXP(-A432/(tau*146.7/K432))</f>
        <v>0.479695063733712</v>
      </c>
      <c r="N432" s="71" t="n">
        <f aca="false">(romega/K432)*EXP(-A432/(tau*146.7/K432))</f>
        <v>1.15019013959425</v>
      </c>
      <c r="O432" s="71" t="n">
        <f aca="false">cl2_*N432/(cl0+cl1_*N432)</f>
        <v>0.394383872798399</v>
      </c>
      <c r="P432" s="71" t="n">
        <f aca="false">IF(D432&gt;=hwind,vxw,0)</f>
        <v>0</v>
      </c>
      <c r="Q432" s="71" t="n">
        <f aca="false">IF(D432&gt;=hwind,vyw,0)</f>
        <v>0</v>
      </c>
      <c r="R432" s="70" t="n">
        <f aca="false">-const*$M432*$K432*(G432-P432)</f>
        <v>-0.470272259364953</v>
      </c>
      <c r="S432" s="70" t="n">
        <f aca="false">-const*$M432*$K432*(H432-Q432)</f>
        <v>-7.92154666705417</v>
      </c>
      <c r="T432" s="70" t="n">
        <f aca="false">-const*$M432*$K432*I432</f>
        <v>8.64451488326134</v>
      </c>
      <c r="U432" s="72" t="n">
        <f aca="false">omega*EXP(-A432/tau)*30/PI()</f>
        <v>5701.06527718509</v>
      </c>
      <c r="V432" s="70" t="n">
        <f aca="false">const*($O432/omega)*K432*(wy*I432-wz*(H432-Q432))</f>
        <v>0.32032004756346</v>
      </c>
      <c r="W432" s="70" t="n">
        <f aca="false">const*($O432/omega)*K432*(wz*(G432-P432)-wx*I432)</f>
        <v>6.97149255760604</v>
      </c>
      <c r="X432" s="70" t="n">
        <f aca="false">const*($O432/omega)*K432*(wx*(H432-Q432)-wy*(G432-P432))</f>
        <v>6.40587031364945</v>
      </c>
      <c r="Y432" s="70" t="n">
        <f aca="false">R432+V432</f>
        <v>-0.149952211801492</v>
      </c>
      <c r="Z432" s="70" t="n">
        <f aca="false">S432+W432</f>
        <v>-0.950054109448137</v>
      </c>
      <c r="AA432" s="70" t="n">
        <f aca="false">T432+X432-32.174</f>
        <v>-17.1236148030892</v>
      </c>
      <c r="AB432" s="0" t="n">
        <f aca="false">IF(($D432-height)*($D433-height)&lt;0,1,0)</f>
        <v>0</v>
      </c>
    </row>
    <row r="433" customFormat="false" ht="12.75" hidden="false" customHeight="false" outlineLevel="0" collapsed="false">
      <c r="A433" s="0" t="n">
        <f aca="false">A432+dt</f>
        <v>4.00999999999996</v>
      </c>
      <c r="B433" s="70" t="n">
        <f aca="false">B432+G432*dt+0.5*Y432*dt*dt</f>
        <v>8.63248947752652</v>
      </c>
      <c r="C433" s="70" t="n">
        <f aca="false">C432+H432*dt+0.5*Z432*dt*dt</f>
        <v>226.551438232686</v>
      </c>
      <c r="D433" s="70" t="n">
        <f aca="false">D432+I432*dt+0.5*AA432*dt*dt</f>
        <v>-15.9915789040888</v>
      </c>
      <c r="E433" s="1" t="n">
        <f aca="false">SQRT(B433^2+C433^2)</f>
        <v>226.715844262985</v>
      </c>
      <c r="F433" s="1" t="n">
        <f aca="false">ATAN2(C433,B433)*180/PI()</f>
        <v>2.1821359975209</v>
      </c>
      <c r="G433" s="69" t="n">
        <f aca="false">G432+Y432*dt</f>
        <v>2.70388570398481</v>
      </c>
      <c r="H433" s="69" t="n">
        <f aca="false">H432+Z432*dt</f>
        <v>45.5616231944885</v>
      </c>
      <c r="I433" s="69" t="n">
        <f aca="false">I432+AA432*dt</f>
        <v>-49.9014560074423</v>
      </c>
      <c r="J433" s="1" t="n">
        <f aca="false">SQRT(G433^2+H433^2+I433^2)</f>
        <v>67.626384035223</v>
      </c>
      <c r="K433" s="1" t="n">
        <f aca="false">IF(D433&gt;=hwind,SQRT((G433-vxw)^2+(H433-vyw)^2+I433^2),J433)</f>
        <v>67.626384035223</v>
      </c>
      <c r="L433" s="1" t="n">
        <f aca="false">J433/1.467</f>
        <v>46.0984212919039</v>
      </c>
      <c r="M433" s="70" t="n">
        <f aca="false">cd0+cdspin*(spin/1000)*EXP(-A433/(tau*146.7/K433))</f>
        <v>0.479648104537808</v>
      </c>
      <c r="N433" s="71" t="n">
        <f aca="false">(romega/K433)*EXP(-A433/(tau*146.7/K433))</f>
        <v>1.14785148547764</v>
      </c>
      <c r="O433" s="71" t="n">
        <f aca="false">cl2_*N433/(cl0+cl1_*N433)</f>
        <v>0.39424050831308</v>
      </c>
      <c r="P433" s="71" t="n">
        <f aca="false">IF(D433&gt;=hwind,vxw,0)</f>
        <v>0</v>
      </c>
      <c r="Q433" s="71" t="n">
        <f aca="false">IF(D433&gt;=hwind,vyw,0)</f>
        <v>0</v>
      </c>
      <c r="R433" s="70" t="n">
        <f aca="false">-const*$M433*$K433*(G433-P433)</f>
        <v>-0.470799490256092</v>
      </c>
      <c r="S433" s="70" t="n">
        <f aca="false">-const*$M433*$K433*(H433-Q433)</f>
        <v>-7.93317148857038</v>
      </c>
      <c r="T433" s="70" t="n">
        <f aca="false">-const*$M433*$K433*I433</f>
        <v>8.68882143084573</v>
      </c>
      <c r="U433" s="72" t="n">
        <f aca="false">omega*EXP(-A433/tau)*30/PI()</f>
        <v>5699.16523878335</v>
      </c>
      <c r="V433" s="70" t="n">
        <f aca="false">const*($O433/omega)*K433*(wy*I433-wz*(H433-Q433))</f>
        <v>0.318710007703525</v>
      </c>
      <c r="W433" s="70" t="n">
        <f aca="false">const*($O433/omega)*K433*(wz*(G433-P433)-wx*I433)</f>
        <v>7.0055685255825</v>
      </c>
      <c r="X433" s="70" t="n">
        <f aca="false">const*($O433/omega)*K433*(wx*(H433-Q433)-wy*(G433-P433))</f>
        <v>6.4135769668038</v>
      </c>
      <c r="Y433" s="70" t="n">
        <f aca="false">R433+V433</f>
        <v>-0.152089482552567</v>
      </c>
      <c r="Z433" s="70" t="n">
        <f aca="false">S433+W433</f>
        <v>-0.927602962987875</v>
      </c>
      <c r="AA433" s="70" t="n">
        <f aca="false">T433+X433-32.174</f>
        <v>-17.0716016023505</v>
      </c>
      <c r="AB433" s="0" t="n">
        <f aca="false">IF(($D433-height)*($D434-height)&lt;0,1,0)</f>
        <v>0</v>
      </c>
    </row>
    <row r="434" customFormat="false" ht="12.75" hidden="false" customHeight="false" outlineLevel="0" collapsed="false">
      <c r="A434" s="0" t="n">
        <f aca="false">A433+dt</f>
        <v>4.01999999999996</v>
      </c>
      <c r="B434" s="70" t="n">
        <f aca="false">B433+G433*dt+0.5*Y433*dt*dt</f>
        <v>8.65952073009224</v>
      </c>
      <c r="C434" s="70" t="n">
        <f aca="false">C433+H433*dt+0.5*Z433*dt*dt</f>
        <v>227.007008084482</v>
      </c>
      <c r="D434" s="70" t="n">
        <f aca="false">D433+I433*dt+0.5*AA433*dt*dt</f>
        <v>-16.4914470442433</v>
      </c>
      <c r="E434" s="1" t="n">
        <f aca="false">SQRT(B434^2+C434^2)</f>
        <v>227.17211320658</v>
      </c>
      <c r="F434" s="1" t="n">
        <f aca="false">ATAN2(C434,B434)*180/PI()</f>
        <v>2.18457370213387</v>
      </c>
      <c r="G434" s="69" t="n">
        <f aca="false">G433+Y433*dt</f>
        <v>2.70236480915929</v>
      </c>
      <c r="H434" s="69" t="n">
        <f aca="false">H433+Z433*dt</f>
        <v>45.5523471648587</v>
      </c>
      <c r="I434" s="69" t="n">
        <f aca="false">I433+AA433*dt</f>
        <v>-50.0721720234658</v>
      </c>
      <c r="J434" s="1" t="n">
        <f aca="false">SQRT(G434^2+H434^2+I434^2)</f>
        <v>67.7461550122008</v>
      </c>
      <c r="K434" s="1" t="n">
        <f aca="false">IF(D434&gt;=hwind,SQRT((G434-vxw)^2+(H434-vyw)^2+I434^2),J434)</f>
        <v>67.7461550122008</v>
      </c>
      <c r="L434" s="1" t="n">
        <f aca="false">J434/1.467</f>
        <v>46.1800647663264</v>
      </c>
      <c r="M434" s="70" t="n">
        <f aca="false">cd0+cdspin*(spin/1000)*EXP(-A434/(tau*146.7/K434))</f>
        <v>0.479601062288663</v>
      </c>
      <c r="N434" s="71" t="n">
        <f aca="false">(romega/K434)*EXP(-A434/(tau*146.7/K434))</f>
        <v>1.14552077111207</v>
      </c>
      <c r="O434" s="71" t="n">
        <f aca="false">cl2_*N434/(cl0+cl1_*N434)</f>
        <v>0.394097152450236</v>
      </c>
      <c r="P434" s="71" t="n">
        <f aca="false">IF(D434&gt;=hwind,vxw,0)</f>
        <v>0</v>
      </c>
      <c r="Q434" s="71" t="n">
        <f aca="false">IF(D434&gt;=hwind,vyw,0)</f>
        <v>0</v>
      </c>
      <c r="R434" s="70" t="n">
        <f aca="false">-const*$M434*$K434*(G434-P434)</f>
        <v>-0.471321791759687</v>
      </c>
      <c r="S434" s="70" t="n">
        <f aca="false">-const*$M434*$K434*(H434-Q434)</f>
        <v>-7.94482440410398</v>
      </c>
      <c r="T434" s="70" t="n">
        <f aca="false">-const*$M434*$K434*I434</f>
        <v>8.73313098046938</v>
      </c>
      <c r="U434" s="72" t="n">
        <f aca="false">omega*EXP(-A434/tau)*30/PI()</f>
        <v>5697.2658336222</v>
      </c>
      <c r="V434" s="70" t="n">
        <f aca="false">const*($O434/omega)*K434*(wy*I434-wz*(H434-Q434))</f>
        <v>0.317103703321262</v>
      </c>
      <c r="W434" s="70" t="n">
        <f aca="false">const*($O434/omega)*K434*(wz*(G434-P434)-wx*I434)</f>
        <v>7.03962938295217</v>
      </c>
      <c r="X434" s="70" t="n">
        <f aca="false">const*($O434/omega)*K434*(wx*(H434-Q434)-wy*(G434-P434))</f>
        <v>6.42130266093122</v>
      </c>
      <c r="Y434" s="70" t="n">
        <f aca="false">R434+V434</f>
        <v>-0.154218088438425</v>
      </c>
      <c r="Z434" s="70" t="n">
        <f aca="false">S434+W434</f>
        <v>-0.905195021151814</v>
      </c>
      <c r="AA434" s="70" t="n">
        <f aca="false">T434+X434-32.174</f>
        <v>-17.0195663585994</v>
      </c>
      <c r="AB434" s="0" t="n">
        <f aca="false">IF(($D434-height)*($D435-height)&lt;0,1,0)</f>
        <v>0</v>
      </c>
    </row>
    <row r="435" customFormat="false" ht="12.75" hidden="false" customHeight="false" outlineLevel="0" collapsed="false">
      <c r="A435" s="0" t="n">
        <f aca="false">A434+dt</f>
        <v>4.02999999999996</v>
      </c>
      <c r="B435" s="70" t="n">
        <f aca="false">B434+G434*dt+0.5*Y434*dt*dt</f>
        <v>8.68653666727941</v>
      </c>
      <c r="C435" s="70" t="n">
        <f aca="false">C434+H434*dt+0.5*Z434*dt*dt</f>
        <v>227.46248629638</v>
      </c>
      <c r="D435" s="70" t="n">
        <f aca="false">D434+I434*dt+0.5*AA434*dt*dt</f>
        <v>-16.9930197427959</v>
      </c>
      <c r="E435" s="1" t="n">
        <f aca="false">SQRT(B435^2+C435^2)</f>
        <v>227.628290402144</v>
      </c>
      <c r="F435" s="1" t="n">
        <f aca="false">ATAN2(C435,B435)*180/PI()</f>
        <v>2.18699866229692</v>
      </c>
      <c r="G435" s="69" t="n">
        <f aca="false">G434+Y434*dt</f>
        <v>2.7008226282749</v>
      </c>
      <c r="H435" s="69" t="n">
        <f aca="false">H434+Z434*dt</f>
        <v>45.5432952146471</v>
      </c>
      <c r="I435" s="69" t="n">
        <f aca="false">I434+AA434*dt</f>
        <v>-50.2423676870518</v>
      </c>
      <c r="J435" s="1" t="n">
        <f aca="false">SQRT(G435^2+H435^2+I435^2)</f>
        <v>67.8659096504188</v>
      </c>
      <c r="K435" s="1" t="n">
        <f aca="false">IF(D435&gt;=hwind,SQRT((G435-vxw)^2+(H435-vyw)^2+I435^2),J435)</f>
        <v>67.8659096504188</v>
      </c>
      <c r="L435" s="1" t="n">
        <f aca="false">J435/1.467</f>
        <v>46.2616971032166</v>
      </c>
      <c r="M435" s="70" t="n">
        <f aca="false">cd0+cdspin*(spin/1000)*EXP(-A435/(tau*146.7/K435))</f>
        <v>0.479553937793433</v>
      </c>
      <c r="N435" s="71" t="n">
        <f aca="false">(romega/K435)*EXP(-A435/(tau*146.7/K435))</f>
        <v>1.14319803254906</v>
      </c>
      <c r="O435" s="71" t="n">
        <f aca="false">cl2_*N435/(cl0+cl1_*N435)</f>
        <v>0.393953809932812</v>
      </c>
      <c r="P435" s="71" t="n">
        <f aca="false">IF(D435&gt;=hwind,vxw,0)</f>
        <v>0</v>
      </c>
      <c r="Q435" s="71" t="n">
        <f aca="false">IF(D435&gt;=hwind,vyw,0)</f>
        <v>0</v>
      </c>
      <c r="R435" s="70" t="n">
        <f aca="false">-const*$M435*$K435*(G435-P435)</f>
        <v>-0.471839130670393</v>
      </c>
      <c r="S435" s="70" t="n">
        <f aca="false">-const*$M435*$K435*(H435-Q435)</f>
        <v>-7.95650502812542</v>
      </c>
      <c r="T435" s="70" t="n">
        <f aca="false">-const*$M435*$K435*I435</f>
        <v>8.77744241480333</v>
      </c>
      <c r="U435" s="72" t="n">
        <f aca="false">omega*EXP(-A435/tau)*30/PI()</f>
        <v>5695.3670614906</v>
      </c>
      <c r="V435" s="70" t="n">
        <f aca="false">const*($O435/omega)*K435*(wy*I435-wz*(H435-Q435))</f>
        <v>0.315501163037548</v>
      </c>
      <c r="W435" s="70" t="n">
        <f aca="false">const*($O435/omega)*K435*(wz*(G435-P435)-wx*I435)</f>
        <v>7.0736743115921</v>
      </c>
      <c r="X435" s="70" t="n">
        <f aca="false">const*($O435/omega)*K435*(wx*(H435-Q435)-wy*(G435-P435))</f>
        <v>6.42904713642165</v>
      </c>
      <c r="Y435" s="70" t="n">
        <f aca="false">R435+V435</f>
        <v>-0.156337967632844</v>
      </c>
      <c r="Z435" s="70" t="n">
        <f aca="false">S435+W435</f>
        <v>-0.882830716533314</v>
      </c>
      <c r="AA435" s="70" t="n">
        <f aca="false">T435+X435-32.174</f>
        <v>-16.967510448775</v>
      </c>
      <c r="AB435" s="0" t="n">
        <f aca="false">IF(($D435-height)*($D436-height)&lt;0,1,0)</f>
        <v>0</v>
      </c>
    </row>
    <row r="436" customFormat="false" ht="12.75" hidden="false" customHeight="false" outlineLevel="0" collapsed="false">
      <c r="A436" s="0" t="n">
        <f aca="false">A435+dt</f>
        <v>4.03999999999996</v>
      </c>
      <c r="B436" s="70" t="n">
        <f aca="false">B435+G435*dt+0.5*Y435*dt*dt</f>
        <v>8.71353707666378</v>
      </c>
      <c r="C436" s="70" t="n">
        <f aca="false">C435+H435*dt+0.5*Z435*dt*dt</f>
        <v>227.917875106991</v>
      </c>
      <c r="D436" s="70" t="n">
        <f aca="false">D435+I435*dt+0.5*AA435*dt*dt</f>
        <v>-17.4962917951889</v>
      </c>
      <c r="E436" s="1" t="n">
        <f aca="false">SQRT(B436^2+C436^2)</f>
        <v>228.084378074589</v>
      </c>
      <c r="F436" s="1" t="n">
        <f aca="false">ATAN2(C436,B436)*180/PI()</f>
        <v>2.18941088260248</v>
      </c>
      <c r="G436" s="69" t="n">
        <f aca="false">G435+Y435*dt</f>
        <v>2.69925924859857</v>
      </c>
      <c r="H436" s="69" t="n">
        <f aca="false">H435+Z435*dt</f>
        <v>45.5344669074818</v>
      </c>
      <c r="I436" s="69" t="n">
        <f aca="false">I435+AA435*dt</f>
        <v>-50.4120427915395</v>
      </c>
      <c r="J436" s="1" t="n">
        <f aca="false">SQRT(G436^2+H436^2+I436^2)</f>
        <v>67.9856435981576</v>
      </c>
      <c r="K436" s="1" t="n">
        <f aca="false">IF(D436&gt;=hwind,SQRT((G436-vxw)^2+(H436-vyw)^2+I436^2),J436)</f>
        <v>67.9856435981576</v>
      </c>
      <c r="L436" s="1" t="n">
        <f aca="false">J436/1.467</f>
        <v>46.3433153361674</v>
      </c>
      <c r="M436" s="70" t="n">
        <f aca="false">cd0+cdspin*(spin/1000)*EXP(-A436/(tau*146.7/K436))</f>
        <v>0.479506731857472</v>
      </c>
      <c r="N436" s="71" t="n">
        <f aca="false">(romega/K436)*EXP(-A436/(tau*146.7/K436))</f>
        <v>1.14088330413526</v>
      </c>
      <c r="O436" s="71" t="n">
        <f aca="false">cl2_*N436/(cl0+cl1_*N436)</f>
        <v>0.393810485424021</v>
      </c>
      <c r="P436" s="71" t="n">
        <f aca="false">IF(D436&gt;=hwind,vxw,0)</f>
        <v>0</v>
      </c>
      <c r="Q436" s="71" t="n">
        <f aca="false">IF(D436&gt;=hwind,vyw,0)</f>
        <v>0</v>
      </c>
      <c r="R436" s="70" t="n">
        <f aca="false">-const*$M436*$K436*(G436-P436)</f>
        <v>-0.472351474444577</v>
      </c>
      <c r="S436" s="70" t="n">
        <f aca="false">-const*$M436*$K436*(H436-Q436)</f>
        <v>-7.96821298026994</v>
      </c>
      <c r="T436" s="70" t="n">
        <f aca="false">-const*$M436*$K436*I436</f>
        <v>8.82175461831236</v>
      </c>
      <c r="U436" s="72" t="n">
        <f aca="false">omega*EXP(-A436/tau)*30/PI()</f>
        <v>5693.46892217756</v>
      </c>
      <c r="V436" s="70" t="n">
        <f aca="false">const*($O436/omega)*K436*(wy*I436-wz*(H436-Q436))</f>
        <v>0.313902415790036</v>
      </c>
      <c r="W436" s="70" t="n">
        <f aca="false">const*($O436/omega)*K436*(wz*(G436-P436)-wx*I436)</f>
        <v>7.10770249618222</v>
      </c>
      <c r="X436" s="70" t="n">
        <f aca="false">const*($O436/omega)*K436*(wx*(H436-Q436)-wy*(G436-P436))</f>
        <v>6.43681013763783</v>
      </c>
      <c r="Y436" s="70" t="n">
        <f aca="false">R436+V436</f>
        <v>-0.158449058654541</v>
      </c>
      <c r="Z436" s="70" t="n">
        <f aca="false">S436+W436</f>
        <v>-0.860510484087716</v>
      </c>
      <c r="AA436" s="70" t="n">
        <f aca="false">T436+X436-32.174</f>
        <v>-16.9154352440498</v>
      </c>
      <c r="AB436" s="0" t="n">
        <f aca="false">IF(($D436-height)*($D437-height)&lt;0,1,0)</f>
        <v>0</v>
      </c>
    </row>
    <row r="437" customFormat="false" ht="12.75" hidden="false" customHeight="false" outlineLevel="0" collapsed="false">
      <c r="A437" s="0" t="n">
        <f aca="false">A436+dt</f>
        <v>4.04999999999996</v>
      </c>
      <c r="B437" s="70" t="n">
        <f aca="false">B436+G436*dt+0.5*Y436*dt*dt</f>
        <v>8.74052174669683</v>
      </c>
      <c r="C437" s="70" t="n">
        <f aca="false">C436+H436*dt+0.5*Z436*dt*dt</f>
        <v>228.373176750541</v>
      </c>
      <c r="D437" s="70" t="n">
        <f aca="false">D436+I436*dt+0.5*AA436*dt*dt</f>
        <v>-18.0012579948665</v>
      </c>
      <c r="E437" s="1" t="n">
        <f aca="false">SQRT(B437^2+C437^2)</f>
        <v>228.540378444463</v>
      </c>
      <c r="F437" s="1" t="n">
        <f aca="false">ATAN2(C437,B437)*180/PI()</f>
        <v>2.19181036774355</v>
      </c>
      <c r="G437" s="69" t="n">
        <f aca="false">G436+Y436*dt</f>
        <v>2.69767475801203</v>
      </c>
      <c r="H437" s="69" t="n">
        <f aca="false">H436+Z436*dt</f>
        <v>45.5258618026409</v>
      </c>
      <c r="I437" s="69" t="n">
        <f aca="false">I436+AA436*dt</f>
        <v>-50.58119714398</v>
      </c>
      <c r="J437" s="1" t="n">
        <f aca="false">SQRT(G437^2+H437^2+I437^2)</f>
        <v>68.1053525539025</v>
      </c>
      <c r="K437" s="1" t="n">
        <f aca="false">IF(D437&gt;=hwind,SQRT((G437-vxw)^2+(H437-vyw)^2+I437^2),J437)</f>
        <v>68.1053525539025</v>
      </c>
      <c r="L437" s="1" t="n">
        <f aca="false">J437/1.467</f>
        <v>46.4249165329942</v>
      </c>
      <c r="M437" s="70" t="n">
        <f aca="false">cd0+cdspin*(spin/1000)*EXP(-A437/(tau*146.7/K437))</f>
        <v>0.479459445284281</v>
      </c>
      <c r="N437" s="71" t="n">
        <f aca="false">(romega/K437)*EXP(-A437/(tau*146.7/K437))</f>
        <v>1.13857661854661</v>
      </c>
      <c r="O437" s="71" t="n">
        <f aca="false">cl2_*N437/(cl0+cl1_*N437)</f>
        <v>0.393667183527819</v>
      </c>
      <c r="P437" s="71" t="n">
        <f aca="false">IF(D437&gt;=hwind,vxw,0)</f>
        <v>0</v>
      </c>
      <c r="Q437" s="71" t="n">
        <f aca="false">IF(D437&gt;=hwind,vyw,0)</f>
        <v>0</v>
      </c>
      <c r="R437" s="70" t="n">
        <f aca="false">-const*$M437*$K437*(G437-P437)</f>
        <v>-0.472858791199257</v>
      </c>
      <c r="S437" s="70" t="n">
        <f aca="false">-const*$M437*$K437*(H437-Q437)</f>
        <v>-7.97994788525401</v>
      </c>
      <c r="T437" s="70" t="n">
        <f aca="false">-const*$M437*$K437*I437</f>
        <v>8.86606647739077</v>
      </c>
      <c r="U437" s="72" t="n">
        <f aca="false">omega*EXP(-A437/tau)*30/PI()</f>
        <v>5691.57141547219</v>
      </c>
      <c r="V437" s="70" t="n">
        <f aca="false">const*($O437/omega)*K437*(wy*I437-wz*(H437-Q437))</f>
        <v>0.312307490816675</v>
      </c>
      <c r="W437" s="70" t="n">
        <f aca="false">const*($O437/omega)*K437*(wz*(G437-P437)-wx*I437)</f>
        <v>7.14171312429598</v>
      </c>
      <c r="X437" s="70" t="n">
        <f aca="false">const*($O437/omega)*K437*(wx*(H437-Q437)-wy*(G437-P437))</f>
        <v>6.44459141284512</v>
      </c>
      <c r="Y437" s="70" t="n">
        <f aca="false">R437+V437</f>
        <v>-0.160551300382582</v>
      </c>
      <c r="Z437" s="70" t="n">
        <f aca="false">S437+W437</f>
        <v>-0.838234760958036</v>
      </c>
      <c r="AA437" s="70" t="n">
        <f aca="false">T437+X437-32.174</f>
        <v>-16.8633421097641</v>
      </c>
      <c r="AB437" s="0" t="n">
        <f aca="false">IF(($D437-height)*($D438-height)&lt;0,1,0)</f>
        <v>0</v>
      </c>
    </row>
    <row r="438" customFormat="false" ht="12.75" hidden="false" customHeight="false" outlineLevel="0" collapsed="false">
      <c r="A438" s="0" t="n">
        <f aca="false">A437+dt</f>
        <v>4.05999999999996</v>
      </c>
      <c r="B438" s="70" t="n">
        <f aca="false">B437+G437*dt+0.5*Y437*dt*dt</f>
        <v>8.76749046671193</v>
      </c>
      <c r="C438" s="70" t="n">
        <f aca="false">C437+H437*dt+0.5*Z437*dt*dt</f>
        <v>228.82839345683</v>
      </c>
      <c r="D438" s="70" t="n">
        <f aca="false">D437+I437*dt+0.5*AA437*dt*dt</f>
        <v>-18.5079131334118</v>
      </c>
      <c r="E438" s="1" t="n">
        <f aca="false">SQRT(B438^2+C438^2)</f>
        <v>228.996293727906</v>
      </c>
      <c r="F438" s="1" t="n">
        <f aca="false">ATAN2(C438,B438)*180/PI()</f>
        <v>2.19419712251609</v>
      </c>
      <c r="G438" s="69" t="n">
        <f aca="false">G437+Y437*dt</f>
        <v>2.6960692450082</v>
      </c>
      <c r="H438" s="69" t="n">
        <f aca="false">H437+Z437*dt</f>
        <v>45.5174794550314</v>
      </c>
      <c r="I438" s="69" t="n">
        <f aca="false">I437+AA437*dt</f>
        <v>-50.7498305650777</v>
      </c>
      <c r="J438" s="1" t="n">
        <f aca="false">SQRT(G438^2+H438^2+I438^2)</f>
        <v>68.2250322660032</v>
      </c>
      <c r="K438" s="1" t="n">
        <f aca="false">IF(D438&gt;=hwind,SQRT((G438-vxw)^2+(H438-vyw)^2+I438^2),J438)</f>
        <v>68.2250322660032</v>
      </c>
      <c r="L438" s="1" t="n">
        <f aca="false">J438/1.467</f>
        <v>46.5064977955032</v>
      </c>
      <c r="M438" s="70" t="n">
        <f aca="false">cd0+cdspin*(spin/1000)*EXP(-A438/(tau*146.7/K438))</f>
        <v>0.479412078875457</v>
      </c>
      <c r="N438" s="71" t="n">
        <f aca="false">(romega/K438)*EXP(-A438/(tau*146.7/K438))</f>
        <v>1.13627800682205</v>
      </c>
      <c r="O438" s="71" t="n">
        <f aca="false">cl2_*N438/(cl0+cl1_*N438)</f>
        <v>0.393523908789385</v>
      </c>
      <c r="P438" s="71" t="n">
        <f aca="false">IF(D438&gt;=hwind,vxw,0)</f>
        <v>0</v>
      </c>
      <c r="Q438" s="71" t="n">
        <f aca="false">IF(D438&gt;=hwind,vyw,0)</f>
        <v>0</v>
      </c>
      <c r="R438" s="70" t="n">
        <f aca="false">-const*$M438*$K438*(G438-P438)</f>
        <v>-0.473361049710937</v>
      </c>
      <c r="S438" s="70" t="n">
        <f aca="false">-const*$M438*$K438*(H438-Q438)</f>
        <v>-7.9917093727925</v>
      </c>
      <c r="T438" s="70" t="n">
        <f aca="false">-const*$M438*$K438*I438</f>
        <v>8.91037688049599</v>
      </c>
      <c r="U438" s="72" t="n">
        <f aca="false">omega*EXP(-A438/tau)*30/PI()</f>
        <v>5689.67454116365</v>
      </c>
      <c r="V438" s="70" t="n">
        <f aca="false">const*($O438/omega)*K438*(wy*I438-wz*(H438-Q438))</f>
        <v>0.310716417639476</v>
      </c>
      <c r="W438" s="70" t="n">
        <f aca="false">const*($O438/omega)*K438*(wz*(G438-P438)-wx*I438)</f>
        <v>7.17570538648901</v>
      </c>
      <c r="X438" s="70" t="n">
        <f aca="false">const*($O438/omega)*K438*(wx*(H438-Q438)-wy*(G438-P438))</f>
        <v>6.45239071414203</v>
      </c>
      <c r="Y438" s="70" t="n">
        <f aca="false">R438+V438</f>
        <v>-0.162644632071461</v>
      </c>
      <c r="Z438" s="70" t="n">
        <f aca="false">S438+W438</f>
        <v>-0.816003986303485</v>
      </c>
      <c r="AA438" s="70" t="n">
        <f aca="false">T438+X438-32.174</f>
        <v>-16.811232405362</v>
      </c>
      <c r="AB438" s="0" t="n">
        <f aca="false">IF(($D438-height)*($D439-height)&lt;0,1,0)</f>
        <v>0</v>
      </c>
    </row>
    <row r="439" customFormat="false" ht="12.75" hidden="false" customHeight="false" outlineLevel="0" collapsed="false">
      <c r="A439" s="0" t="n">
        <f aca="false">A438+dt</f>
        <v>4.06999999999996</v>
      </c>
      <c r="B439" s="70" t="n">
        <f aca="false">B438+G438*dt+0.5*Y438*dt*dt</f>
        <v>8.79444302693041</v>
      </c>
      <c r="C439" s="70" t="n">
        <f aca="false">C438+H438*dt+0.5*Z438*dt*dt</f>
        <v>229.283527451181</v>
      </c>
      <c r="D439" s="70" t="n">
        <f aca="false">D438+I438*dt+0.5*AA438*dt*dt</f>
        <v>-19.0162520006828</v>
      </c>
      <c r="E439" s="1" t="n">
        <f aca="false">SQRT(B439^2+C439^2)</f>
        <v>229.452126136609</v>
      </c>
      <c r="F439" s="1" t="n">
        <f aca="false">ATAN2(C439,B439)*180/PI()</f>
        <v>2.19657115182144</v>
      </c>
      <c r="G439" s="69" t="n">
        <f aca="false">G438+Y438*dt</f>
        <v>2.69444279868749</v>
      </c>
      <c r="H439" s="69" t="n">
        <f aca="false">H438+Z438*dt</f>
        <v>45.5093194151683</v>
      </c>
      <c r="I439" s="69" t="n">
        <f aca="false">I438+AA438*dt</f>
        <v>-50.9179428891313</v>
      </c>
      <c r="J439" s="1" t="n">
        <f aca="false">SQRT(G439^2+H439^2+I439^2)</f>
        <v>68.3446785323338</v>
      </c>
      <c r="K439" s="1" t="n">
        <f aca="false">IF(D439&gt;=hwind,SQRT((G439-vxw)^2+(H439-vyw)^2+I439^2),J439)</f>
        <v>68.3446785323338</v>
      </c>
      <c r="L439" s="1" t="n">
        <f aca="false">J439/1.467</f>
        <v>46.5880562592596</v>
      </c>
      <c r="M439" s="70" t="n">
        <f aca="false">cd0+cdspin*(spin/1000)*EXP(-A439/(tau*146.7/K439))</f>
        <v>0.479364633430654</v>
      </c>
      <c r="N439" s="71" t="n">
        <f aca="false">(romega/K439)*EXP(-A439/(tau*146.7/K439))</f>
        <v>1.13398749839674</v>
      </c>
      <c r="O439" s="71" t="n">
        <f aca="false">cl2_*N439/(cl0+cl1_*N439)</f>
        <v>0.393380665695586</v>
      </c>
      <c r="P439" s="71" t="n">
        <f aca="false">IF(D439&gt;=hwind,vxw,0)</f>
        <v>0</v>
      </c>
      <c r="Q439" s="71" t="n">
        <f aca="false">IF(D439&gt;=hwind,vyw,0)</f>
        <v>0</v>
      </c>
      <c r="R439" s="70" t="n">
        <f aca="false">-const*$M439*$K439*(G439-P439)</f>
        <v>-0.473858219414359</v>
      </c>
      <c r="S439" s="70" t="n">
        <f aca="false">-const*$M439*$K439*(H439-Q439)</f>
        <v>-8.0034970775166</v>
      </c>
      <c r="T439" s="70" t="n">
        <f aca="false">-const*$M439*$K439*I439</f>
        <v>8.95468471827975</v>
      </c>
      <c r="U439" s="72" t="n">
        <f aca="false">omega*EXP(-A439/tau)*30/PI()</f>
        <v>5687.77829904117</v>
      </c>
      <c r="V439" s="70" t="n">
        <f aca="false">const*($O439/omega)*K439*(wy*I439-wz*(H439-Q439))</f>
        <v>0.309129226048531</v>
      </c>
      <c r="W439" s="70" t="n">
        <f aca="false">const*($O439/omega)*K439*(wz*(G439-P439)-wx*I439)</f>
        <v>7.20967847638592</v>
      </c>
      <c r="X439" s="70" t="n">
        <f aca="false">const*($O439/omega)*K439*(wx*(H439-Q439)-wy*(G439-P439))</f>
        <v>6.4602077973915</v>
      </c>
      <c r="Y439" s="70" t="n">
        <f aca="false">R439+V439</f>
        <v>-0.164728993365827</v>
      </c>
      <c r="Z439" s="70" t="n">
        <f aca="false">S439+W439</f>
        <v>-0.793818601130684</v>
      </c>
      <c r="AA439" s="70" t="n">
        <f aca="false">T439+X439-32.174</f>
        <v>-16.7591074843288</v>
      </c>
      <c r="AB439" s="0" t="n">
        <f aca="false">IF(($D439-height)*($D440-height)&lt;0,1,0)</f>
        <v>0</v>
      </c>
    </row>
    <row r="440" customFormat="false" ht="12.75" hidden="false" customHeight="false" outlineLevel="0" collapsed="false">
      <c r="A440" s="0" t="n">
        <f aca="false">A439+dt</f>
        <v>4.07999999999996</v>
      </c>
      <c r="B440" s="70" t="n">
        <f aca="false">B439+G439*dt+0.5*Y439*dt*dt</f>
        <v>8.82137921846762</v>
      </c>
      <c r="C440" s="70" t="n">
        <f aca="false">C439+H439*dt+0.5*Z439*dt*dt</f>
        <v>229.738580954402</v>
      </c>
      <c r="D440" s="70" t="n">
        <f aca="false">D439+I439*dt+0.5*AA439*dt*dt</f>
        <v>-19.5262693849483</v>
      </c>
      <c r="E440" s="1" t="n">
        <f aca="false">SQRT(B440^2+C440^2)</f>
        <v>229.907877877768</v>
      </c>
      <c r="F440" s="1" t="n">
        <f aca="false">ATAN2(C440,B440)*180/PI()</f>
        <v>2.19893246066868</v>
      </c>
      <c r="G440" s="69" t="n">
        <f aca="false">G439+Y439*dt</f>
        <v>2.69279550875383</v>
      </c>
      <c r="H440" s="69" t="n">
        <f aca="false">H439+Z439*dt</f>
        <v>45.501381229157</v>
      </c>
      <c r="I440" s="69" t="n">
        <f aca="false">I439+AA439*dt</f>
        <v>-51.0855339639746</v>
      </c>
      <c r="J440" s="1" t="n">
        <f aca="false">SQRT(G440^2+H440^2+I440^2)</f>
        <v>68.4642871999515</v>
      </c>
      <c r="K440" s="1" t="n">
        <f aca="false">IF(D440&gt;=hwind,SQRT((G440-vxw)^2+(H440-vyw)^2+I440^2),J440)</f>
        <v>68.4642871999515</v>
      </c>
      <c r="L440" s="1" t="n">
        <f aca="false">J440/1.467</f>
        <v>46.6695890933548</v>
      </c>
      <c r="M440" s="70" t="n">
        <f aca="false">cd0+cdspin*(spin/1000)*EXP(-A440/(tau*146.7/K440))</f>
        <v>0.479317109747531</v>
      </c>
      <c r="N440" s="71" t="n">
        <f aca="false">(romega/K440)*EXP(-A440/(tau*146.7/K440))</f>
        <v>1.13170512113485</v>
      </c>
      <c r="O440" s="71" t="n">
        <f aca="false">cl2_*N440/(cl0+cl1_*N440)</f>
        <v>0.393237458675462</v>
      </c>
      <c r="P440" s="71" t="n">
        <f aca="false">IF(D440&gt;=hwind,vxw,0)</f>
        <v>0</v>
      </c>
      <c r="Q440" s="71" t="n">
        <f aca="false">IF(D440&gt;=hwind,vyw,0)</f>
        <v>0</v>
      </c>
      <c r="R440" s="70" t="n">
        <f aca="false">-const*$M440*$K440*(G440-P440)</f>
        <v>-0.474350270401159</v>
      </c>
      <c r="S440" s="70" t="n">
        <f aca="false">-const*$M440*$K440*(H440-Q440)</f>
        <v>-8.01531063889263</v>
      </c>
      <c r="T440" s="70" t="n">
        <f aca="false">-const*$M440*$K440*I440</f>
        <v>8.99898888371706</v>
      </c>
      <c r="U440" s="72" t="n">
        <f aca="false">omega*EXP(-A440/tau)*30/PI()</f>
        <v>5685.88268889407</v>
      </c>
      <c r="V440" s="70" t="n">
        <f aca="false">const*($O440/omega)*K440*(wy*I440-wz*(H440-Q440))</f>
        <v>0.307545946086273</v>
      </c>
      <c r="W440" s="70" t="n">
        <f aca="false">const*($O440/omega)*K440*(wz*(G440-P440)-wx*I440)</f>
        <v>7.24363159076502</v>
      </c>
      <c r="X440" s="70" t="n">
        <f aca="false">const*($O440/omega)*K440*(wx*(H440-Q440)-wy*(G440-P440))</f>
        <v>6.46804242215291</v>
      </c>
      <c r="Y440" s="70" t="n">
        <f aca="false">R440+V440</f>
        <v>-0.166804324314885</v>
      </c>
      <c r="Z440" s="70" t="n">
        <f aca="false">S440+W440</f>
        <v>-0.771679048127603</v>
      </c>
      <c r="AA440" s="70" t="n">
        <f aca="false">T440+X440-32.174</f>
        <v>-16.70696869413</v>
      </c>
      <c r="AB440" s="0" t="n">
        <f aca="false">IF(($D440-height)*($D441-height)&lt;0,1,0)</f>
        <v>0</v>
      </c>
    </row>
    <row r="441" customFormat="false" ht="12.75" hidden="false" customHeight="false" outlineLevel="0" collapsed="false">
      <c r="A441" s="0" t="n">
        <f aca="false">A440+dt</f>
        <v>4.08999999999996</v>
      </c>
      <c r="B441" s="70" t="n">
        <f aca="false">B440+G440*dt+0.5*Y440*dt*dt</f>
        <v>8.84829883333894</v>
      </c>
      <c r="C441" s="70" t="n">
        <f aca="false">C440+H440*dt+0.5*Z440*dt*dt</f>
        <v>230.193556182741</v>
      </c>
      <c r="D441" s="70" t="n">
        <f aca="false">D440+I440*dt+0.5*AA440*dt*dt</f>
        <v>-20.0379600730228</v>
      </c>
      <c r="E441" s="1" t="n">
        <f aca="false">SQRT(B441^2+C441^2)</f>
        <v>230.363551154042</v>
      </c>
      <c r="F441" s="1" t="n">
        <f aca="false">ATAN2(C441,B441)*180/PI()</f>
        <v>2.20128105417695</v>
      </c>
      <c r="G441" s="69" t="n">
        <f aca="false">G440+Y440*dt</f>
        <v>2.69112746551068</v>
      </c>
      <c r="H441" s="69" t="n">
        <f aca="false">H440+Z440*dt</f>
        <v>45.4936644386757</v>
      </c>
      <c r="I441" s="69" t="n">
        <f aca="false">I440+AA440*dt</f>
        <v>-51.2526036509159</v>
      </c>
      <c r="J441" s="1" t="n">
        <f aca="false">SQRT(G441^2+H441^2+I441^2)</f>
        <v>68.5838541647546</v>
      </c>
      <c r="K441" s="1" t="n">
        <f aca="false">IF(D441&gt;=hwind,SQRT((G441-vxw)^2+(H441-vyw)^2+I441^2),J441)</f>
        <v>68.5838541647546</v>
      </c>
      <c r="L441" s="1" t="n">
        <f aca="false">J441/1.467</f>
        <v>46.7510935001736</v>
      </c>
      <c r="M441" s="70" t="n">
        <f aca="false">cd0+cdspin*(spin/1000)*EXP(-A441/(tau*146.7/K441))</f>
        <v>0.479269508621707</v>
      </c>
      <c r="N441" s="71" t="n">
        <f aca="false">(romega/K441)*EXP(-A441/(tau*146.7/K441))</f>
        <v>1.1294309013619</v>
      </c>
      <c r="O441" s="71" t="n">
        <f aca="false">cl2_*N441/(cl0+cl1_*N441)</f>
        <v>0.393094292100692</v>
      </c>
      <c r="P441" s="71" t="n">
        <f aca="false">IF(D441&gt;=hwind,vxw,0)</f>
        <v>0</v>
      </c>
      <c r="Q441" s="71" t="n">
        <f aca="false">IF(D441&gt;=hwind,vyw,0)</f>
        <v>0</v>
      </c>
      <c r="R441" s="70" t="n">
        <f aca="false">-const*$M441*$K441*(G441-P441)</f>
        <v>-0.474837173418437</v>
      </c>
      <c r="S441" s="70" t="n">
        <f aca="false">-const*$M441*$K441*(H441-Q441)</f>
        <v>-8.02714970114147</v>
      </c>
      <c r="T441" s="70" t="n">
        <f aca="false">-const*$M441*$K441*I441</f>
        <v>9.04328827223283</v>
      </c>
      <c r="U441" s="72" t="n">
        <f aca="false">omega*EXP(-A441/tau)*30/PI()</f>
        <v>5683.98771051171</v>
      </c>
      <c r="V441" s="70" t="n">
        <f aca="false">const*($O441/omega)*K441*(wy*I441-wz*(H441-Q441))</f>
        <v>0.305966608031982</v>
      </c>
      <c r="W441" s="70" t="n">
        <f aca="false">const*($O441/omega)*K441*(wz*(G441-P441)-wx*I441)</f>
        <v>7.27756392964125</v>
      </c>
      <c r="X441" s="70" t="n">
        <f aca="false">const*($O441/omega)*K441*(wx*(H441-Q441)-wy*(G441-P441))</f>
        <v>6.47589435161471</v>
      </c>
      <c r="Y441" s="70" t="n">
        <f aca="false">R441+V441</f>
        <v>-0.168870565386455</v>
      </c>
      <c r="Z441" s="70" t="n">
        <f aca="false">S441+W441</f>
        <v>-0.749585771500223</v>
      </c>
      <c r="AA441" s="70" t="n">
        <f aca="false">T441+X441-32.174</f>
        <v>-16.6548173761525</v>
      </c>
      <c r="AB441" s="0" t="n">
        <f aca="false">IF(($D441-height)*($D442-height)&lt;0,1,0)</f>
        <v>0</v>
      </c>
    </row>
    <row r="442" customFormat="false" ht="12.75" hidden="false" customHeight="false" outlineLevel="0" collapsed="false">
      <c r="A442" s="0" t="n">
        <f aca="false">A441+dt</f>
        <v>4.09999999999996</v>
      </c>
      <c r="B442" s="70" t="n">
        <f aca="false">B441+G441*dt+0.5*Y441*dt*dt</f>
        <v>8.87520166446578</v>
      </c>
      <c r="C442" s="70" t="n">
        <f aca="false">C441+H441*dt+0.5*Z441*dt*dt</f>
        <v>230.64845534784</v>
      </c>
      <c r="D442" s="70" t="n">
        <f aca="false">D441+I441*dt+0.5*AA441*dt*dt</f>
        <v>-20.5513188504007</v>
      </c>
      <c r="E442" s="1" t="n">
        <f aca="false">SQRT(B442^2+C442^2)</f>
        <v>230.819148163512</v>
      </c>
      <c r="F442" s="1" t="n">
        <f aca="false">ATAN2(C442,B442)*180/PI()</f>
        <v>2.20361693757771</v>
      </c>
      <c r="G442" s="69" t="n">
        <f aca="false">G441+Y441*dt</f>
        <v>2.68943875985682</v>
      </c>
      <c r="H442" s="69" t="n">
        <f aca="false">H441+Z441*dt</f>
        <v>45.4861685809607</v>
      </c>
      <c r="I442" s="69" t="n">
        <f aca="false">I441+AA441*dt</f>
        <v>-51.4191518246774</v>
      </c>
      <c r="J442" s="1" t="n">
        <f aca="false">SQRT(G442^2+H442^2+I442^2)</f>
        <v>68.7033753711404</v>
      </c>
      <c r="K442" s="1" t="n">
        <f aca="false">IF(D442&gt;=hwind,SQRT((G442-vxw)^2+(H442-vyw)^2+I442^2),J442)</f>
        <v>68.7033753711404</v>
      </c>
      <c r="L442" s="1" t="n">
        <f aca="false">J442/1.467</f>
        <v>46.8325667151605</v>
      </c>
      <c r="M442" s="70" t="n">
        <f aca="false">cd0+cdspin*(spin/1000)*EXP(-A442/(tau*146.7/K442))</f>
        <v>0.479221830846724</v>
      </c>
      <c r="N442" s="71" t="n">
        <f aca="false">(romega/K442)*EXP(-A442/(tau*146.7/K442))</f>
        <v>1.12716486389657</v>
      </c>
      <c r="O442" s="71" t="n">
        <f aca="false">cl2_*N442/(cl0+cl1_*N442)</f>
        <v>0.392951170286074</v>
      </c>
      <c r="P442" s="71" t="n">
        <f aca="false">IF(D442&gt;=hwind,vxw,0)</f>
        <v>0</v>
      </c>
      <c r="Q442" s="71" t="n">
        <f aca="false">IF(D442&gt;=hwind,vyw,0)</f>
        <v>0</v>
      </c>
      <c r="R442" s="70" t="n">
        <f aca="false">-const*$M442*$K442*(G442-P442)</f>
        <v>-0.47531889986724</v>
      </c>
      <c r="S442" s="70" t="n">
        <f aca="false">-const*$M442*$K442*(H442-Q442)</f>
        <v>-8.03901391315901</v>
      </c>
      <c r="T442" s="70" t="n">
        <f aca="false">-const*$M442*$K442*I442</f>
        <v>9.08758178182627</v>
      </c>
      <c r="U442" s="72" t="n">
        <f aca="false">omega*EXP(-A442/tau)*30/PI()</f>
        <v>5682.09336368356</v>
      </c>
      <c r="V442" s="70" t="n">
        <f aca="false">const*($O442/omega)*K442*(wy*I442-wz*(H442-Q442))</f>
        <v>0.304391242386535</v>
      </c>
      <c r="W442" s="70" t="n">
        <f aca="false">const*($O442/omega)*K442*(wz*(G442-P442)-wx*I442)</f>
        <v>7.31147469634714</v>
      </c>
      <c r="X442" s="70" t="n">
        <f aca="false">const*($O442/omega)*K442*(wx*(H442-Q442)-wy*(G442-P442))</f>
        <v>6.48376335252787</v>
      </c>
      <c r="Y442" s="70" t="n">
        <f aca="false">R442+V442</f>
        <v>-0.170927657480705</v>
      </c>
      <c r="Z442" s="70" t="n">
        <f aca="false">S442+W442</f>
        <v>-0.727539216811877</v>
      </c>
      <c r="AA442" s="70" t="n">
        <f aca="false">T442+X442-32.174</f>
        <v>-16.6026548656459</v>
      </c>
      <c r="AB442" s="0" t="n">
        <f aca="false">IF(($D442-height)*($D443-height)&lt;0,1,0)</f>
        <v>0</v>
      </c>
    </row>
    <row r="443" customFormat="false" ht="12.75" hidden="false" customHeight="false" outlineLevel="0" collapsed="false">
      <c r="A443" s="0" t="n">
        <f aca="false">A442+dt</f>
        <v>4.10999999999996</v>
      </c>
      <c r="B443" s="70" t="n">
        <f aca="false">B442+G442*dt+0.5*Y442*dt*dt</f>
        <v>8.90208750568147</v>
      </c>
      <c r="C443" s="70" t="n">
        <f aca="false">C442+H442*dt+0.5*Z442*dt*dt</f>
        <v>231.103280656688</v>
      </c>
      <c r="D443" s="70" t="n">
        <f aca="false">D442+I442*dt+0.5*AA442*dt*dt</f>
        <v>-21.0663405013908</v>
      </c>
      <c r="E443" s="1" t="n">
        <f aca="false">SQRT(B443^2+C443^2)</f>
        <v>231.274671099632</v>
      </c>
      <c r="F443" s="1" t="n">
        <f aca="false">ATAN2(C443,B443)*180/PI()</f>
        <v>2.20594011621703</v>
      </c>
      <c r="G443" s="69" t="n">
        <f aca="false">G442+Y442*dt</f>
        <v>2.68772948328201</v>
      </c>
      <c r="H443" s="69" t="n">
        <f aca="false">H442+Z442*dt</f>
        <v>45.4788931887926</v>
      </c>
      <c r="I443" s="69" t="n">
        <f aca="false">I442+AA442*dt</f>
        <v>-51.5851783733339</v>
      </c>
      <c r="J443" s="1" t="n">
        <f aca="false">SQRT(G443^2+H443^2+I443^2)</f>
        <v>68.8228468116626</v>
      </c>
      <c r="K443" s="1" t="n">
        <f aca="false">IF(D443&gt;=hwind,SQRT((G443-vxw)^2+(H443-vyw)^2+I443^2),J443)</f>
        <v>68.8228468116626</v>
      </c>
      <c r="L443" s="1" t="n">
        <f aca="false">J443/1.467</f>
        <v>46.9140060065867</v>
      </c>
      <c r="M443" s="70" t="n">
        <f aca="false">cd0+cdspin*(spin/1000)*EXP(-A443/(tau*146.7/K443))</f>
        <v>0.479174077213996</v>
      </c>
      <c r="N443" s="71" t="n">
        <f aca="false">(romega/K443)*EXP(-A443/(tau*146.7/K443))</f>
        <v>1.12490703208216</v>
      </c>
      <c r="O443" s="71" t="n">
        <f aca="false">cl2_*N443/(cl0+cl1_*N443)</f>
        <v>0.392808097489996</v>
      </c>
      <c r="P443" s="71" t="n">
        <f aca="false">IF(D443&gt;=hwind,vxw,0)</f>
        <v>0</v>
      </c>
      <c r="Q443" s="71" t="n">
        <f aca="false">IF(D443&gt;=hwind,vyw,0)</f>
        <v>0</v>
      </c>
      <c r="R443" s="70" t="n">
        <f aca="false">-const*$M443*$K443*(G443-P443)</f>
        <v>-0.475795421800953</v>
      </c>
      <c r="S443" s="70" t="n">
        <f aca="false">-const*$M443*$K443*(H443-Q443)</f>
        <v>-8.05090292843719</v>
      </c>
      <c r="T443" s="70" t="n">
        <f aca="false">-const*$M443*$K443*I443</f>
        <v>9.13186831319309</v>
      </c>
      <c r="U443" s="72" t="n">
        <f aca="false">omega*EXP(-A443/tau)*30/PI()</f>
        <v>5680.19964819911</v>
      </c>
      <c r="V443" s="70" t="n">
        <f aca="false">const*($O443/omega)*K443*(wy*I443-wz*(H443-Q443))</f>
        <v>0.302819879857406</v>
      </c>
      <c r="W443" s="70" t="n">
        <f aca="false">const*($O443/omega)*K443*(wz*(G443-P443)-wx*I443)</f>
        <v>7.34536309761193</v>
      </c>
      <c r="X443" s="70" t="n">
        <f aca="false">const*($O443/omega)*K443*(wx*(H443-Q443)-wy*(G443-P443))</f>
        <v>6.49164919514004</v>
      </c>
      <c r="Y443" s="70" t="n">
        <f aca="false">R443+V443</f>
        <v>-0.172975541943548</v>
      </c>
      <c r="Z443" s="70" t="n">
        <f aca="false">S443+W443</f>
        <v>-0.705539830825261</v>
      </c>
      <c r="AA443" s="70" t="n">
        <f aca="false">T443+X443-32.174</f>
        <v>-16.5504824916669</v>
      </c>
      <c r="AB443" s="0" t="n">
        <f aca="false">IF(($D443-height)*($D444-height)&lt;0,1,0)</f>
        <v>0</v>
      </c>
    </row>
    <row r="444" customFormat="false" ht="12.75" hidden="false" customHeight="false" outlineLevel="0" collapsed="false">
      <c r="A444" s="0" t="n">
        <f aca="false">A443+dt</f>
        <v>4.11999999999996</v>
      </c>
      <c r="B444" s="70" t="n">
        <f aca="false">B443+G443*dt+0.5*Y443*dt*dt</f>
        <v>8.9289561517372</v>
      </c>
      <c r="C444" s="70" t="n">
        <f aca="false">C443+H443*dt+0.5*Z443*dt*dt</f>
        <v>231.558034311585</v>
      </c>
      <c r="D444" s="70" t="n">
        <f aca="false">D443+I443*dt+0.5*AA443*dt*dt</f>
        <v>-21.5830198092487</v>
      </c>
      <c r="E444" s="1" t="n">
        <f aca="false">SQRT(B444^2+C444^2)</f>
        <v>231.730122151188</v>
      </c>
      <c r="F444" s="1" t="n">
        <f aca="false">ATAN2(C444,B444)*180/PI()</f>
        <v>2.20825059555775</v>
      </c>
      <c r="G444" s="69" t="n">
        <f aca="false">G443+Y443*dt</f>
        <v>2.68599972786257</v>
      </c>
      <c r="H444" s="69" t="n">
        <f aca="false">H443+Z443*dt</f>
        <v>45.4718377904844</v>
      </c>
      <c r="I444" s="69" t="n">
        <f aca="false">I443+AA443*dt</f>
        <v>-51.7506831982505</v>
      </c>
      <c r="J444" s="1" t="n">
        <f aca="false">SQRT(G444^2+H444^2+I444^2)</f>
        <v>68.9422645266885</v>
      </c>
      <c r="K444" s="1" t="n">
        <f aca="false">IF(D444&gt;=hwind,SQRT((G444-vxw)^2+(H444-vyw)^2+I444^2),J444)</f>
        <v>68.9422645266885</v>
      </c>
      <c r="L444" s="1" t="n">
        <f aca="false">J444/1.467</f>
        <v>46.9954086753159</v>
      </c>
      <c r="M444" s="70" t="n">
        <f aca="false">cd0+cdspin*(spin/1000)*EXP(-A444/(tau*146.7/K444))</f>
        <v>0.479126248512774</v>
      </c>
      <c r="N444" s="71" t="n">
        <f aca="false">(romega/K444)*EXP(-A444/(tau*146.7/K444))</f>
        <v>1.12265742781752</v>
      </c>
      <c r="O444" s="71" t="n">
        <f aca="false">cl2_*N444/(cl0+cl1_*N444)</f>
        <v>0.392665077914912</v>
      </c>
      <c r="P444" s="71" t="n">
        <f aca="false">IF(D444&gt;=hwind,vxw,0)</f>
        <v>0</v>
      </c>
      <c r="Q444" s="71" t="n">
        <f aca="false">IF(D444&gt;=hwind,vyw,0)</f>
        <v>0</v>
      </c>
      <c r="R444" s="70" t="n">
        <f aca="false">-const*$M444*$K444*(G444-P444)</f>
        <v>-0.476266711923621</v>
      </c>
      <c r="S444" s="70" t="n">
        <f aca="false">-const*$M444*$K444*(H444-Q444)</f>
        <v>-8.06281640498599</v>
      </c>
      <c r="T444" s="70" t="n">
        <f aca="false">-const*$M444*$K444*I444</f>
        <v>9.1761467698454</v>
      </c>
      <c r="U444" s="72" t="n">
        <f aca="false">omega*EXP(-A444/tau)*30/PI()</f>
        <v>5678.30656384796</v>
      </c>
      <c r="V444" s="70" t="n">
        <f aca="false">const*($O444/omega)*K444*(wy*I444-wz*(H444-Q444))</f>
        <v>0.301252551343897</v>
      </c>
      <c r="W444" s="70" t="n">
        <f aca="false">const*($O444/omega)*K444*(wz*(G444-P444)-wx*I444)</f>
        <v>7.37922834363886</v>
      </c>
      <c r="X444" s="70" t="n">
        <f aca="false">const*($O444/omega)*K444*(wx*(H444-Q444)-wy*(G444-P444))</f>
        <v>6.49955165313043</v>
      </c>
      <c r="Y444" s="70" t="n">
        <f aca="false">R444+V444</f>
        <v>-0.175014160579724</v>
      </c>
      <c r="Z444" s="70" t="n">
        <f aca="false">S444+W444</f>
        <v>-0.683588061347129</v>
      </c>
      <c r="AA444" s="70" t="n">
        <f aca="false">T444+X444-32.174</f>
        <v>-16.4983015770242</v>
      </c>
      <c r="AB444" s="0" t="n">
        <f aca="false">IF(($D444-height)*($D445-height)&lt;0,1,0)</f>
        <v>0</v>
      </c>
    </row>
    <row r="445" customFormat="false" ht="12.75" hidden="false" customHeight="false" outlineLevel="0" collapsed="false">
      <c r="A445" s="0" t="n">
        <f aca="false">A444+dt</f>
        <v>4.12999999999996</v>
      </c>
      <c r="B445" s="70" t="n">
        <f aca="false">B444+G444*dt+0.5*Y444*dt*dt</f>
        <v>8.95580739830779</v>
      </c>
      <c r="C445" s="70" t="n">
        <f aca="false">C444+H444*dt+0.5*Z444*dt*dt</f>
        <v>232.012718510087</v>
      </c>
      <c r="D445" s="70" t="n">
        <f aca="false">D444+I444*dt+0.5*AA444*dt*dt</f>
        <v>-22.1013515563101</v>
      </c>
      <c r="E445" s="1" t="n">
        <f aca="false">SQRT(B445^2+C445^2)</f>
        <v>232.185503502256</v>
      </c>
      <c r="F445" s="1" t="n">
        <f aca="false">ATAN2(C445,B445)*180/PI()</f>
        <v>2.21054838118167</v>
      </c>
      <c r="G445" s="69" t="n">
        <f aca="false">G444+Y444*dt</f>
        <v>2.68424958625678</v>
      </c>
      <c r="H445" s="69" t="n">
        <f aca="false">H444+Z444*dt</f>
        <v>45.4650019098709</v>
      </c>
      <c r="I445" s="69" t="n">
        <f aca="false">I444+AA444*dt</f>
        <v>-51.9156662140208</v>
      </c>
      <c r="J445" s="1" t="n">
        <f aca="false">SQRT(G445^2+H445^2+I445^2)</f>
        <v>69.0616246040556</v>
      </c>
      <c r="K445" s="1" t="n">
        <f aca="false">IF(D445&gt;=hwind,SQRT((G445-vxw)^2+(H445-vyw)^2+I445^2),J445)</f>
        <v>69.0616246040556</v>
      </c>
      <c r="L445" s="1" t="n">
        <f aca="false">J445/1.467</f>
        <v>47.076772054571</v>
      </c>
      <c r="M445" s="70" t="n">
        <f aca="false">cd0+cdspin*(spin/1000)*EXP(-A445/(tau*146.7/K445))</f>
        <v>0.479078345530101</v>
      </c>
      <c r="N445" s="71" t="n">
        <f aca="false">(romega/K445)*EXP(-A445/(tau*146.7/K445))</f>
        <v>1.12041607158752</v>
      </c>
      <c r="O445" s="71" t="n">
        <f aca="false">cl2_*N445/(cl0+cl1_*N445)</f>
        <v>0.392522115707814</v>
      </c>
      <c r="P445" s="71" t="n">
        <f aca="false">IF(D445&gt;=hwind,vxw,0)</f>
        <v>0</v>
      </c>
      <c r="Q445" s="71" t="n">
        <f aca="false">IF(D445&gt;=hwind,vyw,0)</f>
        <v>0</v>
      </c>
      <c r="R445" s="70" t="n">
        <f aca="false">-const*$M445*$K445*(G445-P445)</f>
        <v>-0.476732743588171</v>
      </c>
      <c r="S445" s="70" t="n">
        <f aca="false">-const*$M445*$K445*(H445-Q445)</f>
        <v>-8.07475400525619</v>
      </c>
      <c r="T445" s="70" t="n">
        <f aca="false">-const*$M445*$K445*I445</f>
        <v>9.22041605822948</v>
      </c>
      <c r="U445" s="72" t="n">
        <f aca="false">omega*EXP(-A445/tau)*30/PI()</f>
        <v>5676.41411041977</v>
      </c>
      <c r="V445" s="70" t="n">
        <f aca="false">const*($O445/omega)*K445*(wy*I445-wz*(H445-Q445))</f>
        <v>0.299689287922623</v>
      </c>
      <c r="W445" s="70" t="n">
        <f aca="false">const*($O445/omega)*K445*(wz*(G445-P445)-wx*I445)</f>
        <v>7.41306964818057</v>
      </c>
      <c r="X445" s="70" t="n">
        <f aca="false">const*($O445/omega)*K445*(wx*(H445-Q445)-wy*(G445-P445))</f>
        <v>6.50747050354538</v>
      </c>
      <c r="Y445" s="70" t="n">
        <f aca="false">R445+V445</f>
        <v>-0.177043455665548</v>
      </c>
      <c r="Z445" s="70" t="n">
        <f aca="false">S445+W445</f>
        <v>-0.661684357075618</v>
      </c>
      <c r="AA445" s="70" t="n">
        <f aca="false">T445+X445-32.174</f>
        <v>-16.4461134382251</v>
      </c>
      <c r="AB445" s="0" t="n">
        <f aca="false">IF(($D445-height)*($D446-height)&lt;0,1,0)</f>
        <v>0</v>
      </c>
    </row>
    <row r="446" customFormat="false" ht="12.75" hidden="false" customHeight="false" outlineLevel="0" collapsed="false">
      <c r="A446" s="0" t="n">
        <f aca="false">A445+dt</f>
        <v>4.13999999999996</v>
      </c>
      <c r="B446" s="70" t="n">
        <f aca="false">B445+G445*dt+0.5*Y445*dt*dt</f>
        <v>8.98264104199758</v>
      </c>
      <c r="C446" s="70" t="n">
        <f aca="false">C445+H445*dt+0.5*Z445*dt*dt</f>
        <v>232.467335444967</v>
      </c>
      <c r="D446" s="70" t="n">
        <f aca="false">D445+I445*dt+0.5*AA445*dt*dt</f>
        <v>-22.6213305241222</v>
      </c>
      <c r="E446" s="1" t="n">
        <f aca="false">SQRT(B446^2+C446^2)</f>
        <v>232.640817332153</v>
      </c>
      <c r="F446" s="1" t="n">
        <f aca="false">ATAN2(C446,B446)*180/PI()</f>
        <v>2.21283347879168</v>
      </c>
      <c r="G446" s="69" t="n">
        <f aca="false">G445+Y445*dt</f>
        <v>2.68247915170012</v>
      </c>
      <c r="H446" s="69" t="n">
        <f aca="false">H445+Z445*dt</f>
        <v>45.4583850663001</v>
      </c>
      <c r="I446" s="69" t="n">
        <f aca="false">I445+AA445*dt</f>
        <v>-52.080127348403</v>
      </c>
      <c r="J446" s="1" t="n">
        <f aca="false">SQRT(G446^2+H446^2+I446^2)</f>
        <v>69.180923178729</v>
      </c>
      <c r="K446" s="1" t="n">
        <f aca="false">IF(D446&gt;=hwind,SQRT((G446-vxw)^2+(H446-vyw)^2+I446^2),J446)</f>
        <v>69.180923178729</v>
      </c>
      <c r="L446" s="1" t="n">
        <f aca="false">J446/1.467</f>
        <v>47.1580935096994</v>
      </c>
      <c r="M446" s="70" t="n">
        <f aca="false">cd0+cdspin*(spin/1000)*EXP(-A446/(tau*146.7/K446))</f>
        <v>0.479030369050773</v>
      </c>
      <c r="N446" s="71" t="n">
        <f aca="false">(romega/K446)*EXP(-A446/(tau*146.7/K446))</f>
        <v>1.11818298249314</v>
      </c>
      <c r="O446" s="71" t="n">
        <f aca="false">cl2_*N446/(cl0+cl1_*N446)</f>
        <v>0.392379214960704</v>
      </c>
      <c r="P446" s="71" t="n">
        <f aca="false">IF(D446&gt;=hwind,vxw,0)</f>
        <v>0</v>
      </c>
      <c r="Q446" s="71" t="n">
        <f aca="false">IF(D446&gt;=hwind,vyw,0)</f>
        <v>0</v>
      </c>
      <c r="R446" s="70" t="n">
        <f aca="false">-const*$M446*$K446*(G446-P446)</f>
        <v>-0.477193490794563</v>
      </c>
      <c r="S446" s="70" t="n">
        <f aca="false">-const*$M446*$K446*(H446-Q446)</f>
        <v>-8.08671539606293</v>
      </c>
      <c r="T446" s="70" t="n">
        <f aca="false">-const*$M446*$K446*I446</f>
        <v>9.26467508784132</v>
      </c>
      <c r="U446" s="72" t="n">
        <f aca="false">omega*EXP(-A446/tau)*30/PI()</f>
        <v>5674.52228770427</v>
      </c>
      <c r="V446" s="70" t="n">
        <f aca="false">const*($O446/omega)*K446*(wy*I446-wz*(H446-Q446))</f>
        <v>0.298130120833223</v>
      </c>
      <c r="W446" s="70" t="n">
        <f aca="false">const*($O446/omega)*K446*(wz*(G446-P446)-wx*I446)</f>
        <v>7.44688622861274</v>
      </c>
      <c r="X446" s="70" t="n">
        <f aca="false">const*($O446/omega)*K446*(wx*(H446-Q446)-wy*(G446-P446))</f>
        <v>6.51540552673475</v>
      </c>
      <c r="Y446" s="70" t="n">
        <f aca="false">R446+V446</f>
        <v>-0.17906336996134</v>
      </c>
      <c r="Z446" s="70" t="n">
        <f aca="false">S446+W446</f>
        <v>-0.639829167450187</v>
      </c>
      <c r="AA446" s="70" t="n">
        <f aca="false">T446+X446-32.174</f>
        <v>-16.3939193854239</v>
      </c>
      <c r="AB446" s="0" t="n">
        <f aca="false">IF(($D446-height)*($D447-height)&lt;0,1,0)</f>
        <v>0</v>
      </c>
    </row>
    <row r="447" customFormat="false" ht="12.75" hidden="false" customHeight="false" outlineLevel="0" collapsed="false">
      <c r="A447" s="0" t="n">
        <f aca="false">A446+dt</f>
        <v>4.14999999999996</v>
      </c>
      <c r="B447" s="70" t="n">
        <f aca="false">B446+G446*dt+0.5*Y446*dt*dt</f>
        <v>9.00945688034608</v>
      </c>
      <c r="C447" s="70" t="n">
        <f aca="false">C446+H446*dt+0.5*Z446*dt*dt</f>
        <v>232.921887304172</v>
      </c>
      <c r="D447" s="70" t="n">
        <f aca="false">D446+I446*dt+0.5*AA446*dt*dt</f>
        <v>-23.1429514935755</v>
      </c>
      <c r="E447" s="1" t="n">
        <f aca="false">SQRT(B447^2+C447^2)</f>
        <v>233.096065815398</v>
      </c>
      <c r="F447" s="1" t="n">
        <f aca="false">ATAN2(C447,B447)*180/PI()</f>
        <v>2.21510589421387</v>
      </c>
      <c r="G447" s="69" t="n">
        <f aca="false">G446+Y446*dt</f>
        <v>2.68068851800051</v>
      </c>
      <c r="H447" s="69" t="n">
        <f aca="false">H446+Z446*dt</f>
        <v>45.4519867746256</v>
      </c>
      <c r="I447" s="69" t="n">
        <f aca="false">I446+AA446*dt</f>
        <v>-52.2440665422573</v>
      </c>
      <c r="J447" s="1" t="n">
        <f aca="false">SQRT(G447^2+H447^2+I447^2)</f>
        <v>69.3001564324575</v>
      </c>
      <c r="K447" s="1" t="n">
        <f aca="false">IF(D447&gt;=hwind,SQRT((G447-vxw)^2+(H447-vyw)^2+I447^2),J447)</f>
        <v>69.3001564324575</v>
      </c>
      <c r="L447" s="1" t="n">
        <f aca="false">J447/1.467</f>
        <v>47.2393704379397</v>
      </c>
      <c r="M447" s="70" t="n">
        <f aca="false">cd0+cdspin*(spin/1000)*EXP(-A447/(tau*146.7/K447))</f>
        <v>0.478982319857305</v>
      </c>
      <c r="N447" s="71" t="n">
        <f aca="false">(romega/K447)*EXP(-A447/(tau*146.7/K447))</f>
        <v>1.11595817828102</v>
      </c>
      <c r="O447" s="71" t="n">
        <f aca="false">cl2_*N447/(cl0+cl1_*N447)</f>
        <v>0.392236379711067</v>
      </c>
      <c r="P447" s="71" t="n">
        <f aca="false">IF(D447&gt;=hwind,vxw,0)</f>
        <v>0</v>
      </c>
      <c r="Q447" s="71" t="n">
        <f aca="false">IF(D447&gt;=hwind,vyw,0)</f>
        <v>0</v>
      </c>
      <c r="R447" s="70" t="n">
        <f aca="false">-const*$M447*$K447*(G447-P447)</f>
        <v>-0.477648928187864</v>
      </c>
      <c r="S447" s="70" t="n">
        <f aca="false">-const*$M447*$K447*(H447-Q447)</f>
        <v>-8.09870024851012</v>
      </c>
      <c r="T447" s="70" t="n">
        <f aca="false">-const*$M447*$K447*I447</f>
        <v>9.30892277134002</v>
      </c>
      <c r="U447" s="72" t="n">
        <f aca="false">omega*EXP(-A447/tau)*30/PI()</f>
        <v>5672.63109549125</v>
      </c>
      <c r="V447" s="70" t="n">
        <f aca="false">const*($O447/omega)*K447*(wy*I447-wz*(H447-Q447))</f>
        <v>0.296575081464319</v>
      </c>
      <c r="W447" s="70" t="n">
        <f aca="false">const*($O447/omega)*K447*(wz*(G447-P447)-wx*I447)</f>
        <v>7.48067730600592</v>
      </c>
      <c r="X447" s="70" t="n">
        <f aca="false">const*($O447/omega)*K447*(wx*(H447-Q447)-wy*(G447-P447))</f>
        <v>6.52335650628901</v>
      </c>
      <c r="Y447" s="70" t="n">
        <f aca="false">R447+V447</f>
        <v>-0.181073846723545</v>
      </c>
      <c r="Z447" s="70" t="n">
        <f aca="false">S447+W447</f>
        <v>-0.618022942504194</v>
      </c>
      <c r="AA447" s="70" t="n">
        <f aca="false">T447+X447-32.174</f>
        <v>-16.341720722371</v>
      </c>
      <c r="AB447" s="0" t="n">
        <f aca="false">IF(($D447-height)*($D448-height)&lt;0,1,0)</f>
        <v>0</v>
      </c>
    </row>
    <row r="448" customFormat="false" ht="12.75" hidden="false" customHeight="false" outlineLevel="0" collapsed="false">
      <c r="A448" s="0" t="n">
        <f aca="false">A447+dt</f>
        <v>4.15999999999996</v>
      </c>
      <c r="B448" s="70" t="n">
        <f aca="false">B447+G447*dt+0.5*Y447*dt*dt</f>
        <v>9.03625471183375</v>
      </c>
      <c r="C448" s="70" t="n">
        <f aca="false">C447+H447*dt+0.5*Z447*dt*dt</f>
        <v>233.376376270771</v>
      </c>
      <c r="D448" s="70" t="n">
        <f aca="false">D447+I447*dt+0.5*AA447*dt*dt</f>
        <v>-23.6662092450342</v>
      </c>
      <c r="E448" s="1" t="n">
        <f aca="false">SQRT(B448^2+C448^2)</f>
        <v>233.551251121662</v>
      </c>
      <c r="F448" s="1" t="n">
        <f aca="false">ATAN2(C448,B448)*180/PI()</f>
        <v>2.21736563339955</v>
      </c>
      <c r="G448" s="69" t="n">
        <f aca="false">G447+Y447*dt</f>
        <v>2.67887777953327</v>
      </c>
      <c r="H448" s="69" t="n">
        <f aca="false">H447+Z447*dt</f>
        <v>45.4458065452006</v>
      </c>
      <c r="I448" s="69" t="n">
        <f aca="false">I447+AA447*dt</f>
        <v>-52.407483749481</v>
      </c>
      <c r="J448" s="1" t="n">
        <f aca="false">SQRT(G448^2+H448^2+I448^2)</f>
        <v>69.4193205934312</v>
      </c>
      <c r="K448" s="1" t="n">
        <f aca="false">IF(D448&gt;=hwind,SQRT((G448-vxw)^2+(H448-vyw)^2+I448^2),J448)</f>
        <v>69.4193205934312</v>
      </c>
      <c r="L448" s="1" t="n">
        <f aca="false">J448/1.467</f>
        <v>47.3206002681876</v>
      </c>
      <c r="M448" s="70" t="n">
        <f aca="false">cd0+cdspin*(spin/1000)*EXP(-A448/(tau*146.7/K448))</f>
        <v>0.478934198729885</v>
      </c>
      <c r="N448" s="71" t="n">
        <f aca="false">(romega/K448)*EXP(-A448/(tau*146.7/K448))</f>
        <v>1.11374167537262</v>
      </c>
      <c r="O448" s="71" t="n">
        <f aca="false">cl2_*N448/(cl0+cl1_*N448)</f>
        <v>0.392093613942341</v>
      </c>
      <c r="P448" s="71" t="n">
        <f aca="false">IF(D448&gt;=hwind,vxw,0)</f>
        <v>0</v>
      </c>
      <c r="Q448" s="71" t="n">
        <f aca="false">IF(D448&gt;=hwind,vyw,0)</f>
        <v>0</v>
      </c>
      <c r="R448" s="70" t="n">
        <f aca="false">-const*$M448*$K448*(G448-P448)</f>
        <v>-0.478099031056239</v>
      </c>
      <c r="S448" s="70" t="n">
        <f aca="false">-const*$M448*$K448*(H448-Q448)</f>
        <v>-8.11070823791566</v>
      </c>
      <c r="T448" s="70" t="n">
        <f aca="false">-const*$M448*$K448*I448</f>
        <v>9.35315802465906</v>
      </c>
      <c r="U448" s="72" t="n">
        <f aca="false">omega*EXP(-A448/tau)*30/PI()</f>
        <v>5670.74053357058</v>
      </c>
      <c r="V448" s="70" t="n">
        <f aca="false">const*($O448/omega)*K448*(wy*I448-wz*(H448-Q448))</f>
        <v>0.295024201339714</v>
      </c>
      <c r="W448" s="70" t="n">
        <f aca="false">const*($O448/omega)*K448*(wz*(G448-P448)-wx*I448)</f>
        <v>7.51444210519561</v>
      </c>
      <c r="X448" s="70" t="n">
        <f aca="false">const*($O448/omega)*K448*(wx*(H448-Q448)-wy*(G448-P448))</f>
        <v>6.53132322897706</v>
      </c>
      <c r="Y448" s="70" t="n">
        <f aca="false">R448+V448</f>
        <v>-0.183074829716525</v>
      </c>
      <c r="Z448" s="70" t="n">
        <f aca="false">S448+W448</f>
        <v>-0.596266132720047</v>
      </c>
      <c r="AA448" s="70" t="n">
        <f aca="false">T448+X448-32.174</f>
        <v>-16.2895187463639</v>
      </c>
      <c r="AB448" s="0" t="n">
        <f aca="false">IF(($D448-height)*($D449-height)&lt;0,1,0)</f>
        <v>0</v>
      </c>
    </row>
    <row r="449" customFormat="false" ht="12.75" hidden="false" customHeight="false" outlineLevel="0" collapsed="false">
      <c r="A449" s="0" t="n">
        <f aca="false">A448+dt</f>
        <v>4.16999999999996</v>
      </c>
      <c r="B449" s="70" t="n">
        <f aca="false">B448+G448*dt+0.5*Y448*dt*dt</f>
        <v>9.0630343358876</v>
      </c>
      <c r="C449" s="70" t="n">
        <f aca="false">C448+H448*dt+0.5*Z448*dt*dt</f>
        <v>233.830804522917</v>
      </c>
      <c r="D449" s="70" t="n">
        <f aca="false">D448+I448*dt+0.5*AA448*dt*dt</f>
        <v>-24.1910985584663</v>
      </c>
      <c r="E449" s="1" t="n">
        <f aca="false">SQRT(B449^2+C449^2)</f>
        <v>234.006375415731</v>
      </c>
      <c r="F449" s="1" t="n">
        <f aca="false">ATAN2(C449,B449)*180/PI()</f>
        <v>2.21961270242731</v>
      </c>
      <c r="G449" s="69" t="n">
        <f aca="false">G448+Y448*dt</f>
        <v>2.67704703123611</v>
      </c>
      <c r="H449" s="69" t="n">
        <f aca="false">H448+Z448*dt</f>
        <v>45.4398438838734</v>
      </c>
      <c r="I449" s="69" t="n">
        <f aca="false">I448+AA448*dt</f>
        <v>-52.5703789369446</v>
      </c>
      <c r="J449" s="1" t="n">
        <f aca="false">SQRT(G449^2+H449^2+I449^2)</f>
        <v>69.5384119359379</v>
      </c>
      <c r="K449" s="1" t="n">
        <f aca="false">IF(D449&gt;=hwind,SQRT((G449-vxw)^2+(H449-vyw)^2+I449^2),J449)</f>
        <v>69.5384119359379</v>
      </c>
      <c r="L449" s="1" t="n">
        <f aca="false">J449/1.467</f>
        <v>47.401780460762</v>
      </c>
      <c r="M449" s="70" t="n">
        <f aca="false">cd0+cdspin*(spin/1000)*EXP(-A449/(tau*146.7/K449))</f>
        <v>0.478886006446343</v>
      </c>
      <c r="N449" s="71" t="n">
        <f aca="false">(romega/K449)*EXP(-A449/(tau*146.7/K449))</f>
        <v>1.11153348889291</v>
      </c>
      <c r="O449" s="71" t="n">
        <f aca="false">cl2_*N449/(cl0+cl1_*N449)</f>
        <v>0.39195092158439</v>
      </c>
      <c r="P449" s="71" t="n">
        <f aca="false">IF(D449&gt;=hwind,vxw,0)</f>
        <v>0</v>
      </c>
      <c r="Q449" s="71" t="n">
        <f aca="false">IF(D449&gt;=hwind,vyw,0)</f>
        <v>0</v>
      </c>
      <c r="R449" s="70" t="n">
        <f aca="false">-const*$M449*$K449*(G449-P449)</f>
        <v>-0.478543775328865</v>
      </c>
      <c r="S449" s="70" t="n">
        <f aca="false">-const*$M449*$K449*(H449-Q449)</f>
        <v>-8.12273904373747</v>
      </c>
      <c r="T449" s="70" t="n">
        <f aca="false">-const*$M449*$K449*I449</f>
        <v>9.3973797671154</v>
      </c>
      <c r="U449" s="72" t="n">
        <f aca="false">omega*EXP(-A449/tau)*30/PI()</f>
        <v>5668.85060173219</v>
      </c>
      <c r="V449" s="70" t="n">
        <f aca="false">const*($O449/omega)*K449*(wy*I449-wz*(H449-Q449))</f>
        <v>0.293477512104815</v>
      </c>
      <c r="W449" s="70" t="n">
        <f aca="false">const*($O449/omega)*K449*(wz*(G449-P449)-wx*I449)</f>
        <v>7.54817985485053</v>
      </c>
      <c r="X449" s="70" t="n">
        <f aca="false">const*($O449/omega)*K449*(wx*(H449-Q449)-wy*(G449-P449))</f>
        <v>6.53930548468481</v>
      </c>
      <c r="Y449" s="70" t="n">
        <f aca="false">R449+V449</f>
        <v>-0.18506626322405</v>
      </c>
      <c r="Z449" s="70" t="n">
        <f aca="false">S449+W449</f>
        <v>-0.574559188886944</v>
      </c>
      <c r="AA449" s="70" t="n">
        <f aca="false">T449+X449-32.174</f>
        <v>-16.2373147481998</v>
      </c>
      <c r="AB449" s="0" t="n">
        <f aca="false">IF(($D449-height)*($D450-height)&lt;0,1,0)</f>
        <v>0</v>
      </c>
    </row>
    <row r="450" customFormat="false" ht="12.75" hidden="false" customHeight="false" outlineLevel="0" collapsed="false">
      <c r="A450" s="0" t="n">
        <f aca="false">A449+dt</f>
        <v>4.17999999999996</v>
      </c>
      <c r="B450" s="70" t="n">
        <f aca="false">B449+G449*dt+0.5*Y449*dt*dt</f>
        <v>9.08979555288679</v>
      </c>
      <c r="C450" s="70" t="n">
        <f aca="false">C449+H449*dt+0.5*Z449*dt*dt</f>
        <v>234.285174233796</v>
      </c>
      <c r="D450" s="70" t="n">
        <f aca="false">D449+I449*dt+0.5*AA449*dt*dt</f>
        <v>-24.7176142135732</v>
      </c>
      <c r="E450" s="1" t="n">
        <f aca="false">SQRT(B450^2+C450^2)</f>
        <v>234.461440857454</v>
      </c>
      <c r="F450" s="1" t="n">
        <f aca="false">ATAN2(C450,B450)*180/PI()</f>
        <v>2.22184710750496</v>
      </c>
      <c r="G450" s="69" t="n">
        <f aca="false">G449+Y449*dt</f>
        <v>2.67519636860387</v>
      </c>
      <c r="H450" s="69" t="n">
        <f aca="false">H449+Z449*dt</f>
        <v>45.4340982919845</v>
      </c>
      <c r="I450" s="69" t="n">
        <f aca="false">I449+AA449*dt</f>
        <v>-52.7327520844266</v>
      </c>
      <c r="J450" s="1" t="n">
        <f aca="false">SQRT(G450^2+H450^2+I450^2)</f>
        <v>69.6574267800204</v>
      </c>
      <c r="K450" s="1" t="n">
        <f aca="false">IF(D450&gt;=hwind,SQRT((G450-vxw)^2+(H450-vyw)^2+I450^2),J450)</f>
        <v>69.6574267800204</v>
      </c>
      <c r="L450" s="1" t="n">
        <f aca="false">J450/1.467</f>
        <v>47.4829085071714</v>
      </c>
      <c r="M450" s="70" t="n">
        <f aca="false">cd0+cdspin*(spin/1000)*EXP(-A450/(tau*146.7/K450))</f>
        <v>0.478837743782115</v>
      </c>
      <c r="N450" s="71" t="n">
        <f aca="false">(romega/K450)*EXP(-A450/(tau*146.7/K450))</f>
        <v>1.10933363269866</v>
      </c>
      <c r="O450" s="71" t="n">
        <f aca="false">cl2_*N450/(cl0+cl1_*N450)</f>
        <v>0.391808306513968</v>
      </c>
      <c r="P450" s="71" t="n">
        <f aca="false">IF(D450&gt;=hwind,vxw,0)</f>
        <v>0</v>
      </c>
      <c r="Q450" s="71" t="n">
        <f aca="false">IF(D450&gt;=hwind,vyw,0)</f>
        <v>0</v>
      </c>
      <c r="R450" s="70" t="n">
        <f aca="false">-const*$M450*$K450*(G450-P450)</f>
        <v>-0.478983137573775</v>
      </c>
      <c r="S450" s="70" t="n">
        <f aca="false">-const*$M450*$K450*(H450-Q450)</f>
        <v>-8.13479234950042</v>
      </c>
      <c r="T450" s="70" t="n">
        <f aca="false">-const*$M450*$K450*I450</f>
        <v>9.4415869215165</v>
      </c>
      <c r="U450" s="72" t="n">
        <f aca="false">omega*EXP(-A450/tau)*30/PI()</f>
        <v>5666.9612997661</v>
      </c>
      <c r="V450" s="70" t="n">
        <f aca="false">const*($O450/omega)*K450*(wy*I450-wz*(H450-Q450))</f>
        <v>0.291935045513301</v>
      </c>
      <c r="W450" s="70" t="n">
        <f aca="false">const*($O450/omega)*K450*(wz*(G450-P450)-wx*I450)</f>
        <v>7.58188978753926</v>
      </c>
      <c r="X450" s="70" t="n">
        <f aca="false">const*($O450/omega)*K450*(wx*(H450-Q450)-wy*(G450-P450))</f>
        <v>6.5473030663545</v>
      </c>
      <c r="Y450" s="70" t="n">
        <f aca="false">R450+V450</f>
        <v>-0.187048092060474</v>
      </c>
      <c r="Z450" s="70" t="n">
        <f aca="false">S450+W450</f>
        <v>-0.55290256196116</v>
      </c>
      <c r="AA450" s="70" t="n">
        <f aca="false">T450+X450-32.174</f>
        <v>-16.185110012129</v>
      </c>
      <c r="AB450" s="0" t="n">
        <f aca="false">IF(($D450-height)*($D451-height)&lt;0,1,0)</f>
        <v>0</v>
      </c>
    </row>
    <row r="451" customFormat="false" ht="12.75" hidden="false" customHeight="false" outlineLevel="0" collapsed="false">
      <c r="A451" s="0" t="n">
        <f aca="false">A450+dt</f>
        <v>4.18999999999996</v>
      </c>
      <c r="B451" s="70" t="n">
        <f aca="false">B450+G450*dt+0.5*Y450*dt*dt</f>
        <v>9.11653816416823</v>
      </c>
      <c r="C451" s="70" t="n">
        <f aca="false">C450+H450*dt+0.5*Z450*dt*dt</f>
        <v>234.739487571588</v>
      </c>
      <c r="D451" s="70" t="n">
        <f aca="false">D450+I450*dt+0.5*AA450*dt*dt</f>
        <v>-25.245750989918</v>
      </c>
      <c r="E451" s="1" t="n">
        <f aca="false">SQRT(B451^2+C451^2)</f>
        <v>234.916449601705</v>
      </c>
      <c r="F451" s="1" t="n">
        <f aca="false">ATAN2(C451,B451)*180/PI()</f>
        <v>2.22406885497151</v>
      </c>
      <c r="G451" s="69" t="n">
        <f aca="false">G450+Y450*dt</f>
        <v>2.67332588768326</v>
      </c>
      <c r="H451" s="69" t="n">
        <f aca="false">H450+Z450*dt</f>
        <v>45.4285692663649</v>
      </c>
      <c r="I451" s="69" t="n">
        <f aca="false">I450+AA450*dt</f>
        <v>-52.8946031845479</v>
      </c>
      <c r="J451" s="1" t="n">
        <f aca="false">SQRT(G451^2+H451^2+I451^2)</f>
        <v>69.7763614911344</v>
      </c>
      <c r="K451" s="1" t="n">
        <f aca="false">IF(D451&gt;=hwind,SQRT((G451-vxw)^2+(H451-vyw)^2+I451^2),J451)</f>
        <v>69.7763614911344</v>
      </c>
      <c r="L451" s="1" t="n">
        <f aca="false">J451/1.467</f>
        <v>47.5639819298803</v>
      </c>
      <c r="M451" s="70" t="n">
        <f aca="false">cd0+cdspin*(spin/1000)*EXP(-A451/(tau*146.7/K451))</f>
        <v>0.478789411510205</v>
      </c>
      <c r="N451" s="71" t="n">
        <f aca="false">(romega/K451)*EXP(-A451/(tau*146.7/K451))</f>
        <v>1.10714211940621</v>
      </c>
      <c r="O451" s="71" t="n">
        <f aca="false">cl2_*N451/(cl0+cl1_*N451)</f>
        <v>0.39166577255519</v>
      </c>
      <c r="P451" s="71" t="n">
        <f aca="false">IF(D451&gt;=hwind,vxw,0)</f>
        <v>0</v>
      </c>
      <c r="Q451" s="71" t="n">
        <f aca="false">IF(D451&gt;=hwind,vyw,0)</f>
        <v>0</v>
      </c>
      <c r="R451" s="70" t="n">
        <f aca="false">-const*$M451*$K451*(G451-P451)</f>
        <v>-0.479417094995628</v>
      </c>
      <c r="S451" s="70" t="n">
        <f aca="false">-const*$M451*$K451*(H451-Q451)</f>
        <v>-8.14686784272399</v>
      </c>
      <c r="T451" s="70" t="n">
        <f aca="false">-const*$M451*$K451*I451</f>
        <v>9.48577841426527</v>
      </c>
      <c r="U451" s="72" t="n">
        <f aca="false">omega*EXP(-A451/tau)*30/PI()</f>
        <v>5665.07262746239</v>
      </c>
      <c r="V451" s="70" t="n">
        <f aca="false">const*($O451/omega)*K451*(wy*I451-wz*(H451-Q451))</f>
        <v>0.290396833414017</v>
      </c>
      <c r="W451" s="70" t="n">
        <f aca="false">const*($O451/omega)*K451*(wz*(G451-P451)-wx*I451)</f>
        <v>7.61557113979512</v>
      </c>
      <c r="X451" s="70" t="n">
        <f aca="false">const*($O451/omega)*K451*(wx*(H451-Q451)-wy*(G451-P451))</f>
        <v>6.55531576992475</v>
      </c>
      <c r="Y451" s="70" t="n">
        <f aca="false">R451+V451</f>
        <v>-0.189020261581611</v>
      </c>
      <c r="Z451" s="70" t="n">
        <f aca="false">S451+W451</f>
        <v>-0.531296702928867</v>
      </c>
      <c r="AA451" s="70" t="n">
        <f aca="false">T451+X451-32.174</f>
        <v>-16.13290581581</v>
      </c>
      <c r="AB451" s="0" t="n">
        <f aca="false">IF(($D451-height)*($D452-height)&lt;0,1,0)</f>
        <v>0</v>
      </c>
    </row>
    <row r="452" customFormat="false" ht="12.75" hidden="false" customHeight="false" outlineLevel="0" collapsed="false">
      <c r="A452" s="0" t="n">
        <f aca="false">A451+dt</f>
        <v>4.19999999999996</v>
      </c>
      <c r="B452" s="70" t="n">
        <f aca="false">B451+G451*dt+0.5*Y451*dt*dt</f>
        <v>9.14326197203198</v>
      </c>
      <c r="C452" s="70" t="n">
        <f aca="false">C451+H451*dt+0.5*Z451*dt*dt</f>
        <v>235.193746699416</v>
      </c>
      <c r="D452" s="70" t="n">
        <f aca="false">D451+I451*dt+0.5*AA451*dt*dt</f>
        <v>-25.7755036670543</v>
      </c>
      <c r="E452" s="1" t="n">
        <f aca="false">SQRT(B452^2+C452^2)</f>
        <v>235.371403798334</v>
      </c>
      <c r="F452" s="1" t="n">
        <f aca="false">ATAN2(C452,B452)*180/PI()</f>
        <v>2.22627795129904</v>
      </c>
      <c r="G452" s="69" t="n">
        <f aca="false">G451+Y451*dt</f>
        <v>2.67143568506744</v>
      </c>
      <c r="H452" s="69" t="n">
        <f aca="false">H451+Z451*dt</f>
        <v>45.4232562993356</v>
      </c>
      <c r="I452" s="69" t="n">
        <f aca="false">I451+AA451*dt</f>
        <v>-53.055932242706</v>
      </c>
      <c r="J452" s="1" t="n">
        <f aca="false">SQRT(G452^2+H452^2+I452^2)</f>
        <v>69.8952124798058</v>
      </c>
      <c r="K452" s="1" t="n">
        <f aca="false">IF(D452&gt;=hwind,SQRT((G452-vxw)^2+(H452-vyw)^2+I452^2),J452)</f>
        <v>69.8952124798058</v>
      </c>
      <c r="L452" s="1" t="n">
        <f aca="false">J452/1.467</f>
        <v>47.6449982820762</v>
      </c>
      <c r="M452" s="70" t="n">
        <f aca="false">cd0+cdspin*(spin/1000)*EXP(-A452/(tau*146.7/K452))</f>
        <v>0.47874101040115</v>
      </c>
      <c r="N452" s="71" t="n">
        <f aca="false">(romega/K452)*EXP(-A452/(tau*146.7/K452))</f>
        <v>1.10495896041889</v>
      </c>
      <c r="O452" s="71" t="n">
        <f aca="false">cl2_*N452/(cl0+cl1_*N452)</f>
        <v>0.391523323479997</v>
      </c>
      <c r="P452" s="71" t="n">
        <f aca="false">IF(D452&gt;=hwind,vxw,0)</f>
        <v>0</v>
      </c>
      <c r="Q452" s="71" t="n">
        <f aca="false">IF(D452&gt;=hwind,vyw,0)</f>
        <v>0</v>
      </c>
      <c r="R452" s="70" t="n">
        <f aca="false">-const*$M452*$K452*(G452-P452)</f>
        <v>-0.479845625433402</v>
      </c>
      <c r="S452" s="70" t="n">
        <f aca="false">-const*$M452*$K452*(H452-Q452)</f>
        <v>-8.15896521485081</v>
      </c>
      <c r="T452" s="70" t="n">
        <f aca="false">-const*$M452*$K452*I452</f>
        <v>9.52995317546292</v>
      </c>
      <c r="U452" s="72" t="n">
        <f aca="false">omega*EXP(-A452/tau)*30/PI()</f>
        <v>5663.18458461119</v>
      </c>
      <c r="V452" s="70" t="n">
        <f aca="false">const*($O452/omega)*K452*(wy*I452-wz*(H452-Q452))</f>
        <v>0.288862907738105</v>
      </c>
      <c r="W452" s="70" t="n">
        <f aca="false">const*($O452/omega)*K452*(wz*(G452-P452)-wx*I452)</f>
        <v>7.6492231521793</v>
      </c>
      <c r="X452" s="70" t="n">
        <f aca="false">const*($O452/omega)*K452*(wx*(H452-Q452)-wy*(G452-P452))</f>
        <v>6.56334339427141</v>
      </c>
      <c r="Y452" s="70" t="n">
        <f aca="false">R452+V452</f>
        <v>-0.190982717695297</v>
      </c>
      <c r="Z452" s="70" t="n">
        <f aca="false">S452+W452</f>
        <v>-0.509742062671508</v>
      </c>
      <c r="AA452" s="70" t="n">
        <f aca="false">T452+X452-32.174</f>
        <v>-16.0807034302657</v>
      </c>
      <c r="AB452" s="0" t="n">
        <f aca="false">IF(($D452-height)*($D453-height)&lt;0,1,0)</f>
        <v>0</v>
      </c>
    </row>
    <row r="453" customFormat="false" ht="12.75" hidden="false" customHeight="false" outlineLevel="0" collapsed="false">
      <c r="A453" s="0" t="n">
        <f aca="false">A452+dt</f>
        <v>4.20999999999995</v>
      </c>
      <c r="B453" s="70" t="n">
        <f aca="false">B452+G452*dt+0.5*Y452*dt*dt</f>
        <v>9.16996677974677</v>
      </c>
      <c r="C453" s="70" t="n">
        <f aca="false">C452+H452*dt+0.5*Z452*dt*dt</f>
        <v>235.647953775306</v>
      </c>
      <c r="D453" s="70" t="n">
        <f aca="false">D452+I452*dt+0.5*AA452*dt*dt</f>
        <v>-26.3068670246529</v>
      </c>
      <c r="E453" s="1" t="n">
        <f aca="false">SQRT(B453^2+C453^2)</f>
        <v>235.826305592126</v>
      </c>
      <c r="F453" s="1" t="n">
        <f aca="false">ATAN2(C453,B453)*180/PI()</f>
        <v>2.22847440309462</v>
      </c>
      <c r="G453" s="69" t="n">
        <f aca="false">G452+Y452*dt</f>
        <v>2.66952585789049</v>
      </c>
      <c r="H453" s="69" t="n">
        <f aca="false">H452+Z452*dt</f>
        <v>45.4181588787089</v>
      </c>
      <c r="I453" s="69" t="n">
        <f aca="false">I452+AA452*dt</f>
        <v>-53.2167392770087</v>
      </c>
      <c r="J453" s="1" t="n">
        <f aca="false">SQRT(G453^2+H453^2+I453^2)</f>
        <v>70.0139762012893</v>
      </c>
      <c r="K453" s="1" t="n">
        <f aca="false">IF(D453&gt;=hwind,SQRT((G453-vxw)^2+(H453-vyw)^2+I453^2),J453)</f>
        <v>70.0139762012893</v>
      </c>
      <c r="L453" s="1" t="n">
        <f aca="false">J453/1.467</f>
        <v>47.7259551474365</v>
      </c>
      <c r="M453" s="70" t="n">
        <f aca="false">cd0+cdspin*(spin/1000)*EXP(-A453/(tau*146.7/K453))</f>
        <v>0.478692541222991</v>
      </c>
      <c r="N453" s="71" t="n">
        <f aca="false">(romega/K453)*EXP(-A453/(tau*146.7/K453))</f>
        <v>1.10278416595392</v>
      </c>
      <c r="O453" s="71" t="n">
        <f aca="false">cl2_*N453/(cl0+cl1_*N453)</f>
        <v>0.391380963008624</v>
      </c>
      <c r="P453" s="71" t="n">
        <f aca="false">IF(D453&gt;=hwind,vxw,0)</f>
        <v>0</v>
      </c>
      <c r="Q453" s="71" t="n">
        <f aca="false">IF(D453&gt;=hwind,vyw,0)</f>
        <v>0</v>
      </c>
      <c r="R453" s="70" t="n">
        <f aca="false">-const*$M453*$K453*(G453-P453)</f>
        <v>-0.480268707358027</v>
      </c>
      <c r="S453" s="70" t="n">
        <f aca="false">-const*$M453*$K453*(H453-Q453)</f>
        <v>-8.17108416117609</v>
      </c>
      <c r="T453" s="70" t="n">
        <f aca="false">-const*$M453*$K453*I453</f>
        <v>9.57411013900976</v>
      </c>
      <c r="U453" s="72" t="n">
        <f aca="false">omega*EXP(-A453/tau)*30/PI()</f>
        <v>5661.29717100273</v>
      </c>
      <c r="V453" s="70" t="n">
        <f aca="false">const*($O453/omega)*K453*(wy*I453-wz*(H453-Q453))</f>
        <v>0.28733330048636</v>
      </c>
      <c r="W453" s="70" t="n">
        <f aca="false">const*($O453/omega)*K453*(wz*(G453-P453)-wx*I453)</f>
        <v>7.68284506934247</v>
      </c>
      <c r="X453" s="70" t="n">
        <f aca="false">const*($O453/omega)*K453*(wx*(H453-Q453)-wy*(G453-P453))</f>
        <v>6.57138574114908</v>
      </c>
      <c r="Y453" s="70" t="n">
        <f aca="false">R453+V453</f>
        <v>-0.192935406871666</v>
      </c>
      <c r="Z453" s="70" t="n">
        <f aca="false">S453+W453</f>
        <v>-0.488239091833619</v>
      </c>
      <c r="AA453" s="70" t="n">
        <f aca="false">T453+X453-32.174</f>
        <v>-16.0285041198412</v>
      </c>
      <c r="AB453" s="0" t="n">
        <f aca="false">IF(($D453-height)*($D454-height)&lt;0,1,0)</f>
        <v>0</v>
      </c>
    </row>
    <row r="454" customFormat="false" ht="12.75" hidden="false" customHeight="false" outlineLevel="0" collapsed="false">
      <c r="A454" s="0" t="n">
        <f aca="false">A453+dt</f>
        <v>4.21999999999995</v>
      </c>
      <c r="B454" s="70" t="n">
        <f aca="false">B453+G453*dt+0.5*Y453*dt*dt</f>
        <v>9.19665239155533</v>
      </c>
      <c r="C454" s="70" t="n">
        <f aca="false">C453+H453*dt+0.5*Z453*dt*dt</f>
        <v>236.102110952139</v>
      </c>
      <c r="D454" s="70" t="n">
        <f aca="false">D453+I453*dt+0.5*AA453*dt*dt</f>
        <v>-26.839835842629</v>
      </c>
      <c r="E454" s="1" t="n">
        <f aca="false">SQRT(B454^2+C454^2)</f>
        <v>236.281157122753</v>
      </c>
      <c r="F454" s="1" t="n">
        <f aca="false">ATAN2(C454,B454)*180/PI()</f>
        <v>2.23065821710207</v>
      </c>
      <c r="G454" s="69" t="n">
        <f aca="false">G453+Y453*dt</f>
        <v>2.66759650382177</v>
      </c>
      <c r="H454" s="69" t="n">
        <f aca="false">H453+Z453*dt</f>
        <v>45.4132764877906</v>
      </c>
      <c r="I454" s="69" t="n">
        <f aca="false">I453+AA453*dt</f>
        <v>-53.3770243182071</v>
      </c>
      <c r="J454" s="1" t="n">
        <f aca="false">SQRT(G454^2+H454^2+I454^2)</f>
        <v>70.1326491552271</v>
      </c>
      <c r="K454" s="1" t="n">
        <f aca="false">IF(D454&gt;=hwind,SQRT((G454-vxw)^2+(H454-vyw)^2+I454^2),J454)</f>
        <v>70.1326491552271</v>
      </c>
      <c r="L454" s="1" t="n">
        <f aca="false">J454/1.467</f>
        <v>47.8068501398958</v>
      </c>
      <c r="M454" s="70" t="n">
        <f aca="false">cd0+cdspin*(spin/1000)*EXP(-A454/(tau*146.7/K454))</f>
        <v>0.478644004741237</v>
      </c>
      <c r="N454" s="71" t="n">
        <f aca="false">(romega/K454)*EXP(-A454/(tau*146.7/K454))</f>
        <v>1.10061774506898</v>
      </c>
      <c r="O454" s="71" t="n">
        <f aca="false">cl2_*N454/(cl0+cl1_*N454)</f>
        <v>0.391238694810059</v>
      </c>
      <c r="P454" s="71" t="n">
        <f aca="false">IF(D454&gt;=hwind,vxw,0)</f>
        <v>0</v>
      </c>
      <c r="Q454" s="71" t="n">
        <f aca="false">IF(D454&gt;=hwind,vyw,0)</f>
        <v>0</v>
      </c>
      <c r="R454" s="70" t="n">
        <f aca="false">-const*$M454*$K454*(G454-P454)</f>
        <v>-0.480686319869937</v>
      </c>
      <c r="S454" s="70" t="n">
        <f aca="false">-const*$M454*$K454*(H454-Q454)</f>
        <v>-8.18322438077781</v>
      </c>
      <c r="T454" s="70" t="n">
        <f aca="false">-const*$M454*$K454*I454</f>
        <v>9.618248242704</v>
      </c>
      <c r="U454" s="72" t="n">
        <f aca="false">omega*EXP(-A454/tau)*30/PI()</f>
        <v>5659.4103864273</v>
      </c>
      <c r="V454" s="70" t="n">
        <f aca="false">const*($O454/omega)*K454*(wy*I454-wz*(H454-Q454))</f>
        <v>0.28580804371682</v>
      </c>
      <c r="W454" s="70" t="n">
        <f aca="false">const*($O454/omega)*K454*(wz*(G454-P454)-wx*I454)</f>
        <v>7.71643614008463</v>
      </c>
      <c r="X454" s="70" t="n">
        <f aca="false">const*($O454/omega)*K454*(wx*(H454-Q454)-wy*(G454-P454))</f>
        <v>6.57944261513345</v>
      </c>
      <c r="Y454" s="70" t="n">
        <f aca="false">R454+V454</f>
        <v>-0.194878276153117</v>
      </c>
      <c r="Z454" s="70" t="n">
        <f aca="false">S454+W454</f>
        <v>-0.466788240693183</v>
      </c>
      <c r="AA454" s="70" t="n">
        <f aca="false">T454+X454-32.174</f>
        <v>-15.9763091421626</v>
      </c>
      <c r="AB454" s="0" t="n">
        <f aca="false">IF(($D454-height)*($D455-height)&lt;0,1,0)</f>
        <v>0</v>
      </c>
    </row>
    <row r="455" customFormat="false" ht="12.75" hidden="false" customHeight="false" outlineLevel="0" collapsed="false">
      <c r="A455" s="0" t="n">
        <f aca="false">A454+dt</f>
        <v>4.22999999999995</v>
      </c>
      <c r="B455" s="70" t="n">
        <f aca="false">B454+G454*dt+0.5*Y454*dt*dt</f>
        <v>9.22331861267974</v>
      </c>
      <c r="C455" s="70" t="n">
        <f aca="false">C454+H454*dt+0.5*Z454*dt*dt</f>
        <v>236.556220377605</v>
      </c>
      <c r="D455" s="70" t="n">
        <f aca="false">D454+I454*dt+0.5*AA454*dt*dt</f>
        <v>-27.3744049012681</v>
      </c>
      <c r="E455" s="1" t="n">
        <f aca="false">SQRT(B455^2+C455^2)</f>
        <v>236.735960524735</v>
      </c>
      <c r="F455" s="1" t="n">
        <f aca="false">ATAN2(C455,B455)*180/PI()</f>
        <v>2.23282940020382</v>
      </c>
      <c r="G455" s="69" t="n">
        <f aca="false">G454+Y454*dt</f>
        <v>2.66564772106024</v>
      </c>
      <c r="H455" s="69" t="n">
        <f aca="false">H454+Z454*dt</f>
        <v>45.4086086053836</v>
      </c>
      <c r="I455" s="69" t="n">
        <f aca="false">I454+AA454*dt</f>
        <v>-53.5367874096287</v>
      </c>
      <c r="J455" s="1" t="n">
        <f aca="false">SQRT(G455^2+H455^2+I455^2)</f>
        <v>70.2512278853081</v>
      </c>
      <c r="K455" s="1" t="n">
        <f aca="false">IF(D455&gt;=hwind,SQRT((G455-vxw)^2+(H455-vyw)^2+I455^2),J455)</f>
        <v>70.2512278853081</v>
      </c>
      <c r="L455" s="1" t="n">
        <f aca="false">J455/1.467</f>
        <v>47.8876809034138</v>
      </c>
      <c r="M455" s="70" t="n">
        <f aca="false">cd0+cdspin*(spin/1000)*EXP(-A455/(tau*146.7/K455))</f>
        <v>0.478595401718836</v>
      </c>
      <c r="N455" s="71" t="n">
        <f aca="false">(romega/K455)*EXP(-A455/(tau*146.7/K455))</f>
        <v>1.09845970568825</v>
      </c>
      <c r="O455" s="71" t="n">
        <f aca="false">cl2_*N455/(cl0+cl1_*N455)</f>
        <v>0.39109652250251</v>
      </c>
      <c r="P455" s="71" t="n">
        <f aca="false">IF(D455&gt;=hwind,vxw,0)</f>
        <v>0</v>
      </c>
      <c r="Q455" s="71" t="n">
        <f aca="false">IF(D455&gt;=hwind,vyw,0)</f>
        <v>0</v>
      </c>
      <c r="R455" s="70" t="n">
        <f aca="false">-const*$M455*$K455*(G455-P455)</f>
        <v>-0.481098442696566</v>
      </c>
      <c r="S455" s="70" t="n">
        <f aca="false">-const*$M455*$K455*(H455-Q455)</f>
        <v>-8.19538557644776</v>
      </c>
      <c r="T455" s="70" t="n">
        <f aca="false">-const*$M455*$K455*I455</f>
        <v>9.66236642833849</v>
      </c>
      <c r="U455" s="72" t="n">
        <f aca="false">omega*EXP(-A455/tau)*30/PI()</f>
        <v>5657.52423067524</v>
      </c>
      <c r="V455" s="70" t="n">
        <f aca="false">const*($O455/omega)*K455*(wy*I455-wz*(H455-Q455))</f>
        <v>0.284287169532573</v>
      </c>
      <c r="W455" s="70" t="n">
        <f aca="false">const*($O455/omega)*K455*(wz*(G455-P455)-wx*I455)</f>
        <v>7.74999561741334</v>
      </c>
      <c r="X455" s="70" t="n">
        <f aca="false">const*($O455/omega)*K455*(wx*(H455-Q455)-wy*(G455-P455))</f>
        <v>6.5875138235643</v>
      </c>
      <c r="Y455" s="70" t="n">
        <f aca="false">R455+V455</f>
        <v>-0.196811273163993</v>
      </c>
      <c r="Z455" s="70" t="n">
        <f aca="false">S455+W455</f>
        <v>-0.445389959034418</v>
      </c>
      <c r="AA455" s="70" t="n">
        <f aca="false">T455+X455-32.174</f>
        <v>-15.9241197480972</v>
      </c>
      <c r="AB455" s="0" t="n">
        <f aca="false">IF(($D455-height)*($D456-height)&lt;0,1,0)</f>
        <v>0</v>
      </c>
    </row>
    <row r="456" customFormat="false" ht="12.75" hidden="false" customHeight="false" outlineLevel="0" collapsed="false">
      <c r="A456" s="0" t="n">
        <f aca="false">A455+dt</f>
        <v>4.23999999999995</v>
      </c>
      <c r="B456" s="70" t="n">
        <f aca="false">B455+G455*dt+0.5*Y455*dt*dt</f>
        <v>9.24996524932669</v>
      </c>
      <c r="C456" s="70" t="n">
        <f aca="false">C455+H455*dt+0.5*Z455*dt*dt</f>
        <v>237.010284194161</v>
      </c>
      <c r="D456" s="70" t="n">
        <f aca="false">D455+I455*dt+0.5*AA455*dt*dt</f>
        <v>-27.9105689813518</v>
      </c>
      <c r="E456" s="1" t="n">
        <f aca="false">SQRT(B456^2+C456^2)</f>
        <v>237.19071792739</v>
      </c>
      <c r="F456" s="1" t="n">
        <f aca="false">ATAN2(C456,B456)*180/PI()</f>
        <v>2.23498795942262</v>
      </c>
      <c r="G456" s="69" t="n">
        <f aca="false">G455+Y455*dt</f>
        <v>2.6636796083286</v>
      </c>
      <c r="H456" s="69" t="n">
        <f aca="false">H455+Z455*dt</f>
        <v>45.4041547057933</v>
      </c>
      <c r="I456" s="69" t="n">
        <f aca="false">I455+AA455*dt</f>
        <v>-53.6960286071097</v>
      </c>
      <c r="J456" s="1" t="n">
        <f aca="false">SQRT(G456^2+H456^2+I456^2)</f>
        <v>70.3697089789277</v>
      </c>
      <c r="K456" s="1" t="n">
        <f aca="false">IF(D456&gt;=hwind,SQRT((G456-vxw)^2+(H456-vyw)^2+I456^2),J456)</f>
        <v>70.3697089789277</v>
      </c>
      <c r="L456" s="1" t="n">
        <f aca="false">J456/1.467</f>
        <v>47.9684451117435</v>
      </c>
      <c r="M456" s="70" t="n">
        <f aca="false">cd0+cdspin*(spin/1000)*EXP(-A456/(tau*146.7/K456))</f>
        <v>0.478546732916139</v>
      </c>
      <c r="N456" s="71" t="n">
        <f aca="false">(romega/K456)*EXP(-A456/(tau*146.7/K456))</f>
        <v>1.0963100546281</v>
      </c>
      <c r="O456" s="71" t="n">
        <f aca="false">cl2_*N456/(cl0+cl1_*N456)</f>
        <v>0.390954449653862</v>
      </c>
      <c r="P456" s="71" t="n">
        <f aca="false">IF(D456&gt;=hwind,vxw,0)</f>
        <v>0</v>
      </c>
      <c r="Q456" s="71" t="n">
        <f aca="false">IF(D456&gt;=hwind,vyw,0)</f>
        <v>0</v>
      </c>
      <c r="R456" s="70" t="n">
        <f aca="false">-const*$M456*$K456*(G456-P456)</f>
        <v>-0.481505056189769</v>
      </c>
      <c r="S456" s="70" t="n">
        <f aca="false">-const*$M456*$K456*(H456-Q456)</f>
        <v>-8.20756745462345</v>
      </c>
      <c r="T456" s="70" t="n">
        <f aca="false">-const*$M456*$K456*I456</f>
        <v>9.70646364179555</v>
      </c>
      <c r="U456" s="72" t="n">
        <f aca="false">omega*EXP(-A456/tau)*30/PI()</f>
        <v>5655.638703537</v>
      </c>
      <c r="V456" s="70" t="n">
        <f aca="false">const*($O456/omega)*K456*(wy*I456-wz*(H456-Q456))</f>
        <v>0.282770710069801</v>
      </c>
      <c r="W456" s="70" t="n">
        <f aca="false">const*($O456/omega)*K456*(wz*(G456-P456)-wx*I456)</f>
        <v>7.78352275860043</v>
      </c>
      <c r="X456" s="70" t="n">
        <f aca="false">const*($O456/omega)*K456*(wx*(H456-Q456)-wy*(G456-P456))</f>
        <v>6.59559917648938</v>
      </c>
      <c r="Y456" s="70" t="n">
        <f aca="false">R456+V456</f>
        <v>-0.198734346119969</v>
      </c>
      <c r="Z456" s="70" t="n">
        <f aca="false">S456+W456</f>
        <v>-0.424044696023016</v>
      </c>
      <c r="AA456" s="70" t="n">
        <f aca="false">T456+X456-32.174</f>
        <v>-15.8719371817151</v>
      </c>
      <c r="AB456" s="0" t="n">
        <f aca="false">IF(($D456-height)*($D457-height)&lt;0,1,0)</f>
        <v>0</v>
      </c>
    </row>
    <row r="457" customFormat="false" ht="12.75" hidden="false" customHeight="false" outlineLevel="0" collapsed="false">
      <c r="A457" s="0" t="n">
        <f aca="false">A456+dt</f>
        <v>4.24999999999995</v>
      </c>
      <c r="B457" s="70" t="n">
        <f aca="false">B456+G456*dt+0.5*Y456*dt*dt</f>
        <v>9.27659210869266</v>
      </c>
      <c r="C457" s="70" t="n">
        <f aca="false">C456+H456*dt+0.5*Z456*dt*dt</f>
        <v>237.464304538984</v>
      </c>
      <c r="D457" s="70" t="n">
        <f aca="false">D456+I456*dt+0.5*AA456*dt*dt</f>
        <v>-28.448322864282</v>
      </c>
      <c r="E457" s="1" t="n">
        <f aca="false">SQRT(B457^2+C457^2)</f>
        <v>237.645431454792</v>
      </c>
      <c r="F457" s="1" t="n">
        <f aca="false">ATAN2(C457,B457)*180/PI()</f>
        <v>2.23713390192328</v>
      </c>
      <c r="G457" s="69" t="n">
        <f aca="false">G456+Y456*dt</f>
        <v>2.6616922648674</v>
      </c>
      <c r="H457" s="69" t="n">
        <f aca="false">H456+Z456*dt</f>
        <v>45.3999142588331</v>
      </c>
      <c r="I457" s="69" t="n">
        <f aca="false">I456+AA456*dt</f>
        <v>-53.8547479789268</v>
      </c>
      <c r="J457" s="1" t="n">
        <f aca="false">SQRT(G457^2+H457^2+I457^2)</f>
        <v>70.4880890668485</v>
      </c>
      <c r="K457" s="1" t="n">
        <f aca="false">IF(D457&gt;=hwind,SQRT((G457-vxw)^2+(H457-vyw)^2+I457^2),J457)</f>
        <v>70.4880890668485</v>
      </c>
      <c r="L457" s="1" t="n">
        <f aca="false">J457/1.467</f>
        <v>48.0491404681994</v>
      </c>
      <c r="M457" s="70" t="n">
        <f aca="false">cd0+cdspin*(spin/1000)*EXP(-A457/(tau*146.7/K457))</f>
        <v>0.478497999090876</v>
      </c>
      <c r="N457" s="71" t="n">
        <f aca="false">(romega/K457)*EXP(-A457/(tau*146.7/K457))</f>
        <v>1.09416879762234</v>
      </c>
      <c r="O457" s="71" t="n">
        <f aca="false">cl2_*N457/(cl0+cl1_*N457)</f>
        <v>0.39081247978214</v>
      </c>
      <c r="P457" s="71" t="n">
        <f aca="false">IF(D457&gt;=hwind,vxw,0)</f>
        <v>0</v>
      </c>
      <c r="Q457" s="71" t="n">
        <f aca="false">IF(D457&gt;=hwind,vyw,0)</f>
        <v>0</v>
      </c>
      <c r="R457" s="70" t="n">
        <f aca="false">-const*$M457*$K457*(G457-P457)</f>
        <v>-0.481906141323185</v>
      </c>
      <c r="S457" s="70" t="n">
        <f aca="false">-const*$M457*$K457*(H457-Q457)</f>
        <v>-8.21976972532082</v>
      </c>
      <c r="T457" s="70" t="n">
        <f aca="false">-const*$M457*$K457*I457</f>
        <v>9.75053883313971</v>
      </c>
      <c r="U457" s="72" t="n">
        <f aca="false">omega*EXP(-A457/tau)*30/PI()</f>
        <v>5653.75380480306</v>
      </c>
      <c r="V457" s="70" t="n">
        <f aca="false">const*($O457/omega)*K457*(wy*I457-wz*(H457-Q457))</f>
        <v>0.281258697486038</v>
      </c>
      <c r="W457" s="70" t="n">
        <f aca="false">const*($O457/omega)*K457*(wz*(G457-P457)-wx*I457)</f>
        <v>7.81701682523701</v>
      </c>
      <c r="X457" s="70" t="n">
        <f aca="false">const*($O457/omega)*K457*(wx*(H457-Q457)-wy*(G457-P457))</f>
        <v>6.60369848660886</v>
      </c>
      <c r="Y457" s="70" t="n">
        <f aca="false">R457+V457</f>
        <v>-0.200647443837147</v>
      </c>
      <c r="Z457" s="70" t="n">
        <f aca="false">S457+W457</f>
        <v>-0.40275290008381</v>
      </c>
      <c r="AA457" s="70" t="n">
        <f aca="false">T457+X457-32.174</f>
        <v>-15.8197626802514</v>
      </c>
      <c r="AB457" s="0" t="n">
        <f aca="false">IF(($D457-height)*($D458-height)&lt;0,1,0)</f>
        <v>0</v>
      </c>
    </row>
    <row r="458" customFormat="false" ht="12.75" hidden="false" customHeight="false" outlineLevel="0" collapsed="false">
      <c r="A458" s="0" t="n">
        <f aca="false">A457+dt</f>
        <v>4.25999999999995</v>
      </c>
      <c r="B458" s="70" t="n">
        <f aca="false">B457+G457*dt+0.5*Y457*dt*dt</f>
        <v>9.30319899896915</v>
      </c>
      <c r="C458" s="70" t="n">
        <f aca="false">C457+H457*dt+0.5*Z457*dt*dt</f>
        <v>237.918283543927</v>
      </c>
      <c r="D458" s="70" t="n">
        <f aca="false">D457+I457*dt+0.5*AA457*dt*dt</f>
        <v>-28.9876613322053</v>
      </c>
      <c r="E458" s="1" t="n">
        <f aca="false">SQRT(B458^2+C458^2)</f>
        <v>238.100103225729</v>
      </c>
      <c r="F458" s="1" t="n">
        <f aca="false">ATAN2(C458,B458)*180/PI()</f>
        <v>2.23926723501434</v>
      </c>
      <c r="G458" s="69" t="n">
        <f aca="false">G457+Y457*dt</f>
        <v>2.65968579042903</v>
      </c>
      <c r="H458" s="69" t="n">
        <f aca="false">H457+Z457*dt</f>
        <v>45.3958867298322</v>
      </c>
      <c r="I458" s="69" t="n">
        <f aca="false">I457+AA457*dt</f>
        <v>-54.0129456057293</v>
      </c>
      <c r="J458" s="1" t="n">
        <f aca="false">SQRT(G458^2+H458^2+I458^2)</f>
        <v>70.6063648228617</v>
      </c>
      <c r="K458" s="1" t="n">
        <f aca="false">IF(D458&gt;=hwind,SQRT((G458-vxw)^2+(H458-vyw)^2+I458^2),J458)</f>
        <v>70.6063648228617</v>
      </c>
      <c r="L458" s="1" t="n">
        <f aca="false">J458/1.467</f>
        <v>48.1297647054272</v>
      </c>
      <c r="M458" s="70" t="n">
        <f aca="false">cd0+cdspin*(spin/1000)*EXP(-A458/(tau*146.7/K458))</f>
        <v>0.478449200998122</v>
      </c>
      <c r="N458" s="71" t="n">
        <f aca="false">(romega/K458)*EXP(-A458/(tau*146.7/K458))</f>
        <v>1.09203593934703</v>
      </c>
      <c r="O458" s="71" t="n">
        <f aca="false">cl2_*N458/(cl0+cl1_*N458)</f>
        <v>0.39067061635596</v>
      </c>
      <c r="P458" s="71" t="n">
        <f aca="false">IF(D458&gt;=hwind,vxw,0)</f>
        <v>0</v>
      </c>
      <c r="Q458" s="71" t="n">
        <f aca="false">IF(D458&gt;=hwind,vyw,0)</f>
        <v>0</v>
      </c>
      <c r="R458" s="70" t="n">
        <f aca="false">-const*$M458*$K458*(G458-P458)</f>
        <v>-0.482301679689532</v>
      </c>
      <c r="S458" s="70" t="n">
        <f aca="false">-const*$M458*$K458*(H458-Q458)</f>
        <v>-8.23199210206783</v>
      </c>
      <c r="T458" s="70" t="n">
        <f aca="false">-const*$M458*$K458*I458</f>
        <v>9.79459095670861</v>
      </c>
      <c r="U458" s="72" t="n">
        <f aca="false">omega*EXP(-A458/tau)*30/PI()</f>
        <v>5651.869534264</v>
      </c>
      <c r="V458" s="70" t="n">
        <f aca="false">const*($O458/omega)*K458*(wy*I458-wz*(H458-Q458))</f>
        <v>0.279751163948655</v>
      </c>
      <c r="W458" s="70" t="n">
        <f aca="false">const*($O458/omega)*K458*(wz*(G458-P458)-wx*I458)</f>
        <v>7.85047708328699</v>
      </c>
      <c r="X458" s="70" t="n">
        <f aca="false">const*($O458/omega)*K458*(wx*(H458-Q458)-wy*(G458-P458))</f>
        <v>6.61181156922071</v>
      </c>
      <c r="Y458" s="70" t="n">
        <f aca="false">R458+V458</f>
        <v>-0.202550515740877</v>
      </c>
      <c r="Z458" s="70" t="n">
        <f aca="false">S458+W458</f>
        <v>-0.381515018780835</v>
      </c>
      <c r="AA458" s="70" t="n">
        <f aca="false">T458+X458-32.174</f>
        <v>-15.7675974740707</v>
      </c>
      <c r="AB458" s="0" t="n">
        <f aca="false">IF(($D458-height)*($D459-height)&lt;0,1,0)</f>
        <v>0</v>
      </c>
    </row>
    <row r="459" customFormat="false" ht="12.75" hidden="false" customHeight="false" outlineLevel="0" collapsed="false">
      <c r="A459" s="0" t="n">
        <f aca="false">A458+dt</f>
        <v>4.26999999999995</v>
      </c>
      <c r="B459" s="70" t="n">
        <f aca="false">B458+G458*dt+0.5*Y458*dt*dt</f>
        <v>9.32978572934765</v>
      </c>
      <c r="C459" s="70" t="n">
        <f aca="false">C458+H458*dt+0.5*Z458*dt*dt</f>
        <v>238.372223335474</v>
      </c>
      <c r="D459" s="70" t="n">
        <f aca="false">D458+I458*dt+0.5*AA458*dt*dt</f>
        <v>-29.5285791681363</v>
      </c>
      <c r="E459" s="1" t="n">
        <f aca="false">SQRT(B459^2+C459^2)</f>
        <v>238.554735353656</v>
      </c>
      <c r="F459" s="1" t="n">
        <f aca="false">ATAN2(C459,B459)*180/PI()</f>
        <v>2.24138796614973</v>
      </c>
      <c r="G459" s="69" t="n">
        <f aca="false">G458+Y458*dt</f>
        <v>2.65766028527162</v>
      </c>
      <c r="H459" s="69" t="n">
        <f aca="false">H458+Z458*dt</f>
        <v>45.3920715796444</v>
      </c>
      <c r="I459" s="69" t="n">
        <f aca="false">I458+AA458*dt</f>
        <v>-54.17062158047</v>
      </c>
      <c r="J459" s="1" t="n">
        <f aca="false">SQRT(G459^2+H459^2+I459^2)</f>
        <v>70.7245329634488</v>
      </c>
      <c r="K459" s="1" t="n">
        <f aca="false">IF(D459&gt;=hwind,SQRT((G459-vxw)^2+(H459-vyw)^2+I459^2),J459)</f>
        <v>70.7245329634488</v>
      </c>
      <c r="L459" s="1" t="n">
        <f aca="false">J459/1.467</f>
        <v>48.210315585173</v>
      </c>
      <c r="M459" s="70" t="n">
        <f aca="false">cd0+cdspin*(spin/1000)*EXP(-A459/(tau*146.7/K459))</f>
        <v>0.478400339390272</v>
      </c>
      <c r="N459" s="71" t="n">
        <f aca="false">(romega/K459)*EXP(-A459/(tau*146.7/K459))</f>
        <v>1.08991148344488</v>
      </c>
      <c r="O459" s="71" t="n">
        <f aca="false">cl2_*N459/(cl0+cl1_*N459)</f>
        <v>0.390528862794993</v>
      </c>
      <c r="P459" s="71" t="n">
        <f aca="false">IF(D459&gt;=hwind,vxw,0)</f>
        <v>0</v>
      </c>
      <c r="Q459" s="71" t="n">
        <f aca="false">IF(D459&gt;=hwind,vyw,0)</f>
        <v>0</v>
      </c>
      <c r="R459" s="70" t="n">
        <f aca="false">-const*$M459*$K459*(G459-P459)</f>
        <v>-0.482691653497845</v>
      </c>
      <c r="S459" s="70" t="n">
        <f aca="false">-const*$M459*$K459*(H459-Q459)</f>
        <v>-8.24423430183884</v>
      </c>
      <c r="T459" s="70" t="n">
        <f aca="false">-const*$M459*$K459*I459</f>
        <v>9.83861897120186</v>
      </c>
      <c r="U459" s="72" t="n">
        <f aca="false">omega*EXP(-A459/tau)*30/PI()</f>
        <v>5649.98589171045</v>
      </c>
      <c r="V459" s="70" t="n">
        <f aca="false">const*($O459/omega)*K459*(wy*I459-wz*(H459-Q459))</f>
        <v>0.278248141623565</v>
      </c>
      <c r="W459" s="70" t="n">
        <f aca="false">const*($O459/omega)*K459*(wz*(G459-P459)-wx*I459)</f>
        <v>7.88390280313908</v>
      </c>
      <c r="X459" s="70" t="n">
        <f aca="false">const*($O459/omega)*K459*(wx*(H459-Q459)-wy*(G459-P459))</f>
        <v>6.61993824216665</v>
      </c>
      <c r="Y459" s="70" t="n">
        <f aca="false">R459+V459</f>
        <v>-0.204443511874281</v>
      </c>
      <c r="Z459" s="70" t="n">
        <f aca="false">S459+W459</f>
        <v>-0.360331498699762</v>
      </c>
      <c r="AA459" s="70" t="n">
        <f aca="false">T459+X459-32.174</f>
        <v>-15.7154427866315</v>
      </c>
      <c r="AB459" s="0" t="n">
        <f aca="false">IF(($D459-height)*($D460-height)&lt;0,1,0)</f>
        <v>0</v>
      </c>
    </row>
    <row r="460" customFormat="false" ht="12.75" hidden="false" customHeight="false" outlineLevel="0" collapsed="false">
      <c r="A460" s="0" t="n">
        <f aca="false">A459+dt</f>
        <v>4.27999999999995</v>
      </c>
      <c r="B460" s="70" t="n">
        <f aca="false">B459+G459*dt+0.5*Y459*dt*dt</f>
        <v>9.35635211002477</v>
      </c>
      <c r="C460" s="70" t="n">
        <f aca="false">C459+H459*dt+0.5*Z459*dt*dt</f>
        <v>238.826126034696</v>
      </c>
      <c r="D460" s="70" t="n">
        <f aca="false">D459+I459*dt+0.5*AA459*dt*dt</f>
        <v>-30.0710711560803</v>
      </c>
      <c r="E460" s="1" t="n">
        <f aca="false">SQRT(B460^2+C460^2)</f>
        <v>239.009329946651</v>
      </c>
      <c r="F460" s="1" t="n">
        <f aca="false">ATAN2(C460,B460)*180/PI()</f>
        <v>2.24349610293036</v>
      </c>
      <c r="G460" s="69" t="n">
        <f aca="false">G459+Y459*dt</f>
        <v>2.65561585015288</v>
      </c>
      <c r="H460" s="69" t="n">
        <f aca="false">H459+Z459*dt</f>
        <v>45.3884682646574</v>
      </c>
      <c r="I460" s="69" t="n">
        <f aca="false">I459+AA459*dt</f>
        <v>-54.3277760083364</v>
      </c>
      <c r="J460" s="1" t="n">
        <f aca="false">SQRT(G460^2+H460^2+I460^2)</f>
        <v>70.8425902474448</v>
      </c>
      <c r="K460" s="1" t="n">
        <f aca="false">IF(D460&gt;=hwind,SQRT((G460-vxw)^2+(H460-vyw)^2+I460^2),J460)</f>
        <v>70.8425902474448</v>
      </c>
      <c r="L460" s="1" t="n">
        <f aca="false">J460/1.467</f>
        <v>48.2907908980537</v>
      </c>
      <c r="M460" s="70" t="n">
        <f aca="false">cd0+cdspin*(spin/1000)*EXP(-A460/(tau*146.7/K460))</f>
        <v>0.478351415017011</v>
      </c>
      <c r="N460" s="71" t="n">
        <f aca="false">(romega/K460)*EXP(-A460/(tau*146.7/K460))</f>
        <v>1.08779543254931</v>
      </c>
      <c r="O460" s="71" t="n">
        <f aca="false">cl2_*N460/(cl0+cl1_*N460)</f>
        <v>0.39038722247041</v>
      </c>
      <c r="P460" s="71" t="n">
        <f aca="false">IF(D460&gt;=hwind,vxw,0)</f>
        <v>0</v>
      </c>
      <c r="Q460" s="71" t="n">
        <f aca="false">IF(D460&gt;=hwind,vyw,0)</f>
        <v>0</v>
      </c>
      <c r="R460" s="70" t="n">
        <f aca="false">-const*$M460*$K460*(G460-P460)</f>
        <v>-0.483076045570651</v>
      </c>
      <c r="S460" s="70" t="n">
        <f aca="false">-const*$M460*$K460*(H460-Q460)</f>
        <v>-8.25649604498988</v>
      </c>
      <c r="T460" s="70" t="n">
        <f aca="false">-const*$M460*$K460*I460</f>
        <v>9.88262183976811</v>
      </c>
      <c r="U460" s="72" t="n">
        <f aca="false">omega*EXP(-A460/tau)*30/PI()</f>
        <v>5648.10287693311</v>
      </c>
      <c r="V460" s="70" t="n">
        <f aca="false">const*($O460/omega)*K460*(wy*I460-wz*(H460-Q460))</f>
        <v>0.276749662664139</v>
      </c>
      <c r="W460" s="70" t="n">
        <f aca="false">const*($O460/omega)*K460*(wz*(G460-P460)-wx*I460)</f>
        <v>7.91729325965715</v>
      </c>
      <c r="X460" s="70" t="n">
        <f aca="false">const*($O460/omega)*K460*(wx*(H460-Q460)-wy*(G460-P460))</f>
        <v>6.62807832577899</v>
      </c>
      <c r="Y460" s="70" t="n">
        <f aca="false">R460+V460</f>
        <v>-0.206326382906512</v>
      </c>
      <c r="Z460" s="70" t="n">
        <f aca="false">S460+W460</f>
        <v>-0.339202785332733</v>
      </c>
      <c r="AA460" s="70" t="n">
        <f aca="false">T460+X460-32.174</f>
        <v>-15.6632998344529</v>
      </c>
      <c r="AB460" s="0" t="n">
        <f aca="false">IF(($D460-height)*($D461-height)&lt;0,1,0)</f>
        <v>0</v>
      </c>
    </row>
    <row r="461" customFormat="false" ht="12.75" hidden="false" customHeight="false" outlineLevel="0" collapsed="false">
      <c r="A461" s="0" t="n">
        <f aca="false">A460+dt</f>
        <v>4.28999999999995</v>
      </c>
      <c r="B461" s="70" t="n">
        <f aca="false">B460+G460*dt+0.5*Y460*dt*dt</f>
        <v>9.38289795220716</v>
      </c>
      <c r="C461" s="70" t="n">
        <f aca="false">C460+H460*dt+0.5*Z460*dt*dt</f>
        <v>239.279993757203</v>
      </c>
      <c r="D461" s="70" t="n">
        <f aca="false">D460+I460*dt+0.5*AA460*dt*dt</f>
        <v>-30.6151320811554</v>
      </c>
      <c r="E461" s="1" t="n">
        <f aca="false">SQRT(B461^2+C461^2)</f>
        <v>239.463889107374</v>
      </c>
      <c r="F461" s="1" t="n">
        <f aca="false">ATAN2(C461,B461)*180/PI()</f>
        <v>2.2455916531057</v>
      </c>
      <c r="G461" s="69" t="n">
        <f aca="false">G460+Y460*dt</f>
        <v>2.65355258632382</v>
      </c>
      <c r="H461" s="69" t="n">
        <f aca="false">H460+Z460*dt</f>
        <v>45.3850762368041</v>
      </c>
      <c r="I461" s="69" t="n">
        <f aca="false">I460+AA460*dt</f>
        <v>-54.4844090066809</v>
      </c>
      <c r="J461" s="1" t="n">
        <f aca="false">SQRT(G461^2+H461^2+I461^2)</f>
        <v>70.9605334757018</v>
      </c>
      <c r="K461" s="1" t="n">
        <f aca="false">IF(D461&gt;=hwind,SQRT((G461-vxw)^2+(H461-vyw)^2+I461^2),J461)</f>
        <v>70.9605334757018</v>
      </c>
      <c r="L461" s="1" t="n">
        <f aca="false">J461/1.467</f>
        <v>48.3711884633277</v>
      </c>
      <c r="M461" s="70" t="n">
        <f aca="false">cd0+cdspin*(spin/1000)*EXP(-A461/(tau*146.7/K461))</f>
        <v>0.478302428625286</v>
      </c>
      <c r="N461" s="71" t="n">
        <f aca="false">(romega/K461)*EXP(-A461/(tau*146.7/K461))</f>
        <v>1.08568778830801</v>
      </c>
      <c r="O461" s="71" t="n">
        <f aca="false">cl2_*N461/(cl0+cl1_*N461)</f>
        <v>0.39024569870534</v>
      </c>
      <c r="P461" s="71" t="n">
        <f aca="false">IF(D461&gt;=hwind,vxw,0)</f>
        <v>0</v>
      </c>
      <c r="Q461" s="71" t="n">
        <f aca="false">IF(D461&gt;=hwind,vyw,0)</f>
        <v>0</v>
      </c>
      <c r="R461" s="70" t="n">
        <f aca="false">-const*$M461*$K461*(G461-P461)</f>
        <v>-0.483454839341082</v>
      </c>
      <c r="S461" s="70" t="n">
        <f aca="false">-const*$M461*$K461*(H461-Q461)</f>
        <v>-8.26877705519468</v>
      </c>
      <c r="T461" s="70" t="n">
        <f aca="false">-const*$M461*$K461*I461</f>
        <v>9.92659853009007</v>
      </c>
      <c r="U461" s="72" t="n">
        <f aca="false">omega*EXP(-A461/tau)*30/PI()</f>
        <v>5646.22048972276</v>
      </c>
      <c r="V461" s="70" t="n">
        <f aca="false">const*($O461/omega)*K461*(wy*I461-wz*(H461-Q461))</f>
        <v>0.27525575920035</v>
      </c>
      <c r="W461" s="70" t="n">
        <f aca="false">const*($O461/omega)*K461*(wz*(G461-P461)-wx*I461)</f>
        <v>7.95064773222921</v>
      </c>
      <c r="X461" s="70" t="n">
        <f aca="false">const*($O461/omega)*K461*(wx*(H461-Q461)-wy*(G461-P461))</f>
        <v>6.63623164282808</v>
      </c>
      <c r="Y461" s="70" t="n">
        <f aca="false">R461+V461</f>
        <v>-0.208199080140732</v>
      </c>
      <c r="Z461" s="70" t="n">
        <f aca="false">S461+W461</f>
        <v>-0.318129322965475</v>
      </c>
      <c r="AA461" s="70" t="n">
        <f aca="false">T461+X461-32.174</f>
        <v>-15.6111698270819</v>
      </c>
      <c r="AB461" s="0" t="n">
        <f aca="false">IF(($D461-height)*($D462-height)&lt;0,1,0)</f>
        <v>0</v>
      </c>
    </row>
    <row r="462" customFormat="false" ht="12.75" hidden="false" customHeight="false" outlineLevel="0" collapsed="false">
      <c r="A462" s="0" t="n">
        <f aca="false">A461+dt</f>
        <v>4.29999999999995</v>
      </c>
      <c r="B462" s="70" t="n">
        <f aca="false">B461+G461*dt+0.5*Y461*dt*dt</f>
        <v>9.40942306811639</v>
      </c>
      <c r="C462" s="70" t="n">
        <f aca="false">C461+H461*dt+0.5*Z461*dt*dt</f>
        <v>239.733828613105</v>
      </c>
      <c r="D462" s="70" t="n">
        <f aca="false">D461+I461*dt+0.5*AA461*dt*dt</f>
        <v>-31.1607567297136</v>
      </c>
      <c r="E462" s="1" t="n">
        <f aca="false">SQRT(B462^2+C462^2)</f>
        <v>239.918414933019</v>
      </c>
      <c r="F462" s="1" t="n">
        <f aca="false">ATAN2(C462,B462)*180/PI()</f>
        <v>2.24767462457531</v>
      </c>
      <c r="G462" s="69" t="n">
        <f aca="false">G461+Y461*dt</f>
        <v>2.65147059552241</v>
      </c>
      <c r="H462" s="69" t="n">
        <f aca="false">H461+Z461*dt</f>
        <v>45.3818949435744</v>
      </c>
      <c r="I462" s="69" t="n">
        <f aca="false">I461+AA461*dt</f>
        <v>-54.6405207049517</v>
      </c>
      <c r="J462" s="1" t="n">
        <f aca="false">SQRT(G462^2+H462^2+I462^2)</f>
        <v>71.0783594907536</v>
      </c>
      <c r="K462" s="1" t="n">
        <f aca="false">IF(D462&gt;=hwind,SQRT((G462-vxw)^2+(H462-vyw)^2+I462^2),J462)</f>
        <v>71.0783594907536</v>
      </c>
      <c r="L462" s="1" t="n">
        <f aca="false">J462/1.467</f>
        <v>48.4515061286664</v>
      </c>
      <c r="M462" s="70" t="n">
        <f aca="false">cd0+cdspin*(spin/1000)*EXP(-A462/(tau*146.7/K462))</f>
        <v>0.478253380959283</v>
      </c>
      <c r="N462" s="71" t="n">
        <f aca="false">(romega/K462)*EXP(-A462/(tau*146.7/K462))</f>
        <v>1.08358855140615</v>
      </c>
      <c r="O462" s="71" t="n">
        <f aca="false">cl2_*N462/(cl0+cl1_*N462)</f>
        <v>0.390104294775315</v>
      </c>
      <c r="P462" s="71" t="n">
        <f aca="false">IF(D462&gt;=hwind,vxw,0)</f>
        <v>0</v>
      </c>
      <c r="Q462" s="71" t="n">
        <f aca="false">IF(D462&gt;=hwind,vyw,0)</f>
        <v>0</v>
      </c>
      <c r="R462" s="70" t="n">
        <f aca="false">-const*$M462*$K462*(G462-P462)</f>
        <v>-0.483828018849936</v>
      </c>
      <c r="S462" s="70" t="n">
        <f aca="false">-const*$M462*$K462*(H462-Q462)</f>
        <v>-8.28107705938163</v>
      </c>
      <c r="T462" s="70" t="n">
        <f aca="false">-const*$M462*$K462*I462</f>
        <v>9.9705480144678</v>
      </c>
      <c r="U462" s="72" t="n">
        <f aca="false">omega*EXP(-A462/tau)*30/PI()</f>
        <v>5644.33872987025</v>
      </c>
      <c r="V462" s="70" t="n">
        <f aca="false">const*($O462/omega)*K462*(wy*I462-wz*(H462-Q462))</f>
        <v>0.273766463328122</v>
      </c>
      <c r="W462" s="70" t="n">
        <f aca="false">const*($O462/omega)*K462*(wz*(G462-P462)-wx*I462)</f>
        <v>7.98396550481483</v>
      </c>
      <c r="X462" s="70" t="n">
        <f aca="false">const*($O462/omega)*K462*(wx*(H462-Q462)-wy*(G462-P462))</f>
        <v>6.64439801847061</v>
      </c>
      <c r="Y462" s="70" t="n">
        <f aca="false">R462+V462</f>
        <v>-0.210061555521814</v>
      </c>
      <c r="Z462" s="70" t="n">
        <f aca="false">S462+W462</f>
        <v>-0.297111554566798</v>
      </c>
      <c r="AA462" s="70" t="n">
        <f aca="false">T462+X462-32.174</f>
        <v>-15.5590539670616</v>
      </c>
      <c r="AB462" s="0" t="n">
        <f aca="false">IF(($D462-height)*($D463-height)&lt;0,1,0)</f>
        <v>0</v>
      </c>
    </row>
    <row r="463" customFormat="false" ht="12.75" hidden="false" customHeight="false" outlineLevel="0" collapsed="false">
      <c r="A463" s="0" t="n">
        <f aca="false">A462+dt</f>
        <v>4.30999999999995</v>
      </c>
      <c r="B463" s="70" t="n">
        <f aca="false">B462+G462*dt+0.5*Y462*dt*dt</f>
        <v>9.43592727099384</v>
      </c>
      <c r="C463" s="70" t="n">
        <f aca="false">C462+H462*dt+0.5*Z462*dt*dt</f>
        <v>240.187632706963</v>
      </c>
      <c r="D463" s="70" t="n">
        <f aca="false">D462+I462*dt+0.5*AA462*dt*dt</f>
        <v>-31.7079398894615</v>
      </c>
      <c r="E463" s="1" t="n">
        <f aca="false">SQRT(B463^2+C463^2)</f>
        <v>240.372909515275</v>
      </c>
      <c r="F463" s="1" t="n">
        <f aca="false">ATAN2(C463,B463)*180/PI()</f>
        <v>2.24974502539031</v>
      </c>
      <c r="G463" s="69" t="n">
        <f aca="false">G462+Y462*dt</f>
        <v>2.64936997996719</v>
      </c>
      <c r="H463" s="69" t="n">
        <f aca="false">H462+Z462*dt</f>
        <v>45.3789238280288</v>
      </c>
      <c r="I463" s="69" t="n">
        <f aca="false">I462+AA462*dt</f>
        <v>-54.7961112446223</v>
      </c>
      <c r="J463" s="1" t="n">
        <f aca="false">SQRT(G463^2+H463^2+I463^2)</f>
        <v>71.1960651764816</v>
      </c>
      <c r="K463" s="1" t="n">
        <f aca="false">IF(D463&gt;=hwind,SQRT((G463-vxw)^2+(H463-vyw)^2+I463^2),J463)</f>
        <v>71.1960651764816</v>
      </c>
      <c r="L463" s="1" t="n">
        <f aca="false">J463/1.467</f>
        <v>48.5317417699261</v>
      </c>
      <c r="M463" s="70" t="n">
        <f aca="false">cd0+cdspin*(spin/1000)*EXP(-A463/(tau*146.7/K463))</f>
        <v>0.478204272760399</v>
      </c>
      <c r="N463" s="71" t="n">
        <f aca="false">(romega/K463)*EXP(-A463/(tau*146.7/K463))</f>
        <v>1.08149772158917</v>
      </c>
      <c r="O463" s="71" t="n">
        <f aca="false">cl2_*N463/(cl0+cl1_*N463)</f>
        <v>0.389963013908722</v>
      </c>
      <c r="P463" s="71" t="n">
        <f aca="false">IF(D463&gt;=hwind,vxw,0)</f>
        <v>0</v>
      </c>
      <c r="Q463" s="71" t="n">
        <f aca="false">IF(D463&gt;=hwind,vyw,0)</f>
        <v>0</v>
      </c>
      <c r="R463" s="70" t="n">
        <f aca="false">-const*$M463*$K463*(G463-P463)</f>
        <v>-0.48419556874268</v>
      </c>
      <c r="S463" s="70" t="n">
        <f aca="false">-const*$M463*$K463*(H463-Q463)</f>
        <v>-8.29339578767146</v>
      </c>
      <c r="T463" s="70" t="n">
        <f aca="false">-const*$M463*$K463*I463</f>
        <v>10.0144692699</v>
      </c>
      <c r="U463" s="72" t="n">
        <f aca="false">omega*EXP(-A463/tau)*30/PI()</f>
        <v>5642.4575971665</v>
      </c>
      <c r="V463" s="70" t="n">
        <f aca="false">const*($O463/omega)*K463*(wy*I463-wz*(H463-Q463))</f>
        <v>0.272281807098897</v>
      </c>
      <c r="W463" s="70" t="n">
        <f aca="false">const*($O463/omega)*K463*(wz*(G463-P463)-wx*I463)</f>
        <v>8.01724586599112</v>
      </c>
      <c r="X463" s="70" t="n">
        <f aca="false">const*($O463/omega)*K463*(wx*(H463-Q463)-wy*(G463-P463))</f>
        <v>6.65257728019858</v>
      </c>
      <c r="Y463" s="70" t="n">
        <f aca="false">R463+V463</f>
        <v>-0.211913761643782</v>
      </c>
      <c r="Z463" s="70" t="n">
        <f aca="false">S463+W463</f>
        <v>-0.276149921680343</v>
      </c>
      <c r="AA463" s="70" t="n">
        <f aca="false">T463+X463-32.174</f>
        <v>-15.5069534499014</v>
      </c>
      <c r="AB463" s="0" t="n">
        <f aca="false">IF(($D463-height)*($D464-height)&lt;0,1,0)</f>
        <v>0</v>
      </c>
    </row>
    <row r="464" customFormat="false" ht="12.75" hidden="false" customHeight="false" outlineLevel="0" collapsed="false">
      <c r="A464" s="0" t="n">
        <f aca="false">A463+dt</f>
        <v>4.31999999999995</v>
      </c>
      <c r="B464" s="70" t="n">
        <f aca="false">B463+G463*dt+0.5*Y463*dt*dt</f>
        <v>9.46241037510543</v>
      </c>
      <c r="C464" s="70" t="n">
        <f aca="false">C463+H463*dt+0.5*Z463*dt*dt</f>
        <v>240.641408137747</v>
      </c>
      <c r="D464" s="70" t="n">
        <f aca="false">D463+I463*dt+0.5*AA463*dt*dt</f>
        <v>-32.2566763495802</v>
      </c>
      <c r="E464" s="1" t="n">
        <f aca="false">SQRT(B464^2+C464^2)</f>
        <v>240.827374940277</v>
      </c>
      <c r="F464" s="1" t="n">
        <f aca="false">ATAN2(C464,B464)*180/PI()</f>
        <v>2.25180286375491</v>
      </c>
      <c r="G464" s="69" t="n">
        <f aca="false">G463+Y463*dt</f>
        <v>2.64725084235075</v>
      </c>
      <c r="H464" s="69" t="n">
        <f aca="false">H463+Z463*dt</f>
        <v>45.376162328812</v>
      </c>
      <c r="I464" s="69" t="n">
        <f aca="false">I463+AA463*dt</f>
        <v>-54.9511807791213</v>
      </c>
      <c r="J464" s="1" t="n">
        <f aca="false">SQRT(G464^2+H464^2+I464^2)</f>
        <v>71.3136474577811</v>
      </c>
      <c r="K464" s="1" t="n">
        <f aca="false">IF(D464&gt;=hwind,SQRT((G464-vxw)^2+(H464-vyw)^2+I464^2),J464)</f>
        <v>71.3136474577811</v>
      </c>
      <c r="L464" s="1" t="n">
        <f aca="false">J464/1.467</f>
        <v>48.611893290921</v>
      </c>
      <c r="M464" s="70" t="n">
        <f aca="false">cd0+cdspin*(spin/1000)*EXP(-A464/(tau*146.7/K464))</f>
        <v>0.478155104767218</v>
      </c>
      <c r="N464" s="71" t="n">
        <f aca="false">(romega/K464)*EXP(-A464/(tau*146.7/K464))</f>
        <v>1.07941529768524</v>
      </c>
      <c r="O464" s="71" t="n">
        <f aca="false">cl2_*N464/(cl0+cl1_*N464)</f>
        <v>0.389821859287246</v>
      </c>
      <c r="P464" s="71" t="n">
        <f aca="false">IF(D464&gt;=hwind,vxw,0)</f>
        <v>0</v>
      </c>
      <c r="Q464" s="71" t="n">
        <f aca="false">IF(D464&gt;=hwind,vyw,0)</f>
        <v>0</v>
      </c>
      <c r="R464" s="70" t="n">
        <f aca="false">-const*$M464*$K464*(G464-P464)</f>
        <v>-0.484557474266391</v>
      </c>
      <c r="S464" s="70" t="n">
        <f aca="false">-const*$M464*$K464*(H464-Q464)</f>
        <v>-8.30573297331589</v>
      </c>
      <c r="T464" s="70" t="n">
        <f aca="false">-const*$M464*$K464*I464</f>
        <v>10.0583612781636</v>
      </c>
      <c r="U464" s="72" t="n">
        <f aca="false">omega*EXP(-A464/tau)*30/PI()</f>
        <v>5640.57709140248</v>
      </c>
      <c r="V464" s="70" t="n">
        <f aca="false">const*($O464/omega)*K464*(wy*I464-wz*(H464-Q464))</f>
        <v>0.270801822509412</v>
      </c>
      <c r="W464" s="70" t="n">
        <f aca="false">const*($O464/omega)*K464*(wz*(G464-P464)-wx*I464)</f>
        <v>8.05048810899725</v>
      </c>
      <c r="X464" s="70" t="n">
        <f aca="false">const*($O464/omega)*K464*(wx*(H464-Q464)-wy*(G464-P464))</f>
        <v>6.66076925778901</v>
      </c>
      <c r="Y464" s="70" t="n">
        <f aca="false">R464+V464</f>
        <v>-0.21375565175698</v>
      </c>
      <c r="Z464" s="70" t="n">
        <f aca="false">S464+W464</f>
        <v>-0.255244864318636</v>
      </c>
      <c r="AA464" s="70" t="n">
        <f aca="false">T464+X464-32.174</f>
        <v>-15.4548694640473</v>
      </c>
      <c r="AB464" s="0" t="n">
        <f aca="false">IF(($D464-height)*($D465-height)&lt;0,1,0)</f>
        <v>0</v>
      </c>
    </row>
    <row r="465" customFormat="false" ht="12.75" hidden="false" customHeight="false" outlineLevel="0" collapsed="false">
      <c r="A465" s="0" t="n">
        <f aca="false">A464+dt</f>
        <v>4.32999999999995</v>
      </c>
      <c r="B465" s="70" t="n">
        <f aca="false">B464+G464*dt+0.5*Y464*dt*dt</f>
        <v>9.48887219574635</v>
      </c>
      <c r="C465" s="70" t="n">
        <f aca="false">C464+H464*dt+0.5*Z464*dt*dt</f>
        <v>241.095156998792</v>
      </c>
      <c r="D465" s="70" t="n">
        <f aca="false">D464+I464*dt+0.5*AA464*dt*dt</f>
        <v>-32.8069609008446</v>
      </c>
      <c r="E465" s="1" t="n">
        <f aca="false">SQRT(B465^2+C465^2)</f>
        <v>241.281813288568</v>
      </c>
      <c r="F465" s="1" t="n">
        <f aca="false">ATAN2(C465,B465)*180/PI()</f>
        <v>2.25384814802774</v>
      </c>
      <c r="G465" s="69" t="n">
        <f aca="false">G464+Y464*dt</f>
        <v>2.64511328583318</v>
      </c>
      <c r="H465" s="69" t="n">
        <f aca="false">H464+Z464*dt</f>
        <v>45.3736098801688</v>
      </c>
      <c r="I465" s="69" t="n">
        <f aca="false">I464+AA464*dt</f>
        <v>-55.1057294737618</v>
      </c>
      <c r="J465" s="1" t="n">
        <f aca="false">SQRT(G465^2+H465^2+I465^2)</f>
        <v>71.4311033002295</v>
      </c>
      <c r="K465" s="1" t="n">
        <f aca="false">IF(D465&gt;=hwind,SQRT((G465-vxw)^2+(H465-vyw)^2+I465^2),J465)</f>
        <v>71.4311033002295</v>
      </c>
      <c r="L465" s="1" t="n">
        <f aca="false">J465/1.467</f>
        <v>48.6919586231967</v>
      </c>
      <c r="M465" s="70" t="n">
        <f aca="false">cd0+cdspin*(spin/1000)*EXP(-A465/(tau*146.7/K465))</f>
        <v>0.478105877715487</v>
      </c>
      <c r="N465" s="71" t="n">
        <f aca="false">(romega/K465)*EXP(-A465/(tau*146.7/K465))</f>
        <v>1.07734127762722</v>
      </c>
      <c r="O465" s="71" t="n">
        <f aca="false">cl2_*N465/(cl0+cl1_*N465)</f>
        <v>0.389680834046314</v>
      </c>
      <c r="P465" s="71" t="n">
        <f aca="false">IF(D465&gt;=hwind,vxw,0)</f>
        <v>0</v>
      </c>
      <c r="Q465" s="71" t="n">
        <f aca="false">IF(D465&gt;=hwind,vyw,0)</f>
        <v>0</v>
      </c>
      <c r="R465" s="70" t="n">
        <f aca="false">-const*$M465*$K465*(G465-P465)</f>
        <v>-0.484913721266659</v>
      </c>
      <c r="S465" s="70" t="n">
        <f aca="false">-const*$M465*$K465*(H465-Q465)</f>
        <v>-8.31808835263696</v>
      </c>
      <c r="T465" s="70" t="n">
        <f aca="false">-const*$M465*$K465*I465</f>
        <v>10.1022230258915</v>
      </c>
      <c r="U465" s="72" t="n">
        <f aca="false">omega*EXP(-A465/tau)*30/PI()</f>
        <v>5638.69721236926</v>
      </c>
      <c r="V465" s="70" t="n">
        <f aca="false">const*($O465/omega)*K465*(wy*I465-wz*(H465-Q465))</f>
        <v>0.26932654149168</v>
      </c>
      <c r="W465" s="70" t="n">
        <f aca="false">const*($O465/omega)*K465*(wz*(G465-P465)-wx*I465)</f>
        <v>8.08369153177759</v>
      </c>
      <c r="X465" s="70" t="n">
        <f aca="false">const*($O465/omega)*K465*(wx*(H465-Q465)-wy*(G465-P465))</f>
        <v>6.66897378325441</v>
      </c>
      <c r="Y465" s="70" t="n">
        <f aca="false">R465+V465</f>
        <v>-0.215587179774979</v>
      </c>
      <c r="Z465" s="70" t="n">
        <f aca="false">S465+W465</f>
        <v>-0.234396820859372</v>
      </c>
      <c r="AA465" s="70" t="n">
        <f aca="false">T465+X465-32.174</f>
        <v>-15.402803190854</v>
      </c>
      <c r="AB465" s="0" t="n">
        <f aca="false">IF(($D465-height)*($D466-height)&lt;0,1,0)</f>
        <v>0</v>
      </c>
    </row>
    <row r="466" customFormat="false" ht="12.75" hidden="false" customHeight="false" outlineLevel="0" collapsed="false">
      <c r="A466" s="0" t="n">
        <f aca="false">A465+dt</f>
        <v>4.33999999999995</v>
      </c>
      <c r="B466" s="70" t="n">
        <f aca="false">B465+G465*dt+0.5*Y465*dt*dt</f>
        <v>9.51531254924569</v>
      </c>
      <c r="C466" s="70" t="n">
        <f aca="false">C465+H465*dt+0.5*Z465*dt*dt</f>
        <v>241.548881377753</v>
      </c>
      <c r="D466" s="70" t="n">
        <f aca="false">D465+I465*dt+0.5*AA465*dt*dt</f>
        <v>-33.3587883357418</v>
      </c>
      <c r="E466" s="1" t="n">
        <f aca="false">SQRT(B466^2+C466^2)</f>
        <v>241.736226635053</v>
      </c>
      <c r="F466" s="1" t="n">
        <f aca="false">ATAN2(C466,B466)*180/PI()</f>
        <v>2.25588088672333</v>
      </c>
      <c r="G466" s="69" t="n">
        <f aca="false">G465+Y465*dt</f>
        <v>2.64295741403543</v>
      </c>
      <c r="H466" s="69" t="n">
        <f aca="false">H465+Z465*dt</f>
        <v>45.3712659119602</v>
      </c>
      <c r="I466" s="69" t="n">
        <f aca="false">I465+AA465*dt</f>
        <v>-55.2597575056703</v>
      </c>
      <c r="J466" s="1" t="n">
        <f aca="false">SQRT(G466^2+H466^2+I466^2)</f>
        <v>71.5484297097546</v>
      </c>
      <c r="K466" s="1" t="n">
        <f aca="false">IF(D466&gt;=hwind,SQRT((G466-vxw)^2+(H466-vyw)^2+I466^2),J466)</f>
        <v>71.5484297097546</v>
      </c>
      <c r="L466" s="1" t="n">
        <f aca="false">J466/1.467</f>
        <v>48.7719357258041</v>
      </c>
      <c r="M466" s="70" t="n">
        <f aca="false">cd0+cdspin*(spin/1000)*EXP(-A466/(tau*146.7/K466))</f>
        <v>0.478056592338091</v>
      </c>
      <c r="N466" s="71" t="n">
        <f aca="false">(romega/K466)*EXP(-A466/(tau*146.7/K466))</f>
        <v>1.07527565847436</v>
      </c>
      <c r="O466" s="71" t="n">
        <f aca="false">cl2_*N466/(cl0+cl1_*N466)</f>
        <v>0.389539941275535</v>
      </c>
      <c r="P466" s="71" t="n">
        <f aca="false">IF(D466&gt;=hwind,vxw,0)</f>
        <v>0</v>
      </c>
      <c r="Q466" s="71" t="n">
        <f aca="false">IF(D466&gt;=hwind,vyw,0)</f>
        <v>0</v>
      </c>
      <c r="R466" s="70" t="n">
        <f aca="false">-const*$M466*$K466*(G466-P466)</f>
        <v>-0.485264296184415</v>
      </c>
      <c r="S466" s="70" t="n">
        <f aca="false">-const*$M466*$K466*(H466-Q466)</f>
        <v>-8.33046166496731</v>
      </c>
      <c r="T466" s="70" t="n">
        <f aca="false">-const*$M466*$K466*I466</f>
        <v>10.1460535046484</v>
      </c>
      <c r="U466" s="72" t="n">
        <f aca="false">omega*EXP(-A466/tau)*30/PI()</f>
        <v>5636.81795985795</v>
      </c>
      <c r="V466" s="70" t="n">
        <f aca="false">const*($O466/omega)*K466*(wy*I466-wz*(H466-Q466))</f>
        <v>0.26785599590319</v>
      </c>
      <c r="W466" s="70" t="n">
        <f aca="false">const*($O466/omega)*K466*(wz*(G466-P466)-wx*I466)</f>
        <v>8.11685543702333</v>
      </c>
      <c r="X466" s="70" t="n">
        <f aca="false">const*($O466/omega)*K466*(wx*(H466-Q466)-wy*(G466-P466))</f>
        <v>6.67719069079392</v>
      </c>
      <c r="Y466" s="70" t="n">
        <f aca="false">R466+V466</f>
        <v>-0.217408300281225</v>
      </c>
      <c r="Z466" s="70" t="n">
        <f aca="false">S466+W466</f>
        <v>-0.213606227943982</v>
      </c>
      <c r="AA466" s="70" t="n">
        <f aca="false">T466+X466-32.174</f>
        <v>-15.3507558045577</v>
      </c>
      <c r="AB466" s="0" t="n">
        <f aca="false">IF(($D466-height)*($D467-height)&lt;0,1,0)</f>
        <v>0</v>
      </c>
    </row>
    <row r="467" customFormat="false" ht="12.75" hidden="false" customHeight="false" outlineLevel="0" collapsed="false">
      <c r="A467" s="0" t="n">
        <f aca="false">A466+dt</f>
        <v>4.34999999999995</v>
      </c>
      <c r="B467" s="70" t="n">
        <f aca="false">B466+G466*dt+0.5*Y466*dt*dt</f>
        <v>9.54173125297103</v>
      </c>
      <c r="C467" s="70" t="n">
        <f aca="false">C466+H466*dt+0.5*Z466*dt*dt</f>
        <v>242.002583356561</v>
      </c>
      <c r="D467" s="70" t="n">
        <f aca="false">D466+I466*dt+0.5*AA466*dt*dt</f>
        <v>-33.9121534485887</v>
      </c>
      <c r="E467" s="1" t="n">
        <f aca="false">SQRT(B467^2+C467^2)</f>
        <v>242.190617048954</v>
      </c>
      <c r="F467" s="1" t="n">
        <f aca="false">ATAN2(C467,B467)*180/PI()</f>
        <v>2.25790108851337</v>
      </c>
      <c r="G467" s="69" t="n">
        <f aca="false">G466+Y466*dt</f>
        <v>2.64078333103262</v>
      </c>
      <c r="H467" s="69" t="n">
        <f aca="false">H466+Z466*dt</f>
        <v>45.3691298496807</v>
      </c>
      <c r="I467" s="69" t="n">
        <f aca="false">I466+AA466*dt</f>
        <v>-55.4132650637159</v>
      </c>
      <c r="J467" s="1" t="n">
        <f aca="false">SQRT(G467^2+H467^2+I467^2)</f>
        <v>71.6656237323048</v>
      </c>
      <c r="K467" s="1" t="n">
        <f aca="false">IF(D467&gt;=hwind,SQRT((G467-vxw)^2+(H467-vyw)^2+I467^2),J467)</f>
        <v>71.6656237323048</v>
      </c>
      <c r="L467" s="1" t="n">
        <f aca="false">J467/1.467</f>
        <v>48.8518225850749</v>
      </c>
      <c r="M467" s="70" t="n">
        <f aca="false">cd0+cdspin*(spin/1000)*EXP(-A467/(tau*146.7/K467))</f>
        <v>0.478007249365032</v>
      </c>
      <c r="N467" s="71" t="n">
        <f aca="false">(romega/K467)*EXP(-A467/(tau*146.7/K467))</f>
        <v>1.07321843643352</v>
      </c>
      <c r="O467" s="71" t="n">
        <f aca="false">cl2_*N467/(cl0+cl1_*N467)</f>
        <v>0.389399184019141</v>
      </c>
      <c r="P467" s="71" t="n">
        <f aca="false">IF(D467&gt;=hwind,vxw,0)</f>
        <v>0</v>
      </c>
      <c r="Q467" s="71" t="n">
        <f aca="false">IF(D467&gt;=hwind,vyw,0)</f>
        <v>0</v>
      </c>
      <c r="R467" s="70" t="n">
        <f aca="false">-const*$M467*$K467*(G467-P467)</f>
        <v>-0.485609186052731</v>
      </c>
      <c r="S467" s="70" t="n">
        <f aca="false">-const*$M467*$K467*(H467-Q467)</f>
        <v>-8.34285265259119</v>
      </c>
      <c r="T467" s="70" t="n">
        <f aca="false">-const*$M467*$K467*I467</f>
        <v>10.1898517110046</v>
      </c>
      <c r="U467" s="72" t="n">
        <f aca="false">omega*EXP(-A467/tau)*30/PI()</f>
        <v>5634.93933365976</v>
      </c>
      <c r="V467" s="70" t="n">
        <f aca="false">const*($O467/omega)*K467*(wy*I467-wz*(H467-Q467))</f>
        <v>0.2663902175173</v>
      </c>
      <c r="W467" s="70" t="n">
        <f aca="false">const*($O467/omega)*K467*(wz*(G467-P467)-wx*I467)</f>
        <v>8.14997913221284</v>
      </c>
      <c r="X467" s="70" t="n">
        <f aca="false">const*($O467/omega)*K467*(wx*(H467-Q467)-wy*(G467-P467))</f>
        <v>6.68541981674523</v>
      </c>
      <c r="Y467" s="70" t="n">
        <f aca="false">R467+V467</f>
        <v>-0.219218968535431</v>
      </c>
      <c r="Z467" s="70" t="n">
        <f aca="false">S467+W467</f>
        <v>-0.192873520378351</v>
      </c>
      <c r="AA467" s="70" t="n">
        <f aca="false">T467+X467-32.174</f>
        <v>-15.2987284722501</v>
      </c>
      <c r="AB467" s="0" t="n">
        <f aca="false">IF(($D467-height)*($D468-height)&lt;0,1,0)</f>
        <v>0</v>
      </c>
    </row>
    <row r="468" customFormat="false" ht="12.75" hidden="false" customHeight="false" outlineLevel="0" collapsed="false">
      <c r="A468" s="0" t="n">
        <f aca="false">A467+dt</f>
        <v>4.35999999999995</v>
      </c>
      <c r="B468" s="70" t="n">
        <f aca="false">B467+G467*dt+0.5*Y467*dt*dt</f>
        <v>9.56812812533293</v>
      </c>
      <c r="C468" s="70" t="n">
        <f aca="false">C467+H467*dt+0.5*Z467*dt*dt</f>
        <v>242.456265011382</v>
      </c>
      <c r="D468" s="70" t="n">
        <f aca="false">D467+I467*dt+0.5*AA467*dt*dt</f>
        <v>-34.4670510356494</v>
      </c>
      <c r="E468" s="1" t="n">
        <f aca="false">SQRT(B468^2+C468^2)</f>
        <v>242.644986593773</v>
      </c>
      <c r="F468" s="1" t="n">
        <f aca="false">ATAN2(C468,B468)*180/PI()</f>
        <v>2.25990876222811</v>
      </c>
      <c r="G468" s="69" t="n">
        <f aca="false">G467+Y467*dt</f>
        <v>2.63859114134727</v>
      </c>
      <c r="H468" s="69" t="n">
        <f aca="false">H467+Z467*dt</f>
        <v>45.367201114477</v>
      </c>
      <c r="I468" s="69" t="n">
        <f aca="false">I467+AA467*dt</f>
        <v>-55.5662523484384</v>
      </c>
      <c r="J468" s="1" t="n">
        <f aca="false">SQRT(G468^2+H468^2+I468^2)</f>
        <v>71.7826824535203</v>
      </c>
      <c r="K468" s="1" t="n">
        <f aca="false">IF(D468&gt;=hwind,SQRT((G468-vxw)^2+(H468-vyw)^2+I468^2),J468)</f>
        <v>71.7826824535203</v>
      </c>
      <c r="L468" s="1" t="n">
        <f aca="false">J468/1.467</f>
        <v>48.9316172143969</v>
      </c>
      <c r="M468" s="70" t="n">
        <f aca="false">cd0+cdspin*(spin/1000)*EXP(-A468/(tau*146.7/K468))</f>
        <v>0.477957849523407</v>
      </c>
      <c r="N468" s="71" t="n">
        <f aca="false">(romega/K468)*EXP(-A468/(tau*146.7/K468))</f>
        <v>1.07116960688007</v>
      </c>
      <c r="O468" s="71" t="n">
        <f aca="false">cl2_*N468/(cl0+cl1_*N468)</f>
        <v>0.389258565276422</v>
      </c>
      <c r="P468" s="71" t="n">
        <f aca="false">IF(D468&gt;=hwind,vxw,0)</f>
        <v>0</v>
      </c>
      <c r="Q468" s="71" t="n">
        <f aca="false">IF(D468&gt;=hwind,vyw,0)</f>
        <v>0</v>
      </c>
      <c r="R468" s="70" t="n">
        <f aca="false">-const*$M468*$K468*(G468-P468)</f>
        <v>-0.48594837849355</v>
      </c>
      <c r="S468" s="70" t="n">
        <f aca="false">-const*$M468*$K468*(H468-Q468)</f>
        <v>-8.35526106068639</v>
      </c>
      <c r="T468" s="70" t="n">
        <f aca="false">-const*$M468*$K468*I468</f>
        <v>10.2336166466093</v>
      </c>
      <c r="U468" s="72" t="n">
        <f aca="false">omega*EXP(-A468/tau)*30/PI()</f>
        <v>5633.06133356595</v>
      </c>
      <c r="V468" s="70" t="n">
        <f aca="false">const*($O468/omega)*K468*(wy*I468-wz*(H468-Q468))</f>
        <v>0.264929238013839</v>
      </c>
      <c r="W468" s="70" t="n">
        <f aca="false">const*($O468/omega)*K468*(wz*(G468-P468)-wx*I468)</f>
        <v>8.18306192965064</v>
      </c>
      <c r="X468" s="70" t="n">
        <f aca="false">const*($O468/omega)*K468*(wx*(H468-Q468)-wy*(G468-P468))</f>
        <v>6.69366099953725</v>
      </c>
      <c r="Y468" s="70" t="n">
        <f aca="false">R468+V468</f>
        <v>-0.221019140479712</v>
      </c>
      <c r="Z468" s="70" t="n">
        <f aca="false">S468+W468</f>
        <v>-0.172199131035752</v>
      </c>
      <c r="AA468" s="70" t="n">
        <f aca="false">T468+X468-32.174</f>
        <v>-15.2467223538535</v>
      </c>
      <c r="AB468" s="0" t="n">
        <f aca="false">IF(($D468-height)*($D469-height)&lt;0,1,0)</f>
        <v>0</v>
      </c>
    </row>
    <row r="469" customFormat="false" ht="12.75" hidden="false" customHeight="false" outlineLevel="0" collapsed="false">
      <c r="A469" s="0" t="n">
        <f aca="false">A468+dt</f>
        <v>4.36999999999995</v>
      </c>
      <c r="B469" s="70" t="n">
        <f aca="false">B468+G468*dt+0.5*Y468*dt*dt</f>
        <v>9.59450298578938</v>
      </c>
      <c r="C469" s="70" t="n">
        <f aca="false">C468+H468*dt+0.5*Z468*dt*dt</f>
        <v>242.90992841257</v>
      </c>
      <c r="D469" s="70" t="n">
        <f aca="false">D468+I468*dt+0.5*AA468*dt*dt</f>
        <v>-35.0234758952515</v>
      </c>
      <c r="E469" s="1" t="n">
        <f aca="false">SQRT(B469^2+C469^2)</f>
        <v>243.099337327242</v>
      </c>
      <c r="F469" s="1" t="n">
        <f aca="false">ATAN2(C469,B469)*180/PI()</f>
        <v>2.26190391685755</v>
      </c>
      <c r="G469" s="69" t="n">
        <f aca="false">G468+Y468*dt</f>
        <v>2.63638094994247</v>
      </c>
      <c r="H469" s="69" t="n">
        <f aca="false">H468+Z468*dt</f>
        <v>45.3654791231666</v>
      </c>
      <c r="I469" s="69" t="n">
        <f aca="false">I468+AA468*dt</f>
        <v>-55.718719571977</v>
      </c>
      <c r="J469" s="1" t="n">
        <f aca="false">SQRT(G469^2+H469^2+I469^2)</f>
        <v>71.8996029984053</v>
      </c>
      <c r="K469" s="1" t="n">
        <f aca="false">IF(D469&gt;=hwind,SQRT((G469-vxw)^2+(H469-vyw)^2+I469^2),J469)</f>
        <v>71.8996029984053</v>
      </c>
      <c r="L469" s="1" t="n">
        <f aca="false">J469/1.467</f>
        <v>49.0113176539913</v>
      </c>
      <c r="M469" s="70" t="n">
        <f aca="false">cd0+cdspin*(spin/1000)*EXP(-A469/(tau*146.7/K469))</f>
        <v>0.477908393537385</v>
      </c>
      <c r="N469" s="71" t="n">
        <f aca="false">(romega/K469)*EXP(-A469/(tau*146.7/K469))</f>
        <v>1.0691291643784</v>
      </c>
      <c r="O469" s="71" t="n">
        <f aca="false">cl2_*N469/(cl0+cl1_*N469)</f>
        <v>0.389118088002163</v>
      </c>
      <c r="P469" s="71" t="n">
        <f aca="false">IF(D469&gt;=hwind,vxw,0)</f>
        <v>0</v>
      </c>
      <c r="Q469" s="71" t="n">
        <f aca="false">IF(D469&gt;=hwind,vyw,0)</f>
        <v>0</v>
      </c>
      <c r="R469" s="70" t="n">
        <f aca="false">-const*$M469*$K469*(G469-P469)</f>
        <v>-0.486281861714385</v>
      </c>
      <c r="S469" s="70" t="n">
        <f aca="false">-const*$M469*$K469*(H469-Q469)</f>
        <v>-8.36768663726686</v>
      </c>
      <c r="T469" s="70" t="n">
        <f aca="false">-const*$M469*$K469*I469</f>
        <v>10.2773473182599</v>
      </c>
      <c r="U469" s="72" t="n">
        <f aca="false">omega*EXP(-A469/tau)*30/PI()</f>
        <v>5631.18395936784</v>
      </c>
      <c r="V469" s="70" t="n">
        <f aca="false">const*($O469/omega)*K469*(wy*I469-wz*(H469-Q469))</f>
        <v>0.263473088969913</v>
      </c>
      <c r="W469" s="70" t="n">
        <f aca="false">const*($O469/omega)*K469*(wz*(G469-P469)-wx*I469)</f>
        <v>8.21610314650487</v>
      </c>
      <c r="X469" s="70" t="n">
        <f aca="false">const*($O469/omega)*K469*(wx*(H469-Q469)-wy*(G469-P469))</f>
        <v>6.70191407964337</v>
      </c>
      <c r="Y469" s="70" t="n">
        <f aca="false">R469+V469</f>
        <v>-0.222808772744472</v>
      </c>
      <c r="Z469" s="70" t="n">
        <f aca="false">S469+W469</f>
        <v>-0.151583490761992</v>
      </c>
      <c r="AA469" s="70" t="n">
        <f aca="false">T469+X469-32.174</f>
        <v>-15.1947386020967</v>
      </c>
      <c r="AB469" s="0" t="n">
        <f aca="false">IF(($D469-height)*($D470-height)&lt;0,1,0)</f>
        <v>0</v>
      </c>
    </row>
    <row r="470" customFormat="false" ht="12.75" hidden="false" customHeight="false" outlineLevel="0" collapsed="false">
      <c r="A470" s="0" t="n">
        <f aca="false">A469+dt</f>
        <v>4.37999999999995</v>
      </c>
      <c r="B470" s="70" t="n">
        <f aca="false">B469+G469*dt+0.5*Y469*dt*dt</f>
        <v>9.62085565485017</v>
      </c>
      <c r="C470" s="70" t="n">
        <f aca="false">C469+H469*dt+0.5*Z469*dt*dt</f>
        <v>243.363575624627</v>
      </c>
      <c r="D470" s="70" t="n">
        <f aca="false">D469+I469*dt+0.5*AA469*dt*dt</f>
        <v>-35.5814228279014</v>
      </c>
      <c r="E470" s="1" t="n">
        <f aca="false">SQRT(B470^2+C470^2)</f>
        <v>243.553671301287</v>
      </c>
      <c r="F470" s="1" t="n">
        <f aca="false">ATAN2(C470,B470)*180/PI()</f>
        <v>2.26388656155277</v>
      </c>
      <c r="G470" s="69" t="n">
        <f aca="false">G469+Y469*dt</f>
        <v>2.63415286221502</v>
      </c>
      <c r="H470" s="69" t="n">
        <f aca="false">H469+Z469*dt</f>
        <v>45.363963288259</v>
      </c>
      <c r="I470" s="69" t="n">
        <f aca="false">I469+AA469*dt</f>
        <v>-55.8706669579979</v>
      </c>
      <c r="J470" s="1" t="n">
        <f aca="false">SQRT(G470^2+H470^2+I470^2)</f>
        <v>72.0163825310016</v>
      </c>
      <c r="K470" s="1" t="n">
        <f aca="false">IF(D470&gt;=hwind,SQRT((G470-vxw)^2+(H470-vyw)^2+I470^2),J470)</f>
        <v>72.0163825310016</v>
      </c>
      <c r="L470" s="1" t="n">
        <f aca="false">J470/1.467</f>
        <v>49.0909219706895</v>
      </c>
      <c r="M470" s="70" t="n">
        <f aca="false">cd0+cdspin*(spin/1000)*EXP(-A470/(tau*146.7/K470))</f>
        <v>0.477858882128188</v>
      </c>
      <c r="N470" s="71" t="n">
        <f aca="false">(romega/K470)*EXP(-A470/(tau*146.7/K470))</f>
        <v>1.06709710270206</v>
      </c>
      <c r="O470" s="71" t="n">
        <f aca="false">cl2_*N470/(cl0+cl1_*N470)</f>
        <v>0.388977755107071</v>
      </c>
      <c r="P470" s="71" t="n">
        <f aca="false">IF(D470&gt;=hwind,vxw,0)</f>
        <v>0</v>
      </c>
      <c r="Q470" s="71" t="n">
        <f aca="false">IF(D470&gt;=hwind,vyw,0)</f>
        <v>0</v>
      </c>
      <c r="R470" s="70" t="n">
        <f aca="false">-const*$M470*$K470*(G470-P470)</f>
        <v>-0.486609624504952</v>
      </c>
      <c r="S470" s="70" t="n">
        <f aca="false">-const*$M470*$K470*(H470-Q470)</f>
        <v>-8.3801291331263</v>
      </c>
      <c r="T470" s="70" t="n">
        <f aca="false">-const*$M470*$K470*I470</f>
        <v>10.321042737972</v>
      </c>
      <c r="U470" s="72" t="n">
        <f aca="false">omega*EXP(-A470/tau)*30/PI()</f>
        <v>5629.30721085685</v>
      </c>
      <c r="V470" s="70" t="n">
        <f aca="false">const*($O470/omega)*K470*(wy*I470-wz*(H470-Q470))</f>
        <v>0.262021801850904</v>
      </c>
      <c r="W470" s="70" t="n">
        <f aca="false">const*($O470/omega)*K470*(wz*(G470-P470)-wx*I470)</f>
        <v>8.24910210484366</v>
      </c>
      <c r="X470" s="70" t="n">
        <f aca="false">const*($O470/omega)*K470*(wx*(H470-Q470)-wy*(G470-P470))</f>
        <v>6.71017889953556</v>
      </c>
      <c r="Y470" s="70" t="n">
        <f aca="false">R470+V470</f>
        <v>-0.224587822654048</v>
      </c>
      <c r="Z470" s="70" t="n">
        <f aca="false">S470+W470</f>
        <v>-0.131027028282634</v>
      </c>
      <c r="AA470" s="70" t="n">
        <f aca="false">T470+X470-32.174</f>
        <v>-15.1427783624924</v>
      </c>
      <c r="AB470" s="0" t="n">
        <f aca="false">IF(($D470-height)*($D471-height)&lt;0,1,0)</f>
        <v>0</v>
      </c>
    </row>
    <row r="471" customFormat="false" ht="12.75" hidden="false" customHeight="false" outlineLevel="0" collapsed="false">
      <c r="A471" s="0" t="n">
        <f aca="false">A470+dt</f>
        <v>4.38999999999995</v>
      </c>
      <c r="B471" s="70" t="n">
        <f aca="false">B470+G470*dt+0.5*Y470*dt*dt</f>
        <v>9.64718595408118</v>
      </c>
      <c r="C471" s="70" t="n">
        <f aca="false">C470+H470*dt+0.5*Z470*dt*dt</f>
        <v>243.817208706158</v>
      </c>
      <c r="D471" s="70" t="n">
        <f aca="false">D470+I470*dt+0.5*AA470*dt*dt</f>
        <v>-36.1408866363995</v>
      </c>
      <c r="E471" s="1" t="n">
        <f aca="false">SQRT(B471^2+C471^2)</f>
        <v>244.007990561979</v>
      </c>
      <c r="F471" s="1" t="n">
        <f aca="false">ATAN2(C471,B471)*180/PI()</f>
        <v>2.26585670562706</v>
      </c>
      <c r="G471" s="69" t="n">
        <f aca="false">G470+Y470*dt</f>
        <v>2.63190698398848</v>
      </c>
      <c r="H471" s="69" t="n">
        <f aca="false">H470+Z470*dt</f>
        <v>45.3626530179761</v>
      </c>
      <c r="I471" s="69" t="n">
        <f aca="false">I470+AA470*dt</f>
        <v>-56.0220947416229</v>
      </c>
      <c r="J471" s="1" t="n">
        <f aca="false">SQRT(G471^2+H471^2+I471^2)</f>
        <v>72.1330182540633</v>
      </c>
      <c r="K471" s="1" t="n">
        <f aca="false">IF(D471&gt;=hwind,SQRT((G471-vxw)^2+(H471-vyw)^2+I471^2),J471)</f>
        <v>72.1330182540633</v>
      </c>
      <c r="L471" s="1" t="n">
        <f aca="false">J471/1.467</f>
        <v>49.1704282577119</v>
      </c>
      <c r="M471" s="70" t="n">
        <f aca="false">cd0+cdspin*(spin/1000)*EXP(-A471/(tau*146.7/K471))</f>
        <v>0.477809316014069</v>
      </c>
      <c r="N471" s="71" t="n">
        <f aca="false">(romega/K471)*EXP(-A471/(tau*146.7/K471))</f>
        <v>1.06507341485358</v>
      </c>
      <c r="O471" s="71" t="n">
        <f aca="false">cl2_*N471/(cl0+cl1_*N471)</f>
        <v>0.388837569458209</v>
      </c>
      <c r="P471" s="71" t="n">
        <f aca="false">IF(D471&gt;=hwind,vxw,0)</f>
        <v>0</v>
      </c>
      <c r="Q471" s="71" t="n">
        <f aca="false">IF(D471&gt;=hwind,vyw,0)</f>
        <v>0</v>
      </c>
      <c r="R471" s="70" t="n">
        <f aca="false">-const*$M471*$K471*(G471-P471)</f>
        <v>-0.486931656233774</v>
      </c>
      <c r="S471" s="70" t="n">
        <f aca="false">-const*$M471*$K471*(H471-Q471)</f>
        <v>-8.3925883017824</v>
      </c>
      <c r="T471" s="70" t="n">
        <f aca="false">-const*$M471*$K471*I471</f>
        <v>10.3647019230461</v>
      </c>
      <c r="U471" s="72" t="n">
        <f aca="false">omega*EXP(-A471/tau)*30/PI()</f>
        <v>5627.43108782444</v>
      </c>
      <c r="V471" s="70" t="n">
        <f aca="false">const*($O471/omega)*K471*(wy*I471-wz*(H471-Q471))</f>
        <v>0.260575408001674</v>
      </c>
      <c r="W471" s="70" t="n">
        <f aca="false">const*($O471/omega)*K471*(wz*(G471-P471)-wx*I471)</f>
        <v>8.28205813167002</v>
      </c>
      <c r="X471" s="70" t="n">
        <f aca="false">const*($O471/omega)*K471*(wx*(H471-Q471)-wy*(G471-P471))</f>
        <v>6.71845530363914</v>
      </c>
      <c r="Y471" s="70" t="n">
        <f aca="false">R471+V471</f>
        <v>-0.2263562482321</v>
      </c>
      <c r="Z471" s="70" t="n">
        <f aca="false">S471+W471</f>
        <v>-0.110530170112375</v>
      </c>
      <c r="AA471" s="70" t="n">
        <f aca="false">T471+X471-32.174</f>
        <v>-15.0908427733148</v>
      </c>
      <c r="AB471" s="0" t="n">
        <f aca="false">IF(($D471-height)*($D472-height)&lt;0,1,0)</f>
        <v>0</v>
      </c>
    </row>
    <row r="472" customFormat="false" ht="12.75" hidden="false" customHeight="false" outlineLevel="0" collapsed="false">
      <c r="A472" s="0" t="n">
        <f aca="false">A471+dt</f>
        <v>4.39999999999995</v>
      </c>
      <c r="B472" s="70" t="n">
        <f aca="false">B471+G471*dt+0.5*Y471*dt*dt</f>
        <v>9.67349370610866</v>
      </c>
      <c r="C472" s="70" t="n">
        <f aca="false">C471+H471*dt+0.5*Z471*dt*dt</f>
        <v>244.27082970983</v>
      </c>
      <c r="D472" s="70" t="n">
        <f aca="false">D471+I471*dt+0.5*AA471*dt*dt</f>
        <v>-36.7018621259544</v>
      </c>
      <c r="E472" s="1" t="n">
        <f aca="false">SQRT(B472^2+C472^2)</f>
        <v>244.462297149501</v>
      </c>
      <c r="F472" s="1" t="n">
        <f aca="false">ATAN2(C472,B472)*180/PI()</f>
        <v>2.26781435855716</v>
      </c>
      <c r="G472" s="69" t="n">
        <f aca="false">G471+Y471*dt</f>
        <v>2.62964342150616</v>
      </c>
      <c r="H472" s="69" t="n">
        <f aca="false">H471+Z471*dt</f>
        <v>45.361547716275</v>
      </c>
      <c r="I472" s="69" t="n">
        <f aca="false">I471+AA471*dt</f>
        <v>-56.173003169356</v>
      </c>
      <c r="J472" s="1" t="n">
        <f aca="false">SQRT(G472^2+H472^2+I472^2)</f>
        <v>72.2495074087336</v>
      </c>
      <c r="K472" s="1" t="n">
        <f aca="false">IF(D472&gt;=hwind,SQRT((G472-vxw)^2+(H472-vyw)^2+I472^2),J472)</f>
        <v>72.2495074087336</v>
      </c>
      <c r="L472" s="1" t="n">
        <f aca="false">J472/1.467</f>
        <v>49.2498346344469</v>
      </c>
      <c r="M472" s="70" t="n">
        <f aca="false">cd0+cdspin*(spin/1000)*EXP(-A472/(tau*146.7/K472))</f>
        <v>0.477759695910294</v>
      </c>
      <c r="N472" s="71" t="n">
        <f aca="false">(romega/K472)*EXP(-A472/(tau*146.7/K472))</f>
        <v>1.06305809308385</v>
      </c>
      <c r="O472" s="71" t="n">
        <f aca="false">cl2_*N472/(cl0+cl1_*N472)</f>
        <v>0.388697533879423</v>
      </c>
      <c r="P472" s="71" t="n">
        <f aca="false">IF(D472&gt;=hwind,vxw,0)</f>
        <v>0</v>
      </c>
      <c r="Q472" s="71" t="n">
        <f aca="false">IF(D472&gt;=hwind,vyw,0)</f>
        <v>0</v>
      </c>
      <c r="R472" s="70" t="n">
        <f aca="false">-const*$M472*$K472*(G472-P472)</f>
        <v>-0.487247946844728</v>
      </c>
      <c r="S472" s="70" t="n">
        <f aca="false">-const*$M472*$K472*(H472-Q472)</f>
        <v>-8.40506389942205</v>
      </c>
      <c r="T472" s="70" t="n">
        <f aca="false">-const*$M472*$K472*I472</f>
        <v>10.4083238961328</v>
      </c>
      <c r="U472" s="72" t="n">
        <f aca="false">omega*EXP(-A472/tau)*30/PI()</f>
        <v>5625.55559006216</v>
      </c>
      <c r="V472" s="70" t="n">
        <f aca="false">const*($O472/omega)*K472*(wy*I472-wz*(H472-Q472))</f>
        <v>0.259133938637959</v>
      </c>
      <c r="W472" s="70" t="n">
        <f aca="false">const*($O472/omega)*K472*(wz*(G472-P472)-wx*I472)</f>
        <v>8.31497055895548</v>
      </c>
      <c r="X472" s="70" t="n">
        <f aca="false">const*($O472/omega)*K472*(wx*(H472-Q472)-wy*(G472-P472))</f>
        <v>6.72674313828825</v>
      </c>
      <c r="Y472" s="70" t="n">
        <f aca="false">R472+V472</f>
        <v>-0.228114008206769</v>
      </c>
      <c r="Z472" s="70" t="n">
        <f aca="false">S472+W472</f>
        <v>-0.0900933404665754</v>
      </c>
      <c r="AA472" s="70" t="n">
        <f aca="false">T472+X472-32.174</f>
        <v>-15.0389329655789</v>
      </c>
      <c r="AB472" s="0" t="n">
        <f aca="false">IF(($D472-height)*($D473-height)&lt;0,1,0)</f>
        <v>0</v>
      </c>
    </row>
    <row r="473" customFormat="false" ht="12.75" hidden="false" customHeight="false" outlineLevel="0" collapsed="false">
      <c r="A473" s="0" t="n">
        <f aca="false">A472+dt</f>
        <v>4.40999999999995</v>
      </c>
      <c r="B473" s="70" t="n">
        <f aca="false">B472+G472*dt+0.5*Y472*dt*dt</f>
        <v>9.69977873462331</v>
      </c>
      <c r="C473" s="70" t="n">
        <f aca="false">C472+H472*dt+0.5*Z472*dt*dt</f>
        <v>244.724440682325</v>
      </c>
      <c r="D473" s="70" t="n">
        <f aca="false">D472+I472*dt+0.5*AA472*dt*dt</f>
        <v>-37.2643441042962</v>
      </c>
      <c r="E473" s="1" t="n">
        <f aca="false">SQRT(B473^2+C473^2)</f>
        <v>244.916593098095</v>
      </c>
      <c r="F473" s="1" t="n">
        <f aca="false">ATAN2(C473,B473)*180/PI()</f>
        <v>2.26975952998433</v>
      </c>
      <c r="G473" s="69" t="n">
        <f aca="false">G472+Y472*dt</f>
        <v>2.6273622814241</v>
      </c>
      <c r="H473" s="69" t="n">
        <f aca="false">H472+Z472*dt</f>
        <v>45.3606467828704</v>
      </c>
      <c r="I473" s="69" t="n">
        <f aca="false">I472+AA472*dt</f>
        <v>-56.3233924990118</v>
      </c>
      <c r="J473" s="1" t="n">
        <f aca="false">SQRT(G473^2+H473^2+I473^2)</f>
        <v>72.3658472742212</v>
      </c>
      <c r="K473" s="1" t="n">
        <f aca="false">IF(D473&gt;=hwind,SQRT((G473-vxw)^2+(H473-vyw)^2+I473^2),J473)</f>
        <v>72.3658472742212</v>
      </c>
      <c r="L473" s="1" t="n">
        <f aca="false">J473/1.467</f>
        <v>49.3291392462312</v>
      </c>
      <c r="M473" s="70" t="n">
        <f aca="false">cd0+cdspin*(spin/1000)*EXP(-A473/(tau*146.7/K473))</f>
        <v>0.477710022529122</v>
      </c>
      <c r="N473" s="71" t="n">
        <f aca="false">(romega/K473)*EXP(-A473/(tau*146.7/K473))</f>
        <v>1.06105112891125</v>
      </c>
      <c r="O473" s="71" t="n">
        <f aca="false">cl2_*N473/(cl0+cl1_*N473)</f>
        <v>0.388557651151762</v>
      </c>
      <c r="P473" s="71" t="n">
        <f aca="false">IF(D473&gt;=hwind,vxw,0)</f>
        <v>0</v>
      </c>
      <c r="Q473" s="71" t="n">
        <f aca="false">IF(D473&gt;=hwind,vyw,0)</f>
        <v>0</v>
      </c>
      <c r="R473" s="70" t="n">
        <f aca="false">-const*$M473*$K473*(G473-P473)</f>
        <v>-0.487558486853549</v>
      </c>
      <c r="S473" s="70" t="n">
        <f aca="false">-const*$M473*$K473*(H473-Q473)</f>
        <v>-8.41755568484722</v>
      </c>
      <c r="T473" s="70" t="n">
        <f aca="false">-const*$M473*$K473*I473</f>
        <v>10.4519076852973</v>
      </c>
      <c r="U473" s="72" t="n">
        <f aca="false">omega*EXP(-A473/tau)*30/PI()</f>
        <v>5623.68071736161</v>
      </c>
      <c r="V473" s="70" t="n">
        <f aca="false">const*($O473/omega)*K473*(wy*I473-wz*(H473-Q473))</f>
        <v>0.257697424837957</v>
      </c>
      <c r="W473" s="70" t="n">
        <f aca="false">const*($O473/omega)*K473*(wz*(G473-P473)-wx*I473)</f>
        <v>8.34783872367246</v>
      </c>
      <c r="X473" s="70" t="n">
        <f aca="false">const*($O473/omega)*K473*(wx*(H473-Q473)-wy*(G473-P473))</f>
        <v>6.73504225168199</v>
      </c>
      <c r="Y473" s="70" t="n">
        <f aca="false">R473+V473</f>
        <v>-0.229861062015592</v>
      </c>
      <c r="Z473" s="70" t="n">
        <f aca="false">S473+W473</f>
        <v>-0.0697169611747661</v>
      </c>
      <c r="AA473" s="70" t="n">
        <f aca="false">T473+X473-32.174</f>
        <v>-14.9870500630207</v>
      </c>
      <c r="AB473" s="0" t="n">
        <f aca="false">IF(($D473-height)*($D474-height)&lt;0,1,0)</f>
        <v>0</v>
      </c>
    </row>
    <row r="474" customFormat="false" ht="12.75" hidden="false" customHeight="false" outlineLevel="0" collapsed="false">
      <c r="A474" s="0" t="n">
        <f aca="false">A473+dt</f>
        <v>4.41999999999995</v>
      </c>
      <c r="B474" s="70" t="n">
        <f aca="false">B473+G473*dt+0.5*Y473*dt*dt</f>
        <v>9.72604086438445</v>
      </c>
      <c r="C474" s="70" t="n">
        <f aca="false">C473+H473*dt+0.5*Z473*dt*dt</f>
        <v>245.178043664306</v>
      </c>
      <c r="D474" s="70" t="n">
        <f aca="false">D473+I473*dt+0.5*AA473*dt*dt</f>
        <v>-37.8283273817895</v>
      </c>
      <c r="E474" s="1" t="n">
        <f aca="false">SQRT(B474^2+C474^2)</f>
        <v>245.370880436029</v>
      </c>
      <c r="F474" s="1" t="n">
        <f aca="false">ATAN2(C474,B474)*180/PI()</f>
        <v>2.27169222971549</v>
      </c>
      <c r="G474" s="69" t="n">
        <f aca="false">G473+Y473*dt</f>
        <v>2.62506367080394</v>
      </c>
      <c r="H474" s="69" t="n">
        <f aca="false">H473+Z473*dt</f>
        <v>45.3599496132586</v>
      </c>
      <c r="I474" s="69" t="n">
        <f aca="false">I473+AA473*dt</f>
        <v>-56.473262999642</v>
      </c>
      <c r="J474" s="1" t="n">
        <f aca="false">SQRT(G474^2+H474^2+I474^2)</f>
        <v>72.4820351674804</v>
      </c>
      <c r="K474" s="1" t="n">
        <f aca="false">IF(D474&gt;=hwind,SQRT((G474-vxw)^2+(H474-vyw)^2+I474^2),J474)</f>
        <v>72.4820351674804</v>
      </c>
      <c r="L474" s="1" t="n">
        <f aca="false">J474/1.467</f>
        <v>49.4083402641312</v>
      </c>
      <c r="M474" s="70" t="n">
        <f aca="false">cd0+cdspin*(spin/1000)*EXP(-A474/(tau*146.7/K474))</f>
        <v>0.477660296579788</v>
      </c>
      <c r="N474" s="71" t="n">
        <f aca="false">(romega/K474)*EXP(-A474/(tau*146.7/K474))</f>
        <v>1.0590525131403</v>
      </c>
      <c r="O474" s="71" t="n">
        <f aca="false">cl2_*N474/(cl0+cl1_*N474)</f>
        <v>0.388417924013907</v>
      </c>
      <c r="P474" s="71" t="n">
        <f aca="false">IF(D474&gt;=hwind,vxw,0)</f>
        <v>0</v>
      </c>
      <c r="Q474" s="71" t="n">
        <f aca="false">IF(D474&gt;=hwind,vyw,0)</f>
        <v>0</v>
      </c>
      <c r="R474" s="70" t="n">
        <f aca="false">-const*$M474*$K474*(G474-P474)</f>
        <v>-0.487863267344301</v>
      </c>
      <c r="S474" s="70" t="n">
        <f aca="false">-const*$M474*$K474*(H474-Q474)</f>
        <v>-8.43006341942173</v>
      </c>
      <c r="T474" s="70" t="n">
        <f aca="false">-const*$M474*$K474*I474</f>
        <v>10.4954523240808</v>
      </c>
      <c r="U474" s="72" t="n">
        <f aca="false">omega*EXP(-A474/tau)*30/PI()</f>
        <v>5621.80646951449</v>
      </c>
      <c r="V474" s="70" t="n">
        <f aca="false">const*($O474/omega)*K474*(wy*I474-wz*(H474-Q474))</f>
        <v>0.256265897534112</v>
      </c>
      <c r="W474" s="70" t="n">
        <f aca="false">const*($O474/omega)*K474*(wz*(G474-P474)-wx*I474)</f>
        <v>8.3806619678254</v>
      </c>
      <c r="X474" s="70" t="n">
        <f aca="false">const*($O474/omega)*K474*(wx*(H474-Q474)-wy*(G474-P474))</f>
        <v>6.74335249384137</v>
      </c>
      <c r="Y474" s="70" t="n">
        <f aca="false">R474+V474</f>
        <v>-0.231597369810189</v>
      </c>
      <c r="Z474" s="70" t="n">
        <f aca="false">S474+W474</f>
        <v>-0.049401451596335</v>
      </c>
      <c r="AA474" s="70" t="n">
        <f aca="false">T474+X474-32.174</f>
        <v>-14.9351951820778</v>
      </c>
      <c r="AB474" s="0" t="n">
        <f aca="false">IF(($D474-height)*($D475-height)&lt;0,1,0)</f>
        <v>0</v>
      </c>
    </row>
    <row r="475" customFormat="false" ht="12.75" hidden="false" customHeight="false" outlineLevel="0" collapsed="false">
      <c r="A475" s="0" t="n">
        <f aca="false">A474+dt</f>
        <v>4.42999999999995</v>
      </c>
      <c r="B475" s="70" t="n">
        <f aca="false">B474+G474*dt+0.5*Y474*dt*dt</f>
        <v>9.752279921224</v>
      </c>
      <c r="C475" s="70" t="n">
        <f aca="false">C474+H474*dt+0.5*Z474*dt*dt</f>
        <v>245.631640690366</v>
      </c>
      <c r="D475" s="70" t="n">
        <f aca="false">D474+I474*dt+0.5*AA474*dt*dt</f>
        <v>-38.393806771545</v>
      </c>
      <c r="E475" s="1" t="n">
        <f aca="false">SQRT(B475^2+C475^2)</f>
        <v>245.825161185553</v>
      </c>
      <c r="F475" s="1" t="n">
        <f aca="false">ATAN2(C475,B475)*180/PI()</f>
        <v>2.27361246772428</v>
      </c>
      <c r="G475" s="69" t="n">
        <f aca="false">G474+Y474*dt</f>
        <v>2.62274769710584</v>
      </c>
      <c r="H475" s="69" t="n">
        <f aca="false">H474+Z474*dt</f>
        <v>45.3594555987427</v>
      </c>
      <c r="I475" s="69" t="n">
        <f aca="false">I474+AA474*dt</f>
        <v>-56.6226149514628</v>
      </c>
      <c r="J475" s="1" t="n">
        <f aca="false">SQRT(G475^2+H475^2+I475^2)</f>
        <v>72.5980684428904</v>
      </c>
      <c r="K475" s="1" t="n">
        <f aca="false">IF(D475&gt;=hwind,SQRT((G475-vxw)^2+(H475-vyw)^2+I475^2),J475)</f>
        <v>72.5980684428904</v>
      </c>
      <c r="L475" s="1" t="n">
        <f aca="false">J475/1.467</f>
        <v>49.4874358847242</v>
      </c>
      <c r="M475" s="70" t="n">
        <f aca="false">cd0+cdspin*(spin/1000)*EXP(-A475/(tau*146.7/K475))</f>
        <v>0.477610518768484</v>
      </c>
      <c r="N475" s="71" t="n">
        <f aca="false">(romega/K475)*EXP(-A475/(tau*146.7/K475))</f>
        <v>1.05706223588014</v>
      </c>
      <c r="O475" s="71" t="n">
        <f aca="false">cl2_*N475/(cl0+cl1_*N475)</f>
        <v>0.388278355162583</v>
      </c>
      <c r="P475" s="71" t="n">
        <f aca="false">IF(D475&gt;=hwind,vxw,0)</f>
        <v>0</v>
      </c>
      <c r="Q475" s="71" t="n">
        <f aca="false">IF(D475&gt;=hwind,vyw,0)</f>
        <v>0</v>
      </c>
      <c r="R475" s="70" t="n">
        <f aca="false">-const*$M475*$K475*(G475-P475)</f>
        <v>-0.488162279965795</v>
      </c>
      <c r="S475" s="70" t="n">
        <f aca="false">-const*$M475*$K475*(H475-Q475)</f>
        <v>-8.44258686701876</v>
      </c>
      <c r="T475" s="70" t="n">
        <f aca="false">-const*$M475*$K475*I475</f>
        <v>10.5389568515617</v>
      </c>
      <c r="U475" s="72" t="n">
        <f aca="false">omega*EXP(-A475/tau)*30/PI()</f>
        <v>5619.93284631253</v>
      </c>
      <c r="V475" s="70" t="n">
        <f aca="false">const*($O475/omega)*K475*(wy*I475-wz*(H475-Q475))</f>
        <v>0.254839387505086</v>
      </c>
      <c r="W475" s="70" t="n">
        <f aca="false">const*($O475/omega)*K475*(wz*(G475-P475)-wx*I475)</f>
        <v>8.41343963848062</v>
      </c>
      <c r="X475" s="70" t="n">
        <f aca="false">const*($O475/omega)*K475*(wx*(H475-Q475)-wy*(G475-P475))</f>
        <v>6.75167371656681</v>
      </c>
      <c r="Y475" s="70" t="n">
        <f aca="false">R475+V475</f>
        <v>-0.233322892460708</v>
      </c>
      <c r="Z475" s="70" t="n">
        <f aca="false">S475+W475</f>
        <v>-0.0291472285381413</v>
      </c>
      <c r="AA475" s="70" t="n">
        <f aca="false">T475+X475-32.174</f>
        <v>-14.8833694318715</v>
      </c>
      <c r="AB475" s="0" t="n">
        <f aca="false">IF(($D475-height)*($D476-height)&lt;0,1,0)</f>
        <v>0</v>
      </c>
    </row>
    <row r="476" customFormat="false" ht="12.75" hidden="false" customHeight="false" outlineLevel="0" collapsed="false">
      <c r="A476" s="0" t="n">
        <f aca="false">A475+dt</f>
        <v>4.43999999999995</v>
      </c>
      <c r="B476" s="70" t="n">
        <f aca="false">B475+G475*dt+0.5*Y475*dt*dt</f>
        <v>9.77849573205043</v>
      </c>
      <c r="C476" s="70" t="n">
        <f aca="false">C475+H475*dt+0.5*Z475*dt*dt</f>
        <v>246.085233788992</v>
      </c>
      <c r="D476" s="70" t="n">
        <f aca="false">D475+I475*dt+0.5*AA475*dt*dt</f>
        <v>-38.9607770895312</v>
      </c>
      <c r="E476" s="1" t="n">
        <f aca="false">SQRT(B476^2+C476^2)</f>
        <v>246.279437362855</v>
      </c>
      <c r="F476" s="1" t="n">
        <f aca="false">ATAN2(C476,B476)*180/PI()</f>
        <v>2.27552025415208</v>
      </c>
      <c r="G476" s="69" t="n">
        <f aca="false">G475+Y475*dt</f>
        <v>2.62041446818123</v>
      </c>
      <c r="H476" s="69" t="n">
        <f aca="false">H475+Z475*dt</f>
        <v>45.3591641264573</v>
      </c>
      <c r="I476" s="69" t="n">
        <f aca="false">I475+AA475*dt</f>
        <v>-56.7714486457815</v>
      </c>
      <c r="J476" s="1" t="n">
        <f aca="false">SQRT(G476^2+H476^2+I476^2)</f>
        <v>72.7139444919373</v>
      </c>
      <c r="K476" s="1" t="n">
        <f aca="false">IF(D476&gt;=hwind,SQRT((G476-vxw)^2+(H476-vyw)^2+I476^2),J476)</f>
        <v>72.7139444919373</v>
      </c>
      <c r="L476" s="1" t="n">
        <f aca="false">J476/1.467</f>
        <v>49.5664243298823</v>
      </c>
      <c r="M476" s="70" t="n">
        <f aca="false">cd0+cdspin*(spin/1000)*EXP(-A476/(tau*146.7/K476))</f>
        <v>0.477560689798344</v>
      </c>
      <c r="N476" s="71" t="n">
        <f aca="false">(romega/K476)*EXP(-A476/(tau*146.7/K476))</f>
        <v>1.05508028656249</v>
      </c>
      <c r="O476" s="71" t="n">
        <f aca="false">cl2_*N476/(cl0+cl1_*N476)</f>
        <v>0.388138947252984</v>
      </c>
      <c r="P476" s="71" t="n">
        <f aca="false">IF(D476&gt;=hwind,vxw,0)</f>
        <v>0</v>
      </c>
      <c r="Q476" s="71" t="n">
        <f aca="false">IF(D476&gt;=hwind,vyw,0)</f>
        <v>0</v>
      </c>
      <c r="R476" s="70" t="n">
        <f aca="false">-const*$M476*$K476*(G476-P476)</f>
        <v>-0.488455516927967</v>
      </c>
      <c r="S476" s="70" t="n">
        <f aca="false">-const*$M476*$K476*(H476-Q476)</f>
        <v>-8.45512579396919</v>
      </c>
      <c r="T476" s="70" t="n">
        <f aca="false">-const*$M476*$K476*I476</f>
        <v>10.5824203124141</v>
      </c>
      <c r="U476" s="72" t="n">
        <f aca="false">omega*EXP(-A476/tau)*30/PI()</f>
        <v>5618.05984754756</v>
      </c>
      <c r="V476" s="70" t="n">
        <f aca="false">const*($O476/omega)*K476*(wy*I476-wz*(H476-Q476))</f>
        <v>0.253417925367917</v>
      </c>
      <c r="W476" s="70" t="n">
        <f aca="false">const*($O476/omega)*K476*(wz*(G476-P476)-wx*I476)</f>
        <v>8.44617108779497</v>
      </c>
      <c r="X476" s="70" t="n">
        <f aca="false">const*($O476/omega)*K476*(wx*(H476-Q476)-wy*(G476-P476))</f>
        <v>6.76000577339641</v>
      </c>
      <c r="Y476" s="70" t="n">
        <f aca="false">R476+V476</f>
        <v>-0.23503759156005</v>
      </c>
      <c r="Z476" s="70" t="n">
        <f aca="false">S476+W476</f>
        <v>-0.00895470617422234</v>
      </c>
      <c r="AA476" s="70" t="n">
        <f aca="false">T476+X476-32.174</f>
        <v>-14.8315739141895</v>
      </c>
      <c r="AB476" s="0" t="n">
        <f aca="false">IF(($D476-height)*($D477-height)&lt;0,1,0)</f>
        <v>0</v>
      </c>
    </row>
    <row r="477" customFormat="false" ht="12.75" hidden="false" customHeight="false" outlineLevel="0" collapsed="false">
      <c r="A477" s="0" t="n">
        <f aca="false">A476+dt</f>
        <v>4.44999999999995</v>
      </c>
      <c r="B477" s="70" t="n">
        <f aca="false">B476+G476*dt+0.5*Y476*dt*dt</f>
        <v>9.80468812485267</v>
      </c>
      <c r="C477" s="70" t="n">
        <f aca="false">C476+H476*dt+0.5*Z476*dt*dt</f>
        <v>246.538824982521</v>
      </c>
      <c r="D477" s="70" t="n">
        <f aca="false">D476+I476*dt+0.5*AA476*dt*dt</f>
        <v>-39.5292331546848</v>
      </c>
      <c r="E477" s="1" t="n">
        <f aca="false">SQRT(B477^2+C477^2)</f>
        <v>246.733710978026</v>
      </c>
      <c r="F477" s="1" t="n">
        <f aca="false">ATAN2(C477,B477)*180/PI()</f>
        <v>2.27741559930903</v>
      </c>
      <c r="G477" s="69" t="n">
        <f aca="false">G476+Y476*dt</f>
        <v>2.61806409226563</v>
      </c>
      <c r="H477" s="69" t="n">
        <f aca="false">H476+Z476*dt</f>
        <v>45.3590745793955</v>
      </c>
      <c r="I477" s="69" t="n">
        <f aca="false">I476+AA476*dt</f>
        <v>-56.9197643849234</v>
      </c>
      <c r="J477" s="1" t="n">
        <f aca="false">SQRT(G477^2+H477^2+I477^2)</f>
        <v>72.8296607428977</v>
      </c>
      <c r="K477" s="1" t="n">
        <f aca="false">IF(D477&gt;=hwind,SQRT((G477-vxw)^2+(H477-vyw)^2+I477^2),J477)</f>
        <v>72.8296607428977</v>
      </c>
      <c r="L477" s="1" t="n">
        <f aca="false">J477/1.467</f>
        <v>49.645303846556</v>
      </c>
      <c r="M477" s="70" t="n">
        <f aca="false">cd0+cdspin*(spin/1000)*EXP(-A477/(tau*146.7/K477))</f>
        <v>0.477510810369422</v>
      </c>
      <c r="N477" s="71" t="n">
        <f aca="false">(romega/K477)*EXP(-A477/(tau*146.7/K477))</f>
        <v>1.05310665395939</v>
      </c>
      <c r="O477" s="71" t="n">
        <f aca="false">cl2_*N477/(cl0+cl1_*N477)</f>
        <v>0.387999702899179</v>
      </c>
      <c r="P477" s="71" t="n">
        <f aca="false">IF(D477&gt;=hwind,vxw,0)</f>
        <v>0</v>
      </c>
      <c r="Q477" s="71" t="n">
        <f aca="false">IF(D477&gt;=hwind,vyw,0)</f>
        <v>0</v>
      </c>
      <c r="R477" s="70" t="n">
        <f aca="false">-const*$M477*$K477*(G477-P477)</f>
        <v>-0.488742970998229</v>
      </c>
      <c r="S477" s="70" t="n">
        <f aca="false">-const*$M477*$K477*(H477-Q477)</f>
        <v>-8.46767996901076</v>
      </c>
      <c r="T477" s="70" t="n">
        <f aca="false">-const*$M477*$K477*I477</f>
        <v>10.6258417569649</v>
      </c>
      <c r="U477" s="72" t="n">
        <f aca="false">omega*EXP(-A477/tau)*30/PI()</f>
        <v>5616.18747301147</v>
      </c>
      <c r="V477" s="70" t="n">
        <f aca="false">const*($O477/omega)*K477*(wy*I477-wz*(H477-Q477))</f>
        <v>0.25200154157036</v>
      </c>
      <c r="W477" s="70" t="n">
        <f aca="false">const*($O477/omega)*K477*(wz*(G477-P477)-wx*I477)</f>
        <v>8.47885567304329</v>
      </c>
      <c r="X477" s="70" t="n">
        <f aca="false">const*($O477/omega)*K477*(wx*(H477-Q477)-wy*(G477-P477))</f>
        <v>6.76834851956496</v>
      </c>
      <c r="Y477" s="70" t="n">
        <f aca="false">R477+V477</f>
        <v>-0.236741429427869</v>
      </c>
      <c r="Z477" s="70" t="n">
        <f aca="false">S477+W477</f>
        <v>0.0111757040325298</v>
      </c>
      <c r="AA477" s="70" t="n">
        <f aca="false">T477+X477-32.174</f>
        <v>-14.7798097234701</v>
      </c>
      <c r="AB477" s="0" t="n">
        <f aca="false">IF(($D477-height)*($D478-height)&lt;0,1,0)</f>
        <v>0</v>
      </c>
    </row>
    <row r="478" customFormat="false" ht="12.75" hidden="false" customHeight="false" outlineLevel="0" collapsed="false">
      <c r="A478" s="0" t="n">
        <f aca="false">A477+dt</f>
        <v>4.45999999999995</v>
      </c>
      <c r="B478" s="70" t="n">
        <f aca="false">B477+G477*dt+0.5*Y477*dt*dt</f>
        <v>9.83085692870385</v>
      </c>
      <c r="C478" s="70" t="n">
        <f aca="false">C477+H477*dt+0.5*Z477*dt*dt</f>
        <v>246.9924162871</v>
      </c>
      <c r="D478" s="70" t="n">
        <f aca="false">D477+I477*dt+0.5*AA477*dt*dt</f>
        <v>-40.0991697890202</v>
      </c>
      <c r="E478" s="1" t="n">
        <f aca="false">SQRT(B478^2+C478^2)</f>
        <v>247.187984035011</v>
      </c>
      <c r="F478" s="1" t="n">
        <f aca="false">ATAN2(C478,B478)*180/PI()</f>
        <v>2.27929851367493</v>
      </c>
      <c r="G478" s="69" t="n">
        <f aca="false">G477+Y477*dt</f>
        <v>2.61569667797135</v>
      </c>
      <c r="H478" s="69" t="n">
        <f aca="false">H477+Z477*dt</f>
        <v>45.3591863364358</v>
      </c>
      <c r="I478" s="69" t="n">
        <f aca="false">I477+AA477*dt</f>
        <v>-57.0675624821581</v>
      </c>
      <c r="J478" s="1" t="n">
        <f aca="false">SQRT(G478^2+H478^2+I478^2)</f>
        <v>72.9452146605223</v>
      </c>
      <c r="K478" s="1" t="n">
        <f aca="false">IF(D478&gt;=hwind,SQRT((G478-vxw)^2+(H478-vyw)^2+I478^2),J478)</f>
        <v>72.9452146605223</v>
      </c>
      <c r="L478" s="1" t="n">
        <f aca="false">J478/1.467</f>
        <v>49.7240727065592</v>
      </c>
      <c r="M478" s="70" t="n">
        <f aca="false">cd0+cdspin*(spin/1000)*EXP(-A478/(tau*146.7/K478))</f>
        <v>0.477460881178685</v>
      </c>
      <c r="N478" s="71" t="n">
        <f aca="false">(romega/K478)*EXP(-A478/(tau*146.7/K478))</f>
        <v>1.0511413262006</v>
      </c>
      <c r="O478" s="71" t="n">
        <f aca="false">cl2_*N478/(cl0+cl1_*N478)</f>
        <v>0.387860624674531</v>
      </c>
      <c r="P478" s="71" t="n">
        <f aca="false">IF(D478&gt;=hwind,vxw,0)</f>
        <v>0</v>
      </c>
      <c r="Q478" s="71" t="n">
        <f aca="false">IF(D478&gt;=hwind,vyw,0)</f>
        <v>0</v>
      </c>
      <c r="R478" s="70" t="n">
        <f aca="false">-const*$M478*$K478*(G478-P478)</f>
        <v>-0.489024635497764</v>
      </c>
      <c r="S478" s="70" t="n">
        <f aca="false">-const*$M478*$K478*(H478-Q478)</f>
        <v>-8.4802491632379</v>
      </c>
      <c r="T478" s="70" t="n">
        <f aca="false">-const*$M478*$K478*I478</f>
        <v>10.6692202412503</v>
      </c>
      <c r="U478" s="72" t="n">
        <f aca="false">omega*EXP(-A478/tau)*30/PI()</f>
        <v>5614.31572249622</v>
      </c>
      <c r="V478" s="70" t="n">
        <f aca="false">const*($O478/omega)*K478*(wy*I478-wz*(H478-Q478))</f>
        <v>0.250590266383421</v>
      </c>
      <c r="W478" s="70" t="n">
        <f aca="false">const*($O478/omega)*K478*(wz*(G478-P478)-wx*I478)</f>
        <v>8.51149275664463</v>
      </c>
      <c r="X478" s="70" t="n">
        <f aca="false">const*($O478/omega)*K478*(wx*(H478-Q478)-wy*(G478-P478))</f>
        <v>6.77670181196346</v>
      </c>
      <c r="Y478" s="70" t="n">
        <f aca="false">R478+V478</f>
        <v>-0.238434369114343</v>
      </c>
      <c r="Z478" s="70" t="n">
        <f aca="false">S478+W478</f>
        <v>0.0312435934067334</v>
      </c>
      <c r="AA478" s="70" t="n">
        <f aca="false">T478+X478-32.174</f>
        <v>-14.7280779467862</v>
      </c>
      <c r="AB478" s="0" t="n">
        <f aca="false">IF(($D478-height)*($D479-height)&lt;0,1,0)</f>
        <v>0</v>
      </c>
    </row>
    <row r="479" customFormat="false" ht="12.75" hidden="false" customHeight="false" outlineLevel="0" collapsed="false">
      <c r="A479" s="0" t="n">
        <f aca="false">A478+dt</f>
        <v>4.46999999999995</v>
      </c>
      <c r="B479" s="70" t="n">
        <f aca="false">B478+G478*dt+0.5*Y478*dt*dt</f>
        <v>9.85700197376511</v>
      </c>
      <c r="C479" s="70" t="n">
        <f aca="false">C478+H478*dt+0.5*Z478*dt*dt</f>
        <v>247.446009712644</v>
      </c>
      <c r="D479" s="70" t="n">
        <f aca="false">D478+I478*dt+0.5*AA478*dt*dt</f>
        <v>-40.6705818177391</v>
      </c>
      <c r="E479" s="1" t="n">
        <f aca="false">SQRT(B479^2+C479^2)</f>
        <v>247.642258531578</v>
      </c>
      <c r="F479" s="1" t="n">
        <f aca="false">ATAN2(C479,B479)*180/PI()</f>
        <v>2.28116900790025</v>
      </c>
      <c r="G479" s="69" t="n">
        <f aca="false">G478+Y478*dt</f>
        <v>2.61331233428021</v>
      </c>
      <c r="H479" s="69" t="n">
        <f aca="false">H478+Z478*dt</f>
        <v>45.3594987723699</v>
      </c>
      <c r="I479" s="69" t="n">
        <f aca="false">I478+AA478*dt</f>
        <v>-57.2148432616259</v>
      </c>
      <c r="J479" s="1" t="n">
        <f aca="false">SQRT(G479^2+H479^2+I479^2)</f>
        <v>73.060603745723</v>
      </c>
      <c r="K479" s="1" t="n">
        <f aca="false">IF(D479&gt;=hwind,SQRT((G479-vxw)^2+(H479-vyw)^2+I479^2),J479)</f>
        <v>73.060603745723</v>
      </c>
      <c r="L479" s="1" t="n">
        <f aca="false">J479/1.467</f>
        <v>49.8027292063551</v>
      </c>
      <c r="M479" s="70" t="n">
        <f aca="false">cd0+cdspin*(spin/1000)*EXP(-A479/(tau*146.7/K479))</f>
        <v>0.477410902919989</v>
      </c>
      <c r="N479" s="71" t="n">
        <f aca="false">(romega/K479)*EXP(-A479/(tau*146.7/K479))</f>
        <v>1.0491842907906</v>
      </c>
      <c r="O479" s="71" t="n">
        <f aca="false">cl2_*N479/(cl0+cl1_*N479)</f>
        <v>0.387721715112102</v>
      </c>
      <c r="P479" s="71" t="n">
        <f aca="false">IF(D479&gt;=hwind,vxw,0)</f>
        <v>0</v>
      </c>
      <c r="Q479" s="71" t="n">
        <f aca="false">IF(D479&gt;=hwind,vyw,0)</f>
        <v>0</v>
      </c>
      <c r="R479" s="70" t="n">
        <f aca="false">-const*$M479*$K479*(G479-P479)</f>
        <v>-0.489300504297797</v>
      </c>
      <c r="S479" s="70" t="n">
        <f aca="false">-const*$M479*$K479*(H479-Q479)</f>
        <v>-8.49283315005246</v>
      </c>
      <c r="T479" s="70" t="n">
        <f aca="false">-const*$M479*$K479*I479</f>
        <v>10.7125548270692</v>
      </c>
      <c r="U479" s="72" t="n">
        <f aca="false">omega*EXP(-A479/tau)*30/PI()</f>
        <v>5612.44459579383</v>
      </c>
      <c r="V479" s="70" t="n">
        <f aca="false">const*($O479/omega)*K479*(wy*I479-wz*(H479-Q479))</f>
        <v>0.249184129894066</v>
      </c>
      <c r="W479" s="70" t="n">
        <f aca="false">const*($O479/omega)*K479*(wz*(G479-P479)-wx*I479)</f>
        <v>8.54408170618739</v>
      </c>
      <c r="X479" s="70" t="n">
        <f aca="false">const*($O479/omega)*K479*(wx*(H479-Q479)-wy*(G479-P479))</f>
        <v>6.78506550909954</v>
      </c>
      <c r="Y479" s="70" t="n">
        <f aca="false">R479+V479</f>
        <v>-0.240116374403732</v>
      </c>
      <c r="Z479" s="70" t="n">
        <f aca="false">S479+W479</f>
        <v>0.0512485561349312</v>
      </c>
      <c r="AA479" s="70" t="n">
        <f aca="false">T479+X479-32.174</f>
        <v>-14.6763796638312</v>
      </c>
      <c r="AB479" s="0" t="n">
        <f aca="false">IF(($D479-height)*($D480-height)&lt;0,1,0)</f>
        <v>0</v>
      </c>
    </row>
    <row r="480" customFormat="false" ht="12.75" hidden="false" customHeight="false" outlineLevel="0" collapsed="false">
      <c r="A480" s="0" t="n">
        <f aca="false">A479+dt</f>
        <v>4.47999999999995</v>
      </c>
      <c r="B480" s="70" t="n">
        <f aca="false">B479+G479*dt+0.5*Y479*dt*dt</f>
        <v>9.8831230912892</v>
      </c>
      <c r="C480" s="70" t="n">
        <f aca="false">C479+H479*dt+0.5*Z479*dt*dt</f>
        <v>247.899607262796</v>
      </c>
      <c r="D480" s="70" t="n">
        <f aca="false">D479+I479*dt+0.5*AA479*dt*dt</f>
        <v>-41.2434640693386</v>
      </c>
      <c r="E480" s="1" t="n">
        <f aca="false">SQRT(B480^2+C480^2)</f>
        <v>248.09653645927</v>
      </c>
      <c r="F480" s="1" t="n">
        <f aca="false">ATAN2(C480,B480)*180/PI()</f>
        <v>2.28302709280696</v>
      </c>
      <c r="G480" s="69" t="n">
        <f aca="false">G479+Y479*dt</f>
        <v>2.61091117053617</v>
      </c>
      <c r="H480" s="69" t="n">
        <f aca="false">H479+Z479*dt</f>
        <v>45.3600112579313</v>
      </c>
      <c r="I480" s="69" t="n">
        <f aca="false">I479+AA479*dt</f>
        <v>-57.3616070582643</v>
      </c>
      <c r="J480" s="1" t="n">
        <f aca="false">SQRT(G480^2+H480^2+I480^2)</f>
        <v>73.1758255352599</v>
      </c>
      <c r="K480" s="1" t="n">
        <f aca="false">IF(D480&gt;=hwind,SQRT((G480-vxw)^2+(H480-vyw)^2+I480^2),J480)</f>
        <v>73.1758255352599</v>
      </c>
      <c r="L480" s="1" t="n">
        <f aca="false">J480/1.467</f>
        <v>49.8812716668438</v>
      </c>
      <c r="M480" s="70" t="n">
        <f aca="false">cd0+cdspin*(spin/1000)*EXP(-A480/(tau*146.7/K480))</f>
        <v>0.477360876284068</v>
      </c>
      <c r="N480" s="71" t="n">
        <f aca="false">(romega/K480)*EXP(-A480/(tau*146.7/K480))</f>
        <v>1.04723553462538</v>
      </c>
      <c r="O480" s="71" t="n">
        <f aca="false">cl2_*N480/(cl0+cl1_*N480)</f>
        <v>0.387582976705061</v>
      </c>
      <c r="P480" s="71" t="n">
        <f aca="false">IF(D480&gt;=hwind,vxw,0)</f>
        <v>0</v>
      </c>
      <c r="Q480" s="71" t="n">
        <f aca="false">IF(D480&gt;=hwind,vyw,0)</f>
        <v>0</v>
      </c>
      <c r="R480" s="70" t="n">
        <f aca="false">-const*$M480*$K480*(G480-P480)</f>
        <v>-0.489570571815826</v>
      </c>
      <c r="S480" s="70" t="n">
        <f aca="false">-const*$M480*$K480*(H480-Q480)</f>
        <v>-8.50543170511517</v>
      </c>
      <c r="T480" s="70" t="n">
        <f aca="false">-const*$M480*$K480*I480</f>
        <v>10.7558445820362</v>
      </c>
      <c r="U480" s="72" t="n">
        <f aca="false">omega*EXP(-A480/tau)*30/PI()</f>
        <v>5610.5740926964</v>
      </c>
      <c r="V480" s="70" t="n">
        <f aca="false">const*($O480/omega)*K480*(wy*I480-wz*(H480-Q480))</f>
        <v>0.247783161998106</v>
      </c>
      <c r="W480" s="70" t="n">
        <f aca="false">const*($O480/omega)*K480*(wz*(G480-P480)-wx*I480)</f>
        <v>8.57662189445322</v>
      </c>
      <c r="X480" s="70" t="n">
        <f aca="false">const*($O480/omega)*K480*(wx*(H480-Q480)-wy*(G480-P480))</f>
        <v>6.79343947105831</v>
      </c>
      <c r="Y480" s="70" t="n">
        <f aca="false">R480+V480</f>
        <v>-0.24178740981772</v>
      </c>
      <c r="Z480" s="70" t="n">
        <f aca="false">S480+W480</f>
        <v>0.0711901893380436</v>
      </c>
      <c r="AA480" s="70" t="n">
        <f aca="false">T480+X480-32.174</f>
        <v>-14.6247159469055</v>
      </c>
      <c r="AB480" s="0" t="n">
        <f aca="false">IF(($D480-height)*($D481-height)&lt;0,1,0)</f>
        <v>0</v>
      </c>
    </row>
    <row r="481" customFormat="false" ht="12.75" hidden="false" customHeight="false" outlineLevel="0" collapsed="false">
      <c r="A481" s="0" t="n">
        <f aca="false">A480+dt</f>
        <v>4.48999999999995</v>
      </c>
      <c r="B481" s="70" t="n">
        <f aca="false">B480+G480*dt+0.5*Y480*dt*dt</f>
        <v>9.90922011362407</v>
      </c>
      <c r="C481" s="70" t="n">
        <f aca="false">C480+H480*dt+0.5*Z480*dt*dt</f>
        <v>248.353210934885</v>
      </c>
      <c r="D481" s="70" t="n">
        <f aca="false">D480+I480*dt+0.5*AA480*dt*dt</f>
        <v>-41.8178113757186</v>
      </c>
      <c r="E481" s="1" t="n">
        <f aca="false">SQRT(B481^2+C481^2)</f>
        <v>248.550819803371</v>
      </c>
      <c r="F481" s="1" t="n">
        <f aca="false">ATAN2(C481,B481)*180/PI()</f>
        <v>2.28487277938941</v>
      </c>
      <c r="G481" s="69" t="n">
        <f aca="false">G480+Y480*dt</f>
        <v>2.60849329643799</v>
      </c>
      <c r="H481" s="69" t="n">
        <f aca="false">H480+Z480*dt</f>
        <v>45.3607231598247</v>
      </c>
      <c r="I481" s="69" t="n">
        <f aca="false">I480+AA480*dt</f>
        <v>-57.5078542177333</v>
      </c>
      <c r="J481" s="1" t="n">
        <f aca="false">SQRT(G481^2+H481^2+I481^2)</f>
        <v>73.2908776014306</v>
      </c>
      <c r="K481" s="1" t="n">
        <f aca="false">IF(D481&gt;=hwind,SQRT((G481-vxw)^2+(H481-vyw)^2+I481^2),J481)</f>
        <v>73.2908776014306</v>
      </c>
      <c r="L481" s="1" t="n">
        <f aca="false">J481/1.467</f>
        <v>49.9596984331497</v>
      </c>
      <c r="M481" s="70" t="n">
        <f aca="false">cd0+cdspin*(spin/1000)*EXP(-A481/(tau*146.7/K481))</f>
        <v>0.477310801958521</v>
      </c>
      <c r="N481" s="71" t="n">
        <f aca="false">(romega/K481)*EXP(-A481/(tau*146.7/K481))</f>
        <v>1.04529504400879</v>
      </c>
      <c r="O481" s="71" t="n">
        <f aca="false">cl2_*N481/(cl0+cl1_*N481)</f>
        <v>0.387444411907085</v>
      </c>
      <c r="P481" s="71" t="n">
        <f aca="false">IF(D481&gt;=hwind,vxw,0)</f>
        <v>0</v>
      </c>
      <c r="Q481" s="71" t="n">
        <f aca="false">IF(D481&gt;=hwind,vyw,0)</f>
        <v>0</v>
      </c>
      <c r="R481" s="70" t="n">
        <f aca="false">-const*$M481*$K481*(G481-P481)</f>
        <v>-0.489834833011814</v>
      </c>
      <c r="S481" s="70" t="n">
        <f aca="false">-const*$M481*$K481*(H481-Q481)</f>
        <v>-8.51804460629788</v>
      </c>
      <c r="T481" s="70" t="n">
        <f aca="false">-const*$M481*$K481*I481</f>
        <v>10.7990885796324</v>
      </c>
      <c r="U481" s="72" t="n">
        <f aca="false">omega*EXP(-A481/tau)*30/PI()</f>
        <v>5608.7042129961</v>
      </c>
      <c r="V481" s="70" t="n">
        <f aca="false">const*($O481/omega)*K481*(wy*I481-wz*(H481-Q481))</f>
        <v>0.246387392393273</v>
      </c>
      <c r="W481" s="70" t="n">
        <f aca="false">const*($O481/omega)*K481*(wz*(G481-P481)-wx*I481)</f>
        <v>8.60911269943985</v>
      </c>
      <c r="X481" s="70" t="n">
        <f aca="false">const*($O481/omega)*K481*(wx*(H481-Q481)-wy*(G481-P481))</f>
        <v>6.80182355946412</v>
      </c>
      <c r="Y481" s="70" t="n">
        <f aca="false">R481+V481</f>
        <v>-0.243447440618541</v>
      </c>
      <c r="Z481" s="70" t="n">
        <f aca="false">S481+W481</f>
        <v>0.0910680931419652</v>
      </c>
      <c r="AA481" s="70" t="n">
        <f aca="false">T481+X481-32.174</f>
        <v>-14.5730878609035</v>
      </c>
      <c r="AB481" s="0" t="n">
        <f aca="false">IF(($D481-height)*($D482-height)&lt;0,1,0)</f>
        <v>0</v>
      </c>
    </row>
    <row r="482" customFormat="false" ht="12.75" hidden="false" customHeight="false" outlineLevel="0" collapsed="false">
      <c r="A482" s="0" t="n">
        <f aca="false">A481+dt</f>
        <v>4.49999999999995</v>
      </c>
      <c r="B482" s="70" t="n">
        <f aca="false">B481+G481*dt+0.5*Y481*dt*dt</f>
        <v>9.93529287421642</v>
      </c>
      <c r="C482" s="70" t="n">
        <f aca="false">C481+H481*dt+0.5*Z481*dt*dt</f>
        <v>248.806822719888</v>
      </c>
      <c r="D482" s="70" t="n">
        <f aca="false">D481+I481*dt+0.5*AA481*dt*dt</f>
        <v>-42.3936185722889</v>
      </c>
      <c r="E482" s="1" t="n">
        <f aca="false">SQRT(B482^2+C482^2)</f>
        <v>249.00511054286</v>
      </c>
      <c r="F482" s="1" t="n">
        <f aca="false">ATAN2(C482,B482)*180/PI()</f>
        <v>2.28670607881517</v>
      </c>
      <c r="G482" s="69" t="n">
        <f aca="false">G481+Y481*dt</f>
        <v>2.60605882203181</v>
      </c>
      <c r="H482" s="69" t="n">
        <f aca="false">H481+Z481*dt</f>
        <v>45.3616338407561</v>
      </c>
      <c r="I482" s="69" t="n">
        <f aca="false">I481+AA481*dt</f>
        <v>-57.6535850963423</v>
      </c>
      <c r="J482" s="1" t="n">
        <f aca="false">SQRT(G482^2+H482^2+I482^2)</f>
        <v>73.4057575517609</v>
      </c>
      <c r="K482" s="1" t="n">
        <f aca="false">IF(D482&gt;=hwind,SQRT((G482-vxw)^2+(H482-vyw)^2+I482^2),J482)</f>
        <v>73.4057575517609</v>
      </c>
      <c r="L482" s="1" t="n">
        <f aca="false">J482/1.467</f>
        <v>50.038007874411</v>
      </c>
      <c r="M482" s="70" t="n">
        <f aca="false">cd0+cdspin*(spin/1000)*EXP(-A482/(tau*146.7/K482))</f>
        <v>0.477260680627795</v>
      </c>
      <c r="N482" s="71" t="n">
        <f aca="false">(romega/K482)*EXP(-A482/(tau*146.7/K482))</f>
        <v>1.0433628046687</v>
      </c>
      <c r="O482" s="71" t="n">
        <f aca="false">cl2_*N482/(cl0+cl1_*N482)</f>
        <v>0.387306023132767</v>
      </c>
      <c r="P482" s="71" t="n">
        <f aca="false">IF(D482&gt;=hwind,vxw,0)</f>
        <v>0</v>
      </c>
      <c r="Q482" s="71" t="n">
        <f aca="false">IF(D482&gt;=hwind,vyw,0)</f>
        <v>0</v>
      </c>
      <c r="R482" s="70" t="n">
        <f aca="false">-const*$M482*$K482*(G482-P482)</f>
        <v>-0.490093283384354</v>
      </c>
      <c r="S482" s="70" t="n">
        <f aca="false">-const*$M482*$K482*(H482-Q482)</f>
        <v>-8.53067163363652</v>
      </c>
      <c r="T482" s="70" t="n">
        <f aca="false">-const*$M482*$K482*I482</f>
        <v>10.8422858992554</v>
      </c>
      <c r="U482" s="72" t="n">
        <f aca="false">omega*EXP(-A482/tau)*30/PI()</f>
        <v>5606.83495648516</v>
      </c>
      <c r="V482" s="70" t="n">
        <f aca="false">const*($O482/omega)*K482*(wy*I482-wz*(H482-Q482))</f>
        <v>0.244996850572455</v>
      </c>
      <c r="W482" s="70" t="n">
        <f aca="false">const*($O482/omega)*K482*(wz*(G482-P482)-wx*I482)</f>
        <v>8.64155350438277</v>
      </c>
      <c r="X482" s="70" t="n">
        <f aca="false">const*($O482/omega)*K482*(wx*(H482-Q482)-wy*(G482-P482))</f>
        <v>6.81021763744277</v>
      </c>
      <c r="Y482" s="70" t="n">
        <f aca="false">R482+V482</f>
        <v>-0.245096432811899</v>
      </c>
      <c r="Z482" s="70" t="n">
        <f aca="false">S482+W482</f>
        <v>0.110881870746248</v>
      </c>
      <c r="AA482" s="70" t="n">
        <f aca="false">T482+X482-32.174</f>
        <v>-14.5214964633018</v>
      </c>
      <c r="AB482" s="0" t="n">
        <f aca="false">IF(($D482-height)*($D483-height)&lt;0,1,0)</f>
        <v>0</v>
      </c>
    </row>
    <row r="483" customFormat="false" ht="12.75" hidden="false" customHeight="false" outlineLevel="0" collapsed="false">
      <c r="A483" s="0" t="n">
        <f aca="false">A482+dt</f>
        <v>4.50999999999995</v>
      </c>
      <c r="B483" s="70" t="n">
        <f aca="false">B482+G482*dt+0.5*Y482*dt*dt</f>
        <v>9.96134120761509</v>
      </c>
      <c r="C483" s="70" t="n">
        <f aca="false">C482+H482*dt+0.5*Z482*dt*dt</f>
        <v>249.260444602389</v>
      </c>
      <c r="D483" s="70" t="n">
        <f aca="false">D482+I482*dt+0.5*AA482*dt*dt</f>
        <v>-42.9708804980755</v>
      </c>
      <c r="E483" s="1" t="n">
        <f aca="false">SQRT(B483^2+C483^2)</f>
        <v>249.45941065038</v>
      </c>
      <c r="F483" s="1" t="n">
        <f aca="false">ATAN2(C483,B483)*180/PI()</f>
        <v>2.28852700242577</v>
      </c>
      <c r="G483" s="69" t="n">
        <f aca="false">G482+Y482*dt</f>
        <v>2.60360785770369</v>
      </c>
      <c r="H483" s="69" t="n">
        <f aca="false">H482+Z482*dt</f>
        <v>45.3627426594635</v>
      </c>
      <c r="I483" s="69" t="n">
        <f aca="false">I482+AA482*dt</f>
        <v>-57.7988000609754</v>
      </c>
      <c r="J483" s="1" t="n">
        <f aca="false">SQRT(G483^2+H483^2+I483^2)</f>
        <v>73.5204630286971</v>
      </c>
      <c r="K483" s="1" t="n">
        <f aca="false">IF(D483&gt;=hwind,SQRT((G483-vxw)^2+(H483-vyw)^2+I483^2),J483)</f>
        <v>73.5204630286971</v>
      </c>
      <c r="L483" s="1" t="n">
        <f aca="false">J483/1.467</f>
        <v>50.1161983835699</v>
      </c>
      <c r="M483" s="70" t="n">
        <f aca="false">cd0+cdspin*(spin/1000)*EXP(-A483/(tau*146.7/K483))</f>
        <v>0.477210512973174</v>
      </c>
      <c r="N483" s="71" t="n">
        <f aca="false">(romega/K483)*EXP(-A483/(tau*146.7/K483))</f>
        <v>1.04143880177276</v>
      </c>
      <c r="O483" s="71" t="n">
        <f aca="false">cl2_*N483/(cl0+cl1_*N483)</f>
        <v>0.387167812758003</v>
      </c>
      <c r="P483" s="71" t="n">
        <f aca="false">IF(D483&gt;=hwind,vxw,0)</f>
        <v>0</v>
      </c>
      <c r="Q483" s="71" t="n">
        <f aca="false">IF(D483&gt;=hwind,vyw,0)</f>
        <v>0</v>
      </c>
      <c r="R483" s="70" t="n">
        <f aca="false">-const*$M483*$K483*(G483-P483)</f>
        <v>-0.490345918966795</v>
      </c>
      <c r="S483" s="70" t="n">
        <f aca="false">-const*$M483*$K483*(H483-Q483)</f>
        <v>-8.54331256928491</v>
      </c>
      <c r="T483" s="70" t="n">
        <f aca="false">-const*$M483*$K483*I483</f>
        <v>10.8854356262672</v>
      </c>
      <c r="U483" s="72" t="n">
        <f aca="false">omega*EXP(-A483/tau)*30/PI()</f>
        <v>5604.96632295589</v>
      </c>
      <c r="V483" s="70" t="n">
        <f aca="false">const*($O483/omega)*K483*(wy*I483-wz*(H483-Q483))</f>
        <v>0.24361156581712</v>
      </c>
      <c r="W483" s="70" t="n">
        <f aca="false">const*($O483/omega)*K483*(wz*(G483-P483)-wx*I483)</f>
        <v>8.67394369777583</v>
      </c>
      <c r="X483" s="70" t="n">
        <f aca="false">const*($O483/omega)*K483*(wx*(H483-Q483)-wy*(G483-P483))</f>
        <v>6.81862156958452</v>
      </c>
      <c r="Y483" s="70" t="n">
        <f aca="false">R483+V483</f>
        <v>-0.246734353149675</v>
      </c>
      <c r="Z483" s="70" t="n">
        <f aca="false">S483+W483</f>
        <v>0.130631128490927</v>
      </c>
      <c r="AA483" s="70" t="n">
        <f aca="false">T483+X483-32.174</f>
        <v>-14.4699428041483</v>
      </c>
      <c r="AB483" s="0" t="n">
        <f aca="false">IF(($D483-height)*($D484-height)&lt;0,1,0)</f>
        <v>0</v>
      </c>
    </row>
    <row r="484" customFormat="false" ht="12.75" hidden="false" customHeight="false" outlineLevel="0" collapsed="false">
      <c r="A484" s="0" t="n">
        <f aca="false">A483+dt</f>
        <v>4.51999999999995</v>
      </c>
      <c r="B484" s="70" t="n">
        <f aca="false">B483+G483*dt+0.5*Y483*dt*dt</f>
        <v>9.98736494947447</v>
      </c>
      <c r="C484" s="70" t="n">
        <f aca="false">C483+H483*dt+0.5*Z483*dt*dt</f>
        <v>249.71407856054</v>
      </c>
      <c r="D484" s="70" t="n">
        <f aca="false">D483+I483*dt+0.5*AA483*dt*dt</f>
        <v>-43.5495919958255</v>
      </c>
      <c r="E484" s="1" t="n">
        <f aca="false">SQRT(B484^2+C484^2)</f>
        <v>249.913722092192</v>
      </c>
      <c r="F484" s="1" t="n">
        <f aca="false">ATAN2(C484,B484)*180/PI()</f>
        <v>2.29033556173753</v>
      </c>
      <c r="G484" s="69" t="n">
        <f aca="false">G483+Y483*dt</f>
        <v>2.60114051417219</v>
      </c>
      <c r="H484" s="69" t="n">
        <f aca="false">H483+Z483*dt</f>
        <v>45.3640489707484</v>
      </c>
      <c r="I484" s="69" t="n">
        <f aca="false">I483+AA483*dt</f>
        <v>-57.9434994890169</v>
      </c>
      <c r="J484" s="1" t="n">
        <f aca="false">SQRT(G484^2+H484^2+I484^2)</f>
        <v>73.6349917092996</v>
      </c>
      <c r="K484" s="1" t="n">
        <f aca="false">IF(D484&gt;=hwind,SQRT((G484-vxw)^2+(H484-vyw)^2+I484^2),J484)</f>
        <v>73.6349917092996</v>
      </c>
      <c r="L484" s="1" t="n">
        <f aca="false">J484/1.467</f>
        <v>50.194268377164</v>
      </c>
      <c r="M484" s="70" t="n">
        <f aca="false">cd0+cdspin*(spin/1000)*EXP(-A484/(tau*146.7/K484))</f>
        <v>0.477160299672766</v>
      </c>
      <c r="N484" s="71" t="n">
        <f aca="false">(romega/K484)*EXP(-A484/(tau*146.7/K484))</f>
        <v>1.03952301994388</v>
      </c>
      <c r="O484" s="71" t="n">
        <f aca="false">cl2_*N484/(cl0+cl1_*N484)</f>
        <v>0.387029783120401</v>
      </c>
      <c r="P484" s="71" t="n">
        <f aca="false">IF(D484&gt;=hwind,vxw,0)</f>
        <v>0</v>
      </c>
      <c r="Q484" s="71" t="n">
        <f aca="false">IF(D484&gt;=hwind,vyw,0)</f>
        <v>0</v>
      </c>
      <c r="R484" s="70" t="n">
        <f aca="false">-const*$M484*$K484*(G484-P484)</f>
        <v>-0.490592736323339</v>
      </c>
      <c r="S484" s="70" t="n">
        <f aca="false">-const*$M484*$K484*(H484-Q484)</f>
        <v>-8.5559671974692</v>
      </c>
      <c r="T484" s="70" t="n">
        <f aca="false">-const*$M484*$K484*I484</f>
        <v>10.9285368520407</v>
      </c>
      <c r="U484" s="72" t="n">
        <f aca="false">omega*EXP(-A484/tau)*30/PI()</f>
        <v>5603.09831220066</v>
      </c>
      <c r="V484" s="70" t="n">
        <f aca="false">const*($O484/omega)*K484*(wy*I484-wz*(H484-Q484))</f>
        <v>0.242231567190899</v>
      </c>
      <c r="W484" s="70" t="n">
        <f aca="false">const*($O484/omega)*K484*(wz*(G484-P484)-wx*I484)</f>
        <v>8.70628267339074</v>
      </c>
      <c r="X484" s="70" t="n">
        <f aca="false">const*($O484/omega)*K484*(wx*(H484-Q484)-wy*(G484-P484))</f>
        <v>6.82703522190768</v>
      </c>
      <c r="Y484" s="70" t="n">
        <f aca="false">R484+V484</f>
        <v>-0.24836116913244</v>
      </c>
      <c r="Z484" s="70" t="n">
        <f aca="false">S484+W484</f>
        <v>0.150315475921534</v>
      </c>
      <c r="AA484" s="70" t="n">
        <f aca="false">T484+X484-32.174</f>
        <v>-14.4184279260517</v>
      </c>
      <c r="AB484" s="0" t="n">
        <f aca="false">IF(($D484-height)*($D485-height)&lt;0,1,0)</f>
        <v>0</v>
      </c>
    </row>
    <row r="485" customFormat="false" ht="12.75" hidden="false" customHeight="false" outlineLevel="0" collapsed="false">
      <c r="A485" s="0" t="n">
        <f aca="false">A484+dt</f>
        <v>4.52999999999995</v>
      </c>
      <c r="B485" s="70" t="n">
        <f aca="false">B484+G484*dt+0.5*Y484*dt*dt</f>
        <v>10.0133639365577</v>
      </c>
      <c r="C485" s="70" t="n">
        <f aca="false">C484+H484*dt+0.5*Z484*dt*dt</f>
        <v>250.167726566021</v>
      </c>
      <c r="D485" s="70" t="n">
        <f aca="false">D484+I484*dt+0.5*AA484*dt*dt</f>
        <v>-44.1297479121119</v>
      </c>
      <c r="E485" s="1" t="n">
        <f aca="false">SQRT(B485^2+C485^2)</f>
        <v>250.36804682814</v>
      </c>
      <c r="F485" s="1" t="n">
        <f aca="false">ATAN2(C485,B485)*180/PI()</f>
        <v>2.29213176844223</v>
      </c>
      <c r="G485" s="69" t="n">
        <f aca="false">G484+Y484*dt</f>
        <v>2.59865690248087</v>
      </c>
      <c r="H485" s="69" t="n">
        <f aca="false">H484+Z484*dt</f>
        <v>45.3655521255077</v>
      </c>
      <c r="I485" s="69" t="n">
        <f aca="false">I484+AA484*dt</f>
        <v>-58.0876837682774</v>
      </c>
      <c r="J485" s="1" t="n">
        <f aca="false">SQRT(G485^2+H485^2+I485^2)</f>
        <v>73.7493413049388</v>
      </c>
      <c r="K485" s="1" t="n">
        <f aca="false">IF(D485&gt;=hwind,SQRT((G485-vxw)^2+(H485-vyw)^2+I485^2),J485)</f>
        <v>73.7493413049388</v>
      </c>
      <c r="L485" s="1" t="n">
        <f aca="false">J485/1.467</f>
        <v>50.2722162951185</v>
      </c>
      <c r="M485" s="70" t="n">
        <f aca="false">cd0+cdspin*(spin/1000)*EXP(-A485/(tau*146.7/K485))</f>
        <v>0.47711004140149</v>
      </c>
      <c r="N485" s="71" t="n">
        <f aca="false">(romega/K485)*EXP(-A485/(tau*146.7/K485))</f>
        <v>1.03761544327545</v>
      </c>
      <c r="O485" s="71" t="n">
        <f aca="false">cl2_*N485/(cl0+cl1_*N485)</f>
        <v>0.386891936519663</v>
      </c>
      <c r="P485" s="71" t="n">
        <f aca="false">IF(D485&gt;=hwind,vxw,0)</f>
        <v>0</v>
      </c>
      <c r="Q485" s="71" t="n">
        <f aca="false">IF(D485&gt;=hwind,vyw,0)</f>
        <v>0</v>
      </c>
      <c r="R485" s="70" t="n">
        <f aca="false">-const*$M485*$K485*(G485-P485)</f>
        <v>-0.490833732545109</v>
      </c>
      <c r="S485" s="70" t="n">
        <f aca="false">-const*$M485*$K485*(H485-Q485)</f>
        <v>-8.56863530444323</v>
      </c>
      <c r="T485" s="70" t="n">
        <f aca="false">-const*$M485*$K485*I485</f>
        <v>10.9715886740048</v>
      </c>
      <c r="U485" s="72" t="n">
        <f aca="false">omega*EXP(-A485/tau)*30/PI()</f>
        <v>5601.23092401192</v>
      </c>
      <c r="V485" s="70" t="n">
        <f aca="false">const*($O485/omega)*K485*(wy*I485-wz*(H485-Q485))</f>
        <v>0.240856883533348</v>
      </c>
      <c r="W485" s="70" t="n">
        <f aca="false">const*($O485/omega)*K485*(wz*(G485-P485)-wx*I485)</f>
        <v>8.73856983029546</v>
      </c>
      <c r="X485" s="70" t="n">
        <f aca="false">const*($O485/omega)*K485*(wx*(H485-Q485)-wy*(G485-P485))</f>
        <v>6.83545846182285</v>
      </c>
      <c r="Y485" s="70" t="n">
        <f aca="false">R485+V485</f>
        <v>-0.249976849011761</v>
      </c>
      <c r="Z485" s="70" t="n">
        <f aca="false">S485+W485</f>
        <v>0.169934525852234</v>
      </c>
      <c r="AA485" s="70" t="n">
        <f aca="false">T485+X485-32.174</f>
        <v>-14.3669528641723</v>
      </c>
      <c r="AB485" s="0" t="n">
        <f aca="false">IF(($D485-height)*($D486-height)&lt;0,1,0)</f>
        <v>0</v>
      </c>
    </row>
    <row r="486" customFormat="false" ht="12.75" hidden="false" customHeight="false" outlineLevel="0" collapsed="false">
      <c r="A486" s="0" t="n">
        <f aca="false">A485+dt</f>
        <v>4.53999999999995</v>
      </c>
      <c r="B486" s="70" t="n">
        <f aca="false">B485+G485*dt+0.5*Y485*dt*dt</f>
        <v>10.0393380067401</v>
      </c>
      <c r="C486" s="70" t="n">
        <f aca="false">C485+H485*dt+0.5*Z485*dt*dt</f>
        <v>250.621390584002</v>
      </c>
      <c r="D486" s="70" t="n">
        <f aca="false">D485+I485*dt+0.5*AA485*dt*dt</f>
        <v>-44.7113430974379</v>
      </c>
      <c r="E486" s="1" t="n">
        <f aca="false">SQRT(B486^2+C486^2)</f>
        <v>250.82238681161</v>
      </c>
      <c r="F486" s="1" t="n">
        <f aca="false">ATAN2(C486,B486)*180/PI()</f>
        <v>2.29391563440781</v>
      </c>
      <c r="G486" s="69" t="n">
        <f aca="false">G485+Y485*dt</f>
        <v>2.59615713399075</v>
      </c>
      <c r="H486" s="69" t="n">
        <f aca="false">H485+Z485*dt</f>
        <v>45.3672514707662</v>
      </c>
      <c r="I486" s="69" t="n">
        <f aca="false">I485+AA485*dt</f>
        <v>-58.2313532969191</v>
      </c>
      <c r="J486" s="1" t="n">
        <f aca="false">SQRT(G486^2+H486^2+I486^2)</f>
        <v>73.8635095609917</v>
      </c>
      <c r="K486" s="1" t="n">
        <f aca="false">IF(D486&gt;=hwind,SQRT((G486-vxw)^2+(H486-vyw)^2+I486^2),J486)</f>
        <v>73.8635095609917</v>
      </c>
      <c r="L486" s="1" t="n">
        <f aca="false">J486/1.467</f>
        <v>50.3500406005397</v>
      </c>
      <c r="M486" s="70" t="n">
        <f aca="false">cd0+cdspin*(spin/1000)*EXP(-A486/(tau*146.7/K486))</f>
        <v>0.477059738831064</v>
      </c>
      <c r="N486" s="71" t="n">
        <f aca="false">(romega/K486)*EXP(-A486/(tau*146.7/K486))</f>
        <v>1.03571605534622</v>
      </c>
      <c r="O486" s="71" t="n">
        <f aca="false">cl2_*N486/(cl0+cl1_*N486)</f>
        <v>0.38675427521798</v>
      </c>
      <c r="P486" s="71" t="n">
        <f aca="false">IF(D486&gt;=hwind,vxw,0)</f>
        <v>0</v>
      </c>
      <c r="Q486" s="71" t="n">
        <f aca="false">IF(D486&gt;=hwind,vyw,0)</f>
        <v>0</v>
      </c>
      <c r="R486" s="70" t="n">
        <f aca="false">-const*$M486*$K486*(G486-P486)</f>
        <v>-0.491068905246183</v>
      </c>
      <c r="S486" s="70" t="n">
        <f aca="false">-const*$M486*$K486*(H486-Q486)</f>
        <v>-8.58131667844447</v>
      </c>
      <c r="T486" s="70" t="n">
        <f aca="false">-const*$M486*$K486*I486</f>
        <v>11.0145901956887</v>
      </c>
      <c r="U486" s="72" t="n">
        <f aca="false">omega*EXP(-A486/tau)*30/PI()</f>
        <v>5599.36415818217</v>
      </c>
      <c r="V486" s="70" t="n">
        <f aca="false">const*($O486/omega)*K486*(wy*I486-wz*(H486-Q486))</f>
        <v>0.239487543453874</v>
      </c>
      <c r="W486" s="70" t="n">
        <f aca="false">const*($O486/omega)*K486*(wz*(G486-P486)-wx*I486)</f>
        <v>8.77080457287171</v>
      </c>
      <c r="X486" s="70" t="n">
        <f aca="false">const*($O486/omega)*K486*(wx*(H486-Q486)-wy*(G486-P486))</f>
        <v>6.84389115809785</v>
      </c>
      <c r="Y486" s="70" t="n">
        <f aca="false">R486+V486</f>
        <v>-0.251581361792309</v>
      </c>
      <c r="Z486" s="70" t="n">
        <f aca="false">S486+W486</f>
        <v>0.189487894427247</v>
      </c>
      <c r="AA486" s="70" t="n">
        <f aca="false">T486+X486-32.174</f>
        <v>-14.3155186462135</v>
      </c>
      <c r="AB486" s="0" t="n">
        <f aca="false">IF(($D486-height)*($D487-height)&lt;0,1,0)</f>
        <v>0</v>
      </c>
    </row>
    <row r="487" customFormat="false" ht="12.75" hidden="false" customHeight="false" outlineLevel="0" collapsed="false">
      <c r="A487" s="0" t="n">
        <f aca="false">A486+dt</f>
        <v>4.54999999999995</v>
      </c>
      <c r="B487" s="70" t="n">
        <f aca="false">B486+G486*dt+0.5*Y486*dt*dt</f>
        <v>10.0652869990119</v>
      </c>
      <c r="C487" s="70" t="n">
        <f aca="false">C486+H486*dt+0.5*Z486*dt*dt</f>
        <v>251.075072573105</v>
      </c>
      <c r="D487" s="70" t="n">
        <f aca="false">D486+I486*dt+0.5*AA486*dt*dt</f>
        <v>-45.2943724063394</v>
      </c>
      <c r="E487" s="1" t="n">
        <f aca="false">SQRT(B487^2+C487^2)</f>
        <v>251.276743989495</v>
      </c>
      <c r="F487" s="1" t="n">
        <f aca="false">ATAN2(C487,B487)*180/PI()</f>
        <v>2.29568717167905</v>
      </c>
      <c r="G487" s="69" t="n">
        <f aca="false">G486+Y486*dt</f>
        <v>2.59364132037283</v>
      </c>
      <c r="H487" s="69" t="n">
        <f aca="false">H486+Z486*dt</f>
        <v>45.3691463497105</v>
      </c>
      <c r="I487" s="69" t="n">
        <f aca="false">I486+AA486*dt</f>
        <v>-58.3745084833812</v>
      </c>
      <c r="J487" s="1" t="n">
        <f aca="false">SQRT(G487^2+H487^2+I487^2)</f>
        <v>73.9774942565409</v>
      </c>
      <c r="K487" s="1" t="n">
        <f aca="false">IF(D487&gt;=hwind,SQRT((G487-vxw)^2+(H487-vyw)^2+I487^2),J487)</f>
        <v>73.9774942565409</v>
      </c>
      <c r="L487" s="1" t="n">
        <f aca="false">J487/1.467</f>
        <v>50.4277397795098</v>
      </c>
      <c r="M487" s="70" t="n">
        <f aca="false">cd0+cdspin*(spin/1000)*EXP(-A487/(tau*146.7/K487))</f>
        <v>0.477009392629994</v>
      </c>
      <c r="N487" s="71" t="n">
        <f aca="false">(romega/K487)*EXP(-A487/(tau*146.7/K487))</f>
        <v>1.03382483923489</v>
      </c>
      <c r="O487" s="71" t="n">
        <f aca="false">cl2_*N487/(cl0+cl1_*N487)</f>
        <v>0.386616801440418</v>
      </c>
      <c r="P487" s="71" t="n">
        <f aca="false">IF(D487&gt;=hwind,vxw,0)</f>
        <v>0</v>
      </c>
      <c r="Q487" s="71" t="n">
        <f aca="false">IF(D487&gt;=hwind,vyw,0)</f>
        <v>0</v>
      </c>
      <c r="R487" s="70" t="n">
        <f aca="false">-const*$M487*$K487*(G487-P487)</f>
        <v>-0.491298252559599</v>
      </c>
      <c r="S487" s="70" t="n">
        <f aca="false">-const*$M487*$K487*(H487-Q487)</f>
        <v>-8.5940111096508</v>
      </c>
      <c r="T487" s="70" t="n">
        <f aca="false">-const*$M487*$K487*I487</f>
        <v>11.0575405267634</v>
      </c>
      <c r="U487" s="72" t="n">
        <f aca="false">omega*EXP(-A487/tau)*30/PI()</f>
        <v>5597.498014504</v>
      </c>
      <c r="V487" s="70" t="n">
        <f aca="false">const*($O487/omega)*K487*(wy*I487-wz*(H487-Q487))</f>
        <v>0.238123575325823</v>
      </c>
      <c r="W487" s="70" t="n">
        <f aca="false">const*($O487/omega)*K487*(wz*(G487-P487)-wx*I487)</f>
        <v>8.80298631083121</v>
      </c>
      <c r="X487" s="70" t="n">
        <f aca="false">const*($O487/omega)*K487*(wx*(H487-Q487)-wy*(G487-P487))</f>
        <v>6.85233318082321</v>
      </c>
      <c r="Y487" s="70" t="n">
        <f aca="false">R487+V487</f>
        <v>-0.253174677233776</v>
      </c>
      <c r="Z487" s="70" t="n">
        <f aca="false">S487+W487</f>
        <v>0.208975201180415</v>
      </c>
      <c r="AA487" s="70" t="n">
        <f aca="false">T487+X487-32.174</f>
        <v>-14.2641262924134</v>
      </c>
      <c r="AB487" s="0" t="n">
        <f aca="false">IF(($D487-height)*($D488-height)&lt;0,1,0)</f>
        <v>0</v>
      </c>
    </row>
    <row r="488" customFormat="false" ht="12.75" hidden="false" customHeight="false" outlineLevel="0" collapsed="false">
      <c r="A488" s="0" t="n">
        <f aca="false">A487+dt</f>
        <v>4.55999999999995</v>
      </c>
      <c r="B488" s="70" t="n">
        <f aca="false">B487+G487*dt+0.5*Y487*dt*dt</f>
        <v>10.0912107534818</v>
      </c>
      <c r="C488" s="70" t="n">
        <f aca="false">C487+H487*dt+0.5*Z487*dt*dt</f>
        <v>251.528774485362</v>
      </c>
      <c r="D488" s="70" t="n">
        <f aca="false">D487+I487*dt+0.5*AA487*dt*dt</f>
        <v>-45.8788306974879</v>
      </c>
      <c r="E488" s="1" t="n">
        <f aca="false">SQRT(B488^2+C488^2)</f>
        <v>251.731120302158</v>
      </c>
      <c r="F488" s="1" t="n">
        <f aca="false">ATAN2(C488,B488)*180/PI()</f>
        <v>2.29744639247818</v>
      </c>
      <c r="G488" s="69" t="n">
        <f aca="false">G487+Y487*dt</f>
        <v>2.59110957360049</v>
      </c>
      <c r="H488" s="69" t="n">
        <f aca="false">H487+Z487*dt</f>
        <v>45.3712361017223</v>
      </c>
      <c r="I488" s="69" t="n">
        <f aca="false">I487+AA487*dt</f>
        <v>-58.5171497463054</v>
      </c>
      <c r="J488" s="1" t="n">
        <f aca="false">SQRT(G488^2+H488^2+I488^2)</f>
        <v>74.0912932040746</v>
      </c>
      <c r="K488" s="1" t="n">
        <f aca="false">IF(D488&gt;=hwind,SQRT((G488-vxw)^2+(H488-vyw)^2+I488^2),J488)</f>
        <v>74.0912932040746</v>
      </c>
      <c r="L488" s="1" t="n">
        <f aca="false">J488/1.467</f>
        <v>50.5053123408825</v>
      </c>
      <c r="M488" s="70" t="n">
        <f aca="false">cd0+cdspin*(spin/1000)*EXP(-A488/(tau*146.7/K488))</f>
        <v>0.476959003463565</v>
      </c>
      <c r="N488" s="71" t="n">
        <f aca="false">(romega/K488)*EXP(-A488/(tau*146.7/K488))</f>
        <v>1.03194177753445</v>
      </c>
      <c r="O488" s="71" t="n">
        <f aca="false">cl2_*N488/(cl0+cl1_*N488)</f>
        <v>0.386479517375304</v>
      </c>
      <c r="P488" s="71" t="n">
        <f aca="false">IF(D488&gt;=hwind,vxw,0)</f>
        <v>0</v>
      </c>
      <c r="Q488" s="71" t="n">
        <f aca="false">IF(D488&gt;=hwind,vyw,0)</f>
        <v>0</v>
      </c>
      <c r="R488" s="70" t="n">
        <f aca="false">-const*$M488*$K488*(G488-P488)</f>
        <v>-0.49152177313334</v>
      </c>
      <c r="S488" s="70" t="n">
        <f aca="false">-const*$M488*$K488*(H488-Q488)</f>
        <v>-8.60671839013798</v>
      </c>
      <c r="T488" s="70" t="n">
        <f aca="false">-const*$M488*$K488*I488</f>
        <v>11.1004387830832</v>
      </c>
      <c r="U488" s="72" t="n">
        <f aca="false">omega*EXP(-A488/tau)*30/PI()</f>
        <v>5595.63249277006</v>
      </c>
      <c r="V488" s="70" t="n">
        <f aca="false">const*($O488/omega)*K488*(wy*I488-wz*(H488-Q488))</f>
        <v>0.236765007280739</v>
      </c>
      <c r="W488" s="70" t="n">
        <f aca="false">const*($O488/omega)*K488*(wz*(G488-P488)-wx*I488)</f>
        <v>8.83511445923109</v>
      </c>
      <c r="X488" s="70" t="n">
        <f aca="false">const*($O488/omega)*K488*(wx*(H488-Q488)-wy*(G488-P488))</f>
        <v>6.86078440137834</v>
      </c>
      <c r="Y488" s="70" t="n">
        <f aca="false">R488+V488</f>
        <v>-0.254756765852601</v>
      </c>
      <c r="Z488" s="70" t="n">
        <f aca="false">S488+W488</f>
        <v>0.228396069093106</v>
      </c>
      <c r="AA488" s="70" t="n">
        <f aca="false">T488+X488-32.174</f>
        <v>-14.2127768155384</v>
      </c>
      <c r="AB488" s="0" t="n">
        <f aca="false">IF(($D488-height)*($D489-height)&lt;0,1,0)</f>
        <v>0</v>
      </c>
    </row>
    <row r="489" customFormat="false" ht="12.75" hidden="false" customHeight="false" outlineLevel="0" collapsed="false">
      <c r="A489" s="0" t="n">
        <f aca="false">A488+dt</f>
        <v>4.56999999999995</v>
      </c>
      <c r="B489" s="70" t="n">
        <f aca="false">B488+G488*dt+0.5*Y488*dt*dt</f>
        <v>10.1171091113795</v>
      </c>
      <c r="C489" s="70" t="n">
        <f aca="false">C488+H488*dt+0.5*Z488*dt*dt</f>
        <v>251.982498266183</v>
      </c>
      <c r="D489" s="70" t="n">
        <f aca="false">D488+I488*dt+0.5*AA488*dt*dt</f>
        <v>-46.4647128337917</v>
      </c>
      <c r="E489" s="1" t="n">
        <f aca="false">SQRT(B489^2+C489^2)</f>
        <v>252.185517683388</v>
      </c>
      <c r="F489" s="1" t="n">
        <f aca="false">ATAN2(C489,B489)*180/PI()</f>
        <v>2.29919330920546</v>
      </c>
      <c r="G489" s="69" t="n">
        <f aca="false">G488+Y488*dt</f>
        <v>2.58856200594196</v>
      </c>
      <c r="H489" s="69" t="n">
        <f aca="false">H488+Z488*dt</f>
        <v>45.3735200624132</v>
      </c>
      <c r="I489" s="69" t="n">
        <f aca="false">I488+AA488*dt</f>
        <v>-58.6592775144607</v>
      </c>
      <c r="J489" s="1" t="n">
        <f aca="false">SQRT(G489^2+H489^2+I489^2)</f>
        <v>74.2049042491892</v>
      </c>
      <c r="K489" s="1" t="n">
        <f aca="false">IF(D489&gt;=hwind,SQRT((G489-vxw)^2+(H489-vyw)^2+I489^2),J489)</f>
        <v>74.2049042491892</v>
      </c>
      <c r="L489" s="1" t="n">
        <f aca="false">J489/1.467</f>
        <v>50.5827568160799</v>
      </c>
      <c r="M489" s="70" t="n">
        <f aca="false">cd0+cdspin*(spin/1000)*EXP(-A489/(tau*146.7/K489))</f>
        <v>0.47690857199383</v>
      </c>
      <c r="N489" s="71" t="n">
        <f aca="false">(romega/K489)*EXP(-A489/(tau*146.7/K489))</f>
        <v>1.03006685236623</v>
      </c>
      <c r="O489" s="71" t="n">
        <f aca="false">cl2_*N489/(cl0+cl1_*N489)</f>
        <v>0.386342425174604</v>
      </c>
      <c r="P489" s="71" t="n">
        <f aca="false">IF(D489&gt;=hwind,vxw,0)</f>
        <v>0</v>
      </c>
      <c r="Q489" s="71" t="n">
        <f aca="false">IF(D489&gt;=hwind,vyw,0)</f>
        <v>0</v>
      </c>
      <c r="R489" s="70" t="n">
        <f aca="false">-const*$M489*$K489*(G489-P489)</f>
        <v>-0.491739466126282</v>
      </c>
      <c r="S489" s="70" t="n">
        <f aca="false">-const*$M489*$K489*(H489-Q489)</f>
        <v>-8.61943831383788</v>
      </c>
      <c r="T489" s="70" t="n">
        <f aca="false">-const*$M489*$K489*I489</f>
        <v>11.1432840867251</v>
      </c>
      <c r="U489" s="72" t="n">
        <f aca="false">omega*EXP(-A489/tau)*30/PI()</f>
        <v>5593.76759277307</v>
      </c>
      <c r="V489" s="70" t="n">
        <f aca="false">const*($O489/omega)*K489*(wy*I489-wz*(H489-Q489))</f>
        <v>0.23541186720278</v>
      </c>
      <c r="W489" s="70" t="n">
        <f aca="false">const*($O489/omega)*K489*(wz*(G489-P489)-wx*I489)</f>
        <v>8.86718843848817</v>
      </c>
      <c r="X489" s="70" t="n">
        <f aca="false">const*($O489/omega)*K489*(wx*(H489-Q489)-wy*(G489-P489))</f>
        <v>6.86924469239833</v>
      </c>
      <c r="Y489" s="70" t="n">
        <f aca="false">R489+V489</f>
        <v>-0.256327598923502</v>
      </c>
      <c r="Z489" s="70" t="n">
        <f aca="false">S489+W489</f>
        <v>0.24775012465029</v>
      </c>
      <c r="AA489" s="70" t="n">
        <f aca="false">T489+X489-32.174</f>
        <v>-14.1614712208766</v>
      </c>
      <c r="AB489" s="0" t="n">
        <f aca="false">IF(($D489-height)*($D490-height)&lt;0,1,0)</f>
        <v>0</v>
      </c>
    </row>
    <row r="490" customFormat="false" ht="12.75" hidden="false" customHeight="false" outlineLevel="0" collapsed="false">
      <c r="A490" s="0" t="n">
        <f aca="false">A489+dt</f>
        <v>4.57999999999995</v>
      </c>
      <c r="B490" s="70" t="n">
        <f aca="false">B489+G489*dt+0.5*Y489*dt*dt</f>
        <v>10.142981915059</v>
      </c>
      <c r="C490" s="70" t="n">
        <f aca="false">C489+H489*dt+0.5*Z489*dt*dt</f>
        <v>252.436245854313</v>
      </c>
      <c r="D490" s="70" t="n">
        <f aca="false">D489+I489*dt+0.5*AA489*dt*dt</f>
        <v>-47.0520136824973</v>
      </c>
      <c r="E490" s="1" t="n">
        <f aca="false">SQRT(B490^2+C490^2)</f>
        <v>252.639938060372</v>
      </c>
      <c r="F490" s="1" t="n">
        <f aca="false">ATAN2(C490,B490)*180/PI()</f>
        <v>2.3009279344398</v>
      </c>
      <c r="G490" s="69" t="n">
        <f aca="false">G489+Y489*dt</f>
        <v>2.58599872995273</v>
      </c>
      <c r="H490" s="69" t="n">
        <f aca="false">H489+Z489*dt</f>
        <v>45.3759975636597</v>
      </c>
      <c r="I490" s="69" t="n">
        <f aca="false">I489+AA489*dt</f>
        <v>-58.8008922266695</v>
      </c>
      <c r="J490" s="1" t="n">
        <f aca="false">SQRT(G490^2+H490^2+I490^2)</f>
        <v>74.3183252702923</v>
      </c>
      <c r="K490" s="1" t="n">
        <f aca="false">IF(D490&gt;=hwind,SQRT((G490-vxw)^2+(H490-vyw)^2+I490^2),J490)</f>
        <v>74.3183252702923</v>
      </c>
      <c r="L490" s="1" t="n">
        <f aca="false">J490/1.467</f>
        <v>50.6600717588905</v>
      </c>
      <c r="M490" s="70" t="n">
        <f aca="false">cd0+cdspin*(spin/1000)*EXP(-A490/(tau*146.7/K490))</f>
        <v>0.476858098879595</v>
      </c>
      <c r="N490" s="71" t="n">
        <f aca="false">(romega/K490)*EXP(-A490/(tau*146.7/K490))</f>
        <v>1.0282000453936</v>
      </c>
      <c r="O490" s="71" t="n">
        <f aca="false">cl2_*N490/(cl0+cl1_*N490)</f>
        <v>0.386205526954309</v>
      </c>
      <c r="P490" s="71" t="n">
        <f aca="false">IF(D490&gt;=hwind,vxw,0)</f>
        <v>0</v>
      </c>
      <c r="Q490" s="71" t="n">
        <f aca="false">IF(D490&gt;=hwind,vyw,0)</f>
        <v>0</v>
      </c>
      <c r="R490" s="70" t="n">
        <f aca="false">-const*$M490*$K490*(G490-P490)</f>
        <v>-0.491951331204123</v>
      </c>
      <c r="S490" s="70" t="n">
        <f aca="false">-const*$M490*$K490*(H490-Q490)</f>
        <v>-8.63217067649739</v>
      </c>
      <c r="T490" s="70" t="n">
        <f aca="false">-const*$M490*$K490*I490</f>
        <v>11.1860755660267</v>
      </c>
      <c r="U490" s="72" t="n">
        <f aca="false">omega*EXP(-A490/tau)*30/PI()</f>
        <v>5591.90331430582</v>
      </c>
      <c r="V490" s="70" t="n">
        <f aca="false">const*($O490/omega)*K490*(wy*I490-wz*(H490-Q490))</f>
        <v>0.234064182723292</v>
      </c>
      <c r="W490" s="70" t="n">
        <f aca="false">const*($O490/omega)*K490*(wz*(G490-P490)-wx*I490)</f>
        <v>8.89920767439239</v>
      </c>
      <c r="X490" s="70" t="n">
        <f aca="false">const*($O490/omega)*K490*(wx*(H490-Q490)-wy*(G490-P490))</f>
        <v>6.87771392774131</v>
      </c>
      <c r="Y490" s="70" t="n">
        <f aca="false">R490+V490</f>
        <v>-0.257887148480831</v>
      </c>
      <c r="Z490" s="70" t="n">
        <f aca="false">S490+W490</f>
        <v>0.267036997895003</v>
      </c>
      <c r="AA490" s="70" t="n">
        <f aca="false">T490+X490-32.174</f>
        <v>-14.110210506232</v>
      </c>
      <c r="AB490" s="0" t="n">
        <f aca="false">IF(($D490-height)*($D491-height)&lt;0,1,0)</f>
        <v>0</v>
      </c>
    </row>
    <row r="491" customFormat="false" ht="12.75" hidden="false" customHeight="false" outlineLevel="0" collapsed="false">
      <c r="A491" s="0" t="n">
        <f aca="false">A490+dt</f>
        <v>4.58999999999995</v>
      </c>
      <c r="B491" s="70" t="n">
        <f aca="false">B490+G490*dt+0.5*Y490*dt*dt</f>
        <v>10.1688290080011</v>
      </c>
      <c r="C491" s="70" t="n">
        <f aca="false">C490+H490*dt+0.5*Z490*dt*dt</f>
        <v>252.8900191818</v>
      </c>
      <c r="D491" s="70" t="n">
        <f aca="false">D490+I490*dt+0.5*AA490*dt*dt</f>
        <v>-47.6407281152894</v>
      </c>
      <c r="E491" s="1" t="n">
        <f aca="false">SQRT(B491^2+C491^2)</f>
        <v>253.094383353651</v>
      </c>
      <c r="F491" s="1" t="n">
        <f aca="false">ATAN2(C491,B491)*180/PI()</f>
        <v>2.3026502809392</v>
      </c>
      <c r="G491" s="69" t="n">
        <f aca="false">G490+Y490*dt</f>
        <v>2.58341985846792</v>
      </c>
      <c r="H491" s="69" t="n">
        <f aca="false">H490+Z490*dt</f>
        <v>45.3786679336386</v>
      </c>
      <c r="I491" s="69" t="n">
        <f aca="false">I490+AA490*dt</f>
        <v>-58.9419943317318</v>
      </c>
      <c r="J491" s="1" t="n">
        <f aca="false">SQRT(G491^2+H491^2+I491^2)</f>
        <v>74.4315541783085</v>
      </c>
      <c r="K491" s="1" t="n">
        <f aca="false">IF(D491&gt;=hwind,SQRT((G491-vxw)^2+(H491-vyw)^2+I491^2),J491)</f>
        <v>74.4315541783085</v>
      </c>
      <c r="L491" s="1" t="n">
        <f aca="false">J491/1.467</f>
        <v>50.7372557452682</v>
      </c>
      <c r="M491" s="70" t="n">
        <f aca="false">cd0+cdspin*(spin/1000)*EXP(-A491/(tau*146.7/K491))</f>
        <v>0.47680758477642</v>
      </c>
      <c r="N491" s="71" t="n">
        <f aca="false">(romega/K491)*EXP(-A491/(tau*146.7/K491))</f>
        <v>1.02634133783553</v>
      </c>
      <c r="O491" s="71" t="n">
        <f aca="false">cl2_*N491/(cl0+cl1_*N491)</f>
        <v>0.386068824794802</v>
      </c>
      <c r="P491" s="71" t="n">
        <f aca="false">IF(D491&gt;=hwind,vxw,0)</f>
        <v>0</v>
      </c>
      <c r="Q491" s="71" t="n">
        <f aca="false">IF(D491&gt;=hwind,vyw,0)</f>
        <v>0</v>
      </c>
      <c r="R491" s="70" t="n">
        <f aca="false">-const*$M491*$K491*(G491-P491)</f>
        <v>-0.492157368535285</v>
      </c>
      <c r="S491" s="70" t="n">
        <f aca="false">-const*$M491*$K491*(H491-Q491)</f>
        <v>-8.64491527563809</v>
      </c>
      <c r="T491" s="70" t="n">
        <f aca="false">-const*$M491*$K491*I491</f>
        <v>11.2288123556232</v>
      </c>
      <c r="U491" s="72" t="n">
        <f aca="false">omega*EXP(-A491/tau)*30/PI()</f>
        <v>5590.03965716117</v>
      </c>
      <c r="V491" s="70" t="n">
        <f aca="false">const*($O491/omega)*K491*(wy*I491-wz*(H491-Q491))</f>
        <v>0.232721981215547</v>
      </c>
      <c r="W491" s="70" t="n">
        <f aca="false">const*($O491/omega)*K491*(wz*(G491-P491)-wx*I491)</f>
        <v>8.93117159811915</v>
      </c>
      <c r="X491" s="70" t="n">
        <f aca="false">const*($O491/omega)*K491*(wx*(H491-Q491)-wy*(G491-P491))</f>
        <v>6.8861919824565</v>
      </c>
      <c r="Y491" s="70" t="n">
        <f aca="false">R491+V491</f>
        <v>-0.259435387319738</v>
      </c>
      <c r="Z491" s="70" t="n">
        <f aca="false">S491+W491</f>
        <v>0.286256322481064</v>
      </c>
      <c r="AA491" s="70" t="n">
        <f aca="false">T491+X491-32.174</f>
        <v>-14.0589956619203</v>
      </c>
      <c r="AB491" s="0" t="n">
        <f aca="false">IF(($D491-height)*($D492-height)&lt;0,1,0)</f>
        <v>0</v>
      </c>
    </row>
    <row r="492" customFormat="false" ht="12.75" hidden="false" customHeight="false" outlineLevel="0" collapsed="false">
      <c r="A492" s="0" t="n">
        <f aca="false">A491+dt</f>
        <v>4.59999999999995</v>
      </c>
      <c r="B492" s="70" t="n">
        <f aca="false">B491+G491*dt+0.5*Y491*dt*dt</f>
        <v>10.1946502348164</v>
      </c>
      <c r="C492" s="70" t="n">
        <f aca="false">C491+H491*dt+0.5*Z491*dt*dt</f>
        <v>253.343820173952</v>
      </c>
      <c r="D492" s="70" t="n">
        <f aca="false">D491+I491*dt+0.5*AA491*dt*dt</f>
        <v>-48.2308510083898</v>
      </c>
      <c r="E492" s="1" t="n">
        <f aca="false">SQRT(B492^2+C492^2)</f>
        <v>253.548855477089</v>
      </c>
      <c r="F492" s="1" t="n">
        <f aca="false">ATAN2(C492,B492)*180/PI()</f>
        <v>2.30436036164134</v>
      </c>
      <c r="G492" s="69" t="n">
        <f aca="false">G491+Y491*dt</f>
        <v>2.58082550459472</v>
      </c>
      <c r="H492" s="69" t="n">
        <f aca="false">H491+Z491*dt</f>
        <v>45.3815304968635</v>
      </c>
      <c r="I492" s="69" t="n">
        <f aca="false">I491+AA491*dt</f>
        <v>-59.082584288351</v>
      </c>
      <c r="J492" s="1" t="n">
        <f aca="false">SQRT(G492^2+H492^2+I492^2)</f>
        <v>74.5445889163863</v>
      </c>
      <c r="K492" s="1" t="n">
        <f aca="false">IF(D492&gt;=hwind,SQRT((G492-vxw)^2+(H492-vyw)^2+I492^2),J492)</f>
        <v>74.5445889163863</v>
      </c>
      <c r="L492" s="1" t="n">
        <f aca="false">J492/1.467</f>
        <v>50.8143073731331</v>
      </c>
      <c r="M492" s="70" t="n">
        <f aca="false">cd0+cdspin*(spin/1000)*EXP(-A492/(tau*146.7/K492))</f>
        <v>0.476757030336599</v>
      </c>
      <c r="N492" s="71" t="n">
        <f aca="false">(romega/K492)*EXP(-A492/(tau*146.7/K492))</f>
        <v>1.02449071047977</v>
      </c>
      <c r="O492" s="71" t="n">
        <f aca="false">cl2_*N492/(cl0+cl1_*N492)</f>
        <v>0.385932320741237</v>
      </c>
      <c r="P492" s="71" t="n">
        <f aca="false">IF(D492&gt;=hwind,vxw,0)</f>
        <v>0</v>
      </c>
      <c r="Q492" s="71" t="n">
        <f aca="false">IF(D492&gt;=hwind,vyw,0)</f>
        <v>0</v>
      </c>
      <c r="R492" s="70" t="n">
        <f aca="false">-const*$M492*$K492*(G492-P492)</f>
        <v>-0.492357578786791</v>
      </c>
      <c r="S492" s="70" t="n">
        <f aca="false">-const*$M492*$K492*(H492-Q492)</f>
        <v>-8.65767191051661</v>
      </c>
      <c r="T492" s="70" t="n">
        <f aca="false">-const*$M492*$K492*I492</f>
        <v>11.2714935964828</v>
      </c>
      <c r="U492" s="72" t="n">
        <f aca="false">omega*EXP(-A492/tau)*30/PI()</f>
        <v>5588.17662113203</v>
      </c>
      <c r="V492" s="70" t="n">
        <f aca="false">const*($O492/omega)*K492*(wy*I492-wz*(H492-Q492))</f>
        <v>0.231385289789629</v>
      </c>
      <c r="W492" s="70" t="n">
        <f aca="false">const*($O492/omega)*K492*(wz*(G492-P492)-wx*I492)</f>
        <v>8.96307964624074</v>
      </c>
      <c r="X492" s="70" t="n">
        <f aca="false">const*($O492/omega)*K492*(wx*(H492-Q492)-wy*(G492-P492))</f>
        <v>6.89467873275278</v>
      </c>
      <c r="Y492" s="70" t="n">
        <f aca="false">R492+V492</f>
        <v>-0.260972288997162</v>
      </c>
      <c r="Z492" s="70" t="n">
        <f aca="false">S492+W492</f>
        <v>0.305407735724126</v>
      </c>
      <c r="AA492" s="70" t="n">
        <f aca="false">T492+X492-32.174</f>
        <v>-14.0078276707644</v>
      </c>
      <c r="AB492" s="0" t="n">
        <f aca="false">IF(($D492-height)*($D493-height)&lt;0,1,0)</f>
        <v>0</v>
      </c>
    </row>
    <row r="493" customFormat="false" ht="12.75" hidden="false" customHeight="false" outlineLevel="0" collapsed="false">
      <c r="A493" s="0" t="n">
        <f aca="false">A492+dt</f>
        <v>4.60999999999995</v>
      </c>
      <c r="B493" s="70" t="n">
        <f aca="false">B492+G492*dt+0.5*Y492*dt*dt</f>
        <v>10.2204454412479</v>
      </c>
      <c r="C493" s="70" t="n">
        <f aca="false">C492+H492*dt+0.5*Z492*dt*dt</f>
        <v>253.797650749308</v>
      </c>
      <c r="D493" s="70" t="n">
        <f aca="false">D492+I492*dt+0.5*AA492*dt*dt</f>
        <v>-48.8223772426568</v>
      </c>
      <c r="E493" s="1" t="n">
        <f aca="false">SQRT(B493^2+C493^2)</f>
        <v>254.003356337835</v>
      </c>
      <c r="F493" s="1" t="n">
        <f aca="false">ATAN2(C493,B493)*180/PI()</f>
        <v>2.30605818966398</v>
      </c>
      <c r="G493" s="69" t="n">
        <f aca="false">G492+Y492*dt</f>
        <v>2.57821578170475</v>
      </c>
      <c r="H493" s="69" t="n">
        <f aca="false">H492+Z492*dt</f>
        <v>45.3845845742207</v>
      </c>
      <c r="I493" s="69" t="n">
        <f aca="false">I492+AA492*dt</f>
        <v>-59.2226625650587</v>
      </c>
      <c r="J493" s="1" t="n">
        <f aca="false">SQRT(G493^2+H493^2+I493^2)</f>
        <v>74.6574274596066</v>
      </c>
      <c r="K493" s="1" t="n">
        <f aca="false">IF(D493&gt;=hwind,SQRT((G493-vxw)^2+(H493-vyw)^2+I493^2),J493)</f>
        <v>74.6574274596066</v>
      </c>
      <c r="L493" s="1" t="n">
        <f aca="false">J493/1.467</f>
        <v>50.8912252621722</v>
      </c>
      <c r="M493" s="70" t="n">
        <f aca="false">cd0+cdspin*(spin/1000)*EXP(-A493/(tau*146.7/K493))</f>
        <v>0.476706436209159</v>
      </c>
      <c r="N493" s="71" t="n">
        <f aca="false">(romega/K493)*EXP(-A493/(tau*146.7/K493))</f>
        <v>1.02264814369579</v>
      </c>
      <c r="O493" s="71" t="n">
        <f aca="false">cl2_*N493/(cl0+cl1_*N493)</f>
        <v>0.385796016803911</v>
      </c>
      <c r="P493" s="71" t="n">
        <f aca="false">IF(D493&gt;=hwind,vxw,0)</f>
        <v>0</v>
      </c>
      <c r="Q493" s="71" t="n">
        <f aca="false">IF(D493&gt;=hwind,vyw,0)</f>
        <v>0</v>
      </c>
      <c r="R493" s="70" t="n">
        <f aca="false">-const*$M493*$K493*(G493-P493)</f>
        <v>-0.492551963120121</v>
      </c>
      <c r="S493" s="70" t="n">
        <f aca="false">-const*$M493*$K493*(H493-Q493)</f>
        <v>-8.67044038208571</v>
      </c>
      <c r="T493" s="70" t="n">
        <f aca="false">-const*$M493*$K493*I493</f>
        <v>11.3141184359411</v>
      </c>
      <c r="U493" s="72" t="n">
        <f aca="false">omega*EXP(-A493/tau)*30/PI()</f>
        <v>5586.31420601142</v>
      </c>
      <c r="V493" s="70" t="n">
        <f aca="false">const*($O493/omega)*K493*(wy*I493-wz*(H493-Q493))</f>
        <v>0.230054135287477</v>
      </c>
      <c r="W493" s="70" t="n">
        <f aca="false">const*($O493/omega)*K493*(wz*(G493-P493)-wx*I493)</f>
        <v>8.99493126073686</v>
      </c>
      <c r="X493" s="70" t="n">
        <f aca="false">const*($O493/omega)*K493*(wx*(H493-Q493)-wy*(G493-P493))</f>
        <v>6.90317405596796</v>
      </c>
      <c r="Y493" s="70" t="n">
        <f aca="false">R493+V493</f>
        <v>-0.262497827832644</v>
      </c>
      <c r="Z493" s="70" t="n">
        <f aca="false">S493+W493</f>
        <v>0.324490878651147</v>
      </c>
      <c r="AA493" s="70" t="n">
        <f aca="false">T493+X493-32.174</f>
        <v>-13.9567075080909</v>
      </c>
      <c r="AB493" s="0" t="n">
        <f aca="false">IF(($D493-height)*($D494-height)&lt;0,1,0)</f>
        <v>0</v>
      </c>
    </row>
    <row r="494" customFormat="false" ht="12.75" hidden="false" customHeight="false" outlineLevel="0" collapsed="false">
      <c r="A494" s="0" t="n">
        <f aca="false">A493+dt</f>
        <v>4.61999999999995</v>
      </c>
      <c r="B494" s="70" t="n">
        <f aca="false">B493+G493*dt+0.5*Y493*dt*dt</f>
        <v>10.2462144741735</v>
      </c>
      <c r="C494" s="70" t="n">
        <f aca="false">C493+H493*dt+0.5*Z493*dt*dt</f>
        <v>254.251512819594</v>
      </c>
      <c r="D494" s="70" t="n">
        <f aca="false">D493+I493*dt+0.5*AA493*dt*dt</f>
        <v>-49.4153017036828</v>
      </c>
      <c r="E494" s="1" t="n">
        <f aca="false">SQRT(B494^2+C494^2)</f>
        <v>254.457887836284</v>
      </c>
      <c r="F494" s="1" t="n">
        <f aca="false">ATAN2(C494,B494)*180/PI()</f>
        <v>2.30774377830542</v>
      </c>
      <c r="G494" s="69" t="n">
        <f aca="false">G493+Y493*dt</f>
        <v>2.57559080342642</v>
      </c>
      <c r="H494" s="69" t="n">
        <f aca="false">H493+Z493*dt</f>
        <v>45.3878294830072</v>
      </c>
      <c r="I494" s="69" t="n">
        <f aca="false">I493+AA493*dt</f>
        <v>-59.3622296401396</v>
      </c>
      <c r="J494" s="1" t="n">
        <f aca="false">SQRT(G494^2+H494^2+I494^2)</f>
        <v>74.7700678146937</v>
      </c>
      <c r="K494" s="1" t="n">
        <f aca="false">IF(D494&gt;=hwind,SQRT((G494-vxw)^2+(H494-vyw)^2+I494^2),J494)</f>
        <v>74.7700678146937</v>
      </c>
      <c r="L494" s="1" t="n">
        <f aca="false">J494/1.467</f>
        <v>50.9680080536426</v>
      </c>
      <c r="M494" s="70" t="n">
        <f aca="false">cd0+cdspin*(spin/1000)*EXP(-A494/(tau*146.7/K494))</f>
        <v>0.476655803039851</v>
      </c>
      <c r="N494" s="71" t="n">
        <f aca="false">(romega/K494)*EXP(-A494/(tau*146.7/K494))</f>
        <v>1.02081361744751</v>
      </c>
      <c r="O494" s="71" t="n">
        <f aca="false">cl2_*N494/(cl0+cl1_*N494)</f>
        <v>0.385659914958625</v>
      </c>
      <c r="P494" s="71" t="n">
        <f aca="false">IF(D494&gt;=hwind,vxw,0)</f>
        <v>0</v>
      </c>
      <c r="Q494" s="71" t="n">
        <f aca="false">IF(D494&gt;=hwind,vyw,0)</f>
        <v>0</v>
      </c>
      <c r="R494" s="70" t="n">
        <f aca="false">-const*$M494*$K494*(G494-P494)</f>
        <v>-0.492740523187045</v>
      </c>
      <c r="S494" s="70" t="n">
        <f aca="false">-const*$M494*$K494*(H494-Q494)</f>
        <v>-8.683220492956</v>
      </c>
      <c r="T494" s="70" t="n">
        <f aca="false">-const*$M494*$K494*I494</f>
        <v>11.3566860277335</v>
      </c>
      <c r="U494" s="72" t="n">
        <f aca="false">omega*EXP(-A494/tau)*30/PI()</f>
        <v>5584.45241159239</v>
      </c>
      <c r="V494" s="70" t="n">
        <f aca="false">const*($O494/omega)*K494*(wy*I494-wz*(H494-Q494))</f>
        <v>0.228728544278083</v>
      </c>
      <c r="W494" s="70" t="n">
        <f aca="false">const*($O494/omega)*K494*(wz*(G494-P494)-wx*I494)</f>
        <v>9.02672588900416</v>
      </c>
      <c r="X494" s="70" t="n">
        <f aca="false">const*($O494/omega)*K494*(wx*(H494-Q494)-wy*(G494-P494))</f>
        <v>6.91167783053855</v>
      </c>
      <c r="Y494" s="70" t="n">
        <f aca="false">R494+V494</f>
        <v>-0.264011978908961</v>
      </c>
      <c r="Z494" s="70" t="n">
        <f aca="false">S494+W494</f>
        <v>0.343505396048156</v>
      </c>
      <c r="AA494" s="70" t="n">
        <f aca="false">T494+X494-32.174</f>
        <v>-13.9056361417279</v>
      </c>
      <c r="AB494" s="0" t="n">
        <f aca="false">IF(($D494-height)*($D495-height)&lt;0,1,0)</f>
        <v>0</v>
      </c>
    </row>
    <row r="495" customFormat="false" ht="12.75" hidden="false" customHeight="false" outlineLevel="0" collapsed="false">
      <c r="A495" s="0" t="n">
        <f aca="false">A494+dt</f>
        <v>4.62999999999995</v>
      </c>
      <c r="B495" s="70" t="n">
        <f aca="false">B494+G494*dt+0.5*Y494*dt*dt</f>
        <v>10.2719571816089</v>
      </c>
      <c r="C495" s="70" t="n">
        <f aca="false">C494+H494*dt+0.5*Z494*dt*dt</f>
        <v>254.705408289694</v>
      </c>
      <c r="D495" s="70" t="n">
        <f aca="false">D494+I494*dt+0.5*AA494*dt*dt</f>
        <v>-50.0096192818913</v>
      </c>
      <c r="E495" s="1" t="n">
        <f aca="false">SQRT(B495^2+C495^2)</f>
        <v>254.912451866048</v>
      </c>
      <c r="F495" s="1" t="n">
        <f aca="false">ATAN2(C495,B495)*180/PI()</f>
        <v>2.30941714104493</v>
      </c>
      <c r="G495" s="69" t="n">
        <f aca="false">G494+Y494*dt</f>
        <v>2.57295068363734</v>
      </c>
      <c r="H495" s="69" t="n">
        <f aca="false">H494+Z494*dt</f>
        <v>45.3912645369677</v>
      </c>
      <c r="I495" s="69" t="n">
        <f aca="false">I494+AA494*dt</f>
        <v>-59.5012860015569</v>
      </c>
      <c r="J495" s="1" t="n">
        <f aca="false">SQRT(G495^2+H495^2+I495^2)</f>
        <v>74.882508019727</v>
      </c>
      <c r="K495" s="1" t="n">
        <f aca="false">IF(D495&gt;=hwind,SQRT((G495-vxw)^2+(H495-vyw)^2+I495^2),J495)</f>
        <v>74.882508019727</v>
      </c>
      <c r="L495" s="1" t="n">
        <f aca="false">J495/1.467</f>
        <v>51.0446544101752</v>
      </c>
      <c r="M495" s="70" t="n">
        <f aca="false">cd0+cdspin*(spin/1000)*EXP(-A495/(tau*146.7/K495))</f>
        <v>0.476605131471138</v>
      </c>
      <c r="N495" s="71" t="n">
        <f aca="false">(romega/K495)*EXP(-A495/(tau*146.7/K495))</f>
        <v>1.01898711130571</v>
      </c>
      <c r="O495" s="71" t="n">
        <f aca="false">cl2_*N495/(cl0+cl1_*N495)</f>
        <v>0.385524017147055</v>
      </c>
      <c r="P495" s="71" t="n">
        <f aca="false">IF(D495&gt;=hwind,vxw,0)</f>
        <v>0</v>
      </c>
      <c r="Q495" s="71" t="n">
        <f aca="false">IF(D495&gt;=hwind,vyw,0)</f>
        <v>0</v>
      </c>
      <c r="R495" s="70" t="n">
        <f aca="false">-const*$M495*$K495*(G495-P495)</f>
        <v>-0.492923261125435</v>
      </c>
      <c r="S495" s="70" t="n">
        <f aca="false">-const*$M495*$K495*(H495-Q495)</f>
        <v>-8.69601204735845</v>
      </c>
      <c r="T495" s="70" t="n">
        <f aca="false">-const*$M495*$K495*I495</f>
        <v>11.399195532027</v>
      </c>
      <c r="U495" s="72" t="n">
        <f aca="false">omega*EXP(-A495/tau)*30/PI()</f>
        <v>5582.59123766808</v>
      </c>
      <c r="V495" s="70" t="n">
        <f aca="false">const*($O495/omega)*K495*(wy*I495-wz*(H495-Q495))</f>
        <v>0.227408543052835</v>
      </c>
      <c r="W495" s="70" t="n">
        <f aca="false">const*($O495/omega)*K495*(wz*(G495-P495)-wx*I495)</f>
        <v>9.05846298386493</v>
      </c>
      <c r="X495" s="70" t="n">
        <f aca="false">const*($O495/omega)*K495*(wx*(H495-Q495)-wy*(G495-P495))</f>
        <v>6.92018993597015</v>
      </c>
      <c r="Y495" s="70" t="n">
        <f aca="false">R495+V495</f>
        <v>-0.265514718072601</v>
      </c>
      <c r="Z495" s="70" t="n">
        <f aca="false">S495+W495</f>
        <v>0.362450936506477</v>
      </c>
      <c r="AA495" s="70" t="n">
        <f aca="false">T495+X495-32.174</f>
        <v>-13.8546145320028</v>
      </c>
      <c r="AB495" s="0" t="n">
        <f aca="false">IF(($D495-height)*($D496-height)&lt;0,1,0)</f>
        <v>0</v>
      </c>
    </row>
    <row r="496" customFormat="false" ht="12.75" hidden="false" customHeight="false" outlineLevel="0" collapsed="false">
      <c r="A496" s="0" t="n">
        <f aca="false">A495+dt</f>
        <v>4.63999999999995</v>
      </c>
      <c r="B496" s="70" t="n">
        <f aca="false">B495+G495*dt+0.5*Y495*dt*dt</f>
        <v>10.2976734127093</v>
      </c>
      <c r="C496" s="70" t="n">
        <f aca="false">C495+H495*dt+0.5*Z495*dt*dt</f>
        <v>255.15933905761</v>
      </c>
      <c r="D496" s="70" t="n">
        <f aca="false">D495+I495*dt+0.5*AA495*dt*dt</f>
        <v>-50.6053248726335</v>
      </c>
      <c r="E496" s="1" t="n">
        <f aca="false">SQRT(B496^2+C496^2)</f>
        <v>255.367050313918</v>
      </c>
      <c r="F496" s="1" t="n">
        <f aca="false">ATAN2(C496,B496)*180/PI()</f>
        <v>2.31107829154306</v>
      </c>
      <c r="G496" s="69" t="n">
        <f aca="false">G495+Y495*dt</f>
        <v>2.57029553645661</v>
      </c>
      <c r="H496" s="69" t="n">
        <f aca="false">H495+Z495*dt</f>
        <v>45.3948890463328</v>
      </c>
      <c r="I496" s="69" t="n">
        <f aca="false">I495+AA495*dt</f>
        <v>-59.6398321468769</v>
      </c>
      <c r="J496" s="1" t="n">
        <f aca="false">SQRT(G496^2+H496^2+I496^2)</f>
        <v>74.9947461438549</v>
      </c>
      <c r="K496" s="1" t="n">
        <f aca="false">IF(D496&gt;=hwind,SQRT((G496-vxw)^2+(H496-vyw)^2+I496^2),J496)</f>
        <v>74.9947461438549</v>
      </c>
      <c r="L496" s="1" t="n">
        <f aca="false">J496/1.467</f>
        <v>51.1211630155793</v>
      </c>
      <c r="M496" s="70" t="n">
        <f aca="false">cd0+cdspin*(spin/1000)*EXP(-A496/(tau*146.7/K496))</f>
        <v>0.476554422142192</v>
      </c>
      <c r="N496" s="71" t="n">
        <f aca="false">(romega/K496)*EXP(-A496/(tau*146.7/K496))</f>
        <v>1.01716860446022</v>
      </c>
      <c r="O496" s="71" t="n">
        <f aca="false">cl2_*N496/(cl0+cl1_*N496)</f>
        <v>0.385388325277112</v>
      </c>
      <c r="P496" s="71" t="n">
        <f aca="false">IF(D496&gt;=hwind,vxw,0)</f>
        <v>0</v>
      </c>
      <c r="Q496" s="71" t="n">
        <f aca="false">IF(D496&gt;=hwind,vyw,0)</f>
        <v>0</v>
      </c>
      <c r="R496" s="70" t="n">
        <f aca="false">-const*$M496*$K496*(G496-P496)</f>
        <v>-0.49310017955506</v>
      </c>
      <c r="S496" s="70" t="n">
        <f aca="false">-const*$M496*$K496*(H496-Q496)</f>
        <v>-8.70881485110753</v>
      </c>
      <c r="T496" s="70" t="n">
        <f aca="false">-const*$M496*$K496*I496</f>
        <v>11.4416461154505</v>
      </c>
      <c r="U496" s="72" t="n">
        <f aca="false">omega*EXP(-A496/tau)*30/PI()</f>
        <v>5580.73068403169</v>
      </c>
      <c r="V496" s="70" t="n">
        <f aca="false">const*($O496/omega)*K496*(wy*I496-wz*(H496-Q496))</f>
        <v>0.226094157621005</v>
      </c>
      <c r="W496" s="70" t="n">
        <f aca="false">const*($O496/omega)*K496*(wz*(G496-P496)-wx*I496)</f>
        <v>9.0901420035749</v>
      </c>
      <c r="X496" s="70" t="n">
        <f aca="false">const*($O496/omega)*K496*(wx*(H496-Q496)-wy*(G496-P496))</f>
        <v>6.9287102528085</v>
      </c>
      <c r="Y496" s="70" t="n">
        <f aca="false">R496+V496</f>
        <v>-0.267006021934055</v>
      </c>
      <c r="Z496" s="70" t="n">
        <f aca="false">S496+W496</f>
        <v>0.381327152467373</v>
      </c>
      <c r="AA496" s="70" t="n">
        <f aca="false">T496+X496-32.174</f>
        <v>-13.803643631741</v>
      </c>
      <c r="AB496" s="0" t="n">
        <f aca="false">IF(($D496-height)*($D497-height)&lt;0,1,0)</f>
        <v>0</v>
      </c>
    </row>
    <row r="497" customFormat="false" ht="12.75" hidden="false" customHeight="false" outlineLevel="0" collapsed="false">
      <c r="A497" s="0" t="n">
        <f aca="false">A496+dt</f>
        <v>4.64999999999995</v>
      </c>
      <c r="B497" s="70" t="n">
        <f aca="false">B496+G496*dt+0.5*Y496*dt*dt</f>
        <v>10.3233630177728</v>
      </c>
      <c r="C497" s="70" t="n">
        <f aca="false">C496+H496*dt+0.5*Z496*dt*dt</f>
        <v>255.613307014431</v>
      </c>
      <c r="D497" s="70" t="n">
        <f aca="false">D496+I496*dt+0.5*AA496*dt*dt</f>
        <v>-51.2024133762838</v>
      </c>
      <c r="E497" s="1" t="n">
        <f aca="false">SQRT(B497^2+C497^2)</f>
        <v>255.821685059829</v>
      </c>
      <c r="F497" s="1" t="n">
        <f aca="false">ATAN2(C497,B497)*180/PI()</f>
        <v>2.31272724364206</v>
      </c>
      <c r="G497" s="69" t="n">
        <f aca="false">G496+Y496*dt</f>
        <v>2.56762547623727</v>
      </c>
      <c r="H497" s="69" t="n">
        <f aca="false">H496+Z496*dt</f>
        <v>45.3987023178574</v>
      </c>
      <c r="I497" s="69" t="n">
        <f aca="false">I496+AA496*dt</f>
        <v>-59.7778685831943</v>
      </c>
      <c r="J497" s="1" t="n">
        <f aca="false">SQRT(G497^2+H497^2+I497^2)</f>
        <v>75.1067802870107</v>
      </c>
      <c r="K497" s="1" t="n">
        <f aca="false">IF(D497&gt;=hwind,SQRT((G497-vxw)^2+(H497-vyw)^2+I497^2),J497)</f>
        <v>75.1067802870107</v>
      </c>
      <c r="L497" s="1" t="n">
        <f aca="false">J497/1.467</f>
        <v>51.1975325746494</v>
      </c>
      <c r="M497" s="70" t="n">
        <f aca="false">cd0+cdspin*(spin/1000)*EXP(-A497/(tau*146.7/K497))</f>
        <v>0.476503675688886</v>
      </c>
      <c r="N497" s="71" t="n">
        <f aca="false">(romega/K497)*EXP(-A497/(tau*146.7/K497))</f>
        <v>1.01535807573186</v>
      </c>
      <c r="O497" s="71" t="n">
        <f aca="false">cl2_*N497/(cl0+cl1_*N497)</f>
        <v>0.385252841223297</v>
      </c>
      <c r="P497" s="71" t="n">
        <f aca="false">IF(D497&gt;=hwind,vxw,0)</f>
        <v>0</v>
      </c>
      <c r="Q497" s="71" t="n">
        <f aca="false">IF(D497&gt;=hwind,vyw,0)</f>
        <v>0</v>
      </c>
      <c r="R497" s="70" t="n">
        <f aca="false">-const*$M497*$K497*(G497-P497)</f>
        <v>-0.493271281573353</v>
      </c>
      <c r="S497" s="70" t="n">
        <f aca="false">-const*$M497*$K497*(H497-Q497)</f>
        <v>-8.72162871156499</v>
      </c>
      <c r="T497" s="70" t="n">
        <f aca="false">-const*$M497*$K497*I497</f>
        <v>11.4840369511238</v>
      </c>
      <c r="U497" s="72" t="n">
        <f aca="false">omega*EXP(-A497/tau)*30/PI()</f>
        <v>5578.8707504765</v>
      </c>
      <c r="V497" s="70" t="n">
        <f aca="false">const*($O497/omega)*K497*(wy*I497-wz*(H497-Q497))</f>
        <v>0.224785413705394</v>
      </c>
      <c r="W497" s="70" t="n">
        <f aca="false">const*($O497/omega)*K497*(wz*(G497-P497)-wx*I497)</f>
        <v>9.12176241183006</v>
      </c>
      <c r="X497" s="70" t="n">
        <f aca="false">const*($O497/omega)*K497*(wx*(H497-Q497)-wy*(G497-P497))</f>
        <v>6.93723866261093</v>
      </c>
      <c r="Y497" s="70" t="n">
        <f aca="false">R497+V497</f>
        <v>-0.268485867867959</v>
      </c>
      <c r="Z497" s="70" t="n">
        <f aca="false">S497+W497</f>
        <v>0.400133700265075</v>
      </c>
      <c r="AA497" s="70" t="n">
        <f aca="false">T497+X497-32.174</f>
        <v>-13.7527243862652</v>
      </c>
      <c r="AB497" s="0" t="n">
        <f aca="false">IF(($D497-height)*($D498-height)&lt;0,1,0)</f>
        <v>0</v>
      </c>
    </row>
    <row r="498" customFormat="false" ht="12.75" hidden="false" customHeight="false" outlineLevel="0" collapsed="false">
      <c r="A498" s="0" t="n">
        <f aca="false">A497+dt</f>
        <v>4.65999999999995</v>
      </c>
      <c r="B498" s="70" t="n">
        <f aca="false">B497+G497*dt+0.5*Y497*dt*dt</f>
        <v>10.3490258482418</v>
      </c>
      <c r="C498" s="70" t="n">
        <f aca="false">C497+H497*dt+0.5*Z497*dt*dt</f>
        <v>256.067314044295</v>
      </c>
      <c r="D498" s="70" t="n">
        <f aca="false">D497+I497*dt+0.5*AA497*dt*dt</f>
        <v>-51.8008796983351</v>
      </c>
      <c r="E498" s="1" t="n">
        <f aca="false">SQRT(B498^2+C498^2)</f>
        <v>256.276357976827</v>
      </c>
      <c r="F498" s="1" t="n">
        <f aca="false">ATAN2(C498,B498)*180/PI()</f>
        <v>2.31436401136615</v>
      </c>
      <c r="G498" s="69" t="n">
        <f aca="false">G497+Y497*dt</f>
        <v>2.56494061755859</v>
      </c>
      <c r="H498" s="69" t="n">
        <f aca="false">H497+Z497*dt</f>
        <v>45.4027036548601</v>
      </c>
      <c r="I498" s="69" t="n">
        <f aca="false">I497+AA497*dt</f>
        <v>-59.9153958270569</v>
      </c>
      <c r="J498" s="1" t="n">
        <f aca="false">SQRT(G498^2+H498^2+I498^2)</f>
        <v>75.2186085796298</v>
      </c>
      <c r="K498" s="1" t="n">
        <f aca="false">IF(D498&gt;=hwind,SQRT((G498-vxw)^2+(H498-vyw)^2+I498^2),J498)</f>
        <v>75.2186085796298</v>
      </c>
      <c r="L498" s="1" t="n">
        <f aca="false">J498/1.467</f>
        <v>51.2737618129719</v>
      </c>
      <c r="M498" s="70" t="n">
        <f aca="false">cd0+cdspin*(spin/1000)*EXP(-A498/(tau*146.7/K498))</f>
        <v>0.476452892743788</v>
      </c>
      <c r="N498" s="71" t="n">
        <f aca="false">(romega/K498)*EXP(-A498/(tau*146.7/K498))</f>
        <v>1.01355550358413</v>
      </c>
      <c r="O498" s="71" t="n">
        <f aca="false">cl2_*N498/(cl0+cl1_*N498)</f>
        <v>0.385117566827067</v>
      </c>
      <c r="P498" s="71" t="n">
        <f aca="false">IF(D498&gt;=hwind,vxw,0)</f>
        <v>0</v>
      </c>
      <c r="Q498" s="71" t="n">
        <f aca="false">IF(D498&gt;=hwind,vyw,0)</f>
        <v>0</v>
      </c>
      <c r="R498" s="70" t="n">
        <f aca="false">-const*$M498*$K498*(G498-P498)</f>
        <v>-0.49343657075117</v>
      </c>
      <c r="S498" s="70" t="n">
        <f aca="false">-const*$M498*$K498*(H498-Q498)</f>
        <v>-8.7344534376044</v>
      </c>
      <c r="T498" s="70" t="n">
        <f aca="false">-const*$M498*$K498*I498</f>
        <v>11.5263672186854</v>
      </c>
      <c r="U498" s="72" t="n">
        <f aca="false">omega*EXP(-A498/tau)*30/PI()</f>
        <v>5577.01143679583</v>
      </c>
      <c r="V498" s="70" t="n">
        <f aca="false">const*($O498/omega)*K498*(wy*I498-wz*(H498-Q498))</f>
        <v>0.223482336738106</v>
      </c>
      <c r="W498" s="70" t="n">
        <f aca="false">const*($O498/omega)*K498*(wz*(G498-P498)-wx*I498)</f>
        <v>9.15332367777277</v>
      </c>
      <c r="X498" s="70" t="n">
        <f aca="false">const*($O498/omega)*K498*(wx*(H498-Q498)-wy*(G498-P498))</f>
        <v>6.94577504791858</v>
      </c>
      <c r="Y498" s="70" t="n">
        <f aca="false">R498+V498</f>
        <v>-0.269954234013064</v>
      </c>
      <c r="Z498" s="70" t="n">
        <f aca="false">S498+W498</f>
        <v>0.418870240168362</v>
      </c>
      <c r="AA498" s="70" t="n">
        <f aca="false">T498+X498-32.174</f>
        <v>-13.701857733396</v>
      </c>
      <c r="AB498" s="0" t="n">
        <f aca="false">IF(($D498-height)*($D499-height)&lt;0,1,0)</f>
        <v>0</v>
      </c>
    </row>
    <row r="499" customFormat="false" ht="12.75" hidden="false" customHeight="false" outlineLevel="0" collapsed="false">
      <c r="A499" s="0" t="n">
        <f aca="false">A498+dt</f>
        <v>4.66999999999995</v>
      </c>
      <c r="B499" s="70" t="n">
        <f aca="false">B498+G498*dt+0.5*Y498*dt*dt</f>
        <v>10.3746617567057</v>
      </c>
      <c r="C499" s="70" t="n">
        <f aca="false">C498+H498*dt+0.5*Z498*dt*dt</f>
        <v>256.521362024355</v>
      </c>
      <c r="D499" s="70" t="n">
        <f aca="false">D498+I498*dt+0.5*AA498*dt*dt</f>
        <v>-52.4007187494923</v>
      </c>
      <c r="E499" s="1" t="n">
        <f aca="false">SQRT(B499^2+C499^2)</f>
        <v>256.731070931035</v>
      </c>
      <c r="F499" s="1" t="n">
        <f aca="false">ATAN2(C499,B499)*180/PI()</f>
        <v>2.3159886089218</v>
      </c>
      <c r="G499" s="69" t="n">
        <f aca="false">G498+Y498*dt</f>
        <v>2.56224107521846</v>
      </c>
      <c r="H499" s="69" t="n">
        <f aca="false">H498+Z498*dt</f>
        <v>45.4068923572618</v>
      </c>
      <c r="I499" s="69" t="n">
        <f aca="false">I498+AA498*dt</f>
        <v>-60.0524144043909</v>
      </c>
      <c r="J499" s="1" t="n">
        <f aca="false">SQRT(G499^2+H499^2+I499^2)</f>
        <v>75.3302291823687</v>
      </c>
      <c r="K499" s="1" t="n">
        <f aca="false">IF(D499&gt;=hwind,SQRT((G499-vxw)^2+(H499-vyw)^2+I499^2),J499)</f>
        <v>75.3302291823687</v>
      </c>
      <c r="L499" s="1" t="n">
        <f aca="false">J499/1.467</f>
        <v>51.3498494767339</v>
      </c>
      <c r="M499" s="70" t="n">
        <f aca="false">cd0+cdspin*(spin/1000)*EXP(-A499/(tau*146.7/K499))</f>
        <v>0.476402073936153</v>
      </c>
      <c r="N499" s="71" t="n">
        <f aca="false">(romega/K499)*EXP(-A499/(tau*146.7/K499))</f>
        <v>1.01176086613468</v>
      </c>
      <c r="O499" s="71" t="n">
        <f aca="false">cl2_*N499/(cl0+cl1_*N499)</f>
        <v>0.384982503897179</v>
      </c>
      <c r="P499" s="71" t="n">
        <f aca="false">IF(D499&gt;=hwind,vxw,0)</f>
        <v>0</v>
      </c>
      <c r="Q499" s="71" t="n">
        <f aca="false">IF(D499&gt;=hwind,vyw,0)</f>
        <v>0</v>
      </c>
      <c r="R499" s="70" t="n">
        <f aca="false">-const*$M499*$K499*(G499-P499)</f>
        <v>-0.493596051128527</v>
      </c>
      <c r="S499" s="70" t="n">
        <f aca="false">-const*$M499*$K499*(H499-Q499)</f>
        <v>-8.74728883957634</v>
      </c>
      <c r="T499" s="70" t="n">
        <f aca="false">-const*$M499*$K499*I499</f>
        <v>11.5686361043189</v>
      </c>
      <c r="U499" s="72" t="n">
        <f aca="false">omega*EXP(-A499/tau)*30/PI()</f>
        <v>5575.15274278311</v>
      </c>
      <c r="V499" s="70" t="n">
        <f aca="false">const*($O499/omega)*K499*(wy*I499-wz*(H499-Q499))</f>
        <v>0.222184951856476</v>
      </c>
      <c r="W499" s="70" t="n">
        <f aca="false">const*($O499/omega)*K499*(wz*(G499-P499)-wx*I499)</f>
        <v>9.1848252759969</v>
      </c>
      <c r="X499" s="70" t="n">
        <f aca="false">const*($O499/omega)*K499*(wx*(H499-Q499)-wy*(G499-P499))</f>
        <v>6.95431929222906</v>
      </c>
      <c r="Y499" s="70" t="n">
        <f aca="false">R499+V499</f>
        <v>-0.271411099272051</v>
      </c>
      <c r="Z499" s="70" t="n">
        <f aca="false">S499+W499</f>
        <v>0.43753643642056</v>
      </c>
      <c r="AA499" s="70" t="n">
        <f aca="false">T499+X499-32.174</f>
        <v>-13.651044603452</v>
      </c>
      <c r="AB499" s="0" t="n">
        <f aca="false">IF(($D499-height)*($D500-height)&lt;0,1,0)</f>
        <v>0</v>
      </c>
    </row>
    <row r="500" customFormat="false" ht="12.75" hidden="false" customHeight="false" outlineLevel="0" collapsed="false">
      <c r="A500" s="0" t="n">
        <f aca="false">A499+dt</f>
        <v>4.67999999999994</v>
      </c>
      <c r="B500" s="70" t="n">
        <f aca="false">B499+G499*dt+0.5*Y499*dt*dt</f>
        <v>10.4002705969029</v>
      </c>
      <c r="C500" s="70" t="n">
        <f aca="false">C499+H499*dt+0.5*Z499*dt*dt</f>
        <v>256.97545282475</v>
      </c>
      <c r="D500" s="70" t="n">
        <f aca="false">D499+I499*dt+0.5*AA499*dt*dt</f>
        <v>-53.0019254457664</v>
      </c>
      <c r="E500" s="1" t="n">
        <f aca="false">SQRT(B500^2+C500^2)</f>
        <v>257.18582578162</v>
      </c>
      <c r="F500" s="1" t="n">
        <f aca="false">ATAN2(C500,B500)*180/PI()</f>
        <v>2.317601050698</v>
      </c>
      <c r="G500" s="69" t="n">
        <f aca="false">G499+Y499*dt</f>
        <v>2.55952696422574</v>
      </c>
      <c r="H500" s="69" t="n">
        <f aca="false">H499+Z499*dt</f>
        <v>45.411267721626</v>
      </c>
      <c r="I500" s="69" t="n">
        <f aca="false">I499+AA499*dt</f>
        <v>-60.1889248504254</v>
      </c>
      <c r="J500" s="1" t="n">
        <f aca="false">SQRT(G500^2+H500^2+I500^2)</f>
        <v>75.4416402858259</v>
      </c>
      <c r="K500" s="1" t="n">
        <f aca="false">IF(D500&gt;=hwind,SQRT((G500-vxw)^2+(H500-vyw)^2+I500^2),J500)</f>
        <v>75.4416402858259</v>
      </c>
      <c r="L500" s="1" t="n">
        <f aca="false">J500/1.467</f>
        <v>51.425794332533</v>
      </c>
      <c r="M500" s="70" t="n">
        <f aca="false">cd0+cdspin*(spin/1000)*EXP(-A500/(tau*146.7/K500))</f>
        <v>0.476351219891921</v>
      </c>
      <c r="N500" s="71" t="n">
        <f aca="false">(romega/K500)*EXP(-A500/(tau*146.7/K500))</f>
        <v>1.00997414116649</v>
      </c>
      <c r="O500" s="71" t="n">
        <f aca="false">cl2_*N500/(cl0+cl1_*N500)</f>
        <v>0.384847654210043</v>
      </c>
      <c r="P500" s="71" t="n">
        <f aca="false">IF(D500&gt;=hwind,vxw,0)</f>
        <v>0</v>
      </c>
      <c r="Q500" s="71" t="n">
        <f aca="false">IF(D500&gt;=hwind,vyw,0)</f>
        <v>0</v>
      </c>
      <c r="R500" s="70" t="n">
        <f aca="false">-const*$M500*$K500*(G500-P500)</f>
        <v>-0.493749727210318</v>
      </c>
      <c r="S500" s="70" t="n">
        <f aca="false">-const*$M500*$K500*(H500-Q500)</f>
        <v>-8.76013472927416</v>
      </c>
      <c r="T500" s="70" t="n">
        <f aca="false">-const*$M500*$K500*I500</f>
        <v>11.6108428007789</v>
      </c>
      <c r="U500" s="72" t="n">
        <f aca="false">omega*EXP(-A500/tau)*30/PI()</f>
        <v>5573.29466823182</v>
      </c>
      <c r="V500" s="70" t="n">
        <f aca="false">const*($O500/omega)*K500*(wy*I500-wz*(H500-Q500))</f>
        <v>0.220893283899133</v>
      </c>
      <c r="W500" s="70" t="n">
        <f aca="false">const*($O500/omega)*K500*(wz*(G500-P500)-wx*I500)</f>
        <v>9.21626668655221</v>
      </c>
      <c r="X500" s="70" t="n">
        <f aca="false">const*($O500/omega)*K500*(wx*(H500-Q500)-wy*(G500-P500))</f>
        <v>6.96287127996969</v>
      </c>
      <c r="Y500" s="70" t="n">
        <f aca="false">R500+V500</f>
        <v>-0.272856443311185</v>
      </c>
      <c r="Z500" s="70" t="n">
        <f aca="false">S500+W500</f>
        <v>0.456131957278059</v>
      </c>
      <c r="AA500" s="70" t="n">
        <f aca="false">T500+X500-32.174</f>
        <v>-13.6002859192514</v>
      </c>
      <c r="AB500" s="0" t="n">
        <f aca="false">IF(($D500-height)*($D501-height)&lt;0,1,0)</f>
        <v>0</v>
      </c>
    </row>
    <row r="501" customFormat="false" ht="12.75" hidden="false" customHeight="false" outlineLevel="0" collapsed="false">
      <c r="A501" s="0" t="n">
        <f aca="false">A500+dt</f>
        <v>4.68999999999994</v>
      </c>
      <c r="B501" s="70" t="n">
        <f aca="false">B500+G500*dt+0.5*Y500*dt*dt</f>
        <v>10.425852223723</v>
      </c>
      <c r="C501" s="70" t="n">
        <f aca="false">C500+H500*dt+0.5*Z500*dt*dt</f>
        <v>257.429588308564</v>
      </c>
      <c r="D501" s="70" t="n">
        <f aca="false">D500+I500*dt+0.5*AA500*dt*dt</f>
        <v>-53.6044947085666</v>
      </c>
      <c r="E501" s="1" t="n">
        <f aca="false">SQRT(B501^2+C501^2)</f>
        <v>257.640624380759</v>
      </c>
      <c r="F501" s="1" t="n">
        <f aca="false">ATAN2(C501,B501)*180/PI()</f>
        <v>2.31920135126649</v>
      </c>
      <c r="G501" s="69" t="n">
        <f aca="false">G500+Y500*dt</f>
        <v>2.55679839979263</v>
      </c>
      <c r="H501" s="69" t="n">
        <f aca="false">H500+Z500*dt</f>
        <v>45.4158290411987</v>
      </c>
      <c r="I501" s="69" t="n">
        <f aca="false">I500+AA500*dt</f>
        <v>-60.3249277096179</v>
      </c>
      <c r="J501" s="1" t="n">
        <f aca="false">SQRT(G501^2+H501^2+I501^2)</f>
        <v>75.5528401102646</v>
      </c>
      <c r="K501" s="1" t="n">
        <f aca="false">IF(D501&gt;=hwind,SQRT((G501-vxw)^2+(H501-vyw)^2+I501^2),J501)</f>
        <v>75.5528401102646</v>
      </c>
      <c r="L501" s="1" t="n">
        <f aca="false">J501/1.467</f>
        <v>51.5015951671878</v>
      </c>
      <c r="M501" s="70" t="n">
        <f aca="false">cd0+cdspin*(spin/1000)*EXP(-A501/(tau*146.7/K501))</f>
        <v>0.476300331233708</v>
      </c>
      <c r="N501" s="71" t="n">
        <f aca="false">(romega/K501)*EXP(-A501/(tau*146.7/K501))</f>
        <v>1.00819530613889</v>
      </c>
      <c r="O501" s="71" t="n">
        <f aca="false">cl2_*N501/(cl0+cl1_*N501)</f>
        <v>0.384713019510074</v>
      </c>
      <c r="P501" s="71" t="n">
        <f aca="false">IF(D501&gt;=hwind,vxw,0)</f>
        <v>0</v>
      </c>
      <c r="Q501" s="71" t="n">
        <f aca="false">IF(D501&gt;=hwind,vyw,0)</f>
        <v>0</v>
      </c>
      <c r="R501" s="70" t="n">
        <f aca="false">-const*$M501*$K501*(G501-P501)</f>
        <v>-0.493897603962021</v>
      </c>
      <c r="S501" s="70" t="n">
        <f aca="false">-const*$M501*$K501*(H501-Q501)</f>
        <v>-8.7729909199005</v>
      </c>
      <c r="T501" s="70" t="n">
        <f aca="false">-const*$M501*$K501*I501</f>
        <v>11.6529865074145</v>
      </c>
      <c r="U501" s="72" t="n">
        <f aca="false">omega*EXP(-A501/tau)*30/PI()</f>
        <v>5571.43721293549</v>
      </c>
      <c r="V501" s="70" t="n">
        <f aca="false">const*($O501/omega)*K501*(wy*I501-wz*(H501-Q501))</f>
        <v>0.219607357402196</v>
      </c>
      <c r="W501" s="70" t="n">
        <f aca="false">const*($O501/omega)*K501*(wz*(G501-P501)-wx*I501)</f>
        <v>9.24764739494787</v>
      </c>
      <c r="X501" s="70" t="n">
        <f aca="false">const*($O501/omega)*K501*(wx*(H501-Q501)-wy*(G501-P501))</f>
        <v>6.9714308964713</v>
      </c>
      <c r="Y501" s="70" t="n">
        <f aca="false">R501+V501</f>
        <v>-0.274290246559825</v>
      </c>
      <c r="Z501" s="70" t="n">
        <f aca="false">S501+W501</f>
        <v>0.474656475047373</v>
      </c>
      <c r="AA501" s="70" t="n">
        <f aca="false">T501+X501-32.174</f>
        <v>-13.5495825961142</v>
      </c>
      <c r="AB501" s="0" t="n">
        <f aca="false">IF(($D501-height)*($D502-height)&lt;0,1,0)</f>
        <v>0</v>
      </c>
    </row>
    <row r="502" customFormat="false" ht="12.75" hidden="false" customHeight="false" outlineLevel="0" collapsed="false">
      <c r="A502" s="0" t="n">
        <f aca="false">A501+dt</f>
        <v>4.69999999999994</v>
      </c>
      <c r="B502" s="70" t="n">
        <f aca="false">B501+G501*dt+0.5*Y501*dt*dt</f>
        <v>10.4514064932086</v>
      </c>
      <c r="C502" s="70" t="n">
        <f aca="false">C501+H501*dt+0.5*Z501*dt*dt</f>
        <v>257.8837703318</v>
      </c>
      <c r="D502" s="70" t="n">
        <f aca="false">D501+I501*dt+0.5*AA501*dt*dt</f>
        <v>-54.2084214647926</v>
      </c>
      <c r="E502" s="1" t="n">
        <f aca="false">SQRT(B502^2+C502^2)</f>
        <v>258.095468573609</v>
      </c>
      <c r="F502" s="1" t="n">
        <f aca="false">ATAN2(C502,B502)*180/PI()</f>
        <v>2.32078952538195</v>
      </c>
      <c r="G502" s="69" t="n">
        <f aca="false">G501+Y501*dt</f>
        <v>2.55405549732703</v>
      </c>
      <c r="H502" s="69" t="n">
        <f aca="false">H501+Z501*dt</f>
        <v>45.4205756059492</v>
      </c>
      <c r="I502" s="69" t="n">
        <f aca="false">I501+AA501*dt</f>
        <v>-60.4604235355791</v>
      </c>
      <c r="J502" s="1" t="n">
        <f aca="false">SQRT(G502^2+H502^2+I502^2)</f>
        <v>75.6638269053369</v>
      </c>
      <c r="K502" s="1" t="n">
        <f aca="false">IF(D502&gt;=hwind,SQRT((G502-vxw)^2+(H502-vyw)^2+I502^2),J502)</f>
        <v>75.6638269053369</v>
      </c>
      <c r="L502" s="1" t="n">
        <f aca="false">J502/1.467</f>
        <v>51.5772507875507</v>
      </c>
      <c r="M502" s="70" t="n">
        <f aca="false">cd0+cdspin*(spin/1000)*EXP(-A502/(tau*146.7/K502))</f>
        <v>0.476249408580805</v>
      </c>
      <c r="N502" s="71" t="n">
        <f aca="false">(romega/K502)*EXP(-A502/(tau*146.7/K502))</f>
        <v>1.00642433819827</v>
      </c>
      <c r="O502" s="71" t="n">
        <f aca="false">cl2_*N502/(cl0+cl1_*N502)</f>
        <v>0.384578601510032</v>
      </c>
      <c r="P502" s="71" t="n">
        <f aca="false">IF(D502&gt;=hwind,vxw,0)</f>
        <v>0</v>
      </c>
      <c r="Q502" s="71" t="n">
        <f aca="false">IF(D502&gt;=hwind,vyw,0)</f>
        <v>0</v>
      </c>
      <c r="R502" s="70" t="n">
        <f aca="false">-const*$M502*$K502*(G502-P502)</f>
        <v>-0.49403968680539</v>
      </c>
      <c r="S502" s="70" t="n">
        <f aca="false">-const*$M502*$K502*(H502-Q502)</f>
        <v>-8.78585722603445</v>
      </c>
      <c r="T502" s="70" t="n">
        <f aca="false">-const*$M502*$K502*I502</f>
        <v>11.6950664301928</v>
      </c>
      <c r="U502" s="72" t="n">
        <f aca="false">omega*EXP(-A502/tau)*30/PI()</f>
        <v>5569.58037668774</v>
      </c>
      <c r="V502" s="70" t="n">
        <f aca="false">const*($O502/omega)*K502*(wy*I502-wz*(H502-Q502))</f>
        <v>0.218327196595615</v>
      </c>
      <c r="W502" s="70" t="n">
        <f aca="false">const*($O502/omega)*K502*(wz*(G502-P502)-wx*I502)</f>
        <v>9.27896689215521</v>
      </c>
      <c r="X502" s="70" t="n">
        <f aca="false">const*($O502/omega)*K502*(wx*(H502-Q502)-wy*(G502-P502))</f>
        <v>6.9799980279426</v>
      </c>
      <c r="Y502" s="70" t="n">
        <f aca="false">R502+V502</f>
        <v>-0.275712490209775</v>
      </c>
      <c r="Z502" s="70" t="n">
        <f aca="false">S502+W502</f>
        <v>0.493109666120757</v>
      </c>
      <c r="AA502" s="70" t="n">
        <f aca="false">T502+X502-32.174</f>
        <v>-13.4989355418646</v>
      </c>
      <c r="AB502" s="0" t="n">
        <f aca="false">IF(($D502-height)*($D503-height)&lt;0,1,0)</f>
        <v>0</v>
      </c>
    </row>
    <row r="503" customFormat="false" ht="12.75" hidden="false" customHeight="false" outlineLevel="0" collapsed="false">
      <c r="A503" s="0" t="n">
        <f aca="false">A502+dt</f>
        <v>4.70999999999994</v>
      </c>
      <c r="B503" s="70" t="n">
        <f aca="false">B502+G502*dt+0.5*Y502*dt*dt</f>
        <v>10.4769332625573</v>
      </c>
      <c r="C503" s="70" t="n">
        <f aca="false">C502+H502*dt+0.5*Z502*dt*dt</f>
        <v>258.338000743342</v>
      </c>
      <c r="D503" s="70" t="n">
        <f aca="false">D502+I502*dt+0.5*AA502*dt*dt</f>
        <v>-54.8137006469255</v>
      </c>
      <c r="E503" s="1" t="n">
        <f aca="false">SQRT(B503^2+C503^2)</f>
        <v>258.55036019827</v>
      </c>
      <c r="F503" s="1" t="n">
        <f aca="false">ATAN2(C503,B503)*180/PI()</f>
        <v>2.32236558798215</v>
      </c>
      <c r="G503" s="69" t="n">
        <f aca="false">G502+Y502*dt</f>
        <v>2.55129837242493</v>
      </c>
      <c r="H503" s="69" t="n">
        <f aca="false">H502+Z502*dt</f>
        <v>45.4255067026104</v>
      </c>
      <c r="I503" s="69" t="n">
        <f aca="false">I502+AA502*dt</f>
        <v>-60.5954128909977</v>
      </c>
      <c r="J503" s="1" t="n">
        <f aca="false">SQRT(G503^2+H503^2+I503^2)</f>
        <v>75.7745989498099</v>
      </c>
      <c r="K503" s="1" t="n">
        <f aca="false">IF(D503&gt;=hwind,SQRT((G503-vxw)^2+(H503-vyw)^2+I503^2),J503)</f>
        <v>75.7745989498099</v>
      </c>
      <c r="L503" s="1" t="n">
        <f aca="false">J503/1.467</f>
        <v>51.6527600203203</v>
      </c>
      <c r="M503" s="70" t="n">
        <f aca="false">cd0+cdspin*(spin/1000)*EXP(-A503/(tau*146.7/K503))</f>
        <v>0.476198452549169</v>
      </c>
      <c r="N503" s="71" t="n">
        <f aca="false">(romega/K503)*EXP(-A503/(tau*146.7/K503))</f>
        <v>1.00466121418869</v>
      </c>
      <c r="O503" s="71" t="n">
        <f aca="false">cl2_*N503/(cl0+cl1_*N503)</f>
        <v>0.384444401891368</v>
      </c>
      <c r="P503" s="71" t="n">
        <f aca="false">IF(D503&gt;=hwind,vxw,0)</f>
        <v>0</v>
      </c>
      <c r="Q503" s="71" t="n">
        <f aca="false">IF(D503&gt;=hwind,vyw,0)</f>
        <v>0</v>
      </c>
      <c r="R503" s="70" t="n">
        <f aca="false">-const*$M503*$K503*(G503-P503)</f>
        <v>-0.494175981614126</v>
      </c>
      <c r="S503" s="70" t="n">
        <f aca="false">-const*$M503*$K503*(H503-Q503)</f>
        <v>-8.79873346359926</v>
      </c>
      <c r="T503" s="70" t="n">
        <f aca="false">-const*$M503*$K503*I503</f>
        <v>11.7370817817206</v>
      </c>
      <c r="U503" s="72" t="n">
        <f aca="false">omega*EXP(-A503/tau)*30/PI()</f>
        <v>5567.72415928227</v>
      </c>
      <c r="V503" s="70" t="n">
        <f aca="false">const*($O503/omega)*K503*(wy*I503-wz*(H503-Q503))</f>
        <v>0.217052825399641</v>
      </c>
      <c r="W503" s="70" t="n">
        <f aca="false">const*($O503/omega)*K503*(wz*(G503-P503)-wx*I503)</f>
        <v>9.3102246746096</v>
      </c>
      <c r="X503" s="70" t="n">
        <f aca="false">const*($O503/omega)*K503*(wx*(H503-Q503)-wy*(G503-P503))</f>
        <v>6.98857256144504</v>
      </c>
      <c r="Y503" s="70" t="n">
        <f aca="false">R503+V503</f>
        <v>-0.277123156214485</v>
      </c>
      <c r="Z503" s="70" t="n">
        <f aca="false">S503+W503</f>
        <v>0.511491211010338</v>
      </c>
      <c r="AA503" s="70" t="n">
        <f aca="false">T503+X503-32.174</f>
        <v>-13.4483456568344</v>
      </c>
      <c r="AB503" s="0" t="n">
        <f aca="false">IF(($D503-height)*($D504-height)&lt;0,1,0)</f>
        <v>0</v>
      </c>
    </row>
    <row r="504" customFormat="false" ht="12.75" hidden="false" customHeight="false" outlineLevel="0" collapsed="false">
      <c r="A504" s="0" t="n">
        <f aca="false">A503+dt</f>
        <v>4.71999999999994</v>
      </c>
      <c r="B504" s="70" t="n">
        <f aca="false">B503+G503*dt+0.5*Y503*dt*dt</f>
        <v>10.5024323901238</v>
      </c>
      <c r="C504" s="70" t="n">
        <f aca="false">C503+H503*dt+0.5*Z503*dt*dt</f>
        <v>258.792281384929</v>
      </c>
      <c r="D504" s="70" t="n">
        <f aca="false">D503+I503*dt+0.5*AA503*dt*dt</f>
        <v>-55.4203271931183</v>
      </c>
      <c r="E504" s="1" t="n">
        <f aca="false">SQRT(B504^2+C504^2)</f>
        <v>259.00530108576</v>
      </c>
      <c r="F504" s="1" t="n">
        <f aca="false">ATAN2(C504,B504)*180/PI()</f>
        <v>2.3239295541881</v>
      </c>
      <c r="G504" s="69" t="n">
        <f aca="false">G503+Y503*dt</f>
        <v>2.54852714086279</v>
      </c>
      <c r="H504" s="69" t="n">
        <f aca="false">H503+Z503*dt</f>
        <v>45.4306216147205</v>
      </c>
      <c r="I504" s="69" t="n">
        <f aca="false">I503+AA503*dt</f>
        <v>-60.7298963475661</v>
      </c>
      <c r="J504" s="1" t="n">
        <f aca="false">SQRT(G504^2+H504^2+I504^2)</f>
        <v>75.8851545512938</v>
      </c>
      <c r="K504" s="1" t="n">
        <f aca="false">IF(D504&gt;=hwind,SQRT((G504-vxw)^2+(H504-vyw)^2+I504^2),J504)</f>
        <v>75.8851545512938</v>
      </c>
      <c r="L504" s="1" t="n">
        <f aca="false">J504/1.467</f>
        <v>51.7281217118567</v>
      </c>
      <c r="M504" s="70" t="n">
        <f aca="false">cd0+cdspin*(spin/1000)*EXP(-A504/(tau*146.7/K504))</f>
        <v>0.476147463751423</v>
      </c>
      <c r="N504" s="71" t="n">
        <f aca="false">(romega/K504)*EXP(-A504/(tau*146.7/K504))</f>
        <v>1.0029059106621</v>
      </c>
      <c r="O504" s="71" t="n">
        <f aca="false">cl2_*N504/(cl0+cl1_*N504)</f>
        <v>0.38431042230456</v>
      </c>
      <c r="P504" s="71" t="n">
        <f aca="false">IF(D504&gt;=hwind,vxw,0)</f>
        <v>0</v>
      </c>
      <c r="Q504" s="71" t="n">
        <f aca="false">IF(D504&gt;=hwind,vyw,0)</f>
        <v>0</v>
      </c>
      <c r="R504" s="70" t="n">
        <f aca="false">-const*$M504*$K504*(G504-P504)</f>
        <v>-0.494306494709546</v>
      </c>
      <c r="S504" s="70" t="n">
        <f aca="false">-const*$M504*$K504*(H504-Q504)</f>
        <v>-8.81161944983082</v>
      </c>
      <c r="T504" s="70" t="n">
        <f aca="false">-const*$M504*$K504*I504</f>
        <v>11.7790317812651</v>
      </c>
      <c r="U504" s="72" t="n">
        <f aca="false">omega*EXP(-A504/tau)*30/PI()</f>
        <v>5565.86856051282</v>
      </c>
      <c r="V504" s="70" t="n">
        <f aca="false">const*($O504/omega)*K504*(wy*I504-wz*(H504-Q504))</f>
        <v>0.215784267421429</v>
      </c>
      <c r="W504" s="70" t="n">
        <f aca="false">const*($O504/omega)*K504*(wz*(G504-P504)-wx*I504)</f>
        <v>9.34142024421171</v>
      </c>
      <c r="X504" s="70" t="n">
        <f aca="false">const*($O504/omega)*K504*(wx*(H504-Q504)-wy*(G504-P504))</f>
        <v>6.99715438486827</v>
      </c>
      <c r="Y504" s="70" t="n">
        <f aca="false">R504+V504</f>
        <v>-0.278522227288117</v>
      </c>
      <c r="Z504" s="70" t="n">
        <f aca="false">S504+W504</f>
        <v>0.529800794380893</v>
      </c>
      <c r="AA504" s="70" t="n">
        <f aca="false">T504+X504-32.174</f>
        <v>-13.3978138338666</v>
      </c>
      <c r="AB504" s="0" t="n">
        <f aca="false">IF(($D504-height)*($D505-height)&lt;0,1,0)</f>
        <v>0</v>
      </c>
    </row>
    <row r="505" customFormat="false" ht="12.75" hidden="false" customHeight="false" outlineLevel="0" collapsed="false">
      <c r="A505" s="0" t="n">
        <f aca="false">A504+dt</f>
        <v>4.72999999999994</v>
      </c>
      <c r="B505" s="70" t="n">
        <f aca="false">B504+G504*dt+0.5*Y504*dt*dt</f>
        <v>10.527903735421</v>
      </c>
      <c r="C505" s="70" t="n">
        <f aca="false">C504+H504*dt+0.5*Z504*dt*dt</f>
        <v>259.246614091116</v>
      </c>
      <c r="D505" s="70" t="n">
        <f aca="false">D504+I504*dt+0.5*AA504*dt*dt</f>
        <v>-56.0282960472857</v>
      </c>
      <c r="E505" s="1" t="n">
        <f aca="false">SQRT(B505^2+C505^2)</f>
        <v>259.460293059979</v>
      </c>
      <c r="F505" s="1" t="n">
        <f aca="false">ATAN2(C505,B505)*180/PI()</f>
        <v>2.32548143930417</v>
      </c>
      <c r="G505" s="69" t="n">
        <f aca="false">G504+Y504*dt</f>
        <v>2.5457419185899</v>
      </c>
      <c r="H505" s="69" t="n">
        <f aca="false">H504+Z504*dt</f>
        <v>45.4359196226643</v>
      </c>
      <c r="I505" s="69" t="n">
        <f aca="false">I504+AA504*dt</f>
        <v>-60.8638744859047</v>
      </c>
      <c r="J505" s="1" t="n">
        <f aca="false">SQRT(G505^2+H505^2+I505^2)</f>
        <v>75.995492045971</v>
      </c>
      <c r="K505" s="1" t="n">
        <f aca="false">IF(D505&gt;=hwind,SQRT((G505-vxw)^2+(H505-vyw)^2+I505^2),J505)</f>
        <v>75.995492045971</v>
      </c>
      <c r="L505" s="1" t="n">
        <f aca="false">J505/1.467</f>
        <v>51.8033347279966</v>
      </c>
      <c r="M505" s="70" t="n">
        <f aca="false">cd0+cdspin*(spin/1000)*EXP(-A505/(tau*146.7/K505))</f>
        <v>0.47609644279685</v>
      </c>
      <c r="N505" s="71" t="n">
        <f aca="false">(romega/K505)*EXP(-A505/(tau*146.7/K505))</f>
        <v>1.00115840388851</v>
      </c>
      <c r="O505" s="71" t="n">
        <f aca="false">cl2_*N505/(cl0+cl1_*N505)</f>
        <v>0.384176664369452</v>
      </c>
      <c r="P505" s="71" t="n">
        <f aca="false">IF(D505&gt;=hwind,vxw,0)</f>
        <v>0</v>
      </c>
      <c r="Q505" s="71" t="n">
        <f aca="false">IF(D505&gt;=hwind,vyw,0)</f>
        <v>0</v>
      </c>
      <c r="R505" s="70" t="n">
        <f aca="false">-const*$M505*$K505*(G505-P505)</f>
        <v>-0.494431232856229</v>
      </c>
      <c r="S505" s="70" t="n">
        <f aca="false">-const*$M505*$K505*(H505-Q505)</f>
        <v>-8.82451500324663</v>
      </c>
      <c r="T505" s="70" t="n">
        <f aca="false">-const*$M505*$K505*I505</f>
        <v>11.8209156547736</v>
      </c>
      <c r="U505" s="72" t="n">
        <f aca="false">omega*EXP(-A505/tau)*30/PI()</f>
        <v>5564.01358017321</v>
      </c>
      <c r="V505" s="70" t="n">
        <f aca="false">const*($O505/omega)*K505*(wy*I505-wz*(H505-Q505))</f>
        <v>0.214521545951771</v>
      </c>
      <c r="W505" s="70" t="n">
        <f aca="false">const*($O505/omega)*K505*(wz*(G505-P505)-wx*I505)</f>
        <v>9.37255310832783</v>
      </c>
      <c r="X505" s="70" t="n">
        <f aca="false">const*($O505/omega)*K505*(wx*(H505-Q505)-wy*(G505-P505))</f>
        <v>7.00574338690603</v>
      </c>
      <c r="Y505" s="70" t="n">
        <f aca="false">R505+V505</f>
        <v>-0.279909686904459</v>
      </c>
      <c r="Z505" s="70" t="n">
        <f aca="false">S505+W505</f>
        <v>0.548038105081199</v>
      </c>
      <c r="AA505" s="70" t="n">
        <f aca="false">T505+X505-32.174</f>
        <v>-13.3473409583204</v>
      </c>
      <c r="AB505" s="0" t="n">
        <f aca="false">IF(($D505-height)*($D506-height)&lt;0,1,0)</f>
        <v>0</v>
      </c>
    </row>
    <row r="506" customFormat="false" ht="12.75" hidden="false" customHeight="false" outlineLevel="0" collapsed="false">
      <c r="A506" s="0" t="n">
        <f aca="false">A505+dt</f>
        <v>4.73999999999994</v>
      </c>
      <c r="B506" s="70" t="n">
        <f aca="false">B505+G505*dt+0.5*Y505*dt*dt</f>
        <v>10.5533471591226</v>
      </c>
      <c r="C506" s="70" t="n">
        <f aca="false">C505+H505*dt+0.5*Z505*dt*dt</f>
        <v>259.701000689248</v>
      </c>
      <c r="D506" s="70" t="n">
        <f aca="false">D505+I505*dt+0.5*AA505*dt*dt</f>
        <v>-56.6376021591926</v>
      </c>
      <c r="E506" s="1" t="n">
        <f aca="false">SQRT(B506^2+C506^2)</f>
        <v>259.915337937678</v>
      </c>
      <c r="F506" s="1" t="n">
        <f aca="false">ATAN2(C506,B506)*180/PI()</f>
        <v>2.32702125881817</v>
      </c>
      <c r="G506" s="69" t="n">
        <f aca="false">G505+Y505*dt</f>
        <v>2.54294282172086</v>
      </c>
      <c r="H506" s="69" t="n">
        <f aca="false">H505+Z505*dt</f>
        <v>45.4414000037152</v>
      </c>
      <c r="I506" s="69" t="n">
        <f aca="false">I505+AA505*dt</f>
        <v>-60.997347895488</v>
      </c>
      <c r="J506" s="1" t="n">
        <f aca="false">SQRT(G506^2+H506^2+I506^2)</f>
        <v>76.1056097983281</v>
      </c>
      <c r="K506" s="1" t="n">
        <f aca="false">IF(D506&gt;=hwind,SQRT((G506-vxw)^2+(H506-vyw)^2+I506^2),J506)</f>
        <v>76.1056097983281</v>
      </c>
      <c r="L506" s="1" t="n">
        <f aca="false">J506/1.467</f>
        <v>51.8783979538705</v>
      </c>
      <c r="M506" s="70" t="n">
        <f aca="false">cd0+cdspin*(spin/1000)*EXP(-A506/(tau*146.7/K506))</f>
        <v>0.476045390291389</v>
      </c>
      <c r="N506" s="71" t="n">
        <f aca="false">(romega/K506)*EXP(-A506/(tau*146.7/K506))</f>
        <v>0.999418669865806</v>
      </c>
      <c r="O506" s="71" t="n">
        <f aca="false">cl2_*N506/(cl0+cl1_*N506)</f>
        <v>0.384043129675587</v>
      </c>
      <c r="P506" s="71" t="n">
        <f aca="false">IF(D506&gt;=hwind,vxw,0)</f>
        <v>0</v>
      </c>
      <c r="Q506" s="71" t="n">
        <f aca="false">IF(D506&gt;=hwind,vyw,0)</f>
        <v>0</v>
      </c>
      <c r="R506" s="70" t="n">
        <f aca="false">-const*$M506*$K506*(G506-P506)</f>
        <v>-0.494550203257656</v>
      </c>
      <c r="S506" s="70" t="n">
        <f aca="false">-const*$M506*$K506*(H506-Q506)</f>
        <v>-8.83741994361549</v>
      </c>
      <c r="T506" s="70" t="n">
        <f aca="false">-const*$M506*$K506*I506</f>
        <v>11.8627326348917</v>
      </c>
      <c r="U506" s="72" t="n">
        <f aca="false">omega*EXP(-A506/tau)*30/PI()</f>
        <v>5562.15921805734</v>
      </c>
      <c r="V506" s="70" t="n">
        <f aca="false">const*($O506/omega)*K506*(wy*I506-wz*(H506-Q506))</f>
        <v>0.213264683961954</v>
      </c>
      <c r="W506" s="70" t="n">
        <f aca="false">const*($O506/omega)*K506*(wz*(G506-P506)-wx*I506)</f>
        <v>9.40362277978953</v>
      </c>
      <c r="X506" s="70" t="n">
        <f aca="false">const*($O506/omega)*K506*(wx*(H506-Q506)-wy*(G506-P506))</f>
        <v>7.0143394570327</v>
      </c>
      <c r="Y506" s="70" t="n">
        <f aca="false">R506+V506</f>
        <v>-0.281285519295702</v>
      </c>
      <c r="Z506" s="70" t="n">
        <f aca="false">S506+W506</f>
        <v>0.566202836174039</v>
      </c>
      <c r="AA506" s="70" t="n">
        <f aca="false">T506+X506-32.174</f>
        <v>-13.2969279080756</v>
      </c>
      <c r="AB506" s="0" t="n">
        <f aca="false">IF(($D506-height)*($D507-height)&lt;0,1,0)</f>
        <v>0</v>
      </c>
    </row>
    <row r="507" customFormat="false" ht="12.75" hidden="false" customHeight="false" outlineLevel="0" collapsed="false">
      <c r="A507" s="0" t="n">
        <f aca="false">A506+dt</f>
        <v>4.74999999999994</v>
      </c>
      <c r="B507" s="70" t="n">
        <f aca="false">B506+G506*dt+0.5*Y506*dt*dt</f>
        <v>10.5787625230638</v>
      </c>
      <c r="C507" s="70" t="n">
        <f aca="false">C506+H506*dt+0.5*Z506*dt*dt</f>
        <v>260.155442999427</v>
      </c>
      <c r="D507" s="70" t="n">
        <f aca="false">D506+I506*dt+0.5*AA506*dt*dt</f>
        <v>-57.2482404845429</v>
      </c>
      <c r="E507" s="1" t="n">
        <f aca="false">SQRT(B507^2+C507^2)</f>
        <v>260.370437528432</v>
      </c>
      <c r="F507" s="1" t="n">
        <f aca="false">ATAN2(C507,B507)*180/PI()</f>
        <v>2.32854902840139</v>
      </c>
      <c r="G507" s="69" t="n">
        <f aca="false">G506+Y506*dt</f>
        <v>2.5401299665279</v>
      </c>
      <c r="H507" s="69" t="n">
        <f aca="false">H506+Z506*dt</f>
        <v>45.4470620320769</v>
      </c>
      <c r="I507" s="69" t="n">
        <f aca="false">I506+AA506*dt</f>
        <v>-61.1303171745687</v>
      </c>
      <c r="J507" s="1" t="n">
        <f aca="false">SQRT(G507^2+H507^2+I507^2)</f>
        <v>76.2155062008885</v>
      </c>
      <c r="K507" s="1" t="n">
        <f aca="false">IF(D507&gt;=hwind,SQRT((G507-vxw)^2+(H507-vyw)^2+I507^2),J507)</f>
        <v>76.2155062008885</v>
      </c>
      <c r="L507" s="1" t="n">
        <f aca="false">J507/1.467</f>
        <v>51.9533102937208</v>
      </c>
      <c r="M507" s="70" t="n">
        <f aca="false">cd0+cdspin*(spin/1000)*EXP(-A507/(tau*146.7/K507))</f>
        <v>0.475994306837637</v>
      </c>
      <c r="N507" s="71" t="n">
        <f aca="false">(romega/K507)*EXP(-A507/(tau*146.7/K507))</f>
        <v>0.997686684329486</v>
      </c>
      <c r="O507" s="71" t="n">
        <f aca="false">cl2_*N507/(cl0+cl1_*N507)</f>
        <v>0.383909819782538</v>
      </c>
      <c r="P507" s="71" t="n">
        <f aca="false">IF(D507&gt;=hwind,vxw,0)</f>
        <v>0</v>
      </c>
      <c r="Q507" s="71" t="n">
        <f aca="false">IF(D507&gt;=hwind,vyw,0)</f>
        <v>0</v>
      </c>
      <c r="R507" s="70" t="n">
        <f aca="false">-const*$M507*$K507*(G507-P507)</f>
        <v>-0.494663413551839</v>
      </c>
      <c r="S507" s="70" t="n">
        <f aca="false">-const*$M507*$K507*(H507-Q507)</f>
        <v>-8.8503340919278</v>
      </c>
      <c r="T507" s="70" t="n">
        <f aca="false">-const*$M507*$K507*I507</f>
        <v>11.904481960981</v>
      </c>
      <c r="U507" s="72" t="n">
        <f aca="false">omega*EXP(-A507/tau)*30/PI()</f>
        <v>5560.30547395917</v>
      </c>
      <c r="V507" s="70" t="n">
        <f aca="false">const*($O507/omega)*K507*(wy*I507-wz*(H507-Q507))</f>
        <v>0.212013704100755</v>
      </c>
      <c r="W507" s="70" t="n">
        <f aca="false">const*($O507/omega)*K507*(wz*(G507-P507)-wx*I507)</f>
        <v>9.43462877689263</v>
      </c>
      <c r="X507" s="70" t="n">
        <f aca="false">const*($O507/omega)*K507*(wx*(H507-Q507)-wy*(G507-P507))</f>
        <v>7.02294248548019</v>
      </c>
      <c r="Y507" s="70" t="n">
        <f aca="false">R507+V507</f>
        <v>-0.282649709451084</v>
      </c>
      <c r="Z507" s="70" t="n">
        <f aca="false">S507+W507</f>
        <v>0.584294684964826</v>
      </c>
      <c r="AA507" s="70" t="n">
        <f aca="false">T507+X507-32.174</f>
        <v>-13.2465755535388</v>
      </c>
      <c r="AB507" s="0" t="n">
        <f aca="false">IF(($D507-height)*($D508-height)&lt;0,1,0)</f>
        <v>0</v>
      </c>
    </row>
    <row r="508" customFormat="false" ht="12.75" hidden="false" customHeight="false" outlineLevel="0" collapsed="false">
      <c r="A508" s="0" t="n">
        <f aca="false">A507+dt</f>
        <v>4.75999999999994</v>
      </c>
      <c r="B508" s="70" t="n">
        <f aca="false">B507+G507*dt+0.5*Y507*dt*dt</f>
        <v>10.6041496902436</v>
      </c>
      <c r="C508" s="70" t="n">
        <f aca="false">C507+H507*dt+0.5*Z507*dt*dt</f>
        <v>260.609942834482</v>
      </c>
      <c r="D508" s="70" t="n">
        <f aca="false">D507+I507*dt+0.5*AA507*dt*dt</f>
        <v>-57.8602059850663</v>
      </c>
      <c r="E508" s="1" t="n">
        <f aca="false">SQRT(B508^2+C508^2)</f>
        <v>260.825593634607</v>
      </c>
      <c r="F508" s="1" t="n">
        <f aca="false">ATAN2(C508,B508)*180/PI()</f>
        <v>2.33006476390862</v>
      </c>
      <c r="G508" s="69" t="n">
        <f aca="false">G507+Y507*dt</f>
        <v>2.53730346943339</v>
      </c>
      <c r="H508" s="69" t="n">
        <f aca="false">H507+Z507*dt</f>
        <v>45.4529049789265</v>
      </c>
      <c r="I508" s="69" t="n">
        <f aca="false">I507+AA507*dt</f>
        <v>-61.2627829301041</v>
      </c>
      <c r="J508" s="1" t="n">
        <f aca="false">SQRT(G508^2+H508^2+I508^2)</f>
        <v>76.3251796739475</v>
      </c>
      <c r="K508" s="1" t="n">
        <f aca="false">IF(D508&gt;=hwind,SQRT((G508-vxw)^2+(H508-vyw)^2+I508^2),J508)</f>
        <v>76.3251796739475</v>
      </c>
      <c r="L508" s="1" t="n">
        <f aca="false">J508/1.467</f>
        <v>52.0280706707209</v>
      </c>
      <c r="M508" s="70" t="n">
        <f aca="false">cd0+cdspin*(spin/1000)*EXP(-A508/(tau*146.7/K508))</f>
        <v>0.475943193034839</v>
      </c>
      <c r="N508" s="71" t="n">
        <f aca="false">(romega/K508)*EXP(-A508/(tau*146.7/K508))</f>
        <v>0.995962422762074</v>
      </c>
      <c r="O508" s="71" t="n">
        <f aca="false">cl2_*N508/(cl0+cl1_*N508)</f>
        <v>0.383776736220235</v>
      </c>
      <c r="P508" s="71" t="n">
        <f aca="false">IF(D508&gt;=hwind,vxw,0)</f>
        <v>0</v>
      </c>
      <c r="Q508" s="71" t="n">
        <f aca="false">IF(D508&gt;=hwind,vyw,0)</f>
        <v>0</v>
      </c>
      <c r="R508" s="70" t="n">
        <f aca="false">-const*$M508*$K508*(G508-P508)</f>
        <v>-0.494770871806938</v>
      </c>
      <c r="S508" s="70" t="n">
        <f aca="false">-const*$M508*$K508*(H508-Q508)</f>
        <v>-8.86325727036639</v>
      </c>
      <c r="T508" s="70" t="n">
        <f aca="false">-const*$M508*$K508*I508</f>
        <v>11.9461628791355</v>
      </c>
      <c r="U508" s="72" t="n">
        <f aca="false">omega*EXP(-A508/tau)*30/PI()</f>
        <v>5558.45234767273</v>
      </c>
      <c r="V508" s="70" t="n">
        <f aca="false">const*($O508/omega)*K508*(wy*I508-wz*(H508-Q508))</f>
        <v>0.210768628691546</v>
      </c>
      <c r="W508" s="70" t="n">
        <f aca="false">const*($O508/omega)*K508*(wz*(G508-P508)-wx*I508)</f>
        <v>9.46557062339532</v>
      </c>
      <c r="X508" s="70" t="n">
        <f aca="false">const*($O508/omega)*K508*(wx*(H508-Q508)-wy*(G508-P508))</f>
        <v>7.03155236321551</v>
      </c>
      <c r="Y508" s="70" t="n">
        <f aca="false">R508+V508</f>
        <v>-0.284002243115392</v>
      </c>
      <c r="Z508" s="70" t="n">
        <f aca="false">S508+W508</f>
        <v>0.602313353028924</v>
      </c>
      <c r="AA508" s="70" t="n">
        <f aca="false">T508+X508-32.174</f>
        <v>-13.196284757649</v>
      </c>
      <c r="AB508" s="0" t="n">
        <f aca="false">IF(($D508-height)*($D509-height)&lt;0,1,0)</f>
        <v>0</v>
      </c>
    </row>
    <row r="509" customFormat="false" ht="12.75" hidden="false" customHeight="false" outlineLevel="0" collapsed="false">
      <c r="A509" s="0" t="n">
        <f aca="false">A508+dt</f>
        <v>4.76999999999994</v>
      </c>
      <c r="B509" s="70" t="n">
        <f aca="false">B508+G508*dt+0.5*Y508*dt*dt</f>
        <v>10.6295085248258</v>
      </c>
      <c r="C509" s="70" t="n">
        <f aca="false">C508+H508*dt+0.5*Z508*dt*dt</f>
        <v>261.064501999939</v>
      </c>
      <c r="D509" s="70" t="n">
        <f aca="false">D508+I508*dt+0.5*AA508*dt*dt</f>
        <v>-58.4734936286052</v>
      </c>
      <c r="E509" s="1" t="n">
        <f aca="false">SQRT(B509^2+C509^2)</f>
        <v>261.280808051329</v>
      </c>
      <c r="F509" s="1" t="n">
        <f aca="false">ATAN2(C509,B509)*180/PI()</f>
        <v>2.33156848137818</v>
      </c>
      <c r="G509" s="69" t="n">
        <f aca="false">G508+Y508*dt</f>
        <v>2.53446344700224</v>
      </c>
      <c r="H509" s="69" t="n">
        <f aca="false">H508+Z508*dt</f>
        <v>45.4589281124568</v>
      </c>
      <c r="I509" s="69" t="n">
        <f aca="false">I508+AA508*dt</f>
        <v>-61.3947457776806</v>
      </c>
      <c r="J509" s="1" t="n">
        <f aca="false">SQRT(G509^2+H509^2+I509^2)</f>
        <v>76.4346286653094</v>
      </c>
      <c r="K509" s="1" t="n">
        <f aca="false">IF(D509&gt;=hwind,SQRT((G509-vxw)^2+(H509-vyw)^2+I509^2),J509)</f>
        <v>76.4346286653094</v>
      </c>
      <c r="L509" s="1" t="n">
        <f aca="false">J509/1.467</f>
        <v>52.1026780267958</v>
      </c>
      <c r="M509" s="70" t="n">
        <f aca="false">cd0+cdspin*(spin/1000)*EXP(-A509/(tau*146.7/K509))</f>
        <v>0.475892049478889</v>
      </c>
      <c r="N509" s="71" t="n">
        <f aca="false">(romega/K509)*EXP(-A509/(tau*146.7/K509))</f>
        <v>0.994245860402408</v>
      </c>
      <c r="O509" s="71" t="n">
        <f aca="false">cl2_*N509/(cl0+cl1_*N509)</f>
        <v>0.383643880489292</v>
      </c>
      <c r="P509" s="71" t="n">
        <f aca="false">IF(D509&gt;=hwind,vxw,0)</f>
        <v>0</v>
      </c>
      <c r="Q509" s="71" t="n">
        <f aca="false">IF(D509&gt;=hwind,vyw,0)</f>
        <v>0</v>
      </c>
      <c r="R509" s="70" t="n">
        <f aca="false">-const*$M509*$K509*(G509-P509)</f>
        <v>-0.494872586516871</v>
      </c>
      <c r="S509" s="70" t="n">
        <f aca="false">-const*$M509*$K509*(H509-Q509)</f>
        <v>-8.87618930227805</v>
      </c>
      <c r="T509" s="70" t="n">
        <f aca="false">-const*$M509*$K509*I509</f>
        <v>11.9877746421962</v>
      </c>
      <c r="U509" s="72" t="n">
        <f aca="false">omega*EXP(-A509/tau)*30/PI()</f>
        <v>5556.5998389921</v>
      </c>
      <c r="V509" s="70" t="n">
        <f aca="false">const*($O509/omega)*K509*(wy*I509-wz*(H509-Q509))</f>
        <v>0.209529479729536</v>
      </c>
      <c r="W509" s="70" t="n">
        <f aca="false">const*($O509/omega)*K509*(wz*(G509-P509)-wx*I509)</f>
        <v>9.49644784851568</v>
      </c>
      <c r="X509" s="70" t="n">
        <f aca="false">const*($O509/omega)*K509*(wx*(H509-Q509)-wy*(G509-P509))</f>
        <v>7.04016898191875</v>
      </c>
      <c r="Y509" s="70" t="n">
        <f aca="false">R509+V509</f>
        <v>-0.285343106787336</v>
      </c>
      <c r="Z509" s="70" t="n">
        <f aca="false">S509+W509</f>
        <v>0.620258546237633</v>
      </c>
      <c r="AA509" s="70" t="n">
        <f aca="false">T509+X509-32.174</f>
        <v>-13.1460563758851</v>
      </c>
      <c r="AB509" s="0" t="n">
        <f aca="false">IF(($D509-height)*($D510-height)&lt;0,1,0)</f>
        <v>0</v>
      </c>
    </row>
    <row r="510" customFormat="false" ht="12.75" hidden="false" customHeight="false" outlineLevel="0" collapsed="false">
      <c r="A510" s="0" t="n">
        <f aca="false">A509+dt</f>
        <v>4.77999999999994</v>
      </c>
      <c r="B510" s="70" t="n">
        <f aca="false">B509+G509*dt+0.5*Y509*dt*dt</f>
        <v>10.6548388921405</v>
      </c>
      <c r="C510" s="70" t="n">
        <f aca="false">C509+H509*dt+0.5*Z509*dt*dt</f>
        <v>261.51912229399</v>
      </c>
      <c r="D510" s="70" t="n">
        <f aca="false">D509+I509*dt+0.5*AA509*dt*dt</f>
        <v>-59.0880983892008</v>
      </c>
      <c r="E510" s="1" t="n">
        <f aca="false">SQRT(B510^2+C510^2)</f>
        <v>261.73608256646</v>
      </c>
      <c r="F510" s="1" t="n">
        <f aca="false">ATAN2(C510,B510)*180/PI()</f>
        <v>2.33306019703187</v>
      </c>
      <c r="G510" s="69" t="n">
        <f aca="false">G509+Y509*dt</f>
        <v>2.53161001593436</v>
      </c>
      <c r="H510" s="69" t="n">
        <f aca="false">H509+Z509*dt</f>
        <v>45.4651306979192</v>
      </c>
      <c r="I510" s="69" t="n">
        <f aca="false">I509+AA509*dt</f>
        <v>-61.5262063414394</v>
      </c>
      <c r="J510" s="1" t="n">
        <f aca="false">SQRT(G510^2+H510^2+I510^2)</f>
        <v>76.543851650025</v>
      </c>
      <c r="K510" s="1" t="n">
        <f aca="false">IF(D510&gt;=hwind,SQRT((G510-vxw)^2+(H510-vyw)^2+I510^2),J510)</f>
        <v>76.543851650025</v>
      </c>
      <c r="L510" s="1" t="n">
        <f aca="false">J510/1.467</f>
        <v>52.1771313224438</v>
      </c>
      <c r="M510" s="70" t="n">
        <f aca="false">cd0+cdspin*(spin/1000)*EXP(-A510/(tau*146.7/K510))</f>
        <v>0.475840876762332</v>
      </c>
      <c r="N510" s="71" t="n">
        <f aca="false">(romega/K510)*EXP(-A510/(tau*146.7/K510))</f>
        <v>0.992536972254699</v>
      </c>
      <c r="O510" s="71" t="n">
        <f aca="false">cl2_*N510/(cl0+cl1_*N510)</f>
        <v>0.383511254061331</v>
      </c>
      <c r="P510" s="71" t="n">
        <f aca="false">IF(D510&gt;=hwind,vxw,0)</f>
        <v>0</v>
      </c>
      <c r="Q510" s="71" t="n">
        <f aca="false">IF(D510&gt;=hwind,vyw,0)</f>
        <v>0</v>
      </c>
      <c r="R510" s="70" t="n">
        <f aca="false">-const*$M510*$K510*(G510-P510)</f>
        <v>-0.494968566596916</v>
      </c>
      <c r="S510" s="70" t="n">
        <f aca="false">-const*$M510*$K510*(H510-Q510)</f>
        <v>-8.88913001214558</v>
      </c>
      <c r="T510" s="70" t="n">
        <f aca="false">-const*$M510*$K510*I510</f>
        <v>12.0293165097661</v>
      </c>
      <c r="U510" s="72" t="n">
        <f aca="false">omega*EXP(-A510/tau)*30/PI()</f>
        <v>5554.74794771147</v>
      </c>
      <c r="V510" s="70" t="n">
        <f aca="false">const*($O510/omega)*K510*(wy*I510-wz*(H510-Q510))</f>
        <v>0.20829627887912</v>
      </c>
      <c r="W510" s="70" t="n">
        <f aca="false">const*($O510/omega)*K510*(wz*(G510-P510)-wx*I510)</f>
        <v>9.52725998692849</v>
      </c>
      <c r="X510" s="70" t="n">
        <f aca="false">const*($O510/omega)*K510*(wx*(H510-Q510)-wy*(G510-P510))</f>
        <v>7.04879223396152</v>
      </c>
      <c r="Y510" s="70" t="n">
        <f aca="false">R510+V510</f>
        <v>-0.286672287717796</v>
      </c>
      <c r="Z510" s="70" t="n">
        <f aca="false">S510+W510</f>
        <v>0.638129974782908</v>
      </c>
      <c r="AA510" s="70" t="n">
        <f aca="false">T510+X510-32.174</f>
        <v>-13.0958912562724</v>
      </c>
      <c r="AB510" s="0" t="n">
        <f aca="false">IF(($D510-height)*($D511-height)&lt;0,1,0)</f>
        <v>0</v>
      </c>
    </row>
    <row r="511" customFormat="false" ht="12.75" hidden="false" customHeight="false" outlineLevel="0" collapsed="false">
      <c r="A511" s="0" t="n">
        <f aca="false">A510+dt</f>
        <v>4.78999999999994</v>
      </c>
      <c r="B511" s="70" t="n">
        <f aca="false">B510+G510*dt+0.5*Y510*dt*dt</f>
        <v>10.6801406586855</v>
      </c>
      <c r="C511" s="70" t="n">
        <f aca="false">C510+H510*dt+0.5*Z510*dt*dt</f>
        <v>261.973805507468</v>
      </c>
      <c r="D511" s="70" t="n">
        <f aca="false">D510+I510*dt+0.5*AA510*dt*dt</f>
        <v>-59.704015247178</v>
      </c>
      <c r="E511" s="1" t="n">
        <f aca="false">SQRT(B511^2+C511^2)</f>
        <v>262.191418960564</v>
      </c>
      <c r="F511" s="1" t="n">
        <f aca="false">ATAN2(C511,B511)*180/PI()</f>
        <v>2.33453992727491</v>
      </c>
      <c r="G511" s="69" t="n">
        <f aca="false">G510+Y510*dt</f>
        <v>2.52874329305719</v>
      </c>
      <c r="H511" s="69" t="n">
        <f aca="false">H510+Z510*dt</f>
        <v>45.471511997667</v>
      </c>
      <c r="I511" s="69" t="n">
        <f aca="false">I510+AA510*dt</f>
        <v>-61.6571652540022</v>
      </c>
      <c r="J511" s="1" t="n">
        <f aca="false">SQRT(G511^2+H511^2+I511^2)</f>
        <v>76.6528471301327</v>
      </c>
      <c r="K511" s="1" t="n">
        <f aca="false">IF(D511&gt;=hwind,SQRT((G511-vxw)^2+(H511-vyw)^2+I511^2),J511)</f>
        <v>76.6528471301327</v>
      </c>
      <c r="L511" s="1" t="n">
        <f aca="false">J511/1.467</f>
        <v>52.2514295365594</v>
      </c>
      <c r="M511" s="70" t="n">
        <f aca="false">cd0+cdspin*(spin/1000)*EXP(-A511/(tau*146.7/K511))</f>
        <v>0.475789675474353</v>
      </c>
      <c r="N511" s="71" t="n">
        <f aca="false">(romega/K511)*EXP(-A511/(tau*146.7/K511))</f>
        <v>0.990835733097401</v>
      </c>
      <c r="O511" s="71" t="n">
        <f aca="false">cl2_*N511/(cl0+cl1_*N511)</f>
        <v>0.383378858379298</v>
      </c>
      <c r="P511" s="71" t="n">
        <f aca="false">IF(D511&gt;=hwind,vxw,0)</f>
        <v>0</v>
      </c>
      <c r="Q511" s="71" t="n">
        <f aca="false">IF(D511&gt;=hwind,vyw,0)</f>
        <v>0</v>
      </c>
      <c r="R511" s="70" t="n">
        <f aca="false">-const*$M511*$K511*(G511-P511)</f>
        <v>-0.495058821379301</v>
      </c>
      <c r="S511" s="70" t="n">
        <f aca="false">-const*$M511*$K511*(H511-Q511)</f>
        <v>-8.90207922556049</v>
      </c>
      <c r="T511" s="70" t="n">
        <f aca="false">-const*$M511*$K511*I511</f>
        <v>12.0707877482227</v>
      </c>
      <c r="U511" s="72" t="n">
        <f aca="false">omega*EXP(-A511/tau)*30/PI()</f>
        <v>5552.89667362505</v>
      </c>
      <c r="V511" s="70" t="n">
        <f aca="false">const*($O511/omega)*K511*(wy*I511-wz*(H511-Q511))</f>
        <v>0.20706904747136</v>
      </c>
      <c r="W511" s="70" t="n">
        <f aca="false">const*($O511/omega)*K511*(wz*(G511-P511)-wx*I511)</f>
        <v>9.55800657876126</v>
      </c>
      <c r="X511" s="70" t="n">
        <f aca="false">const*($O511/omega)*K511*(wx*(H511-Q511)-wy*(G511-P511))</f>
        <v>7.057422012386</v>
      </c>
      <c r="Y511" s="70" t="n">
        <f aca="false">R511+V511</f>
        <v>-0.287989773907941</v>
      </c>
      <c r="Z511" s="70" t="n">
        <f aca="false">S511+W511</f>
        <v>0.655927353200777</v>
      </c>
      <c r="AA511" s="70" t="n">
        <f aca="false">T511+X511-32.174</f>
        <v>-13.0457902393913</v>
      </c>
      <c r="AB511" s="0" t="n">
        <f aca="false">IF(($D511-height)*($D512-height)&lt;0,1,0)</f>
        <v>0</v>
      </c>
    </row>
    <row r="512" customFormat="false" ht="12.75" hidden="false" customHeight="false" outlineLevel="0" collapsed="false">
      <c r="A512" s="0" t="n">
        <f aca="false">A511+dt</f>
        <v>4.79999999999994</v>
      </c>
      <c r="B512" s="70" t="n">
        <f aca="false">B511+G511*dt+0.5*Y511*dt*dt</f>
        <v>10.7054136921273</v>
      </c>
      <c r="C512" s="70" t="n">
        <f aca="false">C511+H511*dt+0.5*Z511*dt*dt</f>
        <v>262.428553423813</v>
      </c>
      <c r="D512" s="70" t="n">
        <f aca="false">D511+I511*dt+0.5*AA511*dt*dt</f>
        <v>-60.32123918923</v>
      </c>
      <c r="E512" s="1" t="n">
        <f aca="false">SQRT(B512^2+C512^2)</f>
        <v>262.646819006883</v>
      </c>
      <c r="F512" s="1" t="n">
        <f aca="false">ATAN2(C512,B512)*180/PI()</f>
        <v>2.33600768869589</v>
      </c>
      <c r="G512" s="69" t="n">
        <f aca="false">G511+Y511*dt</f>
        <v>2.52586339531811</v>
      </c>
      <c r="H512" s="69" t="n">
        <f aca="false">H511+Z511*dt</f>
        <v>45.478071271199</v>
      </c>
      <c r="I512" s="69" t="n">
        <f aca="false">I511+AA511*dt</f>
        <v>-61.7876231563961</v>
      </c>
      <c r="J512" s="1" t="n">
        <f aca="false">SQRT(G512^2+H512^2+I512^2)</f>
        <v>76.7616136343998</v>
      </c>
      <c r="K512" s="1" t="n">
        <f aca="false">IF(D512&gt;=hwind,SQRT((G512-vxw)^2+(H512-vyw)^2+I512^2),J512)</f>
        <v>76.7616136343998</v>
      </c>
      <c r="L512" s="1" t="n">
        <f aca="false">J512/1.467</f>
        <v>52.3255716662576</v>
      </c>
      <c r="M512" s="70" t="n">
        <f aca="false">cd0+cdspin*(spin/1000)*EXP(-A512/(tau*146.7/K512))</f>
        <v>0.475738446200786</v>
      </c>
      <c r="N512" s="71" t="n">
        <f aca="false">(romega/K512)*EXP(-A512/(tau*146.7/K512))</f>
        <v>0.989142117491887</v>
      </c>
      <c r="O512" s="71" t="n">
        <f aca="false">cl2_*N512/(cl0+cl1_*N512)</f>
        <v>0.383246694857782</v>
      </c>
      <c r="P512" s="71" t="n">
        <f aca="false">IF(D512&gt;=hwind,vxw,0)</f>
        <v>0</v>
      </c>
      <c r="Q512" s="71" t="n">
        <f aca="false">IF(D512&gt;=hwind,vyw,0)</f>
        <v>0</v>
      </c>
      <c r="R512" s="70" t="n">
        <f aca="false">-const*$M512*$K512*(G512-P512)</f>
        <v>-0.495143360608793</v>
      </c>
      <c r="S512" s="70" t="n">
        <f aca="false">-const*$M512*$K512*(H512-Q512)</f>
        <v>-8.91503676919621</v>
      </c>
      <c r="T512" s="70" t="n">
        <f aca="false">-const*$M512*$K512*I512</f>
        <v>12.1121876307308</v>
      </c>
      <c r="U512" s="72" t="n">
        <f aca="false">omega*EXP(-A512/tau)*30/PI()</f>
        <v>5551.04601652716</v>
      </c>
      <c r="V512" s="70" t="n">
        <f aca="false">const*($O512/omega)*K512*(wy*I512-wz*(H512-Q512))</f>
        <v>0.205847806501574</v>
      </c>
      <c r="W512" s="70" t="n">
        <f aca="false">const*($O512/omega)*K512*(wz*(G512-P512)-wx*I512)</f>
        <v>9.58868716958974</v>
      </c>
      <c r="X512" s="70" t="n">
        <f aca="false">const*($O512/omega)*K512*(wx*(H512-Q512)-wy*(G512-P512))</f>
        <v>7.06605821088439</v>
      </c>
      <c r="Y512" s="70" t="n">
        <f aca="false">R512+V512</f>
        <v>-0.28929555410722</v>
      </c>
      <c r="Z512" s="70" t="n">
        <f aca="false">S512+W512</f>
        <v>0.673650400393523</v>
      </c>
      <c r="AA512" s="70" t="n">
        <f aca="false">T512+X512-32.174</f>
        <v>-12.9957541583848</v>
      </c>
      <c r="AB512" s="0" t="n">
        <f aca="false">IF(($D512-height)*($D513-height)&lt;0,1,0)</f>
        <v>0</v>
      </c>
    </row>
    <row r="513" customFormat="false" ht="12.75" hidden="false" customHeight="false" outlineLevel="0" collapsed="false">
      <c r="A513" s="0" t="n">
        <f aca="false">A512+dt</f>
        <v>4.80999999999994</v>
      </c>
      <c r="B513" s="70" t="n">
        <f aca="false">B512+G512*dt+0.5*Y512*dt*dt</f>
        <v>10.7306578613028</v>
      </c>
      <c r="C513" s="70" t="n">
        <f aca="false">C512+H512*dt+0.5*Z512*dt*dt</f>
        <v>262.883367819045</v>
      </c>
      <c r="D513" s="70" t="n">
        <f aca="false">D512+I512*dt+0.5*AA512*dt*dt</f>
        <v>-60.9397652085019</v>
      </c>
      <c r="E513" s="1" t="n">
        <f aca="false">SQRT(B513^2+C513^2)</f>
        <v>263.102284471305</v>
      </c>
      <c r="F513" s="1" t="n">
        <f aca="false">ATAN2(C513,B513)*180/PI()</f>
        <v>2.33746349806661</v>
      </c>
      <c r="G513" s="69" t="n">
        <f aca="false">G512+Y512*dt</f>
        <v>2.52297043977703</v>
      </c>
      <c r="H513" s="69" t="n">
        <f aca="false">H512+Z512*dt</f>
        <v>45.484807775203</v>
      </c>
      <c r="I513" s="69" t="n">
        <f aca="false">I512+AA512*dt</f>
        <v>-61.9175806979799</v>
      </c>
      <c r="J513" s="1" t="n">
        <f aca="false">SQRT(G513^2+H513^2+I513^2)</f>
        <v>76.8701497180668</v>
      </c>
      <c r="K513" s="1" t="n">
        <f aca="false">IF(D513&gt;=hwind,SQRT((G513-vxw)^2+(H513-vyw)^2+I513^2),J513)</f>
        <v>76.8701497180668</v>
      </c>
      <c r="L513" s="1" t="n">
        <f aca="false">J513/1.467</f>
        <v>52.3995567266986</v>
      </c>
      <c r="M513" s="70" t="n">
        <f aca="false">cd0+cdspin*(spin/1000)*EXP(-A513/(tau*146.7/K513))</f>
        <v>0.475687189524104</v>
      </c>
      <c r="N513" s="71" t="n">
        <f aca="false">(romega/K513)*EXP(-A513/(tau*146.7/K513))</f>
        <v>0.987456099790941</v>
      </c>
      <c r="O513" s="71" t="n">
        <f aca="false">cl2_*N513/(cl0+cl1_*N513)</f>
        <v>0.383114764883331</v>
      </c>
      <c r="P513" s="71" t="n">
        <f aca="false">IF(D513&gt;=hwind,vxw,0)</f>
        <v>0</v>
      </c>
      <c r="Q513" s="71" t="n">
        <f aca="false">IF(D513&gt;=hwind,vyw,0)</f>
        <v>0</v>
      </c>
      <c r="R513" s="70" t="n">
        <f aca="false">-const*$M513*$K513*(G513-P513)</f>
        <v>-0.495222194438278</v>
      </c>
      <c r="S513" s="70" t="n">
        <f aca="false">-const*$M513*$K513*(H513-Q513)</f>
        <v>-8.92800247078198</v>
      </c>
      <c r="T513" s="70" t="n">
        <f aca="false">-const*$M513*$K513*I513</f>
        <v>12.1535154372528</v>
      </c>
      <c r="U513" s="72" t="n">
        <f aca="false">omega*EXP(-A513/tau)*30/PI()</f>
        <v>5549.19597621217</v>
      </c>
      <c r="V513" s="70" t="n">
        <f aca="false">const*($O513/omega)*K513*(wy*I513-wz*(H513-Q513))</f>
        <v>0.204632576627046</v>
      </c>
      <c r="W513" s="70" t="n">
        <f aca="false">const*($O513/omega)*K513*(wz*(G513-P513)-wx*I513)</f>
        <v>9.61930131043263</v>
      </c>
      <c r="X513" s="70" t="n">
        <f aca="false">const*($O513/omega)*K513*(wx*(H513-Q513)-wy*(G513-P513))</f>
        <v>7.07470072377881</v>
      </c>
      <c r="Y513" s="70" t="n">
        <f aca="false">R513+V513</f>
        <v>-0.290589617811232</v>
      </c>
      <c r="Z513" s="70" t="n">
        <f aca="false">S513+W513</f>
        <v>0.691298839650642</v>
      </c>
      <c r="AA513" s="70" t="n">
        <f aca="false">T513+X513-32.174</f>
        <v>-12.9457838389683</v>
      </c>
      <c r="AB513" s="0" t="n">
        <f aca="false">IF(($D513-height)*($D514-height)&lt;0,1,0)</f>
        <v>0</v>
      </c>
    </row>
    <row r="514" customFormat="false" ht="12.75" hidden="false" customHeight="false" outlineLevel="0" collapsed="false">
      <c r="A514" s="0" t="n">
        <f aca="false">A513+dt</f>
        <v>4.81999999999994</v>
      </c>
      <c r="B514" s="70" t="n">
        <f aca="false">B513+G513*dt+0.5*Y513*dt*dt</f>
        <v>10.7558730362197</v>
      </c>
      <c r="C514" s="70" t="n">
        <f aca="false">C513+H513*dt+0.5*Z513*dt*dt</f>
        <v>263.338250461739</v>
      </c>
      <c r="D514" s="70" t="n">
        <f aca="false">D513+I513*dt+0.5*AA513*dt*dt</f>
        <v>-61.5595883046736</v>
      </c>
      <c r="E514" s="1" t="n">
        <f aca="false">SQRT(B514^2+C514^2)</f>
        <v>263.557817112338</v>
      </c>
      <c r="F514" s="1" t="n">
        <f aca="false">ATAN2(C514,B514)*180/PI()</f>
        <v>2.33890737234199</v>
      </c>
      <c r="G514" s="69" t="n">
        <f aca="false">G513+Y513*dt</f>
        <v>2.52006454359892</v>
      </c>
      <c r="H514" s="69" t="n">
        <f aca="false">H513+Z513*dt</f>
        <v>45.4917207635995</v>
      </c>
      <c r="I514" s="69" t="n">
        <f aca="false">I513+AA513*dt</f>
        <v>-62.0470385363696</v>
      </c>
      <c r="J514" s="1" t="n">
        <f aca="false">SQRT(G514^2+H514^2+I514^2)</f>
        <v>76.9784539625923</v>
      </c>
      <c r="K514" s="1" t="n">
        <f aca="false">IF(D514&gt;=hwind,SQRT((G514-vxw)^2+(H514-vyw)^2+I514^2),J514)</f>
        <v>76.9784539625923</v>
      </c>
      <c r="L514" s="1" t="n">
        <f aca="false">J514/1.467</f>
        <v>52.473383750915</v>
      </c>
      <c r="M514" s="70" t="n">
        <f aca="false">cd0+cdspin*(spin/1000)*EXP(-A514/(tau*146.7/K514))</f>
        <v>0.475635906023425</v>
      </c>
      <c r="N514" s="71" t="n">
        <f aca="false">(romega/K514)*EXP(-A514/(tau*146.7/K514))</f>
        <v>0.98577765414706</v>
      </c>
      <c r="O514" s="71" t="n">
        <f aca="false">cl2_*N514/(cl0+cl1_*N514)</f>
        <v>0.382983069814761</v>
      </c>
      <c r="P514" s="71" t="n">
        <f aca="false">IF(D514&gt;=hwind,vxw,0)</f>
        <v>0</v>
      </c>
      <c r="Q514" s="71" t="n">
        <f aca="false">IF(D514&gt;=hwind,vyw,0)</f>
        <v>0</v>
      </c>
      <c r="R514" s="70" t="n">
        <f aca="false">-const*$M514*$K514*(G514-P514)</f>
        <v>-0.495295333424334</v>
      </c>
      <c r="S514" s="70" t="n">
        <f aca="false">-const*$M514*$K514*(H514-Q514)</f>
        <v>-8.94097615907719</v>
      </c>
      <c r="T514" s="70" t="n">
        <f aca="false">-const*$M514*$K514*I514</f>
        <v>12.1947704545597</v>
      </c>
      <c r="U514" s="72" t="n">
        <f aca="false">omega*EXP(-A514/tau)*30/PI()</f>
        <v>5547.34655247451</v>
      </c>
      <c r="V514" s="70" t="n">
        <f aca="false">const*($O514/omega)*K514*(wy*I514-wz*(H514-Q514))</f>
        <v>0.203423378164844</v>
      </c>
      <c r="W514" s="70" t="n">
        <f aca="false">const*($O514/omega)*K514*(wz*(G514-P514)-wx*I514)</f>
        <v>9.64984855774574</v>
      </c>
      <c r="X514" s="70" t="n">
        <f aca="false">const*($O514/omega)*K514*(wx*(H514-Q514)-wy*(G514-P514))</f>
        <v>7.08334944600178</v>
      </c>
      <c r="Y514" s="70" t="n">
        <f aca="false">R514+V514</f>
        <v>-0.29187195525949</v>
      </c>
      <c r="Z514" s="70" t="n">
        <f aca="false">S514+W514</f>
        <v>0.708872398668552</v>
      </c>
      <c r="AA514" s="70" t="n">
        <f aca="false">T514+X514-32.174</f>
        <v>-12.8958800994385</v>
      </c>
      <c r="AB514" s="0" t="n">
        <f aca="false">IF(($D514-height)*($D515-height)&lt;0,1,0)</f>
        <v>0</v>
      </c>
    </row>
    <row r="515" customFormat="false" ht="12.75" hidden="false" customHeight="false" outlineLevel="0" collapsed="false">
      <c r="A515" s="0" t="n">
        <f aca="false">A514+dt</f>
        <v>4.82999999999994</v>
      </c>
      <c r="B515" s="70" t="n">
        <f aca="false">B514+G514*dt+0.5*Y514*dt*dt</f>
        <v>10.7810590880579</v>
      </c>
      <c r="C515" s="70" t="n">
        <f aca="false">C514+H514*dt+0.5*Z514*dt*dt</f>
        <v>263.793203112995</v>
      </c>
      <c r="D515" s="70" t="n">
        <f aca="false">D514+I514*dt+0.5*AA514*dt*dt</f>
        <v>-62.1807034840423</v>
      </c>
      <c r="E515" s="1" t="n">
        <f aca="false">SQRT(B515^2+C515^2)</f>
        <v>264.013418681085</v>
      </c>
      <c r="F515" s="1" t="n">
        <f aca="false">ATAN2(C515,B515)*180/PI()</f>
        <v>2.3403393286599</v>
      </c>
      <c r="G515" s="69" t="n">
        <f aca="false">G514+Y514*dt</f>
        <v>2.51714582404633</v>
      </c>
      <c r="H515" s="69" t="n">
        <f aca="false">H514+Z514*dt</f>
        <v>45.4988094875862</v>
      </c>
      <c r="I515" s="69" t="n">
        <f aca="false">I514+AA514*dt</f>
        <v>-62.175997337364</v>
      </c>
      <c r="J515" s="1" t="n">
        <f aca="false">SQRT(G515^2+H515^2+I515^2)</f>
        <v>77.0865249754007</v>
      </c>
      <c r="K515" s="1" t="n">
        <f aca="false">IF(D515&gt;=hwind,SQRT((G515-vxw)^2+(H515-vyw)^2+I515^2),J515)</f>
        <v>77.0865249754007</v>
      </c>
      <c r="L515" s="1" t="n">
        <f aca="false">J515/1.467</f>
        <v>52.5470517896392</v>
      </c>
      <c r="M515" s="70" t="n">
        <f aca="false">cd0+cdspin*(spin/1000)*EXP(-A515/(tau*146.7/K515))</f>
        <v>0.475584596274508</v>
      </c>
      <c r="N515" s="71" t="n">
        <f aca="false">(romega/K515)*EXP(-A515/(tau*146.7/K515))</f>
        <v>0.984106754520576</v>
      </c>
      <c r="O515" s="71" t="n">
        <f aca="false">cl2_*N515/(cl0+cl1_*N515)</f>
        <v>0.382851610983467</v>
      </c>
      <c r="P515" s="71" t="n">
        <f aca="false">IF(D515&gt;=hwind,vxw,0)</f>
        <v>0</v>
      </c>
      <c r="Q515" s="71" t="n">
        <f aca="false">IF(D515&gt;=hwind,vyw,0)</f>
        <v>0</v>
      </c>
      <c r="R515" s="70" t="n">
        <f aca="false">-const*$M515*$K515*(G515-P515)</f>
        <v>-0.495362788522803</v>
      </c>
      <c r="S515" s="70" t="n">
        <f aca="false">-const*$M515*$K515*(H515-Q515)</f>
        <v>-8.95395766384635</v>
      </c>
      <c r="T515" s="70" t="n">
        <f aca="false">-const*$M515*$K515*I515</f>
        <v>12.2359519762396</v>
      </c>
      <c r="U515" s="72" t="n">
        <f aca="false">omega*EXP(-A515/tau)*30/PI()</f>
        <v>5545.4977451087</v>
      </c>
      <c r="V515" s="70" t="n">
        <f aca="false">const*($O515/omega)*K515*(wy*I515-wz*(H515-Q515))</f>
        <v>0.202220231089758</v>
      </c>
      <c r="W515" s="70" t="n">
        <f aca="false">const*($O515/omega)*K515*(wz*(G515-P515)-wx*I515)</f>
        <v>9.68032847341552</v>
      </c>
      <c r="X515" s="70" t="n">
        <f aca="false">const*($O515/omega)*K515*(wx*(H515-Q515)-wy*(G515-P515))</f>
        <v>7.09200427307707</v>
      </c>
      <c r="Y515" s="70" t="n">
        <f aca="false">R515+V515</f>
        <v>-0.293142557433045</v>
      </c>
      <c r="Z515" s="70" t="n">
        <f aca="false">S515+W515</f>
        <v>0.72637080956917</v>
      </c>
      <c r="AA515" s="70" t="n">
        <f aca="false">T515+X515-32.174</f>
        <v>-12.8460437506833</v>
      </c>
      <c r="AB515" s="0" t="n">
        <f aca="false">IF(($D515-height)*($D516-height)&lt;0,1,0)</f>
        <v>0</v>
      </c>
    </row>
    <row r="516" customFormat="false" ht="12.75" hidden="false" customHeight="false" outlineLevel="0" collapsed="false">
      <c r="A516" s="0" t="n">
        <f aca="false">A515+dt</f>
        <v>4.83999999999994</v>
      </c>
      <c r="B516" s="70" t="n">
        <f aca="false">B515+G515*dt+0.5*Y515*dt*dt</f>
        <v>10.8062158891705</v>
      </c>
      <c r="C516" s="70" t="n">
        <f aca="false">C515+H515*dt+0.5*Z515*dt*dt</f>
        <v>264.248227526411</v>
      </c>
      <c r="D516" s="70" t="n">
        <f aca="false">D515+I515*dt+0.5*AA515*dt*dt</f>
        <v>-62.8031057596035</v>
      </c>
      <c r="E516" s="1" t="n">
        <f aca="false">SQRT(B516^2+C516^2)</f>
        <v>264.469090921214</v>
      </c>
      <c r="F516" s="1" t="n">
        <f aca="false">ATAN2(C516,B516)*180/PI()</f>
        <v>2.34175938434097</v>
      </c>
      <c r="G516" s="69" t="n">
        <f aca="false">G515+Y515*dt</f>
        <v>2.514214398472</v>
      </c>
      <c r="H516" s="69" t="n">
        <f aca="false">H515+Z515*dt</f>
        <v>45.5060731956818</v>
      </c>
      <c r="I516" s="69" t="n">
        <f aca="false">I515+AA515*dt</f>
        <v>-62.3044577748708</v>
      </c>
      <c r="J516" s="1" t="n">
        <f aca="false">SQRT(G516^2+H516^2+I516^2)</f>
        <v>77.1943613896306</v>
      </c>
      <c r="K516" s="1" t="n">
        <f aca="false">IF(D516&gt;=hwind,SQRT((G516-vxw)^2+(H516-vyw)^2+I516^2),J516)</f>
        <v>77.1943613896306</v>
      </c>
      <c r="L516" s="1" t="n">
        <f aca="false">J516/1.467</f>
        <v>52.620559911132</v>
      </c>
      <c r="M516" s="70" t="n">
        <f aca="false">cd0+cdspin*(spin/1000)*EXP(-A516/(tau*146.7/K516))</f>
        <v>0.475533260849753</v>
      </c>
      <c r="N516" s="71" t="n">
        <f aca="false">(romega/K516)*EXP(-A516/(tau*146.7/K516))</f>
        <v>0.982443374687601</v>
      </c>
      <c r="O516" s="71" t="n">
        <f aca="false">cl2_*N516/(cl0+cl1_*N516)</f>
        <v>0.382720389693728</v>
      </c>
      <c r="P516" s="71" t="n">
        <f aca="false">IF(D516&gt;=hwind,vxw,0)</f>
        <v>0</v>
      </c>
      <c r="Q516" s="71" t="n">
        <f aca="false">IF(D516&gt;=hwind,vyw,0)</f>
        <v>0</v>
      </c>
      <c r="R516" s="70" t="n">
        <f aca="false">-const*$M516*$K516*(G516-P516)</f>
        <v>-0.495424571084357</v>
      </c>
      <c r="S516" s="70" t="n">
        <f aca="false">-const*$M516*$K516*(H516-Q516)</f>
        <v>-8.96694681583461</v>
      </c>
      <c r="T516" s="70" t="n">
        <f aca="false">-const*$M516*$K516*I516</f>
        <v>12.2770593027063</v>
      </c>
      <c r="U516" s="72" t="n">
        <f aca="false">omega*EXP(-A516/tau)*30/PI()</f>
        <v>5543.64955390931</v>
      </c>
      <c r="V516" s="70" t="n">
        <f aca="false">const*($O516/omega)*K516*(wy*I516-wz*(H516-Q516))</f>
        <v>0.201023155032338</v>
      </c>
      <c r="W516" s="70" t="n">
        <f aca="false">const*($O516/omega)*K516*(wz*(G516-P516)-wx*I516)</f>
        <v>9.71074062475184</v>
      </c>
      <c r="X516" s="70" t="n">
        <f aca="false">const*($O516/omega)*K516*(wx*(H516-Q516)-wy*(G516-P516))</f>
        <v>7.10066510110102</v>
      </c>
      <c r="Y516" s="70" t="n">
        <f aca="false">R516+V516</f>
        <v>-0.294401416052018</v>
      </c>
      <c r="Z516" s="70" t="n">
        <f aca="false">S516+W516</f>
        <v>0.743793808917225</v>
      </c>
      <c r="AA516" s="70" t="n">
        <f aca="false">T516+X516-32.174</f>
        <v>-12.7962755961927</v>
      </c>
      <c r="AB516" s="0" t="n">
        <f aca="false">IF(($D516-height)*($D517-height)&lt;0,1,0)</f>
        <v>0</v>
      </c>
    </row>
    <row r="517" customFormat="false" ht="12.75" hidden="false" customHeight="false" outlineLevel="0" collapsed="false">
      <c r="A517" s="0" t="n">
        <f aca="false">A516+dt</f>
        <v>4.84999999999994</v>
      </c>
      <c r="B517" s="70" t="n">
        <f aca="false">B516+G516*dt+0.5*Y516*dt*dt</f>
        <v>10.8313433130844</v>
      </c>
      <c r="C517" s="70" t="n">
        <f aca="false">C516+H516*dt+0.5*Z516*dt*dt</f>
        <v>264.703325448058</v>
      </c>
      <c r="D517" s="70" t="n">
        <f aca="false">D516+I516*dt+0.5*AA516*dt*dt</f>
        <v>-63.426790151132</v>
      </c>
      <c r="E517" s="1" t="n">
        <f aca="false">SQRT(B517^2+C517^2)</f>
        <v>264.924835568934</v>
      </c>
      <c r="F517" s="1" t="n">
        <f aca="false">ATAN2(C517,B517)*180/PI()</f>
        <v>2.34316755688838</v>
      </c>
      <c r="G517" s="69" t="n">
        <f aca="false">G516+Y516*dt</f>
        <v>2.51127038431148</v>
      </c>
      <c r="H517" s="69" t="n">
        <f aca="false">H516+Z516*dt</f>
        <v>45.513511133771</v>
      </c>
      <c r="I517" s="69" t="n">
        <f aca="false">I516+AA516*dt</f>
        <v>-62.4324205308327</v>
      </c>
      <c r="J517" s="1" t="n">
        <f aca="false">SQRT(G517^2+H517^2+I517^2)</f>
        <v>77.3019618638865</v>
      </c>
      <c r="K517" s="1" t="n">
        <f aca="false">IF(D517&gt;=hwind,SQRT((G517-vxw)^2+(H517-vyw)^2+I517^2),J517)</f>
        <v>77.3019618638865</v>
      </c>
      <c r="L517" s="1" t="n">
        <f aca="false">J517/1.467</f>
        <v>52.6939072010133</v>
      </c>
      <c r="M517" s="70" t="n">
        <f aca="false">cd0+cdspin*(spin/1000)*EXP(-A517/(tau*146.7/K517))</f>
        <v>0.475481900318201</v>
      </c>
      <c r="N517" s="71" t="n">
        <f aca="false">(romega/K517)*EXP(-A517/(tau*146.7/K517))</f>
        <v>0.980787488247796</v>
      </c>
      <c r="O517" s="71" t="n">
        <f aca="false">cl2_*N517/(cl0+cl1_*N517)</f>
        <v>0.382589407223011</v>
      </c>
      <c r="P517" s="71" t="n">
        <f aca="false">IF(D517&gt;=hwind,vxw,0)</f>
        <v>0</v>
      </c>
      <c r="Q517" s="71" t="n">
        <f aca="false">IF(D517&gt;=hwind,vyw,0)</f>
        <v>0</v>
      </c>
      <c r="R517" s="70" t="n">
        <f aca="false">-const*$M517*$K517*(G517-P517)</f>
        <v>-0.49548069285006</v>
      </c>
      <c r="S517" s="70" t="n">
        <f aca="false">-const*$M517*$K517*(H517-Q517)</f>
        <v>-8.97994344674386</v>
      </c>
      <c r="T517" s="70" t="n">
        <f aca="false">-const*$M517*$K517*I517</f>
        <v>12.3180917412063</v>
      </c>
      <c r="U517" s="72" t="n">
        <f aca="false">omega*EXP(-A517/tau)*30/PI()</f>
        <v>5541.80197867099</v>
      </c>
      <c r="V517" s="70" t="n">
        <f aca="false">const*($O517/omega)*K517*(wy*I517-wz*(H517-Q517))</f>
        <v>0.19983216927705</v>
      </c>
      <c r="W517" s="70" t="n">
        <f aca="false">const*($O517/omega)*K517*(wz*(G517-P517)-wx*I517)</f>
        <v>9.74108458448034</v>
      </c>
      <c r="X517" s="70" t="n">
        <f aca="false">const*($O517/omega)*K517*(wx*(H517-Q517)-wy*(G517-P517))</f>
        <v>7.10933182672437</v>
      </c>
      <c r="Y517" s="70" t="n">
        <f aca="false">R517+V517</f>
        <v>-0.29564852357301</v>
      </c>
      <c r="Z517" s="70" t="n">
        <f aca="false">S517+W517</f>
        <v>0.76114113773648</v>
      </c>
      <c r="AA517" s="70" t="n">
        <f aca="false">T517+X517-32.174</f>
        <v>-12.7465764320693</v>
      </c>
      <c r="AB517" s="0" t="n">
        <f aca="false">IF(($D517-height)*($D518-height)&lt;0,1,0)</f>
        <v>0</v>
      </c>
    </row>
    <row r="518" customFormat="false" ht="12.75" hidden="false" customHeight="false" outlineLevel="0" collapsed="false">
      <c r="A518" s="0" t="n">
        <f aca="false">A517+dt</f>
        <v>4.85999999999994</v>
      </c>
      <c r="B518" s="70" t="n">
        <f aca="false">B517+G517*dt+0.5*Y517*dt*dt</f>
        <v>10.8564412345014</v>
      </c>
      <c r="C518" s="70" t="n">
        <f aca="false">C517+H517*dt+0.5*Z517*dt*dt</f>
        <v>265.158498616453</v>
      </c>
      <c r="D518" s="70" t="n">
        <f aca="false">D517+I517*dt+0.5*AA517*dt*dt</f>
        <v>-64.0517516852619</v>
      </c>
      <c r="E518" s="1" t="n">
        <f aca="false">SQRT(B518^2+C518^2)</f>
        <v>265.380654352968</v>
      </c>
      <c r="F518" s="1" t="n">
        <f aca="false">ATAN2(C518,B518)*180/PI()</f>
        <v>2.34456386398762</v>
      </c>
      <c r="G518" s="69" t="n">
        <f aca="false">G517+Y517*dt</f>
        <v>2.50831389907575</v>
      </c>
      <c r="H518" s="69" t="n">
        <f aca="false">H517+Z517*dt</f>
        <v>45.5211225451484</v>
      </c>
      <c r="I518" s="69" t="n">
        <f aca="false">I517+AA517*dt</f>
        <v>-62.5598862951534</v>
      </c>
      <c r="J518" s="1" t="n">
        <f aca="false">SQRT(G518^2+H518^2+I518^2)</f>
        <v>77.4093250819902</v>
      </c>
      <c r="K518" s="1" t="n">
        <f aca="false">IF(D518&gt;=hwind,SQRT((G518-vxw)^2+(H518-vyw)^2+I518^2),J518)</f>
        <v>77.4093250819902</v>
      </c>
      <c r="L518" s="1" t="n">
        <f aca="false">J518/1.467</f>
        <v>52.7670927620929</v>
      </c>
      <c r="M518" s="70" t="n">
        <f aca="false">cd0+cdspin*(spin/1000)*EXP(-A518/(tau*146.7/K518))</f>
        <v>0.475430515245537</v>
      </c>
      <c r="N518" s="71" t="n">
        <f aca="false">(romega/K518)*EXP(-A518/(tau*146.7/K518))</f>
        <v>0.979139068631965</v>
      </c>
      <c r="O518" s="71" t="n">
        <f aca="false">cl2_*N518/(cl0+cl1_*N518)</f>
        <v>0.38245866482227</v>
      </c>
      <c r="P518" s="71" t="n">
        <f aca="false">IF(D518&gt;=hwind,vxw,0)</f>
        <v>0</v>
      </c>
      <c r="Q518" s="71" t="n">
        <f aca="false">IF(D518&gt;=hwind,vyw,0)</f>
        <v>0</v>
      </c>
      <c r="R518" s="70" t="n">
        <f aca="false">-const*$M518*$K518*(G518-P518)</f>
        <v>-0.49553116594693</v>
      </c>
      <c r="S518" s="70" t="n">
        <f aca="false">-const*$M518*$K518*(H518-Q518)</f>
        <v>-8.99294738920924</v>
      </c>
      <c r="T518" s="70" t="n">
        <f aca="false">-const*$M518*$K518*I518</f>
        <v>12.3590486058255</v>
      </c>
      <c r="U518" s="72" t="n">
        <f aca="false">omega*EXP(-A518/tau)*30/PI()</f>
        <v>5539.95501918844</v>
      </c>
      <c r="V518" s="70" t="n">
        <f aca="false">const*($O518/omega)*K518*(wy*I518-wz*(H518-Q518))</f>
        <v>0.198647292760529</v>
      </c>
      <c r="W518" s="70" t="n">
        <f aca="false">const*($O518/omega)*K518*(wz*(G518-P518)-wx*I518)</f>
        <v>9.77135993073404</v>
      </c>
      <c r="X518" s="70" t="n">
        <f aca="false">const*($O518/omega)*K518*(wx*(H518-Q518)-wy*(G518-P518))</f>
        <v>7.1180043471345</v>
      </c>
      <c r="Y518" s="70" t="n">
        <f aca="false">R518+V518</f>
        <v>-0.296883873186402</v>
      </c>
      <c r="Z518" s="70" t="n">
        <f aca="false">S518+W518</f>
        <v>0.7784125415248</v>
      </c>
      <c r="AA518" s="70" t="n">
        <f aca="false">T518+X518-32.174</f>
        <v>-12.69694704704</v>
      </c>
      <c r="AB518" s="0" t="n">
        <f aca="false">IF(($D518-height)*($D519-height)&lt;0,1,0)</f>
        <v>0</v>
      </c>
    </row>
    <row r="519" customFormat="false" ht="12.75" hidden="false" customHeight="false" outlineLevel="0" collapsed="false">
      <c r="A519" s="0" t="n">
        <f aca="false">A518+dt</f>
        <v>4.86999999999994</v>
      </c>
      <c r="B519" s="70" t="n">
        <f aca="false">B518+G518*dt+0.5*Y518*dt*dt</f>
        <v>10.8815095292985</v>
      </c>
      <c r="C519" s="70" t="n">
        <f aca="false">C518+H518*dt+0.5*Z518*dt*dt</f>
        <v>265.613748762531</v>
      </c>
      <c r="D519" s="70" t="n">
        <f aca="false">D518+I518*dt+0.5*AA518*dt*dt</f>
        <v>-64.6779853955658</v>
      </c>
      <c r="E519" s="1" t="n">
        <f aca="false">SQRT(B519^2+C519^2)</f>
        <v>265.83654899453</v>
      </c>
      <c r="F519" s="1" t="n">
        <f aca="false">ATAN2(C519,B519)*180/PI()</f>
        <v>2.34594832350626</v>
      </c>
      <c r="G519" s="69" t="n">
        <f aca="false">G518+Y518*dt</f>
        <v>2.50534506034388</v>
      </c>
      <c r="H519" s="69" t="n">
        <f aca="false">H518+Z518*dt</f>
        <v>45.5289066705636</v>
      </c>
      <c r="I519" s="69" t="n">
        <f aca="false">I518+AA518*dt</f>
        <v>-62.6868557656238</v>
      </c>
      <c r="J519" s="1" t="n">
        <f aca="false">SQRT(G519^2+H519^2+I519^2)</f>
        <v>77.5164497527358</v>
      </c>
      <c r="K519" s="1" t="n">
        <f aca="false">IF(D519&gt;=hwind,SQRT((G519-vxw)^2+(H519-vyw)^2+I519^2),J519)</f>
        <v>77.5164497527358</v>
      </c>
      <c r="L519" s="1" t="n">
        <f aca="false">J519/1.467</f>
        <v>52.840115714203</v>
      </c>
      <c r="M519" s="70" t="n">
        <f aca="false">cd0+cdspin*(spin/1000)*EXP(-A519/(tau*146.7/K519))</f>
        <v>0.475379106194088</v>
      </c>
      <c r="N519" s="71" t="n">
        <f aca="false">(romega/K519)*EXP(-A519/(tau*146.7/K519))</f>
        <v>0.977498089109487</v>
      </c>
      <c r="O519" s="71" t="n">
        <f aca="false">cl2_*N519/(cl0+cl1_*N519)</f>
        <v>0.382328163716248</v>
      </c>
      <c r="P519" s="71" t="n">
        <f aca="false">IF(D519&gt;=hwind,vxw,0)</f>
        <v>0</v>
      </c>
      <c r="Q519" s="71" t="n">
        <f aca="false">IF(D519&gt;=hwind,vyw,0)</f>
        <v>0</v>
      </c>
      <c r="R519" s="70" t="n">
        <f aca="false">-const*$M519*$K519*(G519-P519)</f>
        <v>-0.495576002883499</v>
      </c>
      <c r="S519" s="70" t="n">
        <f aca="false">-const*$M519*$K519*(H519-Q519)</f>
        <v>-9.00595847677637</v>
      </c>
      <c r="T519" s="70" t="n">
        <f aca="false">-const*$M519*$K519*I519</f>
        <v>12.399929217494</v>
      </c>
      <c r="U519" s="72" t="n">
        <f aca="false">omega*EXP(-A519/tau)*30/PI()</f>
        <v>5538.10867525647</v>
      </c>
      <c r="V519" s="70" t="n">
        <f aca="false">const*($O519/omega)*K519*(wy*I519-wz*(H519-Q519))</f>
        <v>0.197468544069948</v>
      </c>
      <c r="W519" s="70" t="n">
        <f aca="false">const*($O519/omega)*K519*(wz*(G519-P519)-wx*I519)</f>
        <v>9.80156624704447</v>
      </c>
      <c r="X519" s="70" t="n">
        <f aca="false">const*($O519/omega)*K519*(wx*(H519-Q519)-wy*(G519-P519))</f>
        <v>7.12668256003807</v>
      </c>
      <c r="Y519" s="70" t="n">
        <f aca="false">R519+V519</f>
        <v>-0.298107458813551</v>
      </c>
      <c r="Z519" s="70" t="n">
        <f aca="false">S519+W519</f>
        <v>0.795607770268095</v>
      </c>
      <c r="AA519" s="70" t="n">
        <f aca="false">T519+X519-32.174</f>
        <v>-12.647388222468</v>
      </c>
      <c r="AB519" s="0" t="n">
        <f aca="false">IF(($D519-height)*($D520-height)&lt;0,1,0)</f>
        <v>0</v>
      </c>
    </row>
    <row r="520" customFormat="false" ht="12.75" hidden="false" customHeight="false" outlineLevel="0" collapsed="false">
      <c r="A520" s="0" t="n">
        <f aca="false">A519+dt</f>
        <v>4.87999999999994</v>
      </c>
      <c r="B520" s="70" t="n">
        <f aca="false">B519+G519*dt+0.5*Y519*dt*dt</f>
        <v>10.906548074529</v>
      </c>
      <c r="C520" s="70" t="n">
        <f aca="false">C519+H519*dt+0.5*Z519*dt*dt</f>
        <v>266.069077609626</v>
      </c>
      <c r="D520" s="70" t="n">
        <f aca="false">D519+I519*dt+0.5*AA519*dt*dt</f>
        <v>-65.3054863226332</v>
      </c>
      <c r="E520" s="1" t="n">
        <f aca="false">SQRT(B520^2+C520^2)</f>
        <v>266.292521207298</v>
      </c>
      <c r="F520" s="1" t="n">
        <f aca="false">ATAN2(C520,B520)*180/PI()</f>
        <v>2.34732095349361</v>
      </c>
      <c r="G520" s="69" t="n">
        <f aca="false">G519+Y519*dt</f>
        <v>2.50236398575575</v>
      </c>
      <c r="H520" s="69" t="n">
        <f aca="false">H519+Z519*dt</f>
        <v>45.5368627482663</v>
      </c>
      <c r="I520" s="69" t="n">
        <f aca="false">I519+AA519*dt</f>
        <v>-62.8133296478485</v>
      </c>
      <c r="J520" s="1" t="n">
        <f aca="false">SQRT(G520^2+H520^2+I520^2)</f>
        <v>77.6233346096452</v>
      </c>
      <c r="K520" s="1" t="n">
        <f aca="false">IF(D520&gt;=hwind,SQRT((G520-vxw)^2+(H520-vyw)^2+I520^2),J520)</f>
        <v>77.6233346096452</v>
      </c>
      <c r="L520" s="1" t="n">
        <f aca="false">J520/1.467</f>
        <v>52.9129751940321</v>
      </c>
      <c r="M520" s="70" t="n">
        <f aca="false">cd0+cdspin*(spin/1000)*EXP(-A520/(tau*146.7/K520))</f>
        <v>0.475327673722824</v>
      </c>
      <c r="N520" s="71" t="n">
        <f aca="false">(romega/K520)*EXP(-A520/(tau*146.7/K520))</f>
        <v>0.975864522795574</v>
      </c>
      <c r="O520" s="71" t="n">
        <f aca="false">cl2_*N520/(cl0+cl1_*N520)</f>
        <v>0.38219790510377</v>
      </c>
      <c r="P520" s="71" t="n">
        <f aca="false">IF(D520&gt;=hwind,vxw,0)</f>
        <v>0</v>
      </c>
      <c r="Q520" s="71" t="n">
        <f aca="false">IF(D520&gt;=hwind,vyw,0)</f>
        <v>0</v>
      </c>
      <c r="R520" s="70" t="n">
        <f aca="false">-const*$M520*$K520*(G520-P520)</f>
        <v>-0.495615216545366</v>
      </c>
      <c r="S520" s="70" t="n">
        <f aca="false">-const*$M520*$K520*(H520-Q520)</f>
        <v>-9.01897654387899</v>
      </c>
      <c r="T520" s="70" t="n">
        <f aca="false">-const*$M520*$K520*I520</f>
        <v>12.4407329039911</v>
      </c>
      <c r="U520" s="72" t="n">
        <f aca="false">omega*EXP(-A520/tau)*30/PI()</f>
        <v>5536.2629466699</v>
      </c>
      <c r="V520" s="70" t="n">
        <f aca="false">const*($O520/omega)*K520*(wy*I520-wz*(H520-Q520))</f>
        <v>0.196295941441479</v>
      </c>
      <c r="W520" s="70" t="n">
        <f aca="false">const*($O520/omega)*K520*(wz*(G520-P520)-wx*I520)</f>
        <v>9.83170312233214</v>
      </c>
      <c r="X520" s="70" t="n">
        <f aca="false">const*($O520/omega)*K520*(wx*(H520-Q520)-wy*(G520-P520))</f>
        <v>7.1353663636442</v>
      </c>
      <c r="Y520" s="70" t="n">
        <f aca="false">R520+V520</f>
        <v>-0.299319275103887</v>
      </c>
      <c r="Z520" s="70" t="n">
        <f aca="false">S520+W520</f>
        <v>0.812726578453148</v>
      </c>
      <c r="AA520" s="70" t="n">
        <f aca="false">T520+X520-32.174</f>
        <v>-12.5979007323647</v>
      </c>
      <c r="AB520" s="0" t="n">
        <f aca="false">IF(($D520-height)*($D521-height)&lt;0,1,0)</f>
        <v>0</v>
      </c>
    </row>
    <row r="521" customFormat="false" ht="12.75" hidden="false" customHeight="false" outlineLevel="0" collapsed="false">
      <c r="A521" s="0" t="n">
        <f aca="false">A520+dt</f>
        <v>4.88999999999994</v>
      </c>
      <c r="B521" s="70" t="n">
        <f aca="false">B520+G520*dt+0.5*Y520*dt*dt</f>
        <v>10.9315567484228</v>
      </c>
      <c r="C521" s="70" t="n">
        <f aca="false">C520+H520*dt+0.5*Z520*dt*dt</f>
        <v>266.524486873437</v>
      </c>
      <c r="D521" s="70" t="n">
        <f aca="false">D520+I520*dt+0.5*AA520*dt*dt</f>
        <v>-65.9342495141483</v>
      </c>
      <c r="E521" s="1" t="n">
        <f aca="false">SQRT(B521^2+C521^2)</f>
        <v>266.748572697387</v>
      </c>
      <c r="F521" s="1" t="n">
        <f aca="false">ATAN2(C521,B521)*180/PI()</f>
        <v>2.34868177218048</v>
      </c>
      <c r="G521" s="69" t="n">
        <f aca="false">G520+Y520*dt</f>
        <v>2.49937079300471</v>
      </c>
      <c r="H521" s="69" t="n">
        <f aca="false">H520+Z520*dt</f>
        <v>45.5449900140509</v>
      </c>
      <c r="I521" s="69" t="n">
        <f aca="false">I520+AA520*dt</f>
        <v>-62.9393086551722</v>
      </c>
      <c r="J521" s="1" t="n">
        <f aca="false">SQRT(G521^2+H521^2+I521^2)</f>
        <v>77.7299784107261</v>
      </c>
      <c r="K521" s="1" t="n">
        <f aca="false">IF(D521&gt;=hwind,SQRT((G521-vxw)^2+(H521-vyw)^2+I521^2),J521)</f>
        <v>77.7299784107261</v>
      </c>
      <c r="L521" s="1" t="n">
        <f aca="false">J521/1.467</f>
        <v>52.9856703549598</v>
      </c>
      <c r="M521" s="70" t="n">
        <f aca="false">cd0+cdspin*(spin/1000)*EXP(-A521/(tau*146.7/K521))</f>
        <v>0.475276218387362</v>
      </c>
      <c r="N521" s="71" t="n">
        <f aca="false">(romega/K521)*EXP(-A521/(tau*146.7/K521))</f>
        <v>0.974238342658372</v>
      </c>
      <c r="O521" s="71" t="n">
        <f aca="false">cl2_*N521/(cl0+cl1_*N521)</f>
        <v>0.382067890158035</v>
      </c>
      <c r="P521" s="71" t="n">
        <f aca="false">IF(D521&gt;=hwind,vxw,0)</f>
        <v>0</v>
      </c>
      <c r="Q521" s="71" t="n">
        <f aca="false">IF(D521&gt;=hwind,vyw,0)</f>
        <v>0</v>
      </c>
      <c r="R521" s="70" t="n">
        <f aca="false">-const*$M521*$K521*(G521-P521)</f>
        <v>-0.495648820190758</v>
      </c>
      <c r="S521" s="70" t="n">
        <f aca="false">-const*$M521*$K521*(H521-Q521)</f>
        <v>-9.03200142581711</v>
      </c>
      <c r="T521" s="70" t="n">
        <f aca="false">-const*$M521*$K521*I521</f>
        <v>12.4814589999489</v>
      </c>
      <c r="U521" s="72" t="n">
        <f aca="false">omega*EXP(-A521/tau)*30/PI()</f>
        <v>5534.41783322367</v>
      </c>
      <c r="V521" s="70" t="n">
        <f aca="false">const*($O521/omega)*K521*(wy*I521-wz*(H521-Q521))</f>
        <v>0.195129502758864</v>
      </c>
      <c r="W521" s="70" t="n">
        <f aca="false">const*($O521/omega)*K521*(wz*(G521-P521)-wx*I521)</f>
        <v>9.86177015089649</v>
      </c>
      <c r="X521" s="70" t="n">
        <f aca="false">const*($O521/omega)*K521*(wx*(H521-Q521)-wy*(G521-P521))</f>
        <v>7.14405565664796</v>
      </c>
      <c r="Y521" s="70" t="n">
        <f aca="false">R521+V521</f>
        <v>-0.300519317431895</v>
      </c>
      <c r="Z521" s="70" t="n">
        <f aca="false">S521+W521</f>
        <v>0.829768725079379</v>
      </c>
      <c r="AA521" s="70" t="n">
        <f aca="false">T521+X521-32.174</f>
        <v>-12.5484853434031</v>
      </c>
      <c r="AB521" s="0" t="n">
        <f aca="false">IF(($D521-height)*($D522-height)&lt;0,1,0)</f>
        <v>0</v>
      </c>
    </row>
    <row r="522" customFormat="false" ht="12.75" hidden="false" customHeight="false" outlineLevel="0" collapsed="false">
      <c r="A522" s="0" t="n">
        <f aca="false">A521+dt</f>
        <v>4.89999999999994</v>
      </c>
      <c r="B522" s="70" t="n">
        <f aca="false">B521+G521*dt+0.5*Y521*dt*dt</f>
        <v>10.9565354303869</v>
      </c>
      <c r="C522" s="70" t="n">
        <f aca="false">C521+H521*dt+0.5*Z521*dt*dt</f>
        <v>266.979978262014</v>
      </c>
      <c r="D522" s="70" t="n">
        <f aca="false">D521+I521*dt+0.5*AA521*dt*dt</f>
        <v>-66.5642700249672</v>
      </c>
      <c r="E522" s="1" t="n">
        <f aca="false">SQRT(B522^2+C522^2)</f>
        <v>267.204705163331</v>
      </c>
      <c r="F522" s="1" t="n">
        <f aca="false">ATAN2(C522,B522)*180/PI()</f>
        <v>2.35003079797878</v>
      </c>
      <c r="G522" s="69" t="n">
        <f aca="false">G521+Y521*dt</f>
        <v>2.49636559983039</v>
      </c>
      <c r="H522" s="69" t="n">
        <f aca="false">H521+Z521*dt</f>
        <v>45.5532877013016</v>
      </c>
      <c r="I522" s="69" t="n">
        <f aca="false">I521+AA521*dt</f>
        <v>-63.0647935086062</v>
      </c>
      <c r="J522" s="1" t="n">
        <f aca="false">SQRT(G522^2+H522^2+I522^2)</f>
        <v>77.8363799382314</v>
      </c>
      <c r="K522" s="1" t="n">
        <f aca="false">IF(D522&gt;=hwind,SQRT((G522-vxw)^2+(H522-vyw)^2+I522^2),J522)</f>
        <v>77.8363799382314</v>
      </c>
      <c r="L522" s="1" t="n">
        <f aca="false">J522/1.467</f>
        <v>53.0582003668926</v>
      </c>
      <c r="M522" s="70" t="n">
        <f aca="false">cd0+cdspin*(spin/1000)*EXP(-A522/(tau*146.7/K522))</f>
        <v>0.475224740739962</v>
      </c>
      <c r="N522" s="71" t="n">
        <f aca="false">(romega/K522)*EXP(-A522/(tau*146.7/K522))</f>
        <v>0.972619521525898</v>
      </c>
      <c r="O522" s="71" t="n">
        <f aca="false">cl2_*N522/(cl0+cl1_*N522)</f>
        <v>0.381938120026908</v>
      </c>
      <c r="P522" s="71" t="n">
        <f aca="false">IF(D522&gt;=hwind,vxw,0)</f>
        <v>0</v>
      </c>
      <c r="Q522" s="71" t="n">
        <f aca="false">IF(D522&gt;=hwind,vyw,0)</f>
        <v>0</v>
      </c>
      <c r="R522" s="70" t="n">
        <f aca="false">-const*$M522*$K522*(G522-P522)</f>
        <v>-0.495676827446088</v>
      </c>
      <c r="S522" s="70" t="n">
        <f aca="false">-const*$M522*$K522*(H522-Q522)</f>
        <v>-9.04503295873577</v>
      </c>
      <c r="T522" s="70" t="n">
        <f aca="false">-const*$M522*$K522*I522</f>
        <v>12.5221068468546</v>
      </c>
      <c r="U522" s="72" t="n">
        <f aca="false">omega*EXP(-A522/tau)*30/PI()</f>
        <v>5532.57333471276</v>
      </c>
      <c r="V522" s="70" t="n">
        <f aca="false">const*($O522/omega)*K522*(wy*I522-wz*(H522-Q522))</f>
        <v>0.193969245552078</v>
      </c>
      <c r="W522" s="70" t="n">
        <f aca="false">const*($O522/omega)*K522*(wz*(G522-P522)-wx*I522)</f>
        <v>9.8917669324053</v>
      </c>
      <c r="X522" s="70" t="n">
        <f aca="false">const*($O522/omega)*K522*(wx*(H522-Q522)-wy*(G522-P522))</f>
        <v>7.15275033821436</v>
      </c>
      <c r="Y522" s="70" t="n">
        <f aca="false">R522+V522</f>
        <v>-0.301707581894009</v>
      </c>
      <c r="Z522" s="70" t="n">
        <f aca="false">S522+W522</f>
        <v>0.846733973669528</v>
      </c>
      <c r="AA522" s="70" t="n">
        <f aca="false">T522+X522-32.174</f>
        <v>-12.499142814931</v>
      </c>
      <c r="AB522" s="0" t="n">
        <f aca="false">IF(($D522-height)*($D523-height)&lt;0,1,0)</f>
        <v>0</v>
      </c>
    </row>
    <row r="523" customFormat="false" ht="12.75" hidden="false" customHeight="false" outlineLevel="0" collapsed="false">
      <c r="A523" s="0" t="n">
        <f aca="false">A522+dt</f>
        <v>4.90999999999994</v>
      </c>
      <c r="B523" s="70" t="n">
        <f aca="false">B522+G522*dt+0.5*Y522*dt*dt</f>
        <v>10.9814840010061</v>
      </c>
      <c r="C523" s="70" t="n">
        <f aca="false">C522+H522*dt+0.5*Z522*dt*dt</f>
        <v>267.435553475726</v>
      </c>
      <c r="D523" s="70" t="n">
        <f aca="false">D522+I522*dt+0.5*AA522*dt*dt</f>
        <v>-67.195542917194</v>
      </c>
      <c r="E523" s="1" t="n">
        <f aca="false">SQRT(B523^2+C523^2)</f>
        <v>267.660920296057</v>
      </c>
      <c r="F523" s="1" t="n">
        <f aca="false">ATAN2(C523,B523)*180/PI()</f>
        <v>2.35136804948124</v>
      </c>
      <c r="G523" s="69" t="n">
        <f aca="false">G522+Y522*dt</f>
        <v>2.49334852401145</v>
      </c>
      <c r="H523" s="69" t="n">
        <f aca="false">H522+Z522*dt</f>
        <v>45.5617550410383</v>
      </c>
      <c r="I523" s="69" t="n">
        <f aca="false">I522+AA522*dt</f>
        <v>-63.1897849367555</v>
      </c>
      <c r="J523" s="1" t="n">
        <f aca="false">SQRT(G523^2+H523^2+I523^2)</f>
        <v>77.9425379984203</v>
      </c>
      <c r="K523" s="1" t="n">
        <f aca="false">IF(D523&gt;=hwind,SQRT((G523-vxw)^2+(H523-vyw)^2+I523^2),J523)</f>
        <v>77.9425379984203</v>
      </c>
      <c r="L523" s="1" t="n">
        <f aca="false">J523/1.467</f>
        <v>53.1305644161011</v>
      </c>
      <c r="M523" s="70" t="n">
        <f aca="false">cd0+cdspin*(spin/1000)*EXP(-A523/(tau*146.7/K523))</f>
        <v>0.475173241329536</v>
      </c>
      <c r="N523" s="71" t="n">
        <f aca="false">(romega/K523)*EXP(-A523/(tau*146.7/K523))</f>
        <v>0.971008032092827</v>
      </c>
      <c r="O523" s="71" t="n">
        <f aca="false">cl2_*N523/(cl0+cl1_*N523)</f>
        <v>0.381808595833207</v>
      </c>
      <c r="P523" s="71" t="n">
        <f aca="false">IF(D523&gt;=hwind,vxw,0)</f>
        <v>0</v>
      </c>
      <c r="Q523" s="71" t="n">
        <f aca="false">IF(D523&gt;=hwind,vyw,0)</f>
        <v>0</v>
      </c>
      <c r="R523" s="70" t="n">
        <f aca="false">-const*$M523*$K523*(G523-P523)</f>
        <v>-0.495699252301507</v>
      </c>
      <c r="S523" s="70" t="n">
        <f aca="false">-const*$M523*$K523*(H523-Q523)</f>
        <v>-9.05807097960423</v>
      </c>
      <c r="T523" s="70" t="n">
        <f aca="false">-const*$M523*$K523*I523</f>
        <v>12.5626757930529</v>
      </c>
      <c r="U523" s="72" t="n">
        <f aca="false">omega*EXP(-A523/tau)*30/PI()</f>
        <v>5530.72945093222</v>
      </c>
      <c r="V523" s="70" t="n">
        <f aca="false">const*($O523/omega)*K523*(wy*I523-wz*(H523-Q523))</f>
        <v>0.192815186996097</v>
      </c>
      <c r="W523" s="70" t="n">
        <f aca="false">const*($O523/omega)*K523*(wz*(G523-P523)-wx*I523)</f>
        <v>9.92169307188353</v>
      </c>
      <c r="X523" s="70" t="n">
        <f aca="false">const*($O523/omega)*K523*(wx*(H523-Q523)-wy*(G523-P523))</f>
        <v>7.16145030796276</v>
      </c>
      <c r="Y523" s="70" t="n">
        <f aca="false">R523+V523</f>
        <v>-0.30288406530541</v>
      </c>
      <c r="Z523" s="70" t="n">
        <f aca="false">S523+W523</f>
        <v>0.863622092279304</v>
      </c>
      <c r="AA523" s="70" t="n">
        <f aca="false">T523+X523-32.174</f>
        <v>-12.4498738989844</v>
      </c>
      <c r="AB523" s="0" t="n">
        <f aca="false">IF(($D523-height)*($D524-height)&lt;0,1,0)</f>
        <v>0</v>
      </c>
    </row>
    <row r="524" customFormat="false" ht="12.75" hidden="false" customHeight="false" outlineLevel="0" collapsed="false">
      <c r="A524" s="0" t="n">
        <f aca="false">A523+dt</f>
        <v>4.91999999999994</v>
      </c>
      <c r="B524" s="70" t="n">
        <f aca="false">B523+G523*dt+0.5*Y523*dt*dt</f>
        <v>11.006402342043</v>
      </c>
      <c r="C524" s="70" t="n">
        <f aca="false">C523+H523*dt+0.5*Z523*dt*dt</f>
        <v>267.891214207241</v>
      </c>
      <c r="D524" s="70" t="n">
        <f aca="false">D523+I523*dt+0.5*AA523*dt*dt</f>
        <v>-67.8280632602565</v>
      </c>
      <c r="E524" s="1" t="n">
        <f aca="false">SQRT(B524^2+C524^2)</f>
        <v>268.117219778858</v>
      </c>
      <c r="F524" s="1" t="n">
        <f aca="false">ATAN2(C524,B524)*180/PI()</f>
        <v>2.35269354546096</v>
      </c>
      <c r="G524" s="69" t="n">
        <f aca="false">G523+Y523*dt</f>
        <v>2.4903196833584</v>
      </c>
      <c r="H524" s="69" t="n">
        <f aca="false">H523+Z523*dt</f>
        <v>45.5703912619611</v>
      </c>
      <c r="I524" s="69" t="n">
        <f aca="false">I523+AA523*dt</f>
        <v>-63.3142836757453</v>
      </c>
      <c r="J524" s="1" t="n">
        <f aca="false">SQRT(G524^2+H524^2+I524^2)</f>
        <v>78.048451421321</v>
      </c>
      <c r="K524" s="1" t="n">
        <f aca="false">IF(D524&gt;=hwind,SQRT((G524-vxw)^2+(H524-vyw)^2+I524^2),J524)</f>
        <v>78.048451421321</v>
      </c>
      <c r="L524" s="1" t="n">
        <f aca="false">J524/1.467</f>
        <v>53.2027617050586</v>
      </c>
      <c r="M524" s="70" t="n">
        <f aca="false">cd0+cdspin*(spin/1000)*EXP(-A524/(tau*146.7/K524))</f>
        <v>0.475121720701643</v>
      </c>
      <c r="N524" s="71" t="n">
        <f aca="false">(romega/K524)*EXP(-A524/(tau*146.7/K524))</f>
        <v>0.969403846927117</v>
      </c>
      <c r="O524" s="71" t="n">
        <f aca="false">cl2_*N524/(cl0+cl1_*N524)</f>
        <v>0.381679318674987</v>
      </c>
      <c r="P524" s="71" t="n">
        <f aca="false">IF(D524&gt;=hwind,vxw,0)</f>
        <v>0</v>
      </c>
      <c r="Q524" s="71" t="n">
        <f aca="false">IF(D524&gt;=hwind,vyw,0)</f>
        <v>0</v>
      </c>
      <c r="R524" s="70" t="n">
        <f aca="false">-const*$M524*$K524*(G524-P524)</f>
        <v>-0.495716109106474</v>
      </c>
      <c r="S524" s="70" t="n">
        <f aca="false">-const*$M524*$K524*(H524-Q524)</f>
        <v>-9.07111532619565</v>
      </c>
      <c r="T524" s="70" t="n">
        <f aca="false">-const*$M524*$K524*I524</f>
        <v>12.6031651937464</v>
      </c>
      <c r="U524" s="72" t="n">
        <f aca="false">omega*EXP(-A524/tau)*30/PI()</f>
        <v>5528.88618167719</v>
      </c>
      <c r="V524" s="70" t="n">
        <f aca="false">const*($O524/omega)*K524*(wy*I524-wz*(H524-Q524))</f>
        <v>0.19166734390976</v>
      </c>
      <c r="W524" s="70" t="n">
        <f aca="false">const*($O524/omega)*K524*(wz*(G524-P524)-wx*I524)</f>
        <v>9.95154817970165</v>
      </c>
      <c r="X524" s="70" t="n">
        <f aca="false">const*($O524/omega)*K524*(wx*(H524-Q524)-wy*(G524-P524))</f>
        <v>7.17015546595162</v>
      </c>
      <c r="Y524" s="70" t="n">
        <f aca="false">R524+V524</f>
        <v>-0.304048765196713</v>
      </c>
      <c r="Z524" s="70" t="n">
        <f aca="false">S524+W524</f>
        <v>0.880432853506003</v>
      </c>
      <c r="AA524" s="70" t="n">
        <f aca="false">T524+X524-32.174</f>
        <v>-12.400679340302</v>
      </c>
      <c r="AB524" s="0" t="n">
        <f aca="false">IF(($D524-height)*($D525-height)&lt;0,1,0)</f>
        <v>0</v>
      </c>
    </row>
    <row r="525" customFormat="false" ht="12.75" hidden="false" customHeight="false" outlineLevel="0" collapsed="false">
      <c r="A525" s="0" t="n">
        <f aca="false">A524+dt</f>
        <v>4.92999999999994</v>
      </c>
      <c r="B525" s="70" t="n">
        <f aca="false">B524+G524*dt+0.5*Y524*dt*dt</f>
        <v>11.0312903364383</v>
      </c>
      <c r="C525" s="70" t="n">
        <f aca="false">C524+H524*dt+0.5*Z524*dt*dt</f>
        <v>268.346962141503</v>
      </c>
      <c r="D525" s="70" t="n">
        <f aca="false">D524+I524*dt+0.5*AA524*dt*dt</f>
        <v>-68.4618261309809</v>
      </c>
      <c r="E525" s="1" t="n">
        <f aca="false">SQRT(B525^2+C525^2)</f>
        <v>268.573605287377</v>
      </c>
      <c r="F525" s="1" t="n">
        <f aca="false">ATAN2(C525,B525)*180/PI()</f>
        <v>2.35400730487105</v>
      </c>
      <c r="G525" s="69" t="n">
        <f aca="false">G524+Y524*dt</f>
        <v>2.48727919570643</v>
      </c>
      <c r="H525" s="69" t="n">
        <f aca="false">H524+Z524*dt</f>
        <v>45.5791955904962</v>
      </c>
      <c r="I525" s="69" t="n">
        <f aca="false">I524+AA524*dt</f>
        <v>-63.4382904691484</v>
      </c>
      <c r="J525" s="1" t="n">
        <f aca="false">SQRT(G525^2+H525^2+I525^2)</f>
        <v>78.1541190604957</v>
      </c>
      <c r="K525" s="1" t="n">
        <f aca="false">IF(D525&gt;=hwind,SQRT((G525-vxw)^2+(H525-vyw)^2+I525^2),J525)</f>
        <v>78.1541190604957</v>
      </c>
      <c r="L525" s="1" t="n">
        <f aca="false">J525/1.467</f>
        <v>53.2747914522807</v>
      </c>
      <c r="M525" s="70" t="n">
        <f aca="false">cd0+cdspin*(spin/1000)*EXP(-A525/(tau*146.7/K525))</f>
        <v>0.475070179398499</v>
      </c>
      <c r="N525" s="71" t="n">
        <f aca="false">(romega/K525)*EXP(-A525/(tau*146.7/K525))</f>
        <v>0.967806938476486</v>
      </c>
      <c r="O525" s="71" t="n">
        <f aca="false">cl2_*N525/(cl0+cl1_*N525)</f>
        <v>0.381550289625825</v>
      </c>
      <c r="P525" s="71" t="n">
        <f aca="false">IF(D525&gt;=hwind,vxw,0)</f>
        <v>0</v>
      </c>
      <c r="Q525" s="71" t="n">
        <f aca="false">IF(D525&gt;=hwind,vyw,0)</f>
        <v>0</v>
      </c>
      <c r="R525" s="70" t="n">
        <f aca="false">-const*$M525*$K525*(G525-P525)</f>
        <v>-0.495727412565307</v>
      </c>
      <c r="S525" s="70" t="n">
        <f aca="false">-const*$M525*$K525*(H525-Q525)</f>
        <v>-9.08416583706736</v>
      </c>
      <c r="T525" s="70" t="n">
        <f aca="false">-const*$M525*$K525*I525</f>
        <v>12.6435744109963</v>
      </c>
      <c r="U525" s="72" t="n">
        <f aca="false">omega*EXP(-A525/tau)*30/PI()</f>
        <v>5527.04352674285</v>
      </c>
      <c r="V525" s="70" t="n">
        <f aca="false">const*($O525/omega)*K525*(wy*I525-wz*(H525-Q525))</f>
        <v>0.190525732754722</v>
      </c>
      <c r="W525" s="70" t="n">
        <f aca="false">const*($O525/omega)*K525*(wz*(G525-P525)-wx*I525)</f>
        <v>9.98133187156343</v>
      </c>
      <c r="X525" s="70" t="n">
        <f aca="false">const*($O525/omega)*K525*(wx*(H525-Q525)-wy*(G525-P525))</f>
        <v>7.17886571266372</v>
      </c>
      <c r="Y525" s="70" t="n">
        <f aca="false">R525+V525</f>
        <v>-0.305201679810585</v>
      </c>
      <c r="Z525" s="70" t="n">
        <f aca="false">S525+W525</f>
        <v>0.897166034496076</v>
      </c>
      <c r="AA525" s="70" t="n">
        <f aca="false">T525+X525-32.174</f>
        <v>-12.35155987634</v>
      </c>
      <c r="AB525" s="0" t="n">
        <f aca="false">IF(($D525-height)*($D526-height)&lt;0,1,0)</f>
        <v>0</v>
      </c>
    </row>
    <row r="526" customFormat="false" ht="12.75" hidden="false" customHeight="false" outlineLevel="0" collapsed="false">
      <c r="A526" s="0" t="n">
        <f aca="false">A525+dt</f>
        <v>4.93999999999994</v>
      </c>
      <c r="B526" s="70" t="n">
        <f aca="false">B525+G525*dt+0.5*Y525*dt*dt</f>
        <v>11.0561478683114</v>
      </c>
      <c r="C526" s="70" t="n">
        <f aca="false">C525+H525*dt+0.5*Z525*dt*dt</f>
        <v>268.80279895571</v>
      </c>
      <c r="D526" s="70" t="n">
        <f aca="false">D525+I525*dt+0.5*AA525*dt*dt</f>
        <v>-69.0968266136662</v>
      </c>
      <c r="E526" s="1" t="n">
        <f aca="false">SQRT(B526^2+C526^2)</f>
        <v>269.03007848958</v>
      </c>
      <c r="F526" s="1" t="n">
        <f aca="false">ATAN2(C526,B526)*180/PI()</f>
        <v>2.35530934684419</v>
      </c>
      <c r="G526" s="69" t="n">
        <f aca="false">G525+Y525*dt</f>
        <v>2.48422717890832</v>
      </c>
      <c r="H526" s="69" t="n">
        <f aca="false">H525+Z525*dt</f>
        <v>45.5881672508412</v>
      </c>
      <c r="I526" s="69" t="n">
        <f aca="false">I525+AA525*dt</f>
        <v>-63.5618060679118</v>
      </c>
      <c r="J526" s="1" t="n">
        <f aca="false">SQRT(G526^2+H526^2+I526^2)</f>
        <v>78.2595397928068</v>
      </c>
      <c r="K526" s="1" t="n">
        <f aca="false">IF(D526&gt;=hwind,SQRT((G526-vxw)^2+(H526-vyw)^2+I526^2),J526)</f>
        <v>78.2595397928068</v>
      </c>
      <c r="L526" s="1" t="n">
        <f aca="false">J526/1.467</f>
        <v>53.3466528921655</v>
      </c>
      <c r="M526" s="70" t="n">
        <f aca="false">cd0+cdspin*(spin/1000)*EXP(-A526/(tau*146.7/K526))</f>
        <v>0.47501861795897</v>
      </c>
      <c r="N526" s="71" t="n">
        <f aca="false">(romega/K526)*EXP(-A526/(tau*146.7/K526))</f>
        <v>0.966217279074743</v>
      </c>
      <c r="O526" s="71" t="n">
        <f aca="false">cl2_*N526/(cl0+cl1_*N526)</f>
        <v>0.381421509735095</v>
      </c>
      <c r="P526" s="71" t="n">
        <f aca="false">IF(D526&gt;=hwind,vxw,0)</f>
        <v>0</v>
      </c>
      <c r="Q526" s="71" t="n">
        <f aca="false">IF(D526&gt;=hwind,vyw,0)</f>
        <v>0</v>
      </c>
      <c r="R526" s="70" t="n">
        <f aca="false">-const*$M526*$K526*(G526-P526)</f>
        <v>-0.495733177732754</v>
      </c>
      <c r="S526" s="70" t="n">
        <f aca="false">-const*$M526*$K526*(H526-Q526)</f>
        <v>-9.09722235154153</v>
      </c>
      <c r="T526" s="70" t="n">
        <f aca="false">-const*$M526*$K526*I526</f>
        <v>12.6839028137216</v>
      </c>
      <c r="U526" s="72" t="n">
        <f aca="false">omega*EXP(-A526/tau)*30/PI()</f>
        <v>5525.20148592446</v>
      </c>
      <c r="V526" s="70" t="n">
        <f aca="false">const*($O526/omega)*K526*(wy*I526-wz*(H526-Q526))</f>
        <v>0.189390369634504</v>
      </c>
      <c r="W526" s="70" t="n">
        <f aca="false">const*($O526/omega)*K526*(wz*(G526-P526)-wx*I526)</f>
        <v>10.0110437684933</v>
      </c>
      <c r="X526" s="70" t="n">
        <f aca="false">const*($O526/omega)*K526*(wx*(H526-Q526)-wy*(G526-P526))</f>
        <v>7.18758094899179</v>
      </c>
      <c r="Y526" s="70" t="n">
        <f aca="false">R526+V526</f>
        <v>-0.30634280809825</v>
      </c>
      <c r="Z526" s="70" t="n">
        <f aca="false">S526+W526</f>
        <v>0.913821416951768</v>
      </c>
      <c r="AA526" s="70" t="n">
        <f aca="false">T526+X526-32.174</f>
        <v>-12.3025162372866</v>
      </c>
      <c r="AB526" s="0" t="n">
        <f aca="false">IF(($D526-height)*($D527-height)&lt;0,1,0)</f>
        <v>0</v>
      </c>
    </row>
    <row r="527" customFormat="false" ht="12.75" hidden="false" customHeight="false" outlineLevel="0" collapsed="false">
      <c r="A527" s="0" t="n">
        <f aca="false">A526+dt</f>
        <v>4.94999999999994</v>
      </c>
      <c r="B527" s="70" t="n">
        <f aca="false">B526+G526*dt+0.5*Y526*dt*dt</f>
        <v>11.0809748229601</v>
      </c>
      <c r="C527" s="70" t="n">
        <f aca="false">C526+H526*dt+0.5*Z526*dt*dt</f>
        <v>269.258726319289</v>
      </c>
      <c r="D527" s="70" t="n">
        <f aca="false">D526+I526*dt+0.5*AA526*dt*dt</f>
        <v>-69.7330598001572</v>
      </c>
      <c r="E527" s="1" t="n">
        <f aca="false">SQRT(B527^2+C527^2)</f>
        <v>269.486641045735</v>
      </c>
      <c r="F527" s="1" t="n">
        <f aca="false">ATAN2(C527,B527)*180/PI()</f>
        <v>2.3565996906922</v>
      </c>
      <c r="G527" s="69" t="n">
        <f aca="false">G526+Y526*dt</f>
        <v>2.48116375082734</v>
      </c>
      <c r="H527" s="69" t="n">
        <f aca="false">H526+Z526*dt</f>
        <v>45.5973054650107</v>
      </c>
      <c r="I527" s="69" t="n">
        <f aca="false">I526+AA526*dt</f>
        <v>-63.6848312302846</v>
      </c>
      <c r="J527" s="1" t="n">
        <f aca="false">SQRT(G527^2+H527^2+I527^2)</f>
        <v>78.3647125181848</v>
      </c>
      <c r="K527" s="1" t="n">
        <f aca="false">IF(D527&gt;=hwind,SQRT((G527-vxw)^2+(H527-vyw)^2+I527^2),J527)</f>
        <v>78.3647125181848</v>
      </c>
      <c r="L527" s="1" t="n">
        <f aca="false">J527/1.467</f>
        <v>53.4183452748363</v>
      </c>
      <c r="M527" s="70" t="n">
        <f aca="false">cd0+cdspin*(spin/1000)*EXP(-A527/(tau*146.7/K527))</f>
        <v>0.474967036918583</v>
      </c>
      <c r="N527" s="71" t="n">
        <f aca="false">(romega/K527)*EXP(-A527/(tau*146.7/K527))</f>
        <v>0.964634840947974</v>
      </c>
      <c r="O527" s="71" t="n">
        <f aca="false">cl2_*N527/(cl0+cl1_*N527)</f>
        <v>0.381292980028252</v>
      </c>
      <c r="P527" s="71" t="n">
        <f aca="false">IF(D527&gt;=hwind,vxw,0)</f>
        <v>0</v>
      </c>
      <c r="Q527" s="71" t="n">
        <f aca="false">IF(D527&gt;=hwind,vyw,0)</f>
        <v>0</v>
      </c>
      <c r="R527" s="70" t="n">
        <f aca="false">-const*$M527*$K527*(G527-P527)</f>
        <v>-0.495733420009559</v>
      </c>
      <c r="S527" s="70" t="n">
        <f aca="false">-const*$M527*$K527*(H527-Q527)</f>
        <v>-9.11028470968633</v>
      </c>
      <c r="T527" s="70" t="n">
        <f aca="false">-const*$M527*$K527*I527</f>
        <v>12.7241497776974</v>
      </c>
      <c r="U527" s="72" t="n">
        <f aca="false">omega*EXP(-A527/tau)*30/PI()</f>
        <v>5523.36005901735</v>
      </c>
      <c r="V527" s="70" t="n">
        <f aca="false">const*($O527/omega)*K527*(wy*I527-wz*(H527-Q527))</f>
        <v>0.188261270293637</v>
      </c>
      <c r="W527" s="70" t="n">
        <f aca="false">const*($O527/omega)*K527*(wz*(G527-P527)-wx*I527)</f>
        <v>10.040683496823</v>
      </c>
      <c r="X527" s="70" t="n">
        <f aca="false">const*($O527/omega)*K527*(wx*(H527-Q527)-wy*(G527-P527))</f>
        <v>7.19630107622444</v>
      </c>
      <c r="Y527" s="70" t="n">
        <f aca="false">R527+V527</f>
        <v>-0.307472149715922</v>
      </c>
      <c r="Z527" s="70" t="n">
        <f aca="false">S527+W527</f>
        <v>0.930398787136719</v>
      </c>
      <c r="AA527" s="70" t="n">
        <f aca="false">T527+X527-32.174</f>
        <v>-12.2535491460781</v>
      </c>
      <c r="AB527" s="0" t="n">
        <f aca="false">IF(($D527-height)*($D528-height)&lt;0,1,0)</f>
        <v>0</v>
      </c>
    </row>
    <row r="528" customFormat="false" ht="12.75" hidden="false" customHeight="false" outlineLevel="0" collapsed="false">
      <c r="A528" s="0" t="n">
        <f aca="false">A527+dt</f>
        <v>4.95999999999994</v>
      </c>
      <c r="B528" s="70" t="n">
        <f aca="false">B527+G527*dt+0.5*Y527*dt*dt</f>
        <v>11.1057710868608</v>
      </c>
      <c r="C528" s="70" t="n">
        <f aca="false">C527+H527*dt+0.5*Z527*dt*dt</f>
        <v>269.714745893878</v>
      </c>
      <c r="D528" s="70" t="n">
        <f aca="false">D527+I527*dt+0.5*AA527*dt*dt</f>
        <v>-70.3705207899174</v>
      </c>
      <c r="E528" s="1" t="n">
        <f aca="false">SQRT(B528^2+C528^2)</f>
        <v>269.943294608392</v>
      </c>
      <c r="F528" s="1" t="n">
        <f aca="false">ATAN2(C528,B528)*180/PI()</f>
        <v>2.35787835590556</v>
      </c>
      <c r="G528" s="69" t="n">
        <f aca="false">G527+Y527*dt</f>
        <v>2.47808902933018</v>
      </c>
      <c r="H528" s="69" t="n">
        <f aca="false">H527+Z527*dt</f>
        <v>45.606609452882</v>
      </c>
      <c r="I528" s="69" t="n">
        <f aca="false">I527+AA527*dt</f>
        <v>-63.8073667217454</v>
      </c>
      <c r="J528" s="1" t="n">
        <f aca="false">SQRT(G528^2+H528^2+I528^2)</f>
        <v>78.469636159398</v>
      </c>
      <c r="K528" s="1" t="n">
        <f aca="false">IF(D528&gt;=hwind,SQRT((G528-vxw)^2+(H528-vyw)^2+I528^2),J528)</f>
        <v>78.469636159398</v>
      </c>
      <c r="L528" s="1" t="n">
        <f aca="false">J528/1.467</f>
        <v>53.4898678659836</v>
      </c>
      <c r="M528" s="70" t="n">
        <f aca="false">cd0+cdspin*(spin/1000)*EXP(-A528/(tau*146.7/K528))</f>
        <v>0.474915436809526</v>
      </c>
      <c r="N528" s="71" t="n">
        <f aca="false">(romega/K528)*EXP(-A528/(tau*146.7/K528))</f>
        <v>0.963059596220579</v>
      </c>
      <c r="O528" s="71" t="n">
        <f aca="false">cl2_*N528/(cl0+cl1_*N528)</f>
        <v>0.3811647015071</v>
      </c>
      <c r="P528" s="71" t="n">
        <f aca="false">IF(D528&gt;=hwind,vxw,0)</f>
        <v>0</v>
      </c>
      <c r="Q528" s="71" t="n">
        <f aca="false">IF(D528&gt;=hwind,vyw,0)</f>
        <v>0</v>
      </c>
      <c r="R528" s="70" t="n">
        <f aca="false">-const*$M528*$K528*(G528-P528)</f>
        <v>-0.495728155138034</v>
      </c>
      <c r="S528" s="70" t="n">
        <f aca="false">-const*$M528*$K528*(H528-Q528)</f>
        <v>-9.12335275229762</v>
      </c>
      <c r="T528" s="70" t="n">
        <f aca="false">-const*$M528*$K528*I528</f>
        <v>12.7643146855529</v>
      </c>
      <c r="U528" s="72" t="n">
        <f aca="false">omega*EXP(-A528/tau)*30/PI()</f>
        <v>5521.51924581692</v>
      </c>
      <c r="V528" s="70" t="n">
        <f aca="false">const*($O528/omega)*K528*(wy*I528-wz*(H528-Q528))</f>
        <v>0.187138450116888</v>
      </c>
      <c r="W528" s="70" t="n">
        <f aca="false">const*($O528/omega)*K528*(wz*(G528-P528)-wx*I528)</f>
        <v>10.0702506881782</v>
      </c>
      <c r="X528" s="70" t="n">
        <f aca="false">const*($O528/omega)*K528*(wx*(H528-Q528)-wy*(G528-P528))</f>
        <v>7.20502599603262</v>
      </c>
      <c r="Y528" s="70" t="n">
        <f aca="false">R528+V528</f>
        <v>-0.308589705021146</v>
      </c>
      <c r="Z528" s="70" t="n">
        <f aca="false">S528+W528</f>
        <v>0.946897935880632</v>
      </c>
      <c r="AA528" s="70" t="n">
        <f aca="false">T528+X528-32.174</f>
        <v>-12.2046593184145</v>
      </c>
      <c r="AB528" s="0" t="n">
        <f aca="false">IF(($D528-height)*($D529-height)&lt;0,1,0)</f>
        <v>0</v>
      </c>
    </row>
    <row r="529" customFormat="false" ht="12.75" hidden="false" customHeight="false" outlineLevel="0" collapsed="false">
      <c r="A529" s="0" t="n">
        <f aca="false">A528+dt</f>
        <v>4.96999999999994</v>
      </c>
      <c r="B529" s="70" t="n">
        <f aca="false">B528+G528*dt+0.5*Y528*dt*dt</f>
        <v>11.1305365476689</v>
      </c>
      <c r="C529" s="70" t="n">
        <f aca="false">C528+H528*dt+0.5*Z528*dt*dt</f>
        <v>270.170859333304</v>
      </c>
      <c r="D529" s="70" t="n">
        <f aca="false">D528+I528*dt+0.5*AA528*dt*dt</f>
        <v>-71.0092046901007</v>
      </c>
      <c r="E529" s="1" t="n">
        <f aca="false">SQRT(B529^2+C529^2)</f>
        <v>270.400040822362</v>
      </c>
      <c r="F529" s="1" t="n">
        <f aca="false">ATAN2(C529,B529)*180/PI()</f>
        <v>2.35914536215293</v>
      </c>
      <c r="G529" s="69" t="n">
        <f aca="false">G528+Y528*dt</f>
        <v>2.47500313227997</v>
      </c>
      <c r="H529" s="69" t="n">
        <f aca="false">H528+Z528*dt</f>
        <v>45.6160784322409</v>
      </c>
      <c r="I529" s="69" t="n">
        <f aca="false">I528+AA528*dt</f>
        <v>-63.9294133149295</v>
      </c>
      <c r="J529" s="1" t="n">
        <f aca="false">SQRT(G529^2+H529^2+I529^2)</f>
        <v>78.5743096618242</v>
      </c>
      <c r="K529" s="1" t="n">
        <f aca="false">IF(D529&gt;=hwind,SQRT((G529-vxw)^2+(H529-vyw)^2+I529^2),J529)</f>
        <v>78.5743096618242</v>
      </c>
      <c r="L529" s="1" t="n">
        <f aca="false">J529/1.467</f>
        <v>53.5612199467104</v>
      </c>
      <c r="M529" s="70" t="n">
        <f aca="false">cd0+cdspin*(spin/1000)*EXP(-A529/(tau*146.7/K529))</f>
        <v>0.474863818160649</v>
      </c>
      <c r="N529" s="71" t="n">
        <f aca="false">(romega/K529)*EXP(-A529/(tau*146.7/K529))</f>
        <v>0.961491516921177</v>
      </c>
      <c r="O529" s="71" t="n">
        <f aca="false">cl2_*N529/(cl0+cl1_*N529)</f>
        <v>0.381036675150067</v>
      </c>
      <c r="P529" s="71" t="n">
        <f aca="false">IF(D529&gt;=hwind,vxw,0)</f>
        <v>0</v>
      </c>
      <c r="Q529" s="71" t="n">
        <f aca="false">IF(D529&gt;=hwind,vyw,0)</f>
        <v>0</v>
      </c>
      <c r="R529" s="70" t="n">
        <f aca="false">-const*$M529*$K529*(G529-P529)</f>
        <v>-0.495717399197634</v>
      </c>
      <c r="S529" s="70" t="n">
        <f aca="false">-const*$M529*$K529*(H529-Q529)</f>
        <v>-9.13642632088104</v>
      </c>
      <c r="T529" s="70" t="n">
        <f aca="false">-const*$M529*$K529*I529</f>
        <v>12.8043969267683</v>
      </c>
      <c r="U529" s="72" t="n">
        <f aca="false">omega*EXP(-A529/tau)*30/PI()</f>
        <v>5519.67904611864</v>
      </c>
      <c r="V529" s="70" t="n">
        <f aca="false">const*($O529/omega)*K529*(wy*I529-wz*(H529-Q529))</f>
        <v>0.18602192412858</v>
      </c>
      <c r="W529" s="70" t="n">
        <f aca="false">const*($O529/omega)*K529*(wz*(G529-P529)-wx*I529)</f>
        <v>10.099744979464</v>
      </c>
      <c r="X529" s="70" t="n">
        <f aca="false">const*($O529/omega)*K529*(wx*(H529-Q529)-wy*(G529-P529))</f>
        <v>7.2137556104563</v>
      </c>
      <c r="Y529" s="70" t="n">
        <f aca="false">R529+V529</f>
        <v>-0.309695475069054</v>
      </c>
      <c r="Z529" s="70" t="n">
        <f aca="false">S529+W529</f>
        <v>0.963318658582995</v>
      </c>
      <c r="AA529" s="70" t="n">
        <f aca="false">T529+X529-32.174</f>
        <v>-12.1558474627754</v>
      </c>
      <c r="AB529" s="0" t="n">
        <f aca="false">IF(($D529-height)*($D530-height)&lt;0,1,0)</f>
        <v>0</v>
      </c>
    </row>
    <row r="530" customFormat="false" ht="12.75" hidden="false" customHeight="false" outlineLevel="0" collapsed="false">
      <c r="A530" s="0" t="n">
        <f aca="false">A529+dt</f>
        <v>4.97999999999994</v>
      </c>
      <c r="B530" s="70" t="n">
        <f aca="false">B529+G529*dt+0.5*Y529*dt*dt</f>
        <v>11.1552710942179</v>
      </c>
      <c r="C530" s="70" t="n">
        <f aca="false">C529+H529*dt+0.5*Z529*dt*dt</f>
        <v>270.627068283559</v>
      </c>
      <c r="D530" s="70" t="n">
        <f aca="false">D529+I529*dt+0.5*AA529*dt*dt</f>
        <v>-71.6491066156232</v>
      </c>
      <c r="E530" s="1" t="n">
        <f aca="false">SQRT(B530^2+C530^2)</f>
        <v>270.856881324695</v>
      </c>
      <c r="F530" s="1" t="n">
        <f aca="false">ATAN2(C530,B530)*180/PI()</f>
        <v>2.36040072928061</v>
      </c>
      <c r="G530" s="69" t="n">
        <f aca="false">G529+Y529*dt</f>
        <v>2.47190617752928</v>
      </c>
      <c r="H530" s="69" t="n">
        <f aca="false">H529+Z529*dt</f>
        <v>45.6257116188267</v>
      </c>
      <c r="I530" s="69" t="n">
        <f aca="false">I529+AA529*dt</f>
        <v>-64.0509717895573</v>
      </c>
      <c r="J530" s="1" t="n">
        <f aca="false">SQRT(G530^2+H530^2+I530^2)</f>
        <v>78.6787319932236</v>
      </c>
      <c r="K530" s="1" t="n">
        <f aca="false">IF(D530&gt;=hwind,SQRT((G530-vxw)^2+(H530-vyw)^2+I530^2),J530)</f>
        <v>78.6787319932236</v>
      </c>
      <c r="L530" s="1" t="n">
        <f aca="false">J530/1.467</f>
        <v>53.6324008133767</v>
      </c>
      <c r="M530" s="70" t="n">
        <f aca="false">cd0+cdspin*(spin/1000)*EXP(-A530/(tau*146.7/K530))</f>
        <v>0.474812181497471</v>
      </c>
      <c r="N530" s="71" t="n">
        <f aca="false">(romega/K530)*EXP(-A530/(tau*146.7/K530))</f>
        <v>0.959930574988366</v>
      </c>
      <c r="O530" s="71" t="n">
        <f aca="false">cl2_*N530/(cl0+cl1_*N530)</f>
        <v>0.380908901912477</v>
      </c>
      <c r="P530" s="71" t="n">
        <f aca="false">IF(D530&gt;=hwind,vxw,0)</f>
        <v>0</v>
      </c>
      <c r="Q530" s="71" t="n">
        <f aca="false">IF(D530&gt;=hwind,vyw,0)</f>
        <v>0</v>
      </c>
      <c r="R530" s="70" t="n">
        <f aca="false">-const*$M530*$K530*(G530-P530)</f>
        <v>-0.495701168600541</v>
      </c>
      <c r="S530" s="70" t="n">
        <f aca="false">-const*$M530*$K530*(H530-Q530)</f>
        <v>-9.14950525763463</v>
      </c>
      <c r="T530" s="70" t="n">
        <f aca="false">-const*$M530*$K530*I530</f>
        <v>12.8443958976707</v>
      </c>
      <c r="U530" s="72" t="n">
        <f aca="false">omega*EXP(-A530/tau)*30/PI()</f>
        <v>5517.83945971804</v>
      </c>
      <c r="V530" s="70" t="n">
        <f aca="false">const*($O530/omega)*K530*(wy*I530-wz*(H530-Q530))</f>
        <v>0.184911706991997</v>
      </c>
      <c r="W530" s="70" t="n">
        <f aca="false">const*($O530/omega)*K530*(wz*(G530-P530)-wx*I530)</f>
        <v>10.1291660128505</v>
      </c>
      <c r="X530" s="70" t="n">
        <f aca="false">const*($O530/omega)*K530*(wx*(H530-Q530)-wy*(G530-P530))</f>
        <v>7.22248982189167</v>
      </c>
      <c r="Y530" s="70" t="n">
        <f aca="false">R530+V530</f>
        <v>-0.310789461608543</v>
      </c>
      <c r="Z530" s="70" t="n">
        <f aca="false">S530+W530</f>
        <v>0.979660755215871</v>
      </c>
      <c r="AA530" s="70" t="n">
        <f aca="false">T530+X530-32.174</f>
        <v>-12.1071142804377</v>
      </c>
      <c r="AB530" s="0" t="n">
        <f aca="false">IF(($D530-height)*($D531-height)&lt;0,1,0)</f>
        <v>0</v>
      </c>
    </row>
    <row r="531" customFormat="false" ht="12.75" hidden="false" customHeight="false" outlineLevel="0" collapsed="false">
      <c r="A531" s="0" t="n">
        <f aca="false">A530+dt</f>
        <v>4.98999999999994</v>
      </c>
      <c r="B531" s="70" t="n">
        <f aca="false">B530+G530*dt+0.5*Y530*dt*dt</f>
        <v>11.1799746165202</v>
      </c>
      <c r="C531" s="70" t="n">
        <f aca="false">C530+H530*dt+0.5*Z530*dt*dt</f>
        <v>271.083374382785</v>
      </c>
      <c r="D531" s="70" t="n">
        <f aca="false">D530+I530*dt+0.5*AA530*dt*dt</f>
        <v>-72.2902216892328</v>
      </c>
      <c r="E531" s="1" t="n">
        <f aca="false">SQRT(B531^2+C531^2)</f>
        <v>271.313817744662</v>
      </c>
      <c r="F531" s="1" t="n">
        <f aca="false">ATAN2(C531,B531)*180/PI()</f>
        <v>2.36164447731204</v>
      </c>
      <c r="G531" s="69" t="n">
        <f aca="false">G530+Y530*dt</f>
        <v>2.46879828291319</v>
      </c>
      <c r="H531" s="69" t="n">
        <f aca="false">H530+Z530*dt</f>
        <v>45.6355082263788</v>
      </c>
      <c r="I531" s="69" t="n">
        <f aca="false">I530+AA530*dt</f>
        <v>-64.1720429323617</v>
      </c>
      <c r="J531" s="1" t="n">
        <f aca="false">SQRT(G531^2+H531^2+I531^2)</f>
        <v>78.7829021435138</v>
      </c>
      <c r="K531" s="1" t="n">
        <f aca="false">IF(D531&gt;=hwind,SQRT((G531-vxw)^2+(H531-vyw)^2+I531^2),J531)</f>
        <v>78.7829021435138</v>
      </c>
      <c r="L531" s="1" t="n">
        <f aca="false">J531/1.467</f>
        <v>53.7034097774464</v>
      </c>
      <c r="M531" s="70" t="n">
        <f aca="false">cd0+cdspin*(spin/1000)*EXP(-A531/(tau*146.7/K531))</f>
        <v>0.474760527342183</v>
      </c>
      <c r="N531" s="71" t="n">
        <f aca="false">(romega/K531)*EXP(-A531/(tau*146.7/K531))</f>
        <v>0.958376742276358</v>
      </c>
      <c r="O531" s="71" t="n">
        <f aca="false">cl2_*N531/(cl0+cl1_*N531)</f>
        <v>0.380781382726812</v>
      </c>
      <c r="P531" s="71" t="n">
        <f aca="false">IF(D531&gt;=hwind,vxw,0)</f>
        <v>0</v>
      </c>
      <c r="Q531" s="71" t="n">
        <f aca="false">IF(D531&gt;=hwind,vyw,0)</f>
        <v>0</v>
      </c>
      <c r="R531" s="70" t="n">
        <f aca="false">-const*$M531*$K531*(G531-P531)</f>
        <v>-0.495679480087247</v>
      </c>
      <c r="S531" s="70" t="n">
        <f aca="false">-const*$M531*$K531*(H531-Q531)</f>
        <v>-9.16258940543184</v>
      </c>
      <c r="T531" s="70" t="n">
        <f aca="false">-const*$M531*$K531*I531</f>
        <v>12.8843110014298</v>
      </c>
      <c r="U531" s="72" t="n">
        <f aca="false">omega*EXP(-A531/tau)*30/PI()</f>
        <v>5516.00048641071</v>
      </c>
      <c r="V531" s="70" t="n">
        <f aca="false">const*($O531/omega)*K531*(wy*I531-wz*(H531-Q531))</f>
        <v>0.183807813008878</v>
      </c>
      <c r="W531" s="70" t="n">
        <f aca="false">const*($O531/omega)*K531*(wz*(G531-P531)-wx*I531)</f>
        <v>10.1585134357576</v>
      </c>
      <c r="X531" s="70" t="n">
        <f aca="false">const*($O531/omega)*K531*(wx*(H531-Q531)-wy*(G531-P531))</f>
        <v>7.23122853307861</v>
      </c>
      <c r="Y531" s="70" t="n">
        <f aca="false">R531+V531</f>
        <v>-0.311871667078369</v>
      </c>
      <c r="Z531" s="70" t="n">
        <f aca="false">S531+W531</f>
        <v>0.995924030325778</v>
      </c>
      <c r="AA531" s="70" t="n">
        <f aca="false">T531+X531-32.174</f>
        <v>-12.0584604654916</v>
      </c>
      <c r="AB531" s="0" t="n">
        <f aca="false">IF(($D531-height)*($D532-height)&lt;0,1,0)</f>
        <v>0</v>
      </c>
    </row>
    <row r="532" customFormat="false" ht="12.75" hidden="false" customHeight="false" outlineLevel="0" collapsed="false">
      <c r="A532" s="0" t="n">
        <f aca="false">A531+dt</f>
        <v>4.99999999999994</v>
      </c>
      <c r="B532" s="70" t="n">
        <f aca="false">B531+G531*dt+0.5*Y531*dt*dt</f>
        <v>11.2046470057659</v>
      </c>
      <c r="C532" s="70" t="n">
        <f aca="false">C531+H531*dt+0.5*Z531*dt*dt</f>
        <v>271.539779261251</v>
      </c>
      <c r="D532" s="70" t="n">
        <f aca="false">D531+I531*dt+0.5*AA531*dt*dt</f>
        <v>-72.9325450415796</v>
      </c>
      <c r="E532" s="1" t="n">
        <f aca="false">SQRT(B532^2+C532^2)</f>
        <v>271.770851703733</v>
      </c>
      <c r="F532" s="1" t="n">
        <f aca="false">ATAN2(C532,B532)*180/PI()</f>
        <v>2.36287662644724</v>
      </c>
      <c r="G532" s="69" t="n">
        <f aca="false">G531+Y531*dt</f>
        <v>2.46567956624241</v>
      </c>
      <c r="H532" s="69" t="n">
        <f aca="false">H531+Z531*dt</f>
        <v>45.6454674666821</v>
      </c>
      <c r="I532" s="69" t="n">
        <f aca="false">I531+AA531*dt</f>
        <v>-64.2926275370166</v>
      </c>
      <c r="J532" s="1" t="n">
        <f aca="false">SQRT(G532^2+H532^2+I532^2)</f>
        <v>78.8868191245462</v>
      </c>
      <c r="K532" s="1" t="n">
        <f aca="false">IF(D532&gt;=hwind,SQRT((G532-vxw)^2+(H532-vyw)^2+I532^2),J532)</f>
        <v>78.8868191245462</v>
      </c>
      <c r="L532" s="1" t="n">
        <f aca="false">J532/1.467</f>
        <v>53.7742461653348</v>
      </c>
      <c r="M532" s="70" t="n">
        <f aca="false">cd0+cdspin*(spin/1000)*EXP(-A532/(tau*146.7/K532))</f>
        <v>0.474708856213649</v>
      </c>
      <c r="N532" s="71" t="n">
        <f aca="false">(romega/K532)*EXP(-A532/(tau*146.7/K532))</f>
        <v>0.956829990560472</v>
      </c>
      <c r="O532" s="71" t="n">
        <f aca="false">cl2_*N532/(cl0+cl1_*N532)</f>
        <v>0.380654118502981</v>
      </c>
      <c r="P532" s="71" t="n">
        <f aca="false">IF(D532&gt;=hwind,vxw,0)</f>
        <v>0</v>
      </c>
      <c r="Q532" s="71" t="n">
        <f aca="false">IF(D532&gt;=hwind,vyw,0)</f>
        <v>0</v>
      </c>
      <c r="R532" s="70" t="n">
        <f aca="false">-const*$M532*$K532*(G532-P532)</f>
        <v>-0.495652350722152</v>
      </c>
      <c r="S532" s="70" t="n">
        <f aca="false">-const*$M532*$K532*(H532-Q532)</f>
        <v>-9.17567860780506</v>
      </c>
      <c r="T532" s="70" t="n">
        <f aca="false">-const*$M532*$K532*I532</f>
        <v>12.9241416480527</v>
      </c>
      <c r="U532" s="72" t="n">
        <f aca="false">omega*EXP(-A532/tau)*30/PI()</f>
        <v>5514.16212599233</v>
      </c>
      <c r="V532" s="70" t="n">
        <f aca="false">const*($O532/omega)*K532*(wy*I532-wz*(H532-Q532))</f>
        <v>0.182710256118983</v>
      </c>
      <c r="W532" s="70" t="n">
        <f aca="false">const*($O532/omega)*K532*(wz*(G532-P532)-wx*I532)</f>
        <v>10.1877869008397</v>
      </c>
      <c r="X532" s="70" t="n">
        <f aca="false">const*($O532/omega)*K532*(wx*(H532-Q532)-wy*(G532-P532))</f>
        <v>7.23997164708857</v>
      </c>
      <c r="Y532" s="70" t="n">
        <f aca="false">R532+V532</f>
        <v>-0.312942094603169</v>
      </c>
      <c r="Z532" s="70" t="n">
        <f aca="false">S532+W532</f>
        <v>1.01210829303468</v>
      </c>
      <c r="AA532" s="70" t="n">
        <f aca="false">T532+X532-32.174</f>
        <v>-12.0098867048587</v>
      </c>
      <c r="AB532" s="0" t="n">
        <f aca="false">IF(($D532-height)*($D533-height)&lt;0,1,0)</f>
        <v>0</v>
      </c>
    </row>
    <row r="533" customFormat="false" ht="12.75" hidden="false" customHeight="false" outlineLevel="0" collapsed="false">
      <c r="A533" s="0" t="n">
        <f aca="false">A532+dt</f>
        <v>5.00999999999994</v>
      </c>
      <c r="B533" s="70" t="n">
        <f aca="false">B532+G532*dt+0.5*Y532*dt*dt</f>
        <v>11.2292881543236</v>
      </c>
      <c r="C533" s="70" t="n">
        <f aca="false">C532+H532*dt+0.5*Z532*dt*dt</f>
        <v>271.996284541332</v>
      </c>
      <c r="D533" s="70" t="n">
        <f aca="false">D532+I532*dt+0.5*AA532*dt*dt</f>
        <v>-73.5760718112851</v>
      </c>
      <c r="E533" s="1" t="n">
        <f aca="false">SQRT(B533^2+C533^2)</f>
        <v>272.227984815563</v>
      </c>
      <c r="F533" s="1" t="n">
        <f aca="false">ATAN2(C533,B533)*180/PI()</f>
        <v>2.36409719706222</v>
      </c>
      <c r="G533" s="69" t="n">
        <f aca="false">G532+Y532*dt</f>
        <v>2.46255014529638</v>
      </c>
      <c r="H533" s="69" t="n">
        <f aca="false">H532+Z532*dt</f>
        <v>45.6555885496124</v>
      </c>
      <c r="I533" s="69" t="n">
        <f aca="false">I532+AA532*dt</f>
        <v>-64.4127264040652</v>
      </c>
      <c r="J533" s="1" t="n">
        <f aca="false">SQRT(G533^2+H533^2+I533^2)</f>
        <v>78.9904819698839</v>
      </c>
      <c r="K533" s="1" t="n">
        <f aca="false">IF(D533&gt;=hwind,SQRT((G533-vxw)^2+(H533-vyw)^2+I533^2),J533)</f>
        <v>78.9904819698839</v>
      </c>
      <c r="L533" s="1" t="n">
        <f aca="false">J533/1.467</f>
        <v>53.8449093182576</v>
      </c>
      <c r="M533" s="70" t="n">
        <f aca="false">cd0+cdspin*(spin/1000)*EXP(-A533/(tau*146.7/K533))</f>
        <v>0.474657168627415</v>
      </c>
      <c r="N533" s="71" t="n">
        <f aca="false">(romega/K533)*EXP(-A533/(tau*146.7/K533))</f>
        <v>0.955290291542503</v>
      </c>
      <c r="O533" s="71" t="n">
        <f aca="false">cl2_*N533/(cl0+cl1_*N533)</f>
        <v>0.38052711012858</v>
      </c>
      <c r="P533" s="71" t="n">
        <f aca="false">IF(D533&gt;=hwind,vxw,0)</f>
        <v>0</v>
      </c>
      <c r="Q533" s="71" t="n">
        <f aca="false">IF(D533&gt;=hwind,vyw,0)</f>
        <v>0</v>
      </c>
      <c r="R533" s="70" t="n">
        <f aca="false">-const*$M533*$K533*(G533-P533)</f>
        <v>-0.495619797889163</v>
      </c>
      <c r="S533" s="70" t="n">
        <f aca="false">-const*$M533*$K533*(H533-Q533)</f>
        <v>-9.18877270892949</v>
      </c>
      <c r="T533" s="70" t="n">
        <f aca="false">-const*$M533*$K533*I533</f>
        <v>12.9638872543773</v>
      </c>
      <c r="U533" s="72" t="n">
        <f aca="false">omega*EXP(-A533/tau)*30/PI()</f>
        <v>5512.32437825864</v>
      </c>
      <c r="V533" s="70" t="n">
        <f aca="false">const*($O533/omega)*K533*(wy*I533-wz*(H533-Q533))</f>
        <v>0.181619049899757</v>
      </c>
      <c r="W533" s="70" t="n">
        <f aca="false">const*($O533/omega)*K533*(wz*(G533-P533)-wx*I533)</f>
        <v>10.2169860659696</v>
      </c>
      <c r="X533" s="70" t="n">
        <f aca="false">const*($O533/omega)*K533*(wx*(H533-Q533)-wy*(G533-P533))</f>
        <v>7.2487190673128</v>
      </c>
      <c r="Y533" s="70" t="n">
        <f aca="false">R533+V533</f>
        <v>-0.314000747989405</v>
      </c>
      <c r="Z533" s="70" t="n">
        <f aca="false">S533+W533</f>
        <v>1.0282133570401</v>
      </c>
      <c r="AA533" s="70" t="n">
        <f aca="false">T533+X533-32.174</f>
        <v>-11.9613936783099</v>
      </c>
      <c r="AB533" s="0" t="n">
        <f aca="false">IF(($D533-height)*($D534-height)&lt;0,1,0)</f>
        <v>0</v>
      </c>
    </row>
    <row r="534" customFormat="false" ht="12.75" hidden="false" customHeight="false" outlineLevel="0" collapsed="false">
      <c r="A534" s="0" t="n">
        <f aca="false">A533+dt</f>
        <v>5.01999999999994</v>
      </c>
      <c r="B534" s="70" t="n">
        <f aca="false">B533+G533*dt+0.5*Y533*dt*dt</f>
        <v>11.2538979557392</v>
      </c>
      <c r="C534" s="70" t="n">
        <f aca="false">C533+H533*dt+0.5*Z533*dt*dt</f>
        <v>272.452891837496</v>
      </c>
      <c r="D534" s="70" t="n">
        <f aca="false">D533+I533*dt+0.5*AA533*dt*dt</f>
        <v>-74.2207971450096</v>
      </c>
      <c r="E534" s="1" t="n">
        <f aca="false">SQRT(B534^2+C534^2)</f>
        <v>272.685218685965</v>
      </c>
      <c r="F534" s="1" t="n">
        <f aca="false">ATAN2(C534,B534)*180/PI()</f>
        <v>2.36530620970841</v>
      </c>
      <c r="G534" s="69" t="n">
        <f aca="false">G533+Y533*dt</f>
        <v>2.45941013781648</v>
      </c>
      <c r="H534" s="69" t="n">
        <f aca="false">H533+Z533*dt</f>
        <v>45.6658706831828</v>
      </c>
      <c r="I534" s="69" t="n">
        <f aca="false">I533+AA533*dt</f>
        <v>-64.5323403408483</v>
      </c>
      <c r="J534" s="1" t="n">
        <f aca="false">SQRT(G534^2+H534^2+I534^2)</f>
        <v>79.0938897345822</v>
      </c>
      <c r="K534" s="1" t="n">
        <f aca="false">IF(D534&gt;=hwind,SQRT((G534-vxw)^2+(H534-vyw)^2+I534^2),J534)</f>
        <v>79.0938897345822</v>
      </c>
      <c r="L534" s="1" t="n">
        <f aca="false">J534/1.467</f>
        <v>53.9153985920806</v>
      </c>
      <c r="M534" s="70" t="n">
        <f aca="false">cd0+cdspin*(spin/1000)*EXP(-A534/(tau*146.7/K534))</f>
        <v>0.474605465095708</v>
      </c>
      <c r="N534" s="71" t="n">
        <f aca="false">(romega/K534)*EXP(-A534/(tau*146.7/K534))</f>
        <v>0.953757616855963</v>
      </c>
      <c r="O534" s="71" t="n">
        <f aca="false">cl2_*N534/(cl0+cl1_*N534)</f>
        <v>0.38040035846915</v>
      </c>
      <c r="P534" s="71" t="n">
        <f aca="false">IF(D534&gt;=hwind,vxw,0)</f>
        <v>0</v>
      </c>
      <c r="Q534" s="71" t="n">
        <f aca="false">IF(D534&gt;=hwind,vyw,0)</f>
        <v>0</v>
      </c>
      <c r="R534" s="70" t="n">
        <f aca="false">-const*$M534*$K534*(G534-P534)</f>
        <v>-0.495581839287296</v>
      </c>
      <c r="S534" s="70" t="n">
        <f aca="false">-const*$M534*$K534*(H534-Q534)</f>
        <v>-9.20187155360757</v>
      </c>
      <c r="T534" s="70" t="n">
        <f aca="false">-const*$M534*$K534*I534</f>
        <v>13.003547244066</v>
      </c>
      <c r="U534" s="72" t="n">
        <f aca="false">omega*EXP(-A534/tau)*30/PI()</f>
        <v>5510.48724300544</v>
      </c>
      <c r="V534" s="70" t="n">
        <f aca="false">const*($O534/omega)*K534*(wy*I534-wz*(H534-Q534))</f>
        <v>0.180534207566061</v>
      </c>
      <c r="W534" s="70" t="n">
        <f aca="false">const*($O534/omega)*K534*(wz*(G534-P534)-wx*I534)</f>
        <v>10.2461105942219</v>
      </c>
      <c r="X534" s="70" t="n">
        <f aca="false">const*($O534/omega)*K534*(wx*(H534-Q534)-wy*(G534-P534))</f>
        <v>7.25747069745095</v>
      </c>
      <c r="Y534" s="70" t="n">
        <f aca="false">R534+V534</f>
        <v>-0.315047631721235</v>
      </c>
      <c r="Z534" s="70" t="n">
        <f aca="false">S534+W534</f>
        <v>1.04423904061435</v>
      </c>
      <c r="AA534" s="70" t="n">
        <f aca="false">T534+X534-32.174</f>
        <v>-11.9129820584831</v>
      </c>
      <c r="AB534" s="0" t="n">
        <f aca="false">IF(($D534-height)*($D535-height)&lt;0,1,0)</f>
        <v>0</v>
      </c>
    </row>
    <row r="535" customFormat="false" ht="12.75" hidden="false" customHeight="false" outlineLevel="0" collapsed="false">
      <c r="A535" s="0" t="n">
        <f aca="false">A534+dt</f>
        <v>5.02999999999994</v>
      </c>
      <c r="B535" s="70" t="n">
        <f aca="false">B534+G534*dt+0.5*Y534*dt*dt</f>
        <v>11.2784763047358</v>
      </c>
      <c r="C535" s="70" t="n">
        <f aca="false">C534+H534*dt+0.5*Z534*dt*dt</f>
        <v>272.90960275628</v>
      </c>
      <c r="D535" s="70" t="n">
        <f aca="false">D534+I534*dt+0.5*AA534*dt*dt</f>
        <v>-74.866716197521</v>
      </c>
      <c r="E535" s="1" t="n">
        <f aca="false">SQRT(B535^2+C535^2)</f>
        <v>273.142554912901</v>
      </c>
      <c r="F535" s="1" t="n">
        <f aca="false">ATAN2(C535,B535)*180/PI()</f>
        <v>2.366503685112</v>
      </c>
      <c r="G535" s="69" t="n">
        <f aca="false">G534+Y534*dt</f>
        <v>2.45625966149927</v>
      </c>
      <c r="H535" s="69" t="n">
        <f aca="false">H534+Z534*dt</f>
        <v>45.676313073589</v>
      </c>
      <c r="I535" s="69" t="n">
        <f aca="false">I534+AA534*dt</f>
        <v>-64.6514701614331</v>
      </c>
      <c r="J535" s="1" t="n">
        <f aca="false">SQRT(G535^2+H535^2+I535^2)</f>
        <v>79.1970414949694</v>
      </c>
      <c r="K535" s="1" t="n">
        <f aca="false">IF(D535&gt;=hwind,SQRT((G535-vxw)^2+(H535-vyw)^2+I535^2),J535)</f>
        <v>79.1970414949694</v>
      </c>
      <c r="L535" s="1" t="n">
        <f aca="false">J535/1.467</f>
        <v>53.9857133571707</v>
      </c>
      <c r="M535" s="70" t="n">
        <f aca="false">cd0+cdspin*(spin/1000)*EXP(-A535/(tau*146.7/K535))</f>
        <v>0.474553746127446</v>
      </c>
      <c r="N535" s="71" t="n">
        <f aca="false">(romega/K535)*EXP(-A535/(tau*146.7/K535))</f>
        <v>0.952231938071196</v>
      </c>
      <c r="O535" s="71" t="n">
        <f aca="false">cl2_*N535/(cl0+cl1_*N535)</f>
        <v>0.38027386436844</v>
      </c>
      <c r="P535" s="71" t="n">
        <f aca="false">IF(D535&gt;=hwind,vxw,0)</f>
        <v>0</v>
      </c>
      <c r="Q535" s="71" t="n">
        <f aca="false">IF(D535&gt;=hwind,vyw,0)</f>
        <v>0</v>
      </c>
      <c r="R535" s="70" t="n">
        <f aca="false">-const*$M535*$K535*(G535-P535)</f>
        <v>-0.495538492926301</v>
      </c>
      <c r="S535" s="70" t="n">
        <f aca="false">-const*$M535*$K535*(H535-Q535)</f>
        <v>-9.21497498725378</v>
      </c>
      <c r="T535" s="70" t="n">
        <f aca="false">-const*$M535*$K535*I535</f>
        <v>13.0431210475977</v>
      </c>
      <c r="U535" s="72" t="n">
        <f aca="false">omega*EXP(-A535/tau)*30/PI()</f>
        <v>5508.6507200286</v>
      </c>
      <c r="V535" s="70" t="n">
        <f aca="false">const*($O535/omega)*K535*(wy*I535-wz*(H535-Q535))</f>
        <v>0.179455741969989</v>
      </c>
      <c r="W535" s="70" t="n">
        <f aca="false">const*($O535/omega)*K535*(wz*(G535-P535)-wx*I535)</f>
        <v>10.2751601538567</v>
      </c>
      <c r="X535" s="70" t="n">
        <f aca="false">const*($O535/omega)*K535*(wx*(H535-Q535)-wy*(G535-P535))</f>
        <v>7.26622644149997</v>
      </c>
      <c r="Y535" s="70" t="n">
        <f aca="false">R535+V535</f>
        <v>-0.316082750956313</v>
      </c>
      <c r="Z535" s="70" t="n">
        <f aca="false">S535+W535</f>
        <v>1.06018516660295</v>
      </c>
      <c r="AA535" s="70" t="n">
        <f aca="false">T535+X535-32.174</f>
        <v>-11.8646525109023</v>
      </c>
      <c r="AB535" s="0" t="n">
        <f aca="false">IF(($D535-height)*($D536-height)&lt;0,1,0)</f>
        <v>0</v>
      </c>
    </row>
    <row r="536" customFormat="false" ht="12.75" hidden="false" customHeight="false" outlineLevel="0" collapsed="false">
      <c r="A536" s="0" t="n">
        <f aca="false">A535+dt</f>
        <v>5.03999999999994</v>
      </c>
      <c r="B536" s="70" t="n">
        <f aca="false">B535+G535*dt+0.5*Y535*dt*dt</f>
        <v>11.3030230972132</v>
      </c>
      <c r="C536" s="70" t="n">
        <f aca="false">C535+H535*dt+0.5*Z535*dt*dt</f>
        <v>273.366418896274</v>
      </c>
      <c r="D536" s="70" t="n">
        <f aca="false">D535+I535*dt+0.5*AA535*dt*dt</f>
        <v>-75.5138241317609</v>
      </c>
      <c r="E536" s="1" t="n">
        <f aca="false">SQRT(B536^2+C536^2)</f>
        <v>273.599995086457</v>
      </c>
      <c r="F536" s="1" t="n">
        <f aca="false">ATAN2(C536,B536)*180/PI()</f>
        <v>2.36768964417338</v>
      </c>
      <c r="G536" s="69" t="n">
        <f aca="false">G535+Y535*dt</f>
        <v>2.45309883398971</v>
      </c>
      <c r="H536" s="69" t="n">
        <f aca="false">H535+Z535*dt</f>
        <v>45.686914925255</v>
      </c>
      <c r="I536" s="69" t="n">
        <f aca="false">I535+AA535*dt</f>
        <v>-64.7701166865422</v>
      </c>
      <c r="J536" s="1" t="n">
        <f aca="false">SQRT(G536^2+H536^2+I536^2)</f>
        <v>79.2999363484303</v>
      </c>
      <c r="K536" s="1" t="n">
        <f aca="false">IF(D536&gt;=hwind,SQRT((G536-vxw)^2+(H536-vyw)^2+I536^2),J536)</f>
        <v>79.2999363484303</v>
      </c>
      <c r="L536" s="1" t="n">
        <f aca="false">J536/1.467</f>
        <v>54.0558529982483</v>
      </c>
      <c r="M536" s="70" t="n">
        <f aca="false">cd0+cdspin*(spin/1000)*EXP(-A536/(tau*146.7/K536))</f>
        <v>0.474502012228238</v>
      </c>
      <c r="N536" s="71" t="n">
        <f aca="false">(romega/K536)*EXP(-A536/(tau*146.7/K536))</f>
        <v>0.950713226700375</v>
      </c>
      <c r="O536" s="71" t="n">
        <f aca="false">cl2_*N536/(cl0+cl1_*N536)</f>
        <v>0.380147628648656</v>
      </c>
      <c r="P536" s="71" t="n">
        <f aca="false">IF(D536&gt;=hwind,vxw,0)</f>
        <v>0</v>
      </c>
      <c r="Q536" s="71" t="n">
        <f aca="false">IF(D536&gt;=hwind,vyw,0)</f>
        <v>0</v>
      </c>
      <c r="R536" s="70" t="n">
        <f aca="false">-const*$M536*$K536*(G536-P536)</f>
        <v>-0.49548977712228</v>
      </c>
      <c r="S536" s="70" t="n">
        <f aca="false">-const*$M536*$K536*(H536-Q536)</f>
        <v>-9.22808285587981</v>
      </c>
      <c r="T536" s="70" t="n">
        <f aca="false">-const*$M536*$K536*I536</f>
        <v>13.0826081022602</v>
      </c>
      <c r="U536" s="72" t="n">
        <f aca="false">omega*EXP(-A536/tau)*30/PI()</f>
        <v>5506.81480912408</v>
      </c>
      <c r="V536" s="70" t="n">
        <f aca="false">const*($O536/omega)*K536*(wy*I536-wz*(H536-Q536))</f>
        <v>0.17838366560076</v>
      </c>
      <c r="W536" s="70" t="n">
        <f aca="false">const*($O536/omega)*K536*(wz*(G536-P536)-wx*I536)</f>
        <v>10.304134418302</v>
      </c>
      <c r="X536" s="70" t="n">
        <f aca="false">const*($O536/omega)*K536*(wx*(H536-Q536)-wy*(G536-P536))</f>
        <v>7.2749862037434</v>
      </c>
      <c r="Y536" s="70" t="n">
        <f aca="false">R536+V536</f>
        <v>-0.31710611152152</v>
      </c>
      <c r="Z536" s="70" t="n">
        <f aca="false">S536+W536</f>
        <v>1.0760515624222</v>
      </c>
      <c r="AA536" s="70" t="n">
        <f aca="false">T536+X536-32.174</f>
        <v>-11.8164056939964</v>
      </c>
      <c r="AB536" s="0" t="n">
        <f aca="false">IF(($D536-height)*($D537-height)&lt;0,1,0)</f>
        <v>0</v>
      </c>
    </row>
    <row r="537" customFormat="false" ht="12.75" hidden="false" customHeight="false" outlineLevel="0" collapsed="false">
      <c r="A537" s="0" t="n">
        <f aca="false">A536+dt</f>
        <v>5.04999999999994</v>
      </c>
      <c r="B537" s="70" t="n">
        <f aca="false">B536+G536*dt+0.5*Y536*dt*dt</f>
        <v>11.3275382302475</v>
      </c>
      <c r="C537" s="70" t="n">
        <f aca="false">C536+H536*dt+0.5*Z536*dt*dt</f>
        <v>273.823341848105</v>
      </c>
      <c r="D537" s="70" t="n">
        <f aca="false">D536+I536*dt+0.5*AA536*dt*dt</f>
        <v>-76.162116118911</v>
      </c>
      <c r="E537" s="1" t="n">
        <f aca="false">SQRT(B537^2+C537^2)</f>
        <v>274.057540788831</v>
      </c>
      <c r="F537" s="1" t="n">
        <f aca="false">ATAN2(C537,B537)*180/PI()</f>
        <v>2.36886410796641</v>
      </c>
      <c r="G537" s="69" t="n">
        <f aca="false">G536+Y536*dt</f>
        <v>2.44992777287449</v>
      </c>
      <c r="H537" s="69" t="n">
        <f aca="false">H536+Z536*dt</f>
        <v>45.6976754408792</v>
      </c>
      <c r="I537" s="69" t="n">
        <f aca="false">I536+AA536*dt</f>
        <v>-64.8882807434821</v>
      </c>
      <c r="J537" s="1" t="n">
        <f aca="false">SQRT(G537^2+H537^2+I537^2)</f>
        <v>79.402573413191</v>
      </c>
      <c r="K537" s="1" t="n">
        <f aca="false">IF(D537&gt;=hwind,SQRT((G537-vxw)^2+(H537-vyw)^2+I537^2),J537)</f>
        <v>79.402573413191</v>
      </c>
      <c r="L537" s="1" t="n">
        <f aca="false">J537/1.467</f>
        <v>54.1258169142407</v>
      </c>
      <c r="M537" s="70" t="n">
        <f aca="false">cd0+cdspin*(spin/1000)*EXP(-A537/(tau*146.7/K537))</f>
        <v>0.474450263900391</v>
      </c>
      <c r="N537" s="71" t="n">
        <f aca="false">(romega/K537)*EXP(-A537/(tau*146.7/K537))</f>
        <v>0.949201454202371</v>
      </c>
      <c r="O537" s="71" t="n">
        <f aca="false">cl2_*N537/(cl0+cl1_*N537)</f>
        <v>0.380021652110714</v>
      </c>
      <c r="P537" s="71" t="n">
        <f aca="false">IF(D537&gt;=hwind,vxw,0)</f>
        <v>0</v>
      </c>
      <c r="Q537" s="71" t="n">
        <f aca="false">IF(D537&gt;=hwind,vyw,0)</f>
        <v>0</v>
      </c>
      <c r="R537" s="70" t="n">
        <f aca="false">-const*$M537*$K537*(G537-P537)</f>
        <v>-0.495435710493319</v>
      </c>
      <c r="S537" s="70" t="n">
        <f aca="false">-const*$M537*$K537*(H537-Q537)</f>
        <v>-9.24119500608026</v>
      </c>
      <c r="T537" s="70" t="n">
        <f aca="false">-const*$M537*$K537*I537</f>
        <v>13.1220078521408</v>
      </c>
      <c r="U537" s="72" t="n">
        <f aca="false">omega*EXP(-A537/tau)*30/PI()</f>
        <v>5504.97951008787</v>
      </c>
      <c r="V537" s="70" t="n">
        <f aca="false">const*($O537/omega)*K537*(wy*I537-wz*(H537-Q537))</f>
        <v>0.177317990584688</v>
      </c>
      <c r="W537" s="70" t="n">
        <f aca="false">const*($O537/omega)*K537*(wz*(G537-P537)-wx*I537)</f>
        <v>10.3330330661362</v>
      </c>
      <c r="X537" s="70" t="n">
        <f aca="false">const*($O537/omega)*K537*(wx*(H537-Q537)-wy*(G537-P537))</f>
        <v>7.28374988874094</v>
      </c>
      <c r="Y537" s="70" t="n">
        <f aca="false">R537+V537</f>
        <v>-0.318117719908631</v>
      </c>
      <c r="Z537" s="70" t="n">
        <f aca="false">S537+W537</f>
        <v>1.09183806005593</v>
      </c>
      <c r="AA537" s="70" t="n">
        <f aca="false">T537+X537-32.174</f>
        <v>-11.7682422591182</v>
      </c>
      <c r="AB537" s="0" t="n">
        <f aca="false">IF(($D537-height)*($D538-height)&lt;0,1,0)</f>
        <v>0</v>
      </c>
    </row>
    <row r="538" customFormat="false" ht="12.75" hidden="false" customHeight="false" outlineLevel="0" collapsed="false">
      <c r="A538" s="0" t="n">
        <f aca="false">A537+dt</f>
        <v>5.05999999999994</v>
      </c>
      <c r="B538" s="70" t="n">
        <f aca="false">B537+G537*dt+0.5*Y537*dt*dt</f>
        <v>11.3520216020903</v>
      </c>
      <c r="C538" s="70" t="n">
        <f aca="false">C537+H537*dt+0.5*Z537*dt*dt</f>
        <v>274.280373194417</v>
      </c>
      <c r="D538" s="70" t="n">
        <f aca="false">D537+I537*dt+0.5*AA537*dt*dt</f>
        <v>-76.8115873384588</v>
      </c>
      <c r="E538" s="1" t="n">
        <f aca="false">SQRT(B538^2+C538^2)</f>
        <v>274.515193594313</v>
      </c>
      <c r="F538" s="1" t="n">
        <f aca="false">ATAN2(C538,B538)*180/PI()</f>
        <v>2.37002709773778</v>
      </c>
      <c r="G538" s="69" t="n">
        <f aca="false">G537+Y537*dt</f>
        <v>2.44674659567541</v>
      </c>
      <c r="H538" s="69" t="n">
        <f aca="false">H537+Z537*dt</f>
        <v>45.7085938214798</v>
      </c>
      <c r="I538" s="69" t="n">
        <f aca="false">I537+AA537*dt</f>
        <v>-65.0059631660733</v>
      </c>
      <c r="J538" s="1" t="n">
        <f aca="false">SQRT(G538^2+H538^2+I538^2)</f>
        <v>79.5049518281053</v>
      </c>
      <c r="K538" s="1" t="n">
        <f aca="false">IF(D538&gt;=hwind,SQRT((G538-vxw)^2+(H538-vyw)^2+I538^2),J538)</f>
        <v>79.5049518281053</v>
      </c>
      <c r="L538" s="1" t="n">
        <f aca="false">J538/1.467</f>
        <v>54.1956045181359</v>
      </c>
      <c r="M538" s="70" t="n">
        <f aca="false">cd0+cdspin*(spin/1000)*EXP(-A538/(tau*146.7/K538))</f>
        <v>0.474398501642917</v>
      </c>
      <c r="N538" s="71" t="n">
        <f aca="false">(romega/K538)*EXP(-A538/(tau*146.7/K538))</f>
        <v>0.947696591987516</v>
      </c>
      <c r="O538" s="71" t="n">
        <f aca="false">cl2_*N538/(cl0+cl1_*N538)</f>
        <v>0.379895935534494</v>
      </c>
      <c r="P538" s="71" t="n">
        <f aca="false">IF(D538&gt;=hwind,vxw,0)</f>
        <v>0</v>
      </c>
      <c r="Q538" s="71" t="n">
        <f aca="false">IF(D538&gt;=hwind,vyw,0)</f>
        <v>0</v>
      </c>
      <c r="R538" s="70" t="n">
        <f aca="false">-const*$M538*$K538*(G538-P538)</f>
        <v>-0.495376311955133</v>
      </c>
      <c r="S538" s="70" t="n">
        <f aca="false">-const*$M538*$K538*(H538-Q538)</f>
        <v>-9.25431128501864</v>
      </c>
      <c r="T538" s="70" t="n">
        <f aca="false">-const*$M538*$K538*I538</f>
        <v>13.1613197481169</v>
      </c>
      <c r="U538" s="72" t="n">
        <f aca="false">omega*EXP(-A538/tau)*30/PI()</f>
        <v>5503.14482271606</v>
      </c>
      <c r="V538" s="70" t="n">
        <f aca="false">const*($O538/omega)*K538*(wy*I538-wz*(H538-Q538))</f>
        <v>0.176258728685224</v>
      </c>
      <c r="W538" s="70" t="n">
        <f aca="false">const*($O538/omega)*K538*(wz*(G538-P538)-wx*I538)</f>
        <v>10.3618557810701</v>
      </c>
      <c r="X538" s="70" t="n">
        <f aca="false">const*($O538/omega)*K538*(wx*(H538-Q538)-wy*(G538-P538))</f>
        <v>7.29251740131844</v>
      </c>
      <c r="Y538" s="70" t="n">
        <f aca="false">R538+V538</f>
        <v>-0.319117583269909</v>
      </c>
      <c r="Z538" s="70" t="n">
        <f aca="false">S538+W538</f>
        <v>1.10754449605149</v>
      </c>
      <c r="AA538" s="70" t="n">
        <f aca="false">T538+X538-32.174</f>
        <v>-11.7201628505646</v>
      </c>
      <c r="AB538" s="0" t="n">
        <f aca="false">IF(($D538-height)*($D539-height)&lt;0,1,0)</f>
        <v>0</v>
      </c>
    </row>
    <row r="539" customFormat="false" ht="12.75" hidden="false" customHeight="false" outlineLevel="0" collapsed="false">
      <c r="A539" s="0" t="n">
        <f aca="false">A538+dt</f>
        <v>5.06999999999994</v>
      </c>
      <c r="B539" s="70" t="n">
        <f aca="false">B538+G538*dt+0.5*Y538*dt*dt</f>
        <v>11.3764731121679</v>
      </c>
      <c r="C539" s="70" t="n">
        <f aca="false">C538+H538*dt+0.5*Z538*dt*dt</f>
        <v>274.737514509856</v>
      </c>
      <c r="D539" s="70" t="n">
        <f aca="false">D538+I538*dt+0.5*AA538*dt*dt</f>
        <v>-77.4622329782621</v>
      </c>
      <c r="E539" s="1" t="n">
        <f aca="false">SQRT(B539^2+C539^2)</f>
        <v>274.972955069267</v>
      </c>
      <c r="F539" s="1" t="n">
        <f aca="false">ATAN2(C539,B539)*180/PI()</f>
        <v>2.37117863490635</v>
      </c>
      <c r="G539" s="69" t="n">
        <f aca="false">G538+Y538*dt</f>
        <v>2.44355541984271</v>
      </c>
      <c r="H539" s="69" t="n">
        <f aca="false">H538+Z538*dt</f>
        <v>45.7196692664403</v>
      </c>
      <c r="I539" s="69" t="n">
        <f aca="false">I538+AA538*dt</f>
        <v>-65.1231647945789</v>
      </c>
      <c r="J539" s="1" t="n">
        <f aca="false">SQRT(G539^2+H539^2+I539^2)</f>
        <v>79.6070707524427</v>
      </c>
      <c r="K539" s="1" t="n">
        <f aca="false">IF(D539&gt;=hwind,SQRT((G539-vxw)^2+(H539-vyw)^2+I539^2),J539)</f>
        <v>79.6070707524427</v>
      </c>
      <c r="L539" s="1" t="n">
        <f aca="false">J539/1.467</f>
        <v>54.2652152368389</v>
      </c>
      <c r="M539" s="70" t="n">
        <f aca="false">cd0+cdspin*(spin/1000)*EXP(-A539/(tau*146.7/K539))</f>
        <v>0.474346725951534</v>
      </c>
      <c r="N539" s="71" t="n">
        <f aca="false">(romega/K539)*EXP(-A539/(tau*146.7/K539))</f>
        <v>0.946198611422239</v>
      </c>
      <c r="O539" s="71" t="n">
        <f aca="false">cl2_*N539/(cl0+cl1_*N539)</f>
        <v>0.379770479679083</v>
      </c>
      <c r="P539" s="71" t="n">
        <f aca="false">IF(D539&gt;=hwind,vxw,0)</f>
        <v>0</v>
      </c>
      <c r="Q539" s="71" t="n">
        <f aca="false">IF(D539&gt;=hwind,vyw,0)</f>
        <v>0</v>
      </c>
      <c r="R539" s="70" t="n">
        <f aca="false">-const*$M539*$K539*(G539-P539)</f>
        <v>-0.49531160071672</v>
      </c>
      <c r="S539" s="70" t="n">
        <f aca="false">-const*$M539*$K539*(H539-Q539)</f>
        <v>-9.26743154041388</v>
      </c>
      <c r="T539" s="70" t="n">
        <f aca="false">-const*$M539*$K539*I539</f>
        <v>13.2005432478458</v>
      </c>
      <c r="U539" s="72" t="n">
        <f aca="false">omega*EXP(-A539/tau)*30/PI()</f>
        <v>5501.31074680478</v>
      </c>
      <c r="V539" s="70" t="n">
        <f aca="false">const*($O539/omega)*K539*(wy*I539-wz*(H539-Q539))</f>
        <v>0.175205891303073</v>
      </c>
      <c r="W539" s="70" t="n">
        <f aca="false">const*($O539/omega)*K539*(wz*(G539-P539)-wx*I539)</f>
        <v>10.3906022519287</v>
      </c>
      <c r="X539" s="70" t="n">
        <f aca="false">const*($O539/omega)*K539*(wx*(H539-Q539)-wy*(G539-P539))</f>
        <v>7.30128864655814</v>
      </c>
      <c r="Y539" s="70" t="n">
        <f aca="false">R539+V539</f>
        <v>-0.320105709413647</v>
      </c>
      <c r="Z539" s="70" t="n">
        <f aca="false">S539+W539</f>
        <v>1.12317071151486</v>
      </c>
      <c r="AA539" s="70" t="n">
        <f aca="false">T539+X539-32.174</f>
        <v>-11.6721681055961</v>
      </c>
      <c r="AB539" s="0" t="n">
        <f aca="false">IF(($D539-height)*($D540-height)&lt;0,1,0)</f>
        <v>0</v>
      </c>
    </row>
    <row r="540" customFormat="false" ht="12.75" hidden="false" customHeight="false" outlineLevel="0" collapsed="false">
      <c r="A540" s="0" t="n">
        <f aca="false">A539+dt</f>
        <v>5.07999999999994</v>
      </c>
      <c r="B540" s="70" t="n">
        <f aca="false">B539+G539*dt+0.5*Y539*dt*dt</f>
        <v>11.4008926610808</v>
      </c>
      <c r="C540" s="70" t="n">
        <f aca="false">C539+H539*dt+0.5*Z539*dt*dt</f>
        <v>275.194767361056</v>
      </c>
      <c r="D540" s="70" t="n">
        <f aca="false">D539+I539*dt+0.5*AA539*dt*dt</f>
        <v>-78.1140482346132</v>
      </c>
      <c r="E540" s="1" t="n">
        <f aca="false">SQRT(B540^2+C540^2)</f>
        <v>275.430826772123</v>
      </c>
      <c r="F540" s="1" t="n">
        <f aca="false">ATAN2(C540,B540)*180/PI()</f>
        <v>2.37231874106235</v>
      </c>
      <c r="G540" s="69" t="n">
        <f aca="false">G539+Y539*dt</f>
        <v>2.44035436274857</v>
      </c>
      <c r="H540" s="69" t="n">
        <f aca="false">H539+Z539*dt</f>
        <v>45.7309009735555</v>
      </c>
      <c r="I540" s="69" t="n">
        <f aca="false">I539+AA539*dt</f>
        <v>-65.2398864756349</v>
      </c>
      <c r="J540" s="1" t="n">
        <f aca="false">SQRT(G540^2+H540^2+I540^2)</f>
        <v>79.7089293656781</v>
      </c>
      <c r="K540" s="1" t="n">
        <f aca="false">IF(D540&gt;=hwind,SQRT((G540-vxw)^2+(H540-vyw)^2+I540^2),J540)</f>
        <v>79.7089293656781</v>
      </c>
      <c r="L540" s="1" t="n">
        <f aca="false">J540/1.467</f>
        <v>54.334648511028</v>
      </c>
      <c r="M540" s="70" t="n">
        <f aca="false">cd0+cdspin*(spin/1000)*EXP(-A540/(tau*146.7/K540))</f>
        <v>0.474294937318675</v>
      </c>
      <c r="N540" s="71" t="n">
        <f aca="false">(romega/K540)*EXP(-A540/(tau*146.7/K540))</f>
        <v>0.944707483833596</v>
      </c>
      <c r="O540" s="71" t="n">
        <f aca="false">cl2_*N540/(cl0+cl1_*N540)</f>
        <v>0.379645285283023</v>
      </c>
      <c r="P540" s="71" t="n">
        <f aca="false">IF(D540&gt;=hwind,vxw,0)</f>
        <v>0</v>
      </c>
      <c r="Q540" s="71" t="n">
        <f aca="false">IF(D540&gt;=hwind,vyw,0)</f>
        <v>0</v>
      </c>
      <c r="R540" s="70" t="n">
        <f aca="false">-const*$M540*$K540*(G540-P540)</f>
        <v>-0.49524159627602</v>
      </c>
      <c r="S540" s="70" t="n">
        <f aca="false">-const*$M540*$K540*(H540-Q540)</f>
        <v>-9.28055562052715</v>
      </c>
      <c r="T540" s="70" t="n">
        <f aca="false">-const*$M540*$K540*I540</f>
        <v>13.2396778157536</v>
      </c>
      <c r="U540" s="72" t="n">
        <f aca="false">omega*EXP(-A540/tau)*30/PI()</f>
        <v>5499.47728215027</v>
      </c>
      <c r="V540" s="70" t="n">
        <f aca="false">const*($O540/omega)*K540*(wy*I540-wz*(H540-Q540))</f>
        <v>0.17415948947638</v>
      </c>
      <c r="W540" s="70" t="n">
        <f aca="false">const*($O540/omega)*K540*(wz*(G540-P540)-wx*I540)</f>
        <v>10.4192721726323</v>
      </c>
      <c r="X540" s="70" t="n">
        <f aca="false">const*($O540/omega)*K540*(wx*(H540-Q540)-wy*(G540-P540))</f>
        <v>7.31006352978923</v>
      </c>
      <c r="Y540" s="70" t="n">
        <f aca="false">R540+V540</f>
        <v>-0.32108210679964</v>
      </c>
      <c r="Z540" s="70" t="n">
        <f aca="false">S540+W540</f>
        <v>1.13871655210517</v>
      </c>
      <c r="AA540" s="70" t="n">
        <f aca="false">T540+X540-32.174</f>
        <v>-11.6242586544572</v>
      </c>
      <c r="AB540" s="0" t="n">
        <f aca="false">IF(($D540-height)*($D541-height)&lt;0,1,0)</f>
        <v>0</v>
      </c>
    </row>
    <row r="541" customFormat="false" ht="12.75" hidden="false" customHeight="false" outlineLevel="0" collapsed="false">
      <c r="A541" s="0" t="n">
        <f aca="false">A540+dt</f>
        <v>5.08999999999994</v>
      </c>
      <c r="B541" s="70" t="n">
        <f aca="false">B540+G540*dt+0.5*Y540*dt*dt</f>
        <v>11.425280150603</v>
      </c>
      <c r="C541" s="70" t="n">
        <f aca="false">C540+H540*dt+0.5*Z540*dt*dt</f>
        <v>275.65213330662</v>
      </c>
      <c r="D541" s="70" t="n">
        <f aca="false">D540+I540*dt+0.5*AA540*dt*dt</f>
        <v>-78.7670283123022</v>
      </c>
      <c r="E541" s="1" t="n">
        <f aca="false">SQRT(B541^2+C541^2)</f>
        <v>275.888810253352</v>
      </c>
      <c r="F541" s="1" t="n">
        <f aca="false">ATAN2(C541,B541)*180/PI()</f>
        <v>2.37344743796676</v>
      </c>
      <c r="G541" s="69" t="n">
        <f aca="false">G540+Y540*dt</f>
        <v>2.43714354168057</v>
      </c>
      <c r="H541" s="69" t="n">
        <f aca="false">H540+Z540*dt</f>
        <v>45.7422881390765</v>
      </c>
      <c r="I541" s="69" t="n">
        <f aca="false">I540+AA540*dt</f>
        <v>-65.3561290621795</v>
      </c>
      <c r="J541" s="1" t="n">
        <f aca="false">SQRT(G541^2+H541^2+I541^2)</f>
        <v>79.8105268672831</v>
      </c>
      <c r="K541" s="1" t="n">
        <f aca="false">IF(D541&gt;=hwind,SQRT((G541-vxw)^2+(H541-vyw)^2+I541^2),J541)</f>
        <v>79.8105268672831</v>
      </c>
      <c r="L541" s="1" t="n">
        <f aca="false">J541/1.467</f>
        <v>54.4039037950123</v>
      </c>
      <c r="M541" s="70" t="n">
        <f aca="false">cd0+cdspin*(spin/1000)*EXP(-A541/(tau*146.7/K541))</f>
        <v>0.474243136233495</v>
      </c>
      <c r="N541" s="71" t="n">
        <f aca="false">(romega/K541)*EXP(-A541/(tau*146.7/K541))</f>
        <v>0.943223180513692</v>
      </c>
      <c r="O541" s="71" t="n">
        <f aca="false">cl2_*N541/(cl0+cl1_*N541)</f>
        <v>0.379520353064553</v>
      </c>
      <c r="P541" s="71" t="n">
        <f aca="false">IF(D541&gt;=hwind,vxw,0)</f>
        <v>0</v>
      </c>
      <c r="Q541" s="71" t="n">
        <f aca="false">IF(D541&gt;=hwind,vyw,0)</f>
        <v>0</v>
      </c>
      <c r="R541" s="70" t="n">
        <f aca="false">-const*$M541*$K541*(G541-P541)</f>
        <v>-0.49516631841559</v>
      </c>
      <c r="S541" s="70" t="n">
        <f aca="false">-const*$M541*$K541*(H541-Q541)</f>
        <v>-9.29368337414912</v>
      </c>
      <c r="T541" s="70" t="n">
        <f aca="false">-const*$M541*$K541*I541</f>
        <v>13.2787229230239</v>
      </c>
      <c r="U541" s="72" t="n">
        <f aca="false">omega*EXP(-A541/tau)*30/PI()</f>
        <v>5497.64442854879</v>
      </c>
      <c r="V541" s="70" t="n">
        <f aca="false">const*($O541/omega)*K541*(wy*I541-wz*(H541-Q541))</f>
        <v>0.173119533880991</v>
      </c>
      <c r="W541" s="70" t="n">
        <f aca="false">const*($O541/omega)*K541*(wz*(G541-P541)-wx*I541)</f>
        <v>10.4478652421774</v>
      </c>
      <c r="X541" s="70" t="n">
        <f aca="false">const*($O541/omega)*K541*(wx*(H541-Q541)-wy*(G541-P541))</f>
        <v>7.31884195657876</v>
      </c>
      <c r="Y541" s="70" t="n">
        <f aca="false">R541+V541</f>
        <v>-0.3220467845346</v>
      </c>
      <c r="Z541" s="70" t="n">
        <f aca="false">S541+W541</f>
        <v>1.15418186802824</v>
      </c>
      <c r="AA541" s="70" t="n">
        <f aca="false">T541+X541-32.174</f>
        <v>-11.5764351203973</v>
      </c>
      <c r="AB541" s="0" t="n">
        <f aca="false">IF(($D541-height)*($D542-height)&lt;0,1,0)</f>
        <v>0</v>
      </c>
    </row>
    <row r="542" customFormat="false" ht="12.75" hidden="false" customHeight="false" outlineLevel="0" collapsed="false">
      <c r="A542" s="0" t="n">
        <f aca="false">A541+dt</f>
        <v>5.09999999999994</v>
      </c>
      <c r="B542" s="70" t="n">
        <f aca="false">B541+G541*dt+0.5*Y541*dt*dt</f>
        <v>11.4496354836806</v>
      </c>
      <c r="C542" s="70" t="n">
        <f aca="false">C541+H541*dt+0.5*Z541*dt*dt</f>
        <v>276.109613897104</v>
      </c>
      <c r="D542" s="70" t="n">
        <f aca="false">D541+I541*dt+0.5*AA541*dt*dt</f>
        <v>-79.4211684246801</v>
      </c>
      <c r="E542" s="1" t="n">
        <f aca="false">SQRT(B542^2+C542^2)</f>
        <v>276.346907055456</v>
      </c>
      <c r="F542" s="1" t="n">
        <f aca="false">ATAN2(C542,B542)*180/PI()</f>
        <v>2.37456474755048</v>
      </c>
      <c r="G542" s="69" t="n">
        <f aca="false">G541+Y541*dt</f>
        <v>2.43392307383523</v>
      </c>
      <c r="H542" s="69" t="n">
        <f aca="false">H541+Z541*dt</f>
        <v>45.7538299577568</v>
      </c>
      <c r="I542" s="69" t="n">
        <f aca="false">I541+AA541*dt</f>
        <v>-65.4718934133835</v>
      </c>
      <c r="J542" s="1" t="n">
        <f aca="false">SQRT(G542^2+H542^2+I542^2)</f>
        <v>79.9118624765192</v>
      </c>
      <c r="K542" s="1" t="n">
        <f aca="false">IF(D542&gt;=hwind,SQRT((G542-vxw)^2+(H542-vyw)^2+I542^2),J542)</f>
        <v>79.9118624765192</v>
      </c>
      <c r="L542" s="1" t="n">
        <f aca="false">J542/1.467</f>
        <v>54.4729805565911</v>
      </c>
      <c r="M542" s="70" t="n">
        <f aca="false">cd0+cdspin*(spin/1000)*EXP(-A542/(tau*146.7/K542))</f>
        <v>0.474191323181871</v>
      </c>
      <c r="N542" s="71" t="n">
        <f aca="false">(romega/K542)*EXP(-A542/(tau*146.7/K542))</f>
        <v>0.941745672723983</v>
      </c>
      <c r="O542" s="71" t="n">
        <f aca="false">cl2_*N542/(cl0+cl1_*N542)</f>
        <v>0.37939568372185</v>
      </c>
      <c r="P542" s="71" t="n">
        <f aca="false">IF(D542&gt;=hwind,vxw,0)</f>
        <v>0</v>
      </c>
      <c r="Q542" s="71" t="n">
        <f aca="false">IF(D542&gt;=hwind,vyw,0)</f>
        <v>0</v>
      </c>
      <c r="R542" s="70" t="n">
        <f aca="false">-const*$M542*$K542*(G542-P542)</f>
        <v>-0.495085787198293</v>
      </c>
      <c r="S542" s="70" t="n">
        <f aca="false">-const*$M542*$K542*(H542-Q542)</f>
        <v>-9.30681465058758</v>
      </c>
      <c r="T542" s="70" t="n">
        <f aca="false">-const*$M542*$K542*I542</f>
        <v>13.3176780475857</v>
      </c>
      <c r="U542" s="72" t="n">
        <f aca="false">omega*EXP(-A542/tau)*30/PI()</f>
        <v>5495.8121857967</v>
      </c>
      <c r="V542" s="70" t="n">
        <f aca="false">const*($O542/omega)*K542*(wy*I542-wz*(H542-Q542))</f>
        <v>0.172086034830776</v>
      </c>
      <c r="W542" s="70" t="n">
        <f aca="false">const*($O542/omega)*K542*(wz*(G542-P542)-wx*I542)</f>
        <v>10.4763811646172</v>
      </c>
      <c r="X542" s="70" t="n">
        <f aca="false">const*($O542/omega)*K542*(wx*(H542-Q542)-wy*(G542-P542))</f>
        <v>7.32762383272286</v>
      </c>
      <c r="Y542" s="70" t="n">
        <f aca="false">R542+V542</f>
        <v>-0.322999752367516</v>
      </c>
      <c r="Z542" s="70" t="n">
        <f aca="false">S542+W542</f>
        <v>1.16956651402958</v>
      </c>
      <c r="AA542" s="70" t="n">
        <f aca="false">T542+X542-32.174</f>
        <v>-11.5286981196915</v>
      </c>
      <c r="AB542" s="0" t="n">
        <f aca="false">IF(($D542-height)*($D543-height)&lt;0,1,0)</f>
        <v>0</v>
      </c>
    </row>
    <row r="543" customFormat="false" ht="12.75" hidden="false" customHeight="false" outlineLevel="0" collapsed="false">
      <c r="A543" s="0" t="n">
        <f aca="false">A542+dt</f>
        <v>5.10999999999994</v>
      </c>
      <c r="B543" s="70" t="n">
        <f aca="false">B542+G542*dt+0.5*Y542*dt*dt</f>
        <v>11.4739585644313</v>
      </c>
      <c r="C543" s="70" t="n">
        <f aca="false">C542+H542*dt+0.5*Z542*dt*dt</f>
        <v>276.567210675007</v>
      </c>
      <c r="D543" s="70" t="n">
        <f aca="false">D542+I542*dt+0.5*AA542*dt*dt</f>
        <v>-80.0764637937199</v>
      </c>
      <c r="E543" s="1" t="n">
        <f aca="false">SQRT(B543^2+C543^2)</f>
        <v>276.805118712953</v>
      </c>
      <c r="F543" s="1" t="n">
        <f aca="false">ATAN2(C543,B543)*180/PI()</f>
        <v>2.3756706919136</v>
      </c>
      <c r="G543" s="69" t="n">
        <f aca="false">G542+Y542*dt</f>
        <v>2.43069307631155</v>
      </c>
      <c r="H543" s="69" t="n">
        <f aca="false">H542+Z542*dt</f>
        <v>45.7655256228971</v>
      </c>
      <c r="I543" s="69" t="n">
        <f aca="false">I542+AA542*dt</f>
        <v>-65.5871803945804</v>
      </c>
      <c r="J543" s="1" t="n">
        <f aca="false">SQRT(G543^2+H543^2+I543^2)</f>
        <v>80.0129354322319</v>
      </c>
      <c r="K543" s="1" t="n">
        <f aca="false">IF(D543&gt;=hwind,SQRT((G543-vxw)^2+(H543-vyw)^2+I543^2),J543)</f>
        <v>80.0129354322319</v>
      </c>
      <c r="L543" s="1" t="n">
        <f aca="false">J543/1.467</f>
        <v>54.5418782769133</v>
      </c>
      <c r="M543" s="70" t="n">
        <f aca="false">cd0+cdspin*(spin/1000)*EXP(-A543/(tau*146.7/K543))</f>
        <v>0.474139498646414</v>
      </c>
      <c r="N543" s="71" t="n">
        <f aca="false">(romega/K543)*EXP(-A543/(tau*146.7/K543))</f>
        <v>0.940274931699487</v>
      </c>
      <c r="O543" s="71" t="n">
        <f aca="false">cl2_*N543/(cl0+cl1_*N543)</f>
        <v>0.379271277933266</v>
      </c>
      <c r="P543" s="71" t="n">
        <f aca="false">IF(D543&gt;=hwind,vxw,0)</f>
        <v>0</v>
      </c>
      <c r="Q543" s="71" t="n">
        <f aca="false">IF(D543&gt;=hwind,vyw,0)</f>
        <v>0</v>
      </c>
      <c r="R543" s="70" t="n">
        <f aca="false">-const*$M543*$K543*(G543-P543)</f>
        <v>-0.495000022962988</v>
      </c>
      <c r="S543" s="70" t="n">
        <f aca="false">-const*$M543*$K543*(H543-Q543)</f>
        <v>-9.31994929965548</v>
      </c>
      <c r="T543" s="70" t="n">
        <f aca="false">-const*$M543*$K543*I543</f>
        <v>13.3565426741001</v>
      </c>
      <c r="U543" s="72" t="n">
        <f aca="false">omega*EXP(-A543/tau)*30/PI()</f>
        <v>5493.98055369041</v>
      </c>
      <c r="V543" s="70" t="n">
        <f aca="false">const*($O543/omega)*K543*(wy*I543-wz*(H543-Q543))</f>
        <v>0.171059002278029</v>
      </c>
      <c r="W543" s="70" t="n">
        <f aca="false">const*($O543/omega)*K543*(wz*(G543-P543)-wx*I543)</f>
        <v>10.5048196490421</v>
      </c>
      <c r="X543" s="70" t="n">
        <f aca="false">const*($O543/omega)*K543*(wx*(H543-Q543)-wy*(G543-P543))</f>
        <v>7.3364090642382</v>
      </c>
      <c r="Y543" s="70" t="n">
        <f aca="false">R543+V543</f>
        <v>-0.323941020684959</v>
      </c>
      <c r="Z543" s="70" t="n">
        <f aca="false">S543+W543</f>
        <v>1.18487034938659</v>
      </c>
      <c r="AA543" s="70" t="n">
        <f aca="false">T543+X543-32.174</f>
        <v>-11.4810482616617</v>
      </c>
      <c r="AB543" s="0" t="n">
        <f aca="false">IF(($D543-height)*($D544-height)&lt;0,1,0)</f>
        <v>0</v>
      </c>
    </row>
    <row r="544" customFormat="false" ht="12.75" hidden="false" customHeight="false" outlineLevel="0" collapsed="false">
      <c r="A544" s="0" t="n">
        <f aca="false">A543+dt</f>
        <v>5.11999999999994</v>
      </c>
      <c r="B544" s="70" t="n">
        <f aca="false">B543+G543*dt+0.5*Y543*dt*dt</f>
        <v>11.4982492981434</v>
      </c>
      <c r="C544" s="70" t="n">
        <f aca="false">C543+H543*dt+0.5*Z543*dt*dt</f>
        <v>277.024925174753</v>
      </c>
      <c r="D544" s="70" t="n">
        <f aca="false">D543+I543*dt+0.5*AA543*dt*dt</f>
        <v>-80.7329096500787</v>
      </c>
      <c r="E544" s="1" t="n">
        <f aca="false">SQRT(B544^2+C544^2)</f>
        <v>277.263446752362</v>
      </c>
      <c r="F544" s="1" t="n">
        <f aca="false">ATAN2(C544,B544)*180/PI()</f>
        <v>2.37676529332461</v>
      </c>
      <c r="G544" s="69" t="n">
        <f aca="false">G543+Y543*dt</f>
        <v>2.4274536661047</v>
      </c>
      <c r="H544" s="69" t="n">
        <f aca="false">H543+Z543*dt</f>
        <v>45.777374326391</v>
      </c>
      <c r="I544" s="69" t="n">
        <f aca="false">I543+AA543*dt</f>
        <v>-65.701990877197</v>
      </c>
      <c r="J544" s="1" t="n">
        <f aca="false">SQRT(G544^2+H544^2+I544^2)</f>
        <v>80.1137449926471</v>
      </c>
      <c r="K544" s="1" t="n">
        <f aca="false">IF(D544&gt;=hwind,SQRT((G544-vxw)^2+(H544-vyw)^2+I544^2),J544)</f>
        <v>80.1137449926471</v>
      </c>
      <c r="L544" s="1" t="n">
        <f aca="false">J544/1.467</f>
        <v>54.6105964503388</v>
      </c>
      <c r="M544" s="70" t="n">
        <f aca="false">cd0+cdspin*(spin/1000)*EXP(-A544/(tau*146.7/K544))</f>
        <v>0.474087663106473</v>
      </c>
      <c r="N544" s="71" t="n">
        <f aca="false">(romega/K544)*EXP(-A544/(tau*146.7/K544))</f>
        <v>0.938810928652878</v>
      </c>
      <c r="O544" s="71" t="n">
        <f aca="false">cl2_*N544/(cl0+cl1_*N544)</f>
        <v>0.379147136357564</v>
      </c>
      <c r="P544" s="71" t="n">
        <f aca="false">IF(D544&gt;=hwind,vxw,0)</f>
        <v>0</v>
      </c>
      <c r="Q544" s="71" t="n">
        <f aca="false">IF(D544&gt;=hwind,vyw,0)</f>
        <v>0</v>
      </c>
      <c r="R544" s="70" t="n">
        <f aca="false">-const*$M544*$K544*(G544-P544)</f>
        <v>-0.494909046320248</v>
      </c>
      <c r="S544" s="70" t="n">
        <f aca="false">-const*$M544*$K544*(H544-Q544)</f>
        <v>-9.3330871716593</v>
      </c>
      <c r="T544" s="70" t="n">
        <f aca="false">-const*$M544*$K544*I544</f>
        <v>13.3953162939476</v>
      </c>
      <c r="U544" s="72" t="n">
        <f aca="false">omega*EXP(-A544/tau)*30/PI()</f>
        <v>5492.14953202641</v>
      </c>
      <c r="V544" s="70" t="n">
        <f aca="false">const*($O544/omega)*K544*(wy*I544-wz*(H544-Q544))</f>
        <v>0.170038445813922</v>
      </c>
      <c r="W544" s="70" t="n">
        <f aca="false">const*($O544/omega)*K544*(wz*(G544-P544)-wx*I544)</f>
        <v>10.5331804095593</v>
      </c>
      <c r="X544" s="70" t="n">
        <f aca="false">const*($O544/omega)*K544*(wx*(H544-Q544)-wy*(G544-P544))</f>
        <v>7.34519755735387</v>
      </c>
      <c r="Y544" s="70" t="n">
        <f aca="false">R544+V544</f>
        <v>-0.324870600506326</v>
      </c>
      <c r="Z544" s="70" t="n">
        <f aca="false">S544+W544</f>
        <v>1.2000932379</v>
      </c>
      <c r="AA544" s="70" t="n">
        <f aca="false">T544+X544-32.174</f>
        <v>-11.4334861486985</v>
      </c>
      <c r="AB544" s="0" t="n">
        <f aca="false">IF(($D544-height)*($D545-height)&lt;0,1,0)</f>
        <v>0</v>
      </c>
    </row>
    <row r="545" customFormat="false" ht="12.75" hidden="false" customHeight="false" outlineLevel="0" collapsed="false">
      <c r="A545" s="0" t="n">
        <f aca="false">A544+dt</f>
        <v>5.12999999999994</v>
      </c>
      <c r="B545" s="70" t="n">
        <f aca="false">B544+G544*dt+0.5*Y544*dt*dt</f>
        <v>11.5225075912744</v>
      </c>
      <c r="C545" s="70" t="n">
        <f aca="false">C544+H544*dt+0.5*Z544*dt*dt</f>
        <v>277.482758922679</v>
      </c>
      <c r="D545" s="70" t="n">
        <f aca="false">D544+I544*dt+0.5*AA544*dt*dt</f>
        <v>-81.3905012331582</v>
      </c>
      <c r="E545" s="1" t="n">
        <f aca="false">SQRT(B545^2+C545^2)</f>
        <v>277.721892692191</v>
      </c>
      <c r="F545" s="1" t="n">
        <f aca="false">ATAN2(C545,B545)*180/PI()</f>
        <v>2.37784857421961</v>
      </c>
      <c r="G545" s="69" t="n">
        <f aca="false">G544+Y544*dt</f>
        <v>2.42420496009964</v>
      </c>
      <c r="H545" s="69" t="n">
        <f aca="false">H544+Z544*dt</f>
        <v>45.78937525877</v>
      </c>
      <c r="I545" s="69" t="n">
        <f aca="false">I544+AA544*dt</f>
        <v>-65.816325738684</v>
      </c>
      <c r="J545" s="1" t="n">
        <f aca="false">SQRT(G545^2+H545^2+I545^2)</f>
        <v>80.2142904351686</v>
      </c>
      <c r="K545" s="1" t="n">
        <f aca="false">IF(D545&gt;=hwind,SQRT((G545-vxw)^2+(H545-vyw)^2+I545^2),J545)</f>
        <v>80.2142904351686</v>
      </c>
      <c r="L545" s="1" t="n">
        <f aca="false">J545/1.467</f>
        <v>54.6791345843003</v>
      </c>
      <c r="M545" s="70" t="n">
        <f aca="false">cd0+cdspin*(spin/1000)*EXP(-A545/(tau*146.7/K545))</f>
        <v>0.474035817038141</v>
      </c>
      <c r="N545" s="71" t="n">
        <f aca="false">(romega/K545)*EXP(-A545/(tau*146.7/K545))</f>
        <v>0.937353634778482</v>
      </c>
      <c r="O545" s="71" t="n">
        <f aca="false">cl2_*N545/(cl0+cl1_*N545)</f>
        <v>0.379023259634155</v>
      </c>
      <c r="P545" s="71" t="n">
        <f aca="false">IF(D545&gt;=hwind,vxw,0)</f>
        <v>0</v>
      </c>
      <c r="Q545" s="71" t="n">
        <f aca="false">IF(D545&gt;=hwind,vyw,0)</f>
        <v>0</v>
      </c>
      <c r="R545" s="70" t="n">
        <f aca="false">-const*$M545*$K545*(G545-P545)</f>
        <v>-0.494812878148076</v>
      </c>
      <c r="S545" s="70" t="n">
        <f aca="false">-const*$M545*$K545*(H545-Q545)</f>
        <v>-9.34622811738782</v>
      </c>
      <c r="T545" s="70" t="n">
        <f aca="false">-const*$M545*$K545*I545</f>
        <v>13.4339984052136</v>
      </c>
      <c r="U545" s="72" t="n">
        <f aca="false">omega*EXP(-A545/tau)*30/PI()</f>
        <v>5490.31912060125</v>
      </c>
      <c r="V545" s="70" t="n">
        <f aca="false">const*($O545/omega)*K545*(wy*I545-wz*(H545-Q545))</f>
        <v>0.169024374669032</v>
      </c>
      <c r="W545" s="70" t="n">
        <f aca="false">const*($O545/omega)*K545*(wz*(G545-P545)-wx*I545)</f>
        <v>10.5614631652725</v>
      </c>
      <c r="X545" s="70" t="n">
        <f aca="false">const*($O545/omega)*K545*(wx*(H545-Q545)-wy*(G545-P545))</f>
        <v>7.3539892185034</v>
      </c>
      <c r="Y545" s="70" t="n">
        <f aca="false">R545+V545</f>
        <v>-0.325788503479043</v>
      </c>
      <c r="Z545" s="70" t="n">
        <f aca="false">S545+W545</f>
        <v>1.21523504788469</v>
      </c>
      <c r="AA545" s="70" t="n">
        <f aca="false">T545+X545-32.174</f>
        <v>-11.386012376283</v>
      </c>
      <c r="AB545" s="0" t="n">
        <f aca="false">IF(($D545-height)*($D546-height)&lt;0,1,0)</f>
        <v>0</v>
      </c>
    </row>
    <row r="546" customFormat="false" ht="12.75" hidden="false" customHeight="false" outlineLevel="0" collapsed="false">
      <c r="A546" s="0" t="n">
        <f aca="false">A545+dt</f>
        <v>5.13999999999994</v>
      </c>
      <c r="B546" s="70" t="n">
        <f aca="false">B545+G545*dt+0.5*Y545*dt*dt</f>
        <v>11.5467333514502</v>
      </c>
      <c r="C546" s="70" t="n">
        <f aca="false">C545+H545*dt+0.5*Z545*dt*dt</f>
        <v>277.940713437019</v>
      </c>
      <c r="D546" s="70" t="n">
        <f aca="false">D545+I545*dt+0.5*AA545*dt*dt</f>
        <v>-82.0492337911638</v>
      </c>
      <c r="E546" s="1" t="n">
        <f aca="false">SQRT(B546^2+C546^2)</f>
        <v>278.18045804292</v>
      </c>
      <c r="F546" s="1" t="n">
        <f aca="false">ATAN2(C546,B546)*180/PI()</f>
        <v>2.37892055720146</v>
      </c>
      <c r="G546" s="69" t="n">
        <f aca="false">G545+Y545*dt</f>
        <v>2.42094707506485</v>
      </c>
      <c r="H546" s="69" t="n">
        <f aca="false">H545+Z545*dt</f>
        <v>45.8015276092488</v>
      </c>
      <c r="I546" s="69" t="n">
        <f aca="false">I545+AA545*dt</f>
        <v>-65.9301858624468</v>
      </c>
      <c r="J546" s="1" t="n">
        <f aca="false">SQRT(G546^2+H546^2+I546^2)</f>
        <v>80.3145710561778</v>
      </c>
      <c r="K546" s="1" t="n">
        <f aca="false">IF(D546&gt;=hwind,SQRT((G546-vxw)^2+(H546-vyw)^2+I546^2),J546)</f>
        <v>80.3145710561778</v>
      </c>
      <c r="L546" s="1" t="n">
        <f aca="false">J546/1.467</f>
        <v>54.7474921991669</v>
      </c>
      <c r="M546" s="70" t="n">
        <f aca="false">cd0+cdspin*(spin/1000)*EXP(-A546/(tau*146.7/K546))</f>
        <v>0.473983960914262</v>
      </c>
      <c r="N546" s="71" t="n">
        <f aca="false">(romega/K546)*EXP(-A546/(tau*146.7/K546))</f>
        <v>0.935903021256178</v>
      </c>
      <c r="O546" s="71" t="n">
        <f aca="false">cl2_*N546/(cl0+cl1_*N546)</f>
        <v>0.378899648383325</v>
      </c>
      <c r="P546" s="71" t="n">
        <f aca="false">IF(D546&gt;=hwind,vxw,0)</f>
        <v>0</v>
      </c>
      <c r="Q546" s="71" t="n">
        <f aca="false">IF(D546&gt;=hwind,vyw,0)</f>
        <v>0</v>
      </c>
      <c r="R546" s="70" t="n">
        <f aca="false">-const*$M546*$K546*(G546-P546)</f>
        <v>-0.494711539587645</v>
      </c>
      <c r="S546" s="70" t="n">
        <f aca="false">-const*$M546*$K546*(H546-Q546)</f>
        <v>-9.3593719881012</v>
      </c>
      <c r="T546" s="70" t="n">
        <f aca="false">-const*$M546*$K546*I546</f>
        <v>13.4725885126741</v>
      </c>
      <c r="U546" s="72" t="n">
        <f aca="false">omega*EXP(-A546/tau)*30/PI()</f>
        <v>5488.48931921156</v>
      </c>
      <c r="V546" s="70" t="n">
        <f aca="false">const*($O546/omega)*K546*(wy*I546-wz*(H546-Q546))</f>
        <v>0.168016797713935</v>
      </c>
      <c r="W546" s="70" t="n">
        <f aca="false">const*($O546/omega)*K546*(wz*(G546-P546)-wx*I546)</f>
        <v>10.5896676402611</v>
      </c>
      <c r="X546" s="70" t="n">
        <f aca="false">const*($O546/omega)*K546*(wx*(H546-Q546)-wy*(G546-P546))</f>
        <v>7.36278395431719</v>
      </c>
      <c r="Y546" s="70" t="n">
        <f aca="false">R546+V546</f>
        <v>-0.32669474187371</v>
      </c>
      <c r="Z546" s="70" t="n">
        <f aca="false">S546+W546</f>
        <v>1.23029565215987</v>
      </c>
      <c r="AA546" s="70" t="n">
        <f aca="false">T546+X546-32.174</f>
        <v>-11.3386275330087</v>
      </c>
      <c r="AB546" s="0" t="n">
        <f aca="false">IF(($D546-height)*($D547-height)&lt;0,1,0)</f>
        <v>0</v>
      </c>
    </row>
    <row r="547" customFormat="false" ht="12.75" hidden="false" customHeight="false" outlineLevel="0" collapsed="false">
      <c r="A547" s="0" t="n">
        <f aca="false">A546+dt</f>
        <v>5.14999999999993</v>
      </c>
      <c r="B547" s="70" t="n">
        <f aca="false">B546+G546*dt+0.5*Y546*dt*dt</f>
        <v>11.5709264874638</v>
      </c>
      <c r="C547" s="70" t="n">
        <f aca="false">C546+H546*dt+0.5*Z546*dt*dt</f>
        <v>278.398790227894</v>
      </c>
      <c r="D547" s="70" t="n">
        <f aca="false">D546+I546*dt+0.5*AA546*dt*dt</f>
        <v>-82.709102581165</v>
      </c>
      <c r="E547" s="1" t="n">
        <f aca="false">SQRT(B547^2+C547^2)</f>
        <v>278.639144306993</v>
      </c>
      <c r="F547" s="1" t="n">
        <f aca="false">ATAN2(C547,B547)*180/PI()</f>
        <v>2.37998126503899</v>
      </c>
      <c r="G547" s="69" t="n">
        <f aca="false">G546+Y546*dt</f>
        <v>2.41768012764611</v>
      </c>
      <c r="H547" s="69" t="n">
        <f aca="false">H546+Z546*dt</f>
        <v>45.8138305657704</v>
      </c>
      <c r="I547" s="69" t="n">
        <f aca="false">I546+AA546*dt</f>
        <v>-66.0435721377769</v>
      </c>
      <c r="J547" s="1" t="n">
        <f aca="false">SQRT(G547^2+H547^2+I547^2)</f>
        <v>80.4145861708339</v>
      </c>
      <c r="K547" s="1" t="n">
        <f aca="false">IF(D547&gt;=hwind,SQRT((G547-vxw)^2+(H547-vyw)^2+I547^2),J547)</f>
        <v>80.4145861708339</v>
      </c>
      <c r="L547" s="1" t="n">
        <f aca="false">J547/1.467</f>
        <v>54.8156688281077</v>
      </c>
      <c r="M547" s="70" t="n">
        <f aca="false">cd0+cdspin*(spin/1000)*EXP(-A547/(tau*146.7/K547))</f>
        <v>0.473932095204439</v>
      </c>
      <c r="N547" s="71" t="n">
        <f aca="false">(romega/K547)*EXP(-A547/(tau*146.7/K547))</f>
        <v>0.934459059255195</v>
      </c>
      <c r="O547" s="71" t="n">
        <f aca="false">cl2_*N547/(cl0+cl1_*N547)</f>
        <v>0.378776303206464</v>
      </c>
      <c r="P547" s="71" t="n">
        <f aca="false">IF(D547&gt;=hwind,vxw,0)</f>
        <v>0</v>
      </c>
      <c r="Q547" s="71" t="n">
        <f aca="false">IF(D547&gt;=hwind,vyw,0)</f>
        <v>0</v>
      </c>
      <c r="R547" s="70" t="n">
        <f aca="false">-const*$M547*$K547*(G547-P547)</f>
        <v>-0.494605052039045</v>
      </c>
      <c r="S547" s="70" t="n">
        <f aca="false">-const*$M547*$K547*(H547-Q547)</f>
        <v>-9.37251863552054</v>
      </c>
      <c r="T547" s="70" t="n">
        <f aca="false">-const*$M547*$K547*I547</f>
        <v>13.5110861277803</v>
      </c>
      <c r="U547" s="72" t="n">
        <f aca="false">omega*EXP(-A547/tau)*30/PI()</f>
        <v>5486.66012765402</v>
      </c>
      <c r="V547" s="70" t="n">
        <f aca="false">const*($O547/omega)*K547*(wy*I547-wz*(H547-Q547))</f>
        <v>0.167015723459845</v>
      </c>
      <c r="W547" s="70" t="n">
        <f aca="false">const*($O547/omega)*K547*(wz*(G547-P547)-wx*I547)</f>
        <v>10.617793563559</v>
      </c>
      <c r="X547" s="70" t="n">
        <f aca="false">const*($O547/omega)*K547*(wx*(H547-Q547)-wy*(G547-P547))</f>
        <v>7.37158167161518</v>
      </c>
      <c r="Y547" s="70" t="n">
        <f aca="false">R547+V547</f>
        <v>-0.327589328579199</v>
      </c>
      <c r="Z547" s="70" t="n">
        <f aca="false">S547+W547</f>
        <v>1.24527492803842</v>
      </c>
      <c r="AA547" s="70" t="n">
        <f aca="false">T547+X547-32.174</f>
        <v>-11.2913322006045</v>
      </c>
      <c r="AB547" s="0" t="n">
        <f aca="false">IF(($D547-height)*($D548-height)&lt;0,1,0)</f>
        <v>0</v>
      </c>
    </row>
    <row r="548" customFormat="false" ht="12.75" hidden="false" customHeight="false" outlineLevel="0" collapsed="false">
      <c r="A548" s="0" t="n">
        <f aca="false">A547+dt</f>
        <v>5.15999999999993</v>
      </c>
      <c r="B548" s="70" t="n">
        <f aca="false">B547+G547*dt+0.5*Y547*dt*dt</f>
        <v>11.5950869092738</v>
      </c>
      <c r="C548" s="70" t="n">
        <f aca="false">C547+H547*dt+0.5*Z547*dt*dt</f>
        <v>278.856990797299</v>
      </c>
      <c r="D548" s="70" t="n">
        <f aca="false">D547+I547*dt+0.5*AA547*dt*dt</f>
        <v>-83.3701028691528</v>
      </c>
      <c r="E548" s="1" t="n">
        <f aca="false">SQRT(B548^2+C548^2)</f>
        <v>279.097952978803</v>
      </c>
      <c r="F548" s="1" t="n">
        <f aca="false">ATAN2(C548,B548)*180/PI()</f>
        <v>2.38103072066613</v>
      </c>
      <c r="G548" s="69" t="n">
        <f aca="false">G547+Y547*dt</f>
        <v>2.41440423436032</v>
      </c>
      <c r="H548" s="69" t="n">
        <f aca="false">H547+Z547*dt</f>
        <v>45.8262833150508</v>
      </c>
      <c r="I548" s="69" t="n">
        <f aca="false">I547+AA547*dt</f>
        <v>-66.1564854597829</v>
      </c>
      <c r="J548" s="1" t="n">
        <f aca="false">SQRT(G548^2+H548^2+I548^2)</f>
        <v>80.5143351128771</v>
      </c>
      <c r="K548" s="1" t="n">
        <f aca="false">IF(D548&gt;=hwind,SQRT((G548-vxw)^2+(H548-vyw)^2+I548^2),J548)</f>
        <v>80.5143351128771</v>
      </c>
      <c r="L548" s="1" t="n">
        <f aca="false">J548/1.467</f>
        <v>54.8836640169578</v>
      </c>
      <c r="M548" s="70" t="n">
        <f aca="false">cd0+cdspin*(spin/1000)*EXP(-A548/(tau*146.7/K548))</f>
        <v>0.473880220375038</v>
      </c>
      <c r="N548" s="71" t="n">
        <f aca="false">(romega/K548)*EXP(-A548/(tau*146.7/K548))</f>
        <v>0.933021719937809</v>
      </c>
      <c r="O548" s="71" t="n">
        <f aca="false">cl2_*N548/(cl0+cl1_*N548)</f>
        <v>0.378653224686299</v>
      </c>
      <c r="P548" s="71" t="n">
        <f aca="false">IF(D548&gt;=hwind,vxw,0)</f>
        <v>0</v>
      </c>
      <c r="Q548" s="71" t="n">
        <f aca="false">IF(D548&gt;=hwind,vyw,0)</f>
        <v>0</v>
      </c>
      <c r="R548" s="70" t="n">
        <f aca="false">-const*$M548*$K548*(G548-P548)</f>
        <v>-0.494493437157048</v>
      </c>
      <c r="S548" s="70" t="n">
        <f aca="false">-const*$M548*$K548*(H548-Q548)</f>
        <v>-9.38566791181759</v>
      </c>
      <c r="T548" s="70" t="n">
        <f aca="false">-const*$M548*$K548*I548</f>
        <v>13.5494907686433</v>
      </c>
      <c r="U548" s="72" t="n">
        <f aca="false">omega*EXP(-A548/tau)*30/PI()</f>
        <v>5484.83154572539</v>
      </c>
      <c r="V548" s="70" t="n">
        <f aca="false">const*($O548/omega)*K548*(wy*I548-wz*(H548-Q548))</f>
        <v>0.166021160059337</v>
      </c>
      <c r="W548" s="70" t="n">
        <f aca="false">const*($O548/omega)*K548*(wz*(G548-P548)-wx*I548)</f>
        <v>10.6458406691334</v>
      </c>
      <c r="X548" s="70" t="n">
        <f aca="false">const*($O548/omega)*K548*(wx*(H548-Q548)-wy*(G548-P548))</f>
        <v>7.38038227739977</v>
      </c>
      <c r="Y548" s="70" t="n">
        <f aca="false">R548+V548</f>
        <v>-0.328472277097711</v>
      </c>
      <c r="Z548" s="70" t="n">
        <f aca="false">S548+W548</f>
        <v>1.26017275731581</v>
      </c>
      <c r="AA548" s="70" t="n">
        <f aca="false">T548+X548-32.174</f>
        <v>-11.244126953957</v>
      </c>
      <c r="AB548" s="0" t="n">
        <f aca="false">IF(($D548-height)*($D549-height)&lt;0,1,0)</f>
        <v>0</v>
      </c>
    </row>
    <row r="549" customFormat="false" ht="12.75" hidden="false" customHeight="false" outlineLevel="0" collapsed="false">
      <c r="A549" s="0" t="n">
        <f aca="false">A548+dt</f>
        <v>5.16999999999993</v>
      </c>
      <c r="B549" s="70" t="n">
        <f aca="false">B548+G548*dt+0.5*Y548*dt*dt</f>
        <v>11.6192145280036</v>
      </c>
      <c r="C549" s="70" t="n">
        <f aca="false">C548+H548*dt+0.5*Z548*dt*dt</f>
        <v>279.315316639087</v>
      </c>
      <c r="D549" s="70" t="n">
        <f aca="false">D548+I548*dt+0.5*AA548*dt*dt</f>
        <v>-84.0322299300983</v>
      </c>
      <c r="E549" s="1" t="n">
        <f aca="false">SQRT(B549^2+C549^2)</f>
        <v>279.55688554468</v>
      </c>
      <c r="F549" s="1" t="n">
        <f aca="false">ATAN2(C549,B549)*180/PI()</f>
        <v>2.38206894718103</v>
      </c>
      <c r="G549" s="69" t="n">
        <f aca="false">G548+Y548*dt</f>
        <v>2.41111951158934</v>
      </c>
      <c r="H549" s="69" t="n">
        <f aca="false">H548+Z548*dt</f>
        <v>45.838885042624</v>
      </c>
      <c r="I549" s="69" t="n">
        <f aca="false">I548+AA548*dt</f>
        <v>-66.2689267293225</v>
      </c>
      <c r="J549" s="1" t="n">
        <f aca="false">SQRT(G549^2+H549^2+I549^2)</f>
        <v>80.6138172344318</v>
      </c>
      <c r="K549" s="1" t="n">
        <f aca="false">IF(D549&gt;=hwind,SQRT((G549-vxw)^2+(H549-vyw)^2+I549^2),J549)</f>
        <v>80.6138172344318</v>
      </c>
      <c r="L549" s="1" t="n">
        <f aca="false">J549/1.467</f>
        <v>54.9514773240844</v>
      </c>
      <c r="M549" s="70" t="n">
        <f aca="false">cd0+cdspin*(spin/1000)*EXP(-A549/(tau*146.7/K549))</f>
        <v>0.473828336889198</v>
      </c>
      <c r="N549" s="71" t="n">
        <f aca="false">(romega/K549)*EXP(-A549/(tau*146.7/K549))</f>
        <v>0.931590974462962</v>
      </c>
      <c r="O549" s="71" t="n">
        <f aca="false">cl2_*N549/(cl0+cl1_*N549)</f>
        <v>0.378530413387111</v>
      </c>
      <c r="P549" s="71" t="n">
        <f aca="false">IF(D549&gt;=hwind,vxw,0)</f>
        <v>0</v>
      </c>
      <c r="Q549" s="71" t="n">
        <f aca="false">IF(D549&gt;=hwind,vyw,0)</f>
        <v>0</v>
      </c>
      <c r="R549" s="70" t="n">
        <f aca="false">-const*$M549*$K549*(G549-P549)</f>
        <v>-0.494376716846888</v>
      </c>
      <c r="S549" s="70" t="n">
        <f aca="false">-const*$M549*$K549*(H549-Q549)</f>
        <v>-9.39881966960502</v>
      </c>
      <c r="T549" s="70" t="n">
        <f aca="false">-const*$M549*$K549*I549</f>
        <v>13.5878019600172</v>
      </c>
      <c r="U549" s="72" t="n">
        <f aca="false">omega*EXP(-A549/tau)*30/PI()</f>
        <v>5483.00357322249</v>
      </c>
      <c r="V549" s="70" t="n">
        <f aca="false">const*($O549/omega)*K549*(wy*I549-wz*(H549-Q549))</f>
        <v>0.165033115307109</v>
      </c>
      <c r="W549" s="70" t="n">
        <f aca="false">const*($O549/omega)*K549*(wz*(G549-P549)-wx*I549)</f>
        <v>10.6738086958632</v>
      </c>
      <c r="X549" s="70" t="n">
        <f aca="false">const*($O549/omega)*K549*(wx*(H549-Q549)-wy*(G549-P549))</f>
        <v>7.38918567884906</v>
      </c>
      <c r="Y549" s="70" t="n">
        <f aca="false">R549+V549</f>
        <v>-0.329343601539779</v>
      </c>
      <c r="Z549" s="70" t="n">
        <f aca="false">S549+W549</f>
        <v>1.27498902625816</v>
      </c>
      <c r="AA549" s="70" t="n">
        <f aca="false">T549+X549-32.174</f>
        <v>-11.1970123611337</v>
      </c>
      <c r="AB549" s="0" t="n">
        <f aca="false">IF(($D549-height)*($D550-height)&lt;0,1,0)</f>
        <v>0</v>
      </c>
    </row>
    <row r="550" customFormat="false" ht="12.75" hidden="false" customHeight="false" outlineLevel="0" collapsed="false">
      <c r="A550" s="0" t="n">
        <f aca="false">A549+dt</f>
        <v>5.17999999999993</v>
      </c>
      <c r="B550" s="70" t="n">
        <f aca="false">B549+G549*dt+0.5*Y549*dt*dt</f>
        <v>11.6433092559394</v>
      </c>
      <c r="C550" s="70" t="n">
        <f aca="false">C549+H549*dt+0.5*Z549*dt*dt</f>
        <v>279.773769238965</v>
      </c>
      <c r="D550" s="70" t="n">
        <f aca="false">D549+I549*dt+0.5*AA549*dt*dt</f>
        <v>-84.6954790480096</v>
      </c>
      <c r="E550" s="1" t="n">
        <f aca="false">SQRT(B550^2+C550^2)</f>
        <v>280.015943482879</v>
      </c>
      <c r="F550" s="1" t="n">
        <f aca="false">ATAN2(C550,B550)*180/PI()</f>
        <v>2.3830959678452</v>
      </c>
      <c r="G550" s="69" t="n">
        <f aca="false">G549+Y549*dt</f>
        <v>2.40782607557395</v>
      </c>
      <c r="H550" s="69" t="n">
        <f aca="false">H549+Z549*dt</f>
        <v>45.8516349328865</v>
      </c>
      <c r="I550" s="69" t="n">
        <f aca="false">I549+AA549*dt</f>
        <v>-66.3808968529339</v>
      </c>
      <c r="J550" s="1" t="n">
        <f aca="false">SQRT(G550^2+H550^2+I550^2)</f>
        <v>80.7130319058128</v>
      </c>
      <c r="K550" s="1" t="n">
        <f aca="false">IF(D550&gt;=hwind,SQRT((G550-vxw)^2+(H550-vyw)^2+I550^2),J550)</f>
        <v>80.7130319058128</v>
      </c>
      <c r="L550" s="1" t="n">
        <f aca="false">J550/1.467</f>
        <v>55.0191083202541</v>
      </c>
      <c r="M550" s="70" t="n">
        <f aca="false">cd0+cdspin*(spin/1000)*EXP(-A550/(tau*146.7/K550))</f>
        <v>0.473776445206838</v>
      </c>
      <c r="N550" s="71" t="n">
        <f aca="false">(romega/K550)*EXP(-A550/(tau*146.7/K550))</f>
        <v>0.930166793989766</v>
      </c>
      <c r="O550" s="71" t="n">
        <f aca="false">cl2_*N550/(cl0+cl1_*N550)</f>
        <v>0.378407869854962</v>
      </c>
      <c r="P550" s="71" t="n">
        <f aca="false">IF(D550&gt;=hwind,vxw,0)</f>
        <v>0</v>
      </c>
      <c r="Q550" s="71" t="n">
        <f aca="false">IF(D550&gt;=hwind,vyw,0)</f>
        <v>0</v>
      </c>
      <c r="R550" s="70" t="n">
        <f aca="false">-const*$M550*$K550*(G550-P550)</f>
        <v>-0.49425491326005</v>
      </c>
      <c r="S550" s="70" t="n">
        <f aca="false">-const*$M550*$K550*(H550-Q550)</f>
        <v>-9.41197376192687</v>
      </c>
      <c r="T550" s="70" t="n">
        <f aca="false">-const*$M550*$K550*I550</f>
        <v>13.6260192332831</v>
      </c>
      <c r="U550" s="72" t="n">
        <f aca="false">omega*EXP(-A550/tau)*30/PI()</f>
        <v>5481.17620994222</v>
      </c>
      <c r="V550" s="70" t="n">
        <f aca="false">const*($O550/omega)*K550*(wy*I550-wz*(H550-Q550))</f>
        <v>0.164051596640813</v>
      </c>
      <c r="W550" s="70" t="n">
        <f aca="false">const*($O550/omega)*K550*(wz*(G550-P550)-wx*I550)</f>
        <v>10.7016973875168</v>
      </c>
      <c r="X550" s="70" t="n">
        <f aca="false">const*($O550/omega)*K550*(wx*(H550-Q550)-wy*(G550-P550))</f>
        <v>7.39799178331034</v>
      </c>
      <c r="Y550" s="70" t="n">
        <f aca="false">R550+V550</f>
        <v>-0.330203316619237</v>
      </c>
      <c r="Z550" s="70" t="n">
        <f aca="false">S550+W550</f>
        <v>1.2897236255899</v>
      </c>
      <c r="AA550" s="70" t="n">
        <f aca="false">T550+X550-32.174</f>
        <v>-11.1499889834066</v>
      </c>
      <c r="AB550" s="0" t="n">
        <f aca="false">IF(($D550-height)*($D551-height)&lt;0,1,0)</f>
        <v>0</v>
      </c>
    </row>
    <row r="551" customFormat="false" ht="12.75" hidden="false" customHeight="false" outlineLevel="0" collapsed="false">
      <c r="A551" s="0" t="n">
        <f aca="false">A550+dt</f>
        <v>5.18999999999993</v>
      </c>
      <c r="B551" s="70" t="n">
        <f aca="false">B550+G550*dt+0.5*Y550*dt*dt</f>
        <v>11.6673710065293</v>
      </c>
      <c r="C551" s="70" t="n">
        <f aca="false">C550+H550*dt+0.5*Z550*dt*dt</f>
        <v>280.232350074475</v>
      </c>
      <c r="D551" s="70" t="n">
        <f aca="false">D550+I550*dt+0.5*AA550*dt*dt</f>
        <v>-85.3598455159881</v>
      </c>
      <c r="E551" s="1" t="n">
        <f aca="false">SQRT(B551^2+C551^2)</f>
        <v>280.475128263572</v>
      </c>
      <c r="F551" s="1" t="n">
        <f aca="false">ATAN2(C551,B551)*180/PI()</f>
        <v>2.38411180608259</v>
      </c>
      <c r="G551" s="69" t="n">
        <f aca="false">G550+Y550*dt</f>
        <v>2.40452404240775</v>
      </c>
      <c r="H551" s="69" t="n">
        <f aca="false">H550+Z550*dt</f>
        <v>45.8645321691424</v>
      </c>
      <c r="I551" s="69" t="n">
        <f aca="false">I550+AA550*dt</f>
        <v>-66.4923967427679</v>
      </c>
      <c r="J551" s="1" t="n">
        <f aca="false">SQRT(G551^2+H551^2+I551^2)</f>
        <v>80.8119785153319</v>
      </c>
      <c r="K551" s="1" t="n">
        <f aca="false">IF(D551&gt;=hwind,SQRT((G551-vxw)^2+(H551-vyw)^2+I551^2),J551)</f>
        <v>80.8119785153319</v>
      </c>
      <c r="L551" s="1" t="n">
        <f aca="false">J551/1.467</f>
        <v>55.0865565885017</v>
      </c>
      <c r="M551" s="70" t="n">
        <f aca="false">cd0+cdspin*(spin/1000)*EXP(-A551/(tau*146.7/K551))</f>
        <v>0.473724545784663</v>
      </c>
      <c r="N551" s="71" t="n">
        <f aca="false">(romega/K551)*EXP(-A551/(tau*146.7/K551))</f>
        <v>0.92874914968094</v>
      </c>
      <c r="O551" s="71" t="n">
        <f aca="false">cl2_*N551/(cl0+cl1_*N551)</f>
        <v>0.378285594617915</v>
      </c>
      <c r="P551" s="71" t="n">
        <f aca="false">IF(D551&gt;=hwind,vxw,0)</f>
        <v>0</v>
      </c>
      <c r="Q551" s="71" t="n">
        <f aca="false">IF(D551&gt;=hwind,vyw,0)</f>
        <v>0</v>
      </c>
      <c r="R551" s="70" t="n">
        <f aca="false">-const*$M551*$K551*(G551-P551)</f>
        <v>-0.494128048790082</v>
      </c>
      <c r="S551" s="70" t="n">
        <f aca="false">-const*$M551*$K551*(H551-Q551)</f>
        <v>-9.42513004224941</v>
      </c>
      <c r="T551" s="70" t="n">
        <f aca="false">-const*$M551*$K551*I551</f>
        <v>13.664142126431</v>
      </c>
      <c r="U551" s="72" t="n">
        <f aca="false">omega*EXP(-A551/tau)*30/PI()</f>
        <v>5479.34945568153</v>
      </c>
      <c r="V551" s="70" t="n">
        <f aca="false">const*($O551/omega)*K551*(wy*I551-wz*(H551-Q551))</f>
        <v>0.163076611141942</v>
      </c>
      <c r="W551" s="70" t="n">
        <f aca="false">const*($O551/omega)*K551*(wz*(G551-P551)-wx*I551)</f>
        <v>10.72950649273</v>
      </c>
      <c r="X551" s="70" t="n">
        <f aca="false">const*($O551/omega)*K551*(wx*(H551-Q551)-wy*(G551-P551))</f>
        <v>7.40680049829382</v>
      </c>
      <c r="Y551" s="70" t="n">
        <f aca="false">R551+V551</f>
        <v>-0.331051437648141</v>
      </c>
      <c r="Z551" s="70" t="n">
        <f aca="false">S551+W551</f>
        <v>1.30437645048061</v>
      </c>
      <c r="AA551" s="70" t="n">
        <f aca="false">T551+X551-32.174</f>
        <v>-11.1030573752752</v>
      </c>
      <c r="AB551" s="0" t="n">
        <f aca="false">IF(($D551-height)*($D552-height)&lt;0,1,0)</f>
        <v>0</v>
      </c>
    </row>
    <row r="552" customFormat="false" ht="12.75" hidden="false" customHeight="false" outlineLevel="0" collapsed="false">
      <c r="A552" s="0" t="n">
        <f aca="false">A551+dt</f>
        <v>5.19999999999993</v>
      </c>
      <c r="B552" s="70" t="n">
        <f aca="false">B551+G551*dt+0.5*Y551*dt*dt</f>
        <v>11.6913996943815</v>
      </c>
      <c r="C552" s="70" t="n">
        <f aca="false">C551+H551*dt+0.5*Z551*dt*dt</f>
        <v>280.691060614989</v>
      </c>
      <c r="D552" s="70" t="n">
        <f aca="false">D551+I551*dt+0.5*AA551*dt*dt</f>
        <v>-86.0253246362845</v>
      </c>
      <c r="E552" s="1" t="n">
        <f aca="false">SQRT(B552^2+C552^2)</f>
        <v>280.934441348833</v>
      </c>
      <c r="F552" s="1" t="n">
        <f aca="false">ATAN2(C552,B552)*180/PI()</f>
        <v>2.38511648547871</v>
      </c>
      <c r="G552" s="69" t="n">
        <f aca="false">G551+Y551*dt</f>
        <v>2.40121352803127</v>
      </c>
      <c r="H552" s="69" t="n">
        <f aca="false">H551+Z551*dt</f>
        <v>45.8775759336472</v>
      </c>
      <c r="I552" s="69" t="n">
        <f aca="false">I551+AA551*dt</f>
        <v>-66.6034273165207</v>
      </c>
      <c r="J552" s="1" t="n">
        <f aca="false">SQRT(G552^2+H552^2+I552^2)</f>
        <v>80.9106564691069</v>
      </c>
      <c r="K552" s="1" t="n">
        <f aca="false">IF(D552&gt;=hwind,SQRT((G552-vxw)^2+(H552-vyw)^2+I552^2),J552)</f>
        <v>80.9106564691069</v>
      </c>
      <c r="L552" s="1" t="n">
        <f aca="false">J552/1.467</f>
        <v>55.1538217239992</v>
      </c>
      <c r="M552" s="70" t="n">
        <f aca="false">cd0+cdspin*(spin/1000)*EXP(-A552/(tau*146.7/K552))</f>
        <v>0.473672639076171</v>
      </c>
      <c r="N552" s="71" t="n">
        <f aca="false">(romega/K552)*EXP(-A552/(tau*146.7/K552))</f>
        <v>0.927338012706136</v>
      </c>
      <c r="O552" s="71" t="n">
        <f aca="false">cl2_*N552/(cl0+cl1_*N552)</f>
        <v>0.37816358818625</v>
      </c>
      <c r="P552" s="71" t="n">
        <f aca="false">IF(D552&gt;=hwind,vxw,0)</f>
        <v>0</v>
      </c>
      <c r="Q552" s="71" t="n">
        <f aca="false">IF(D552&gt;=hwind,vyw,0)</f>
        <v>0</v>
      </c>
      <c r="R552" s="70" t="n">
        <f aca="false">-const*$M552*$K552*(G552-P552)</f>
        <v>-0.493996146068421</v>
      </c>
      <c r="S552" s="70" t="n">
        <f aca="false">-const*$M552*$K552*(H552-Q552)</f>
        <v>-9.43828836445233</v>
      </c>
      <c r="T552" s="70" t="n">
        <f aca="false">-const*$M552*$K552*I552</f>
        <v>13.7021701840424</v>
      </c>
      <c r="U552" s="72" t="n">
        <f aca="false">omega*EXP(-A552/tau)*30/PI()</f>
        <v>5477.52331023745</v>
      </c>
      <c r="V552" s="70" t="n">
        <f aca="false">const*($O552/omega)*K552*(wy*I552-wz*(H552-Q552))</f>
        <v>0.162108165536768</v>
      </c>
      <c r="W552" s="70" t="n">
        <f aca="false">const*($O552/omega)*K552*(wz*(G552-P552)-wx*I552)</f>
        <v>10.7572357649837</v>
      </c>
      <c r="X552" s="70" t="n">
        <f aca="false">const*($O552/omega)*K552*(wx*(H552-Q552)-wy*(G552-P552))</f>
        <v>7.41561173146665</v>
      </c>
      <c r="Y552" s="70" t="n">
        <f aca="false">R552+V552</f>
        <v>-0.331887980531653</v>
      </c>
      <c r="Z552" s="70" t="n">
        <f aca="false">S552+W552</f>
        <v>1.31894740053137</v>
      </c>
      <c r="AA552" s="70" t="n">
        <f aca="false">T552+X552-32.174</f>
        <v>-11.0562180844909</v>
      </c>
      <c r="AB552" s="0" t="n">
        <f aca="false">IF(($D552-height)*($D553-height)&lt;0,1,0)</f>
        <v>0</v>
      </c>
    </row>
    <row r="553" customFormat="false" ht="12.75" hidden="false" customHeight="false" outlineLevel="0" collapsed="false">
      <c r="A553" s="0" t="n">
        <f aca="false">A552+dt</f>
        <v>5.20999999999993</v>
      </c>
      <c r="B553" s="70" t="n">
        <f aca="false">B552+G552*dt+0.5*Y552*dt*dt</f>
        <v>11.7153952352628</v>
      </c>
      <c r="C553" s="70" t="n">
        <f aca="false">C552+H552*dt+0.5*Z552*dt*dt</f>
        <v>281.149902321695</v>
      </c>
      <c r="D553" s="70" t="n">
        <f aca="false">D552+I552*dt+0.5*AA552*dt*dt</f>
        <v>-86.691911720354</v>
      </c>
      <c r="E553" s="1" t="n">
        <f aca="false">SQRT(B553^2+C553^2)</f>
        <v>281.393884192633</v>
      </c>
      <c r="F553" s="1" t="n">
        <f aca="false">ATAN2(C553,B553)*180/PI()</f>
        <v>2.38611002977967</v>
      </c>
      <c r="G553" s="69" t="n">
        <f aca="false">G552+Y552*dt</f>
        <v>2.39789464822596</v>
      </c>
      <c r="H553" s="69" t="n">
        <f aca="false">H552+Z552*dt</f>
        <v>45.8907654076526</v>
      </c>
      <c r="I553" s="69" t="n">
        <f aca="false">I552+AA552*dt</f>
        <v>-66.7139894973656</v>
      </c>
      <c r="J553" s="1" t="n">
        <f aca="false">SQRT(G553^2+H553^2+I553^2)</f>
        <v>81.0090651908711</v>
      </c>
      <c r="K553" s="1" t="n">
        <f aca="false">IF(D553&gt;=hwind,SQRT((G553-vxw)^2+(H553-vyw)^2+I553^2),J553)</f>
        <v>81.0090651908711</v>
      </c>
      <c r="L553" s="1" t="n">
        <f aca="false">J553/1.467</f>
        <v>55.2209033339271</v>
      </c>
      <c r="M553" s="70" t="n">
        <f aca="false">cd0+cdspin*(spin/1000)*EXP(-A553/(tau*146.7/K553))</f>
        <v>0.473620725531664</v>
      </c>
      <c r="N553" s="71" t="n">
        <f aca="false">(romega/K553)*EXP(-A553/(tau*146.7/K553))</f>
        <v>0.9259333542452</v>
      </c>
      <c r="O553" s="71" t="n">
        <f aca="false">cl2_*N553/(cl0+cl1_*N553)</f>
        <v>0.378041851052682</v>
      </c>
      <c r="P553" s="71" t="n">
        <f aca="false">IF(D553&gt;=hwind,vxw,0)</f>
        <v>0</v>
      </c>
      <c r="Q553" s="71" t="n">
        <f aca="false">IF(D553&gt;=hwind,vyw,0)</f>
        <v>0</v>
      </c>
      <c r="R553" s="70" t="n">
        <f aca="false">-const*$M553*$K553*(G553-P553)</f>
        <v>-0.493859227960228</v>
      </c>
      <c r="S553" s="70" t="n">
        <f aca="false">-const*$M553*$K553*(H553-Q553)</f>
        <v>-9.45144858282015</v>
      </c>
      <c r="T553" s="70" t="n">
        <f aca="false">-const*$M553*$K553*I553</f>
        <v>13.7401029572718</v>
      </c>
      <c r="U553" s="72" t="n">
        <f aca="false">omega*EXP(-A553/tau)*30/PI()</f>
        <v>5475.69777340708</v>
      </c>
      <c r="V553" s="70" t="n">
        <f aca="false">const*($O553/omega)*K553*(wy*I553-wz*(H553-Q553))</f>
        <v>0.16114626619734</v>
      </c>
      <c r="W553" s="70" t="n">
        <f aca="false">const*($O553/omega)*K553*(wz*(G553-P553)-wx*I553)</f>
        <v>10.7848849625808</v>
      </c>
      <c r="X553" s="70" t="n">
        <f aca="false">const*($O553/omega)*K553*(wx*(H553-Q553)-wy*(G553-P553))</f>
        <v>7.42442539064718</v>
      </c>
      <c r="Y553" s="70" t="n">
        <f aca="false">R553+V553</f>
        <v>-0.332712961762888</v>
      </c>
      <c r="Z553" s="70" t="n">
        <f aca="false">S553+W553</f>
        <v>1.33343637976062</v>
      </c>
      <c r="AA553" s="70" t="n">
        <f aca="false">T553+X553-32.174</f>
        <v>-11.009471652081</v>
      </c>
      <c r="AB553" s="0" t="n">
        <f aca="false">IF(($D553-height)*($D554-height)&lt;0,1,0)</f>
        <v>0</v>
      </c>
    </row>
    <row r="554" customFormat="false" ht="12.75" hidden="false" customHeight="false" outlineLevel="0" collapsed="false">
      <c r="A554" s="0" t="n">
        <f aca="false">A553+dt</f>
        <v>5.21999999999993</v>
      </c>
      <c r="B554" s="70" t="n">
        <f aca="false">B553+G553*dt+0.5*Y553*dt*dt</f>
        <v>11.7393575460969</v>
      </c>
      <c r="C554" s="70" t="n">
        <f aca="false">C553+H553*dt+0.5*Z553*dt*dt</f>
        <v>281.608876647591</v>
      </c>
      <c r="D554" s="70" t="n">
        <f aca="false">D553+I553*dt+0.5*AA553*dt*dt</f>
        <v>-87.3596020889102</v>
      </c>
      <c r="E554" s="1" t="n">
        <f aca="false">SQRT(B554^2+C554^2)</f>
        <v>281.853458240826</v>
      </c>
      <c r="F554" s="1" t="n">
        <f aca="false">ATAN2(C554,B554)*180/PI()</f>
        <v>2.38709246289123</v>
      </c>
      <c r="G554" s="69" t="n">
        <f aca="false">G553+Y553*dt</f>
        <v>2.39456751860833</v>
      </c>
      <c r="H554" s="69" t="n">
        <f aca="false">H553+Z553*dt</f>
        <v>45.9040997714502</v>
      </c>
      <c r="I554" s="69" t="n">
        <f aca="false">I553+AA553*dt</f>
        <v>-66.8240842138864</v>
      </c>
      <c r="J554" s="1" t="n">
        <f aca="false">SQRT(G554^2+H554^2+I554^2)</f>
        <v>81.1072041217857</v>
      </c>
      <c r="K554" s="1" t="n">
        <f aca="false">IF(D554&gt;=hwind,SQRT((G554-vxw)^2+(H554-vyw)^2+I554^2),J554)</f>
        <v>81.1072041217857</v>
      </c>
      <c r="L554" s="1" t="n">
        <f aca="false">J554/1.467</f>
        <v>55.2878010373454</v>
      </c>
      <c r="M554" s="70" t="n">
        <f aca="false">cd0+cdspin*(spin/1000)*EXP(-A554/(tau*146.7/K554))</f>
        <v>0.473568805598251</v>
      </c>
      <c r="N554" s="71" t="n">
        <f aca="false">(romega/K554)*EXP(-A554/(tau*146.7/K554))</f>
        <v>0.924535145491327</v>
      </c>
      <c r="O554" s="71" t="n">
        <f aca="false">cl2_*N554/(cl0+cl1_*N554)</f>
        <v>0.377920383692575</v>
      </c>
      <c r="P554" s="71" t="n">
        <f aca="false">IF(D554&gt;=hwind,vxw,0)</f>
        <v>0</v>
      </c>
      <c r="Q554" s="71" t="n">
        <f aca="false">IF(D554&gt;=hwind,vyw,0)</f>
        <v>0</v>
      </c>
      <c r="R554" s="70" t="n">
        <f aca="false">-const*$M554*$K554*(G554-P554)</f>
        <v>-0.493717317560253</v>
      </c>
      <c r="S554" s="70" t="n">
        <f aca="false">-const*$M554*$K554*(H554-Q554)</f>
        <v>-9.46461055203415</v>
      </c>
      <c r="T554" s="70" t="n">
        <f aca="false">-const*$M554*$K554*I554</f>
        <v>13.7779400038278</v>
      </c>
      <c r="U554" s="72" t="n">
        <f aca="false">omega*EXP(-A554/tau)*30/PI()</f>
        <v>5473.87284498758</v>
      </c>
      <c r="V554" s="70" t="n">
        <f aca="false">const*($O554/omega)*K554*(wy*I554-wz*(H554-Q554))</f>
        <v>0.16019091914253</v>
      </c>
      <c r="W554" s="70" t="n">
        <f aca="false">const*($O554/omega)*K554*(wz*(G554-P554)-wx*I554)</f>
        <v>10.8124538486234</v>
      </c>
      <c r="X554" s="70" t="n">
        <f aca="false">const*($O554/omega)*K554*(wx*(H554-Q554)-wy*(G554-P554))</f>
        <v>7.43324138379947</v>
      </c>
      <c r="Y554" s="70" t="n">
        <f aca="false">R554+V554</f>
        <v>-0.333526398417723</v>
      </c>
      <c r="Z554" s="70" t="n">
        <f aca="false">S554+W554</f>
        <v>1.3478432965892</v>
      </c>
      <c r="AA554" s="70" t="n">
        <f aca="false">T554+X554-32.174</f>
        <v>-10.9628186123727</v>
      </c>
      <c r="AB554" s="0" t="n">
        <f aca="false">IF(($D554-height)*($D555-height)&lt;0,1,0)</f>
        <v>0</v>
      </c>
    </row>
    <row r="555" customFormat="false" ht="12.75" hidden="false" customHeight="false" outlineLevel="0" collapsed="false">
      <c r="A555" s="0" t="n">
        <f aca="false">A554+dt</f>
        <v>5.22999999999993</v>
      </c>
      <c r="B555" s="70" t="n">
        <f aca="false">B554+G554*dt+0.5*Y554*dt*dt</f>
        <v>11.7632865449631</v>
      </c>
      <c r="C555" s="70" t="n">
        <f aca="false">C554+H554*dt+0.5*Z554*dt*dt</f>
        <v>282.06798503747</v>
      </c>
      <c r="D555" s="70" t="n">
        <f aca="false">D554+I554*dt+0.5*AA554*dt*dt</f>
        <v>-88.0283910719797</v>
      </c>
      <c r="E555" s="1" t="n">
        <f aca="false">SQRT(B555^2+C555^2)</f>
        <v>282.31316493114</v>
      </c>
      <c r="F555" s="1" t="n">
        <f aca="false">ATAN2(C555,B555)*180/PI()</f>
        <v>2.38806380887788</v>
      </c>
      <c r="G555" s="69" t="n">
        <f aca="false">G554+Y554*dt</f>
        <v>2.39123225462415</v>
      </c>
      <c r="H555" s="69" t="n">
        <f aca="false">H554+Z554*dt</f>
        <v>45.9175782044161</v>
      </c>
      <c r="I555" s="69" t="n">
        <f aca="false">I554+AA554*dt</f>
        <v>-66.9337124000101</v>
      </c>
      <c r="J555" s="1" t="n">
        <f aca="false">SQRT(G555^2+H555^2+I555^2)</f>
        <v>81.2050727202525</v>
      </c>
      <c r="K555" s="1" t="n">
        <f aca="false">IF(D555&gt;=hwind,SQRT((G555-vxw)^2+(H555-vyw)^2+I555^2),J555)</f>
        <v>81.2050727202525</v>
      </c>
      <c r="L555" s="1" t="n">
        <f aca="false">J555/1.467</f>
        <v>55.3545144650664</v>
      </c>
      <c r="M555" s="70" t="n">
        <f aca="false">cd0+cdspin*(spin/1000)*EXP(-A555/(tau*146.7/K555))</f>
        <v>0.473516879719862</v>
      </c>
      <c r="N555" s="71" t="n">
        <f aca="false">(romega/K555)*EXP(-A555/(tau*146.7/K555))</f>
        <v>0.923143357654154</v>
      </c>
      <c r="O555" s="71" t="n">
        <f aca="false">cl2_*N555/(cl0+cl1_*N555)</f>
        <v>0.37779918656415</v>
      </c>
      <c r="P555" s="71" t="n">
        <f aca="false">IF(D555&gt;=hwind,vxw,0)</f>
        <v>0</v>
      </c>
      <c r="Q555" s="71" t="n">
        <f aca="false">IF(D555&gt;=hwind,vyw,0)</f>
        <v>0</v>
      </c>
      <c r="R555" s="70" t="n">
        <f aca="false">-const*$M555*$K555*(G555-P555)</f>
        <v>-0.493570438188703</v>
      </c>
      <c r="S555" s="70" t="n">
        <f aca="false">-const*$M555*$K555*(H555-Q555)</f>
        <v>-9.47777412716436</v>
      </c>
      <c r="T555" s="70" t="n">
        <f aca="false">-const*$M555*$K555*I555</f>
        <v>13.8156808879538</v>
      </c>
      <c r="U555" s="72" t="n">
        <f aca="false">omega*EXP(-A555/tau)*30/PI()</f>
        <v>5472.04852477617</v>
      </c>
      <c r="V555" s="70" t="n">
        <f aca="false">const*($O555/omega)*K555*(wy*I555-wz*(H555-Q555))</f>
        <v>0.159242130039133</v>
      </c>
      <c r="W555" s="70" t="n">
        <f aca="false">const*($O555/omega)*K555*(wz*(G555-P555)-wx*I555)</f>
        <v>10.8399421909894</v>
      </c>
      <c r="X555" s="70" t="n">
        <f aca="false">const*($O555/omega)*K555*(wx*(H555-Q555)-wy*(G555-P555))</f>
        <v>7.44205961902803</v>
      </c>
      <c r="Y555" s="70" t="n">
        <f aca="false">R555+V555</f>
        <v>-0.33432830814957</v>
      </c>
      <c r="Z555" s="70" t="n">
        <f aca="false">S555+W555</f>
        <v>1.36216806382508</v>
      </c>
      <c r="AA555" s="70" t="n">
        <f aca="false">T555+X555-32.174</f>
        <v>-10.9162594930181</v>
      </c>
      <c r="AB555" s="0" t="n">
        <f aca="false">IF(($D555-height)*($D556-height)&lt;0,1,0)</f>
        <v>0</v>
      </c>
    </row>
    <row r="556" customFormat="false" ht="12.75" hidden="false" customHeight="false" outlineLevel="0" collapsed="false">
      <c r="A556" s="0" t="n">
        <f aca="false">A555+dt</f>
        <v>5.23999999999993</v>
      </c>
      <c r="B556" s="70" t="n">
        <f aca="false">B555+G555*dt+0.5*Y555*dt*dt</f>
        <v>11.7871821510939</v>
      </c>
      <c r="C556" s="70" t="n">
        <f aca="false">C555+H555*dt+0.5*Z555*dt*dt</f>
        <v>282.527228927917</v>
      </c>
      <c r="D556" s="70" t="n">
        <f aca="false">D555+I555*dt+0.5*AA555*dt*dt</f>
        <v>-88.6982740089544</v>
      </c>
      <c r="E556" s="1" t="n">
        <f aca="false">SQRT(B556^2+C556^2)</f>
        <v>282.773005693172</v>
      </c>
      <c r="F556" s="1" t="n">
        <f aca="false">ATAN2(C556,B556)*180/PI()</f>
        <v>2.38902409196185</v>
      </c>
      <c r="G556" s="69" t="n">
        <f aca="false">G555+Y555*dt</f>
        <v>2.38788897154265</v>
      </c>
      <c r="H556" s="69" t="n">
        <f aca="false">H555+Z555*dt</f>
        <v>45.9311998850543</v>
      </c>
      <c r="I556" s="69" t="n">
        <f aca="false">I555+AA555*dt</f>
        <v>-67.0428749949403</v>
      </c>
      <c r="J556" s="1" t="n">
        <f aca="false">SQRT(G556^2+H556^2+I556^2)</f>
        <v>81.3026704617285</v>
      </c>
      <c r="K556" s="1" t="n">
        <f aca="false">IF(D556&gt;=hwind,SQRT((G556-vxw)^2+(H556-vyw)^2+I556^2),J556)</f>
        <v>81.3026704617285</v>
      </c>
      <c r="L556" s="1" t="n">
        <f aca="false">J556/1.467</f>
        <v>55.4210432595286</v>
      </c>
      <c r="M556" s="70" t="n">
        <f aca="false">cd0+cdspin*(spin/1000)*EXP(-A556/(tau*146.7/K556))</f>
        <v>0.473464948337251</v>
      </c>
      <c r="N556" s="71" t="n">
        <f aca="false">(romega/K556)*EXP(-A556/(tau*146.7/K556))</f>
        <v>0.921757961962749</v>
      </c>
      <c r="O556" s="71" t="n">
        <f aca="false">cl2_*N556/(cl0+cl1_*N556)</f>
        <v>0.377678260108701</v>
      </c>
      <c r="P556" s="71" t="n">
        <f aca="false">IF(D556&gt;=hwind,vxw,0)</f>
        <v>0</v>
      </c>
      <c r="Q556" s="71" t="n">
        <f aca="false">IF(D556&gt;=hwind,vyw,0)</f>
        <v>0</v>
      </c>
      <c r="R556" s="70" t="n">
        <f aca="false">-const*$M556*$K556*(G556-P556)</f>
        <v>-0.493418613387136</v>
      </c>
      <c r="S556" s="70" t="n">
        <f aca="false">-const*$M556*$K556*(H556-Q556)</f>
        <v>-9.49093916366206</v>
      </c>
      <c r="T556" s="70" t="n">
        <f aca="false">-const*$M556*$K556*I556</f>
        <v>13.8533251804081</v>
      </c>
      <c r="U556" s="72" t="n">
        <f aca="false">omega*EXP(-A556/tau)*30/PI()</f>
        <v>5470.22481257017</v>
      </c>
      <c r="V556" s="70" t="n">
        <f aca="false">const*($O556/omega)*K556*(wy*I556-wz*(H556-Q556))</f>
        <v>0.158299904203021</v>
      </c>
      <c r="W556" s="70" t="n">
        <f aca="false">const*($O556/omega)*K556*(wz*(G556-P556)-wx*I556)</f>
        <v>10.8673497623095</v>
      </c>
      <c r="X556" s="70" t="n">
        <f aca="false">const*($O556/omega)*K556*(wx*(H556-Q556)-wy*(G556-P556))</f>
        <v>7.45088000457283</v>
      </c>
      <c r="Y556" s="70" t="n">
        <f aca="false">R556+V556</f>
        <v>-0.335118709184115</v>
      </c>
      <c r="Z556" s="70" t="n">
        <f aca="false">S556+W556</f>
        <v>1.37641059864742</v>
      </c>
      <c r="AA556" s="70" t="n">
        <f aca="false">T556+X556-32.174</f>
        <v>-10.8697948150191</v>
      </c>
      <c r="AB556" s="0" t="n">
        <f aca="false">IF(($D556-height)*($D557-height)&lt;0,1,0)</f>
        <v>0</v>
      </c>
    </row>
    <row r="557" customFormat="false" ht="12.75" hidden="false" customHeight="false" outlineLevel="0" collapsed="false">
      <c r="A557" s="0" t="n">
        <f aca="false">A556+dt</f>
        <v>5.24999999999993</v>
      </c>
      <c r="B557" s="70" t="n">
        <f aca="false">B556+G556*dt+0.5*Y556*dt*dt</f>
        <v>11.8110442848739</v>
      </c>
      <c r="C557" s="70" t="n">
        <f aca="false">C556+H556*dt+0.5*Z556*dt*dt</f>
        <v>282.986609747298</v>
      </c>
      <c r="D557" s="70" t="n">
        <f aca="false">D556+I556*dt+0.5*AA556*dt*dt</f>
        <v>-89.3692462486446</v>
      </c>
      <c r="E557" s="1" t="n">
        <f aca="false">SQRT(B557^2+C557^2)</f>
        <v>283.232981948375</v>
      </c>
      <c r="F557" s="1" t="n">
        <f aca="false">ATAN2(C557,B557)*180/PI()</f>
        <v>2.3899733365221</v>
      </c>
      <c r="G557" s="69" t="n">
        <f aca="false">G556+Y556*dt</f>
        <v>2.38453778445081</v>
      </c>
      <c r="H557" s="69" t="n">
        <f aca="false">H556+Z556*dt</f>
        <v>45.9449639910408</v>
      </c>
      <c r="I557" s="69" t="n">
        <f aca="false">I556+AA556*dt</f>
        <v>-67.1515729430905</v>
      </c>
      <c r="J557" s="1" t="n">
        <f aca="false">SQRT(G557^2+H557^2+I557^2)</f>
        <v>81.3999968385424</v>
      </c>
      <c r="K557" s="1" t="n">
        <f aca="false">IF(D557&gt;=hwind,SQRT((G557-vxw)^2+(H557-vyw)^2+I557^2),J557)</f>
        <v>81.3999968385424</v>
      </c>
      <c r="L557" s="1" t="n">
        <f aca="false">J557/1.467</f>
        <v>55.487387074671</v>
      </c>
      <c r="M557" s="70" t="n">
        <f aca="false">cd0+cdspin*(spin/1000)*EXP(-A557/(tau*146.7/K557))</f>
        <v>0.473413011888005</v>
      </c>
      <c r="N557" s="71" t="n">
        <f aca="false">(romega/K557)*EXP(-A557/(tau*146.7/K557))</f>
        <v>0.92037892966854</v>
      </c>
      <c r="O557" s="71" t="n">
        <f aca="false">cl2_*N557/(cl0+cl1_*N557)</f>
        <v>0.377557604750798</v>
      </c>
      <c r="P557" s="71" t="n">
        <f aca="false">IF(D557&gt;=hwind,vxw,0)</f>
        <v>0</v>
      </c>
      <c r="Q557" s="71" t="n">
        <f aca="false">IF(D557&gt;=hwind,vyw,0)</f>
        <v>0</v>
      </c>
      <c r="R557" s="70" t="n">
        <f aca="false">-const*$M557*$K557*(G557-P557)</f>
        <v>-0.493261866914373</v>
      </c>
      <c r="S557" s="70" t="n">
        <f aca="false">-const*$M557*$K557*(H557-Q557)</f>
        <v>-9.50410551735247</v>
      </c>
      <c r="T557" s="70" t="n">
        <f aca="false">-const*$M557*$K557*I557</f>
        <v>13.8908724584434</v>
      </c>
      <c r="U557" s="72" t="n">
        <f aca="false">omega*EXP(-A557/tau)*30/PI()</f>
        <v>5468.40170816693</v>
      </c>
      <c r="V557" s="70" t="n">
        <f aca="false">const*($O557/omega)*K557*(wy*I557-wz*(H557-Q557))</f>
        <v>0.15736424660034</v>
      </c>
      <c r="W557" s="70" t="n">
        <f aca="false">const*($O557/omega)*K557*(wz*(G557-P557)-wx*I557)</f>
        <v>10.8946763399426</v>
      </c>
      <c r="X557" s="70" t="n">
        <f aca="false">const*($O557/omega)*K557*(wx*(H557-Q557)-wy*(G557-P557))</f>
        <v>7.45970244880449</v>
      </c>
      <c r="Y557" s="70" t="n">
        <f aca="false">R557+V557</f>
        <v>-0.335897620314033</v>
      </c>
      <c r="Z557" s="70" t="n">
        <f aca="false">S557+W557</f>
        <v>1.3905708225901</v>
      </c>
      <c r="AA557" s="70" t="n">
        <f aca="false">T557+X557-32.174</f>
        <v>-10.8234250927521</v>
      </c>
      <c r="AB557" s="0" t="n">
        <f aca="false">IF(($D557-height)*($D558-height)&lt;0,1,0)</f>
        <v>0</v>
      </c>
    </row>
    <row r="558" customFormat="false" ht="12.75" hidden="false" customHeight="false" outlineLevel="0" collapsed="false">
      <c r="A558" s="0" t="n">
        <f aca="false">A557+dt</f>
        <v>5.25999999999993</v>
      </c>
      <c r="B558" s="70" t="n">
        <f aca="false">B557+G557*dt+0.5*Y557*dt*dt</f>
        <v>11.8348728678374</v>
      </c>
      <c r="C558" s="70" t="n">
        <f aca="false">C557+H557*dt+0.5*Z557*dt*dt</f>
        <v>283.446128915749</v>
      </c>
      <c r="D558" s="70" t="n">
        <f aca="false">D557+I557*dt+0.5*AA557*dt*dt</f>
        <v>-90.0413031493302</v>
      </c>
      <c r="E558" s="1" t="n">
        <f aca="false">SQRT(B558^2+C558^2)</f>
        <v>283.693095110053</v>
      </c>
      <c r="F558" s="1" t="n">
        <f aca="false">ATAN2(C558,B558)*180/PI()</f>
        <v>2.39091156709336</v>
      </c>
      <c r="G558" s="69" t="n">
        <f aca="false">G557+Y557*dt</f>
        <v>2.38117880824767</v>
      </c>
      <c r="H558" s="69" t="n">
        <f aca="false">H557+Z557*dt</f>
        <v>45.9588696992667</v>
      </c>
      <c r="I558" s="69" t="n">
        <f aca="false">I557+AA557*dt</f>
        <v>-67.259807194018</v>
      </c>
      <c r="J558" s="1" t="n">
        <f aca="false">SQRT(G558^2+H558^2+I558^2)</f>
        <v>81.4970513597118</v>
      </c>
      <c r="K558" s="1" t="n">
        <f aca="false">IF(D558&gt;=hwind,SQRT((G558-vxw)^2+(H558-vyw)^2+I558^2),J558)</f>
        <v>81.4970513597118</v>
      </c>
      <c r="L558" s="1" t="n">
        <f aca="false">J558/1.467</f>
        <v>55.553545575809</v>
      </c>
      <c r="M558" s="70" t="n">
        <f aca="false">cd0+cdspin*(spin/1000)*EXP(-A558/(tau*146.7/K558))</f>
        <v>0.473361070806557</v>
      </c>
      <c r="N558" s="71" t="n">
        <f aca="false">(romega/K558)*EXP(-A558/(tau*146.7/K558))</f>
        <v>0.919006232048153</v>
      </c>
      <c r="O558" s="71" t="n">
        <f aca="false">cl2_*N558/(cl0+cl1_*N558)</f>
        <v>0.377437220898492</v>
      </c>
      <c r="P558" s="71" t="n">
        <f aca="false">IF(D558&gt;=hwind,vxw,0)</f>
        <v>0</v>
      </c>
      <c r="Q558" s="71" t="n">
        <f aca="false">IF(D558&gt;=hwind,vyw,0)</f>
        <v>0</v>
      </c>
      <c r="R558" s="70" t="n">
        <f aca="false">-const*$M558*$K558*(G558-P558)</f>
        <v>-0.493100222742419</v>
      </c>
      <c r="S558" s="70" t="n">
        <f aca="false">-const*$M558*$K558*(H558-Q558)</f>
        <v>-9.51727304442778</v>
      </c>
      <c r="T558" s="70" t="n">
        <f aca="false">-const*$M558*$K558*I558</f>
        <v>13.9283223057866</v>
      </c>
      <c r="U558" s="72" t="n">
        <f aca="false">omega*EXP(-A558/tau)*30/PI()</f>
        <v>5466.57921136388</v>
      </c>
      <c r="V558" s="70" t="n">
        <f aca="false">const*($O558/omega)*K558*(wy*I558-wz*(H558-Q558))</f>
        <v>0.156435161848759</v>
      </c>
      <c r="W558" s="70" t="n">
        <f aca="false">const*($O558/omega)*K558*(wz*(G558-P558)-wx*I558)</f>
        <v>10.9219217059526</v>
      </c>
      <c r="X558" s="70" t="n">
        <f aca="false">const*($O558/omega)*K558*(wx*(H558-Q558)-wy*(G558-P558))</f>
        <v>7.46852686021979</v>
      </c>
      <c r="Y558" s="70" t="n">
        <f aca="false">R558+V558</f>
        <v>-0.336665060893661</v>
      </c>
      <c r="Z558" s="70" t="n">
        <f aca="false">S558+W558</f>
        <v>1.40464866152484</v>
      </c>
      <c r="AA558" s="70" t="n">
        <f aca="false">T558+X558-32.174</f>
        <v>-10.7771508339936</v>
      </c>
      <c r="AB558" s="0" t="n">
        <f aca="false">IF(($D558-height)*($D559-height)&lt;0,1,0)</f>
        <v>0</v>
      </c>
    </row>
    <row r="559" customFormat="false" ht="12.75" hidden="false" customHeight="false" outlineLevel="0" collapsed="false">
      <c r="A559" s="0" t="n">
        <f aca="false">A558+dt</f>
        <v>5.26999999999993</v>
      </c>
      <c r="B559" s="70" t="n">
        <f aca="false">B558+G558*dt+0.5*Y558*dt*dt</f>
        <v>11.8586678226668</v>
      </c>
      <c r="C559" s="70" t="n">
        <f aca="false">C558+H558*dt+0.5*Z558*dt*dt</f>
        <v>283.905787845175</v>
      </c>
      <c r="D559" s="70" t="n">
        <f aca="false">D558+I558*dt+0.5*AA558*dt*dt</f>
        <v>-90.714440078812</v>
      </c>
      <c r="E559" s="1" t="n">
        <f aca="false">SQRT(B559^2+C559^2)</f>
        <v>284.153346583351</v>
      </c>
      <c r="F559" s="1" t="n">
        <f aca="false">ATAN2(C559,B559)*180/PI()</f>
        <v>2.3918388083651</v>
      </c>
      <c r="G559" s="69" t="n">
        <f aca="false">G558+Y558*dt</f>
        <v>2.37781215763874</v>
      </c>
      <c r="H559" s="69" t="n">
        <f aca="false">H558+Z558*dt</f>
        <v>45.9729161858819</v>
      </c>
      <c r="I559" s="69" t="n">
        <f aca="false">I558+AA558*dt</f>
        <v>-67.367578702358</v>
      </c>
      <c r="J559" s="1" t="n">
        <f aca="false">SQRT(G559^2+H559^2+I559^2)</f>
        <v>81.5938335507625</v>
      </c>
      <c r="K559" s="1" t="n">
        <f aca="false">IF(D559&gt;=hwind,SQRT((G559-vxw)^2+(H559-vyw)^2+I559^2),J559)</f>
        <v>81.5938335507625</v>
      </c>
      <c r="L559" s="1" t="n">
        <f aca="false">J559/1.467</f>
        <v>55.6195184395109</v>
      </c>
      <c r="M559" s="70" t="n">
        <f aca="false">cd0+cdspin*(spin/1000)*EXP(-A559/(tau*146.7/K559))</f>
        <v>0.473309125524186</v>
      </c>
      <c r="N559" s="71" t="n">
        <f aca="false">(romega/K559)*EXP(-A559/(tau*146.7/K559))</f>
        <v>0.917639840406183</v>
      </c>
      <c r="O559" s="71" t="n">
        <f aca="false">cl2_*N559/(cl0+cl1_*N559)</f>
        <v>0.377317108943522</v>
      </c>
      <c r="P559" s="71" t="n">
        <f aca="false">IF(D559&gt;=hwind,vxw,0)</f>
        <v>0</v>
      </c>
      <c r="Q559" s="71" t="n">
        <f aca="false">IF(D559&gt;=hwind,vyw,0)</f>
        <v>0</v>
      </c>
      <c r="R559" s="70" t="n">
        <f aca="false">-const*$M559*$K559*(G559-P559)</f>
        <v>-0.492933705052417</v>
      </c>
      <c r="S559" s="70" t="n">
        <f aca="false">-const*$M559*$K559*(H559-Q559)</f>
        <v>-9.53044160144041</v>
      </c>
      <c r="T559" s="70" t="n">
        <f aca="false">-const*$M559*$K559*I559</f>
        <v>13.965674312617</v>
      </c>
      <c r="U559" s="72" t="n">
        <f aca="false">omega*EXP(-A559/tau)*30/PI()</f>
        <v>5464.75732195853</v>
      </c>
      <c r="V559" s="70" t="n">
        <f aca="false">const*($O559/omega)*K559*(wy*I559-wz*(H559-Q559))</f>
        <v>0.155512654218767</v>
      </c>
      <c r="W559" s="70" t="n">
        <f aca="false">const*($O559/omega)*K559*(wz*(G559-P559)-wx*I559)</f>
        <v>10.949085647084</v>
      </c>
      <c r="X559" s="70" t="n">
        <f aca="false">const*($O559/omega)*K559*(wx*(H559-Q559)-wy*(G559-P559))</f>
        <v>7.47735314743728</v>
      </c>
      <c r="Y559" s="70" t="n">
        <f aca="false">R559+V559</f>
        <v>-0.33742105083365</v>
      </c>
      <c r="Z559" s="70" t="n">
        <f aca="false">S559+W559</f>
        <v>1.41864404564362</v>
      </c>
      <c r="AA559" s="70" t="n">
        <f aca="false">T559+X559-32.174</f>
        <v>-10.7309725399458</v>
      </c>
      <c r="AB559" s="0" t="n">
        <f aca="false">IF(($D559-height)*($D560-height)&lt;0,1,0)</f>
        <v>0</v>
      </c>
    </row>
    <row r="560" customFormat="false" ht="12.75" hidden="false" customHeight="false" outlineLevel="0" collapsed="false">
      <c r="A560" s="0" t="n">
        <f aca="false">A559+dt</f>
        <v>5.27999999999993</v>
      </c>
      <c r="B560" s="70" t="n">
        <f aca="false">B559+G559*dt+0.5*Y559*dt*dt</f>
        <v>11.8824290731907</v>
      </c>
      <c r="C560" s="70" t="n">
        <f aca="false">C559+H559*dt+0.5*Z559*dt*dt</f>
        <v>284.365587939236</v>
      </c>
      <c r="D560" s="70" t="n">
        <f aca="false">D559+I559*dt+0.5*AA559*dt*dt</f>
        <v>-91.3886524144626</v>
      </c>
      <c r="E560" s="1" t="n">
        <f aca="false">SQRT(B560^2+C560^2)</f>
        <v>284.613737765251</v>
      </c>
      <c r="F560" s="1" t="n">
        <f aca="false">ATAN2(C560,B560)*180/PI()</f>
        <v>2.39275508518047</v>
      </c>
      <c r="G560" s="69" t="n">
        <f aca="false">G559+Y559*dt</f>
        <v>2.3744379471304</v>
      </c>
      <c r="H560" s="69" t="n">
        <f aca="false">H559+Z559*dt</f>
        <v>45.9871026263384</v>
      </c>
      <c r="I560" s="69" t="n">
        <f aca="false">I559+AA559*dt</f>
        <v>-67.4748884277574</v>
      </c>
      <c r="J560" s="1" t="n">
        <f aca="false">SQRT(G560^2+H560^2+I560^2)</f>
        <v>81.6903429535491</v>
      </c>
      <c r="K560" s="1" t="n">
        <f aca="false">IF(D560&gt;=hwind,SQRT((G560-vxw)^2+(H560-vyw)^2+I560^2),J560)</f>
        <v>81.6903429535491</v>
      </c>
      <c r="L560" s="1" t="n">
        <f aca="false">J560/1.467</f>
        <v>55.6853053534758</v>
      </c>
      <c r="M560" s="70" t="n">
        <f aca="false">cd0+cdspin*(spin/1000)*EXP(-A560/(tau*146.7/K560))</f>
        <v>0.473257176469036</v>
      </c>
      <c r="N560" s="71" t="n">
        <f aca="false">(romega/K560)*EXP(-A560/(tau*146.7/K560))</f>
        <v>0.916279726077878</v>
      </c>
      <c r="O560" s="71" t="n">
        <f aca="false">cl2_*N560/(cl0+cl1_*N560)</f>
        <v>0.377197269261513</v>
      </c>
      <c r="P560" s="71" t="n">
        <f aca="false">IF(D560&gt;=hwind,vxw,0)</f>
        <v>0</v>
      </c>
      <c r="Q560" s="71" t="n">
        <f aca="false">IF(D560&gt;=hwind,vyw,0)</f>
        <v>0</v>
      </c>
      <c r="R560" s="70" t="n">
        <f aca="false">-const*$M560*$K560*(G560-P560)</f>
        <v>-0.492762338230602</v>
      </c>
      <c r="S560" s="70" t="n">
        <f aca="false">-const*$M560*$K560*(H560-Q560)</f>
        <v>-9.54361104529664</v>
      </c>
      <c r="T560" s="70" t="n">
        <f aca="false">-const*$M560*$K560*I560</f>
        <v>14.0029280755446</v>
      </c>
      <c r="U560" s="72" t="n">
        <f aca="false">omega*EXP(-A560/tau)*30/PI()</f>
        <v>5462.93603974844</v>
      </c>
      <c r="V560" s="70" t="n">
        <f aca="false">const*($O560/omega)*K560*(wy*I560-wz*(H560-Q560))</f>
        <v>0.154596727635013</v>
      </c>
      <c r="W560" s="70" t="n">
        <f aca="false">const*($O560/omega)*K560*(wz*(G560-P560)-wx*I560)</f>
        <v>10.9761679547375</v>
      </c>
      <c r="X560" s="70" t="n">
        <f aca="false">const*($O560/omega)*K560*(wx*(H560-Q560)-wy*(G560-P560))</f>
        <v>7.48618121919324</v>
      </c>
      <c r="Y560" s="70" t="n">
        <f aca="false">R560+V560</f>
        <v>-0.338165610595589</v>
      </c>
      <c r="Z560" s="70" t="n">
        <f aca="false">S560+W560</f>
        <v>1.43255690944082</v>
      </c>
      <c r="AA560" s="70" t="n">
        <f aca="false">T560+X560-32.174</f>
        <v>-10.6848907052622</v>
      </c>
      <c r="AB560" s="0" t="n">
        <f aca="false">IF(($D560-height)*($D561-height)&lt;0,1,0)</f>
        <v>0</v>
      </c>
    </row>
    <row r="561" customFormat="false" ht="12.75" hidden="false" customHeight="false" outlineLevel="0" collapsed="false">
      <c r="A561" s="0" t="n">
        <f aca="false">A560+dt</f>
        <v>5.28999999999993</v>
      </c>
      <c r="B561" s="70" t="n">
        <f aca="false">B560+G560*dt+0.5*Y560*dt*dt</f>
        <v>11.9061565443814</v>
      </c>
      <c r="C561" s="70" t="n">
        <f aca="false">C560+H560*dt+0.5*Z560*dt*dt</f>
        <v>284.825530593345</v>
      </c>
      <c r="D561" s="70" t="n">
        <f aca="false">D560+I560*dt+0.5*AA560*dt*dt</f>
        <v>-92.0639355432754</v>
      </c>
      <c r="E561" s="1" t="n">
        <f aca="false">SQRT(B561^2+C561^2)</f>
        <v>285.074270044562</v>
      </c>
      <c r="F561" s="1" t="n">
        <f aca="false">ATAN2(C561,B561)*180/PI()</f>
        <v>2.39366042253534</v>
      </c>
      <c r="G561" s="69" t="n">
        <f aca="false">G560+Y560*dt</f>
        <v>2.37105629102444</v>
      </c>
      <c r="H561" s="69" t="n">
        <f aca="false">H560+Z560*dt</f>
        <v>46.0014281954328</v>
      </c>
      <c r="I561" s="69" t="n">
        <f aca="false">I560+AA560*dt</f>
        <v>-67.58173733481</v>
      </c>
      <c r="J561" s="1" t="n">
        <f aca="false">SQRT(G561^2+H561^2+I561^2)</f>
        <v>81.7865791260768</v>
      </c>
      <c r="K561" s="1" t="n">
        <f aca="false">IF(D561&gt;=hwind,SQRT((G561-vxw)^2+(H561-vyw)^2+I561^2),J561)</f>
        <v>81.7865791260768</v>
      </c>
      <c r="L561" s="1" t="n">
        <f aca="false">J561/1.467</f>
        <v>55.7509060164123</v>
      </c>
      <c r="M561" s="70" t="n">
        <f aca="false">cd0+cdspin*(spin/1000)*EXP(-A561/(tau*146.7/K561))</f>
        <v>0.473205224066116</v>
      </c>
      <c r="N561" s="71" t="n">
        <f aca="false">(romega/K561)*EXP(-A561/(tau*146.7/K561))</f>
        <v>0.91492586043176</v>
      </c>
      <c r="O561" s="71" t="n">
        <f aca="false">cl2_*N561/(cl0+cl1_*N561)</f>
        <v>0.377077702212179</v>
      </c>
      <c r="P561" s="71" t="n">
        <f aca="false">IF(D561&gt;=hwind,vxw,0)</f>
        <v>0</v>
      </c>
      <c r="Q561" s="71" t="n">
        <f aca="false">IF(D561&gt;=hwind,vyw,0)</f>
        <v>0</v>
      </c>
      <c r="R561" s="70" t="n">
        <f aca="false">-const*$M561*$K561*(G561-P561)</f>
        <v>-0.492586146864297</v>
      </c>
      <c r="S561" s="70" t="n">
        <f aca="false">-const*$M561*$K561*(H561-Q561)</f>
        <v>-9.55678123325047</v>
      </c>
      <c r="T561" s="70" t="n">
        <f aca="false">-const*$M561*$K561*I561</f>
        <v>14.0400831975886</v>
      </c>
      <c r="U561" s="72" t="n">
        <f aca="false">omega*EXP(-A561/tau)*30/PI()</f>
        <v>5461.11536453125</v>
      </c>
      <c r="V561" s="70" t="n">
        <f aca="false">const*($O561/omega)*K561*(wy*I561-wz*(H561-Q561))</f>
        <v>0.153687385677696</v>
      </c>
      <c r="W561" s="70" t="n">
        <f aca="false">const*($O561/omega)*K561*(wz*(G561-P561)-wx*I561)</f>
        <v>11.0031684249452</v>
      </c>
      <c r="X561" s="70" t="n">
        <f aca="false">const*($O561/omega)*K561*(wx*(H561-Q561)-wy*(G561-P561))</f>
        <v>7.49501098433777</v>
      </c>
      <c r="Y561" s="70" t="n">
        <f aca="false">R561+V561</f>
        <v>-0.338898761186601</v>
      </c>
      <c r="Z561" s="70" t="n">
        <f aca="false">S561+W561</f>
        <v>1.44638719169472</v>
      </c>
      <c r="AA561" s="70" t="n">
        <f aca="false">T561+X561-32.174</f>
        <v>-10.6389058180736</v>
      </c>
      <c r="AB561" s="0" t="n">
        <f aca="false">IF(($D561-height)*($D562-height)&lt;0,1,0)</f>
        <v>0</v>
      </c>
    </row>
    <row r="562" customFormat="false" ht="12.75" hidden="false" customHeight="false" outlineLevel="0" collapsed="false">
      <c r="A562" s="0" t="n">
        <f aca="false">A561+dt</f>
        <v>5.29999999999993</v>
      </c>
      <c r="B562" s="70" t="n">
        <f aca="false">B561+G561*dt+0.5*Y561*dt*dt</f>
        <v>11.9298501623536</v>
      </c>
      <c r="C562" s="70" t="n">
        <f aca="false">C561+H561*dt+0.5*Z561*dt*dt</f>
        <v>285.285617194659</v>
      </c>
      <c r="D562" s="70" t="n">
        <f aca="false">D561+I561*dt+0.5*AA561*dt*dt</f>
        <v>-92.7402848619144</v>
      </c>
      <c r="E562" s="1" t="n">
        <f aca="false">SQRT(B562^2+C562^2)</f>
        <v>285.534944801917</v>
      </c>
      <c r="F562" s="1" t="n">
        <f aca="false">ATAN2(C562,B562)*180/PI()</f>
        <v>2.39455484557716</v>
      </c>
      <c r="G562" s="69" t="n">
        <f aca="false">G561+Y561*dt</f>
        <v>2.36766730341258</v>
      </c>
      <c r="H562" s="69" t="n">
        <f aca="false">H561+Z561*dt</f>
        <v>46.0158920673497</v>
      </c>
      <c r="I562" s="69" t="n">
        <f aca="false">I561+AA561*dt</f>
        <v>-67.6881263929908</v>
      </c>
      <c r="J562" s="1" t="n">
        <f aca="false">SQRT(G562^2+H562^2+I562^2)</f>
        <v>81.8825416423252</v>
      </c>
      <c r="K562" s="1" t="n">
        <f aca="false">IF(D562&gt;=hwind,SQRT((G562-vxw)^2+(H562-vyw)^2+I562^2),J562)</f>
        <v>81.8825416423252</v>
      </c>
      <c r="L562" s="1" t="n">
        <f aca="false">J562/1.467</f>
        <v>55.8163201379177</v>
      </c>
      <c r="M562" s="70" t="n">
        <f aca="false">cd0+cdspin*(spin/1000)*EXP(-A562/(tau*146.7/K562))</f>
        <v>0.473153268737313</v>
      </c>
      <c r="N562" s="71" t="n">
        <f aca="false">(romega/K562)*EXP(-A562/(tau*146.7/K562))</f>
        <v>0.913578214872174</v>
      </c>
      <c r="O562" s="71" t="n">
        <f aca="false">cl2_*N562/(cl0+cl1_*N562)</f>
        <v>0.376958408139515</v>
      </c>
      <c r="P562" s="71" t="n">
        <f aca="false">IF(D562&gt;=hwind,vxw,0)</f>
        <v>0</v>
      </c>
      <c r="Q562" s="71" t="n">
        <f aca="false">IF(D562&gt;=hwind,vyw,0)</f>
        <v>0</v>
      </c>
      <c r="R562" s="70" t="n">
        <f aca="false">-const*$M562*$K562*(G562-P562)</f>
        <v>-0.492405155737904</v>
      </c>
      <c r="S562" s="70" t="n">
        <f aca="false">-const*$M562*$K562*(H562-Q562)</f>
        <v>-9.5699520228977</v>
      </c>
      <c r="T562" s="70" t="n">
        <f aca="false">-const*$M562*$K562*I562</f>
        <v>14.0771392881543</v>
      </c>
      <c r="U562" s="72" t="n">
        <f aca="false">omega*EXP(-A562/tau)*30/PI()</f>
        <v>5459.29529610467</v>
      </c>
      <c r="V562" s="70" t="n">
        <f aca="false">const*($O562/omega)*K562*(wy*I562-wz*(H562-Q562))</f>
        <v>0.152784631583992</v>
      </c>
      <c r="W562" s="70" t="n">
        <f aca="false">const*($O562/omega)*K562*(wz*(G562-P562)-wx*I562)</f>
        <v>11.0300868583463</v>
      </c>
      <c r="X562" s="70" t="n">
        <f aca="false">const*($O562/omega)*K562*(wx*(H562-Q562)-wy*(G562-P562))</f>
        <v>7.5038423518311</v>
      </c>
      <c r="Y562" s="70" t="n">
        <f aca="false">R562+V562</f>
        <v>-0.339620524153912</v>
      </c>
      <c r="Z562" s="70" t="n">
        <f aca="false">S562+W562</f>
        <v>1.46013483544859</v>
      </c>
      <c r="AA562" s="70" t="n">
        <f aca="false">T562+X562-32.174</f>
        <v>-10.5930183600146</v>
      </c>
      <c r="AB562" s="0" t="n">
        <f aca="false">IF(($D562-height)*($D563-height)&lt;0,1,0)</f>
        <v>0</v>
      </c>
    </row>
    <row r="563" customFormat="false" ht="12.75" hidden="false" customHeight="false" outlineLevel="0" collapsed="false">
      <c r="A563" s="0" t="n">
        <f aca="false">A562+dt</f>
        <v>5.30999999999993</v>
      </c>
      <c r="B563" s="70" t="n">
        <f aca="false">B562+G562*dt+0.5*Y562*dt*dt</f>
        <v>11.9535098543615</v>
      </c>
      <c r="C563" s="70" t="n">
        <f aca="false">C562+H562*dt+0.5*Z562*dt*dt</f>
        <v>285.745849122074</v>
      </c>
      <c r="D563" s="70" t="n">
        <f aca="false">D562+I562*dt+0.5*AA562*dt*dt</f>
        <v>-93.4176957767624</v>
      </c>
      <c r="E563" s="1" t="n">
        <f aca="false">SQRT(B563^2+C563^2)</f>
        <v>285.995763409764</v>
      </c>
      <c r="F563" s="1" t="n">
        <f aca="false">ATAN2(C563,B563)*180/PI()</f>
        <v>2.39543837960395</v>
      </c>
      <c r="G563" s="69" t="n">
        <f aca="false">G562+Y562*dt</f>
        <v>2.36427109817104</v>
      </c>
      <c r="H563" s="69" t="n">
        <f aca="false">H562+Z562*dt</f>
        <v>46.0304934157042</v>
      </c>
      <c r="I563" s="69" t="n">
        <f aca="false">I562+AA562*dt</f>
        <v>-67.7940565765909</v>
      </c>
      <c r="J563" s="1" t="n">
        <f aca="false">SQRT(G563^2+H563^2+I563^2)</f>
        <v>81.9782300920729</v>
      </c>
      <c r="K563" s="1" t="n">
        <f aca="false">IF(D563&gt;=hwind,SQRT((G563-vxw)^2+(H563-vyw)^2+I563^2),J563)</f>
        <v>81.9782300920729</v>
      </c>
      <c r="L563" s="1" t="n">
        <f aca="false">J563/1.467</f>
        <v>55.8815474383592</v>
      </c>
      <c r="M563" s="70" t="n">
        <f aca="false">cd0+cdspin*(spin/1000)*EXP(-A563/(tau*146.7/K563))</f>
        <v>0.4731013109014</v>
      </c>
      <c r="N563" s="71" t="n">
        <f aca="false">(romega/K563)*EXP(-A563/(tau*146.7/K563))</f>
        <v>0.912236760841754</v>
      </c>
      <c r="O563" s="71" t="n">
        <f aca="false">cl2_*N563/(cl0+cl1_*N563)</f>
        <v>0.376839387371999</v>
      </c>
      <c r="P563" s="71" t="n">
        <f aca="false">IF(D563&gt;=hwind,vxw,0)</f>
        <v>0</v>
      </c>
      <c r="Q563" s="71" t="n">
        <f aca="false">IF(D563&gt;=hwind,vyw,0)</f>
        <v>0</v>
      </c>
      <c r="R563" s="70" t="n">
        <f aca="false">-const*$M563*$K563*(G563-P563)</f>
        <v>-0.492219389828935</v>
      </c>
      <c r="S563" s="70" t="n">
        <f aca="false">-const*$M563*$K563*(H563-Q563)</f>
        <v>-9.58312327217039</v>
      </c>
      <c r="T563" s="70" t="n">
        <f aca="false">-const*$M563*$K563*I563</f>
        <v>14.1140959630103</v>
      </c>
      <c r="U563" s="72" t="n">
        <f aca="false">omega*EXP(-A563/tau)*30/PI()</f>
        <v>5457.47583426645</v>
      </c>
      <c r="V563" s="70" t="n">
        <f aca="false">const*($O563/omega)*K563*(wy*I563-wz*(H563-Q563))</f>
        <v>0.151888468249529</v>
      </c>
      <c r="W563" s="70" t="n">
        <f aca="false">const*($O563/omega)*K563*(wz*(G563-P563)-wx*I563)</f>
        <v>11.0569230601618</v>
      </c>
      <c r="X563" s="70" t="n">
        <f aca="false">const*($O563/omega)*K563*(wx*(H563-Q563)-wy*(G563-P563))</f>
        <v>7.51267523074015</v>
      </c>
      <c r="Y563" s="70" t="n">
        <f aca="false">R563+V563</f>
        <v>-0.340330921579406</v>
      </c>
      <c r="Z563" s="70" t="n">
        <f aca="false">S563+W563</f>
        <v>1.47379978799136</v>
      </c>
      <c r="AA563" s="70" t="n">
        <f aca="false">T563+X563-32.174</f>
        <v>-10.5472288062495</v>
      </c>
      <c r="AB563" s="0" t="n">
        <f aca="false">IF(($D563-height)*($D564-height)&lt;0,1,0)</f>
        <v>0</v>
      </c>
    </row>
    <row r="564" customFormat="false" ht="12.75" hidden="false" customHeight="false" outlineLevel="0" collapsed="false">
      <c r="A564" s="0" t="n">
        <f aca="false">A563+dt</f>
        <v>5.31999999999993</v>
      </c>
      <c r="B564" s="70" t="n">
        <f aca="false">B563+G563*dt+0.5*Y563*dt*dt</f>
        <v>11.9771355487972</v>
      </c>
      <c r="C564" s="70" t="n">
        <f aca="false">C563+H563*dt+0.5*Z563*dt*dt</f>
        <v>286.206227746221</v>
      </c>
      <c r="D564" s="70" t="n">
        <f aca="false">D563+I563*dt+0.5*AA563*dt*dt</f>
        <v>-94.0961637039686</v>
      </c>
      <c r="E564" s="1" t="n">
        <f aca="false">SQRT(B564^2+C564^2)</f>
        <v>286.456727232362</v>
      </c>
      <c r="F564" s="1" t="n">
        <f aca="false">ATAN2(C564,B564)*180/PI()</f>
        <v>2.39631105006322</v>
      </c>
      <c r="G564" s="69" t="n">
        <f aca="false">G563+Y563*dt</f>
        <v>2.36086778895524</v>
      </c>
      <c r="H564" s="69" t="n">
        <f aca="false">H563+Z563*dt</f>
        <v>46.0452314135841</v>
      </c>
      <c r="I564" s="69" t="n">
        <f aca="false">I563+AA563*dt</f>
        <v>-67.8995288646534</v>
      </c>
      <c r="J564" s="1" t="n">
        <f aca="false">SQRT(G564^2+H564^2+I564^2)</f>
        <v>82.0736440807239</v>
      </c>
      <c r="K564" s="1" t="n">
        <f aca="false">IF(D564&gt;=hwind,SQRT((G564-vxw)^2+(H564-vyw)^2+I564^2),J564)</f>
        <v>82.0736440807239</v>
      </c>
      <c r="L564" s="1" t="n">
        <f aca="false">J564/1.467</f>
        <v>55.9465876487552</v>
      </c>
      <c r="M564" s="70" t="n">
        <f aca="false">cd0+cdspin*(spin/1000)*EXP(-A564/(tau*146.7/K564))</f>
        <v>0.473049350974047</v>
      </c>
      <c r="N564" s="71" t="n">
        <f aca="false">(romega/K564)*EXP(-A564/(tau*146.7/K564))</f>
        <v>0.910901469823841</v>
      </c>
      <c r="O564" s="71" t="n">
        <f aca="false">cl2_*N564/(cl0+cl1_*N564)</f>
        <v>0.376720640222779</v>
      </c>
      <c r="P564" s="71" t="n">
        <f aca="false">IF(D564&gt;=hwind,vxw,0)</f>
        <v>0</v>
      </c>
      <c r="Q564" s="71" t="n">
        <f aca="false">IF(D564&gt;=hwind,vyw,0)</f>
        <v>0</v>
      </c>
      <c r="R564" s="70" t="n">
        <f aca="false">-const*$M564*$K564*(G564-P564)</f>
        <v>-0.492028874304049</v>
      </c>
      <c r="S564" s="70" t="n">
        <f aca="false">-const*$M564*$K564*(H564-Q564)</f>
        <v>-9.59629483933151</v>
      </c>
      <c r="T564" s="70" t="n">
        <f aca="false">-const*$M564*$K564*I564</f>
        <v>14.1509528442654</v>
      </c>
      <c r="U564" s="72" t="n">
        <f aca="false">omega*EXP(-A564/tau)*30/PI()</f>
        <v>5455.65697881445</v>
      </c>
      <c r="V564" s="70" t="n">
        <f aca="false">const*($O564/omega)*K564*(wy*I564-wz*(H564-Q564))</f>
        <v>0.1509988982299</v>
      </c>
      <c r="W564" s="70" t="n">
        <f aca="false">const*($O564/omega)*K564*(wz*(G564-P564)-wx*I564)</f>
        <v>11.0836768401693</v>
      </c>
      <c r="X564" s="70" t="n">
        <f aca="false">const*($O564/omega)*K564*(wx*(H564-Q564)-wy*(G564-P564))</f>
        <v>7.52150953023527</v>
      </c>
      <c r="Y564" s="70" t="n">
        <f aca="false">R564+V564</f>
        <v>-0.341029976074148</v>
      </c>
      <c r="Z564" s="70" t="n">
        <f aca="false">S564+W564</f>
        <v>1.48738200083776</v>
      </c>
      <c r="AA564" s="70" t="n">
        <f aca="false">T564+X564-32.174</f>
        <v>-10.5015376254994</v>
      </c>
      <c r="AB564" s="0" t="n">
        <f aca="false">IF(($D564-height)*($D565-height)&lt;0,1,0)</f>
        <v>0</v>
      </c>
    </row>
    <row r="565" customFormat="false" ht="12.75" hidden="false" customHeight="false" outlineLevel="0" collapsed="false">
      <c r="A565" s="0" t="n">
        <f aca="false">A564+dt</f>
        <v>5.32999999999993</v>
      </c>
      <c r="B565" s="70" t="n">
        <f aca="false">B564+G564*dt+0.5*Y564*dt*dt</f>
        <v>12.0007271751879</v>
      </c>
      <c r="C565" s="70" t="n">
        <f aca="false">C564+H564*dt+0.5*Z564*dt*dt</f>
        <v>286.666754429457</v>
      </c>
      <c r="D565" s="70" t="n">
        <f aca="false">D564+I564*dt+0.5*AA564*dt*dt</f>
        <v>-94.7756840694964</v>
      </c>
      <c r="E565" s="1" t="n">
        <f aca="false">SQRT(B565^2+C565^2)</f>
        <v>286.917837625777</v>
      </c>
      <c r="F565" s="1" t="n">
        <f aca="false">ATAN2(C565,B565)*180/PI()</f>
        <v>2.39717288255084</v>
      </c>
      <c r="G565" s="69" t="n">
        <f aca="false">G564+Y564*dt</f>
        <v>2.3574574891945</v>
      </c>
      <c r="H565" s="69" t="n">
        <f aca="false">H564+Z564*dt</f>
        <v>46.0601052335925</v>
      </c>
      <c r="I565" s="69" t="n">
        <f aca="false">I564+AA564*dt</f>
        <v>-68.0045442409084</v>
      </c>
      <c r="J565" s="1" t="n">
        <f aca="false">SQRT(G565^2+H565^2+I565^2)</f>
        <v>82.1687832291354</v>
      </c>
      <c r="K565" s="1" t="n">
        <f aca="false">IF(D565&gt;=hwind,SQRT((G565-vxw)^2+(H565-vyw)^2+I565^2),J565)</f>
        <v>82.1687832291354</v>
      </c>
      <c r="L565" s="1" t="n">
        <f aca="false">J565/1.467</f>
        <v>56.0114405106581</v>
      </c>
      <c r="M565" s="70" t="n">
        <f aca="false">cd0+cdspin*(spin/1000)*EXP(-A565/(tau*146.7/K565))</f>
        <v>0.472997389367828</v>
      </c>
      <c r="N565" s="71" t="n">
        <f aca="false">(romega/K565)*EXP(-A565/(tau*146.7/K565))</f>
        <v>0.909572313344811</v>
      </c>
      <c r="O565" s="71" t="n">
        <f aca="false">cl2_*N565/(cl0+cl1_*N565)</f>
        <v>0.376602166989871</v>
      </c>
      <c r="P565" s="71" t="n">
        <f aca="false">IF(D565&gt;=hwind,vxw,0)</f>
        <v>0</v>
      </c>
      <c r="Q565" s="71" t="n">
        <f aca="false">IF(D565&gt;=hwind,vyw,0)</f>
        <v>0</v>
      </c>
      <c r="R565" s="70" t="n">
        <f aca="false">-const*$M565*$K565*(G565-P565)</f>
        <v>-0.491833634515117</v>
      </c>
      <c r="S565" s="70" t="n">
        <f aca="false">-const*$M565*$K565*(H565-Q565)</f>
        <v>-9.60946658296984</v>
      </c>
      <c r="T565" s="70" t="n">
        <f aca="false">-const*$M565*$K565*I565</f>
        <v>14.1877095603443</v>
      </c>
      <c r="U565" s="72" t="n">
        <f aca="false">omega*EXP(-A565/tau)*30/PI()</f>
        <v>5453.83872954656</v>
      </c>
      <c r="V565" s="70" t="n">
        <f aca="false">const*($O565/omega)*K565*(wy*I565-wz*(H565-Q565))</f>
        <v>0.150115923742222</v>
      </c>
      <c r="W565" s="70" t="n">
        <f aca="false">const*($O565/omega)*K565*(wz*(G565-P565)-wx*I565)</f>
        <v>11.1103480126779</v>
      </c>
      <c r="X565" s="70" t="n">
        <f aca="false">const*($O565/omega)*K565*(wx*(H565-Q565)-wy*(G565-P565))</f>
        <v>7.53034515958715</v>
      </c>
      <c r="Y565" s="70" t="n">
        <f aca="false">R565+V565</f>
        <v>-0.341717710772895</v>
      </c>
      <c r="Z565" s="70" t="n">
        <f aca="false">S565+W565</f>
        <v>1.50088142970811</v>
      </c>
      <c r="AA565" s="70" t="n">
        <f aca="false">T565+X565-32.174</f>
        <v>-10.4559452800686</v>
      </c>
      <c r="AB565" s="0" t="n">
        <f aca="false">IF(($D565-height)*($D566-height)&lt;0,1,0)</f>
        <v>0</v>
      </c>
    </row>
    <row r="566" customFormat="false" ht="12.75" hidden="false" customHeight="false" outlineLevel="0" collapsed="false">
      <c r="A566" s="0" t="n">
        <f aca="false">A565+dt</f>
        <v>5.33999999999993</v>
      </c>
      <c r="B566" s="70" t="n">
        <f aca="false">B565+G565*dt+0.5*Y565*dt*dt</f>
        <v>12.0242846641943</v>
      </c>
      <c r="C566" s="70" t="n">
        <f aca="false">C565+H565*dt+0.5*Z565*dt*dt</f>
        <v>287.127430525864</v>
      </c>
      <c r="D566" s="70" t="n">
        <f aca="false">D565+I565*dt+0.5*AA565*dt*dt</f>
        <v>-95.4562523091695</v>
      </c>
      <c r="E566" s="1" t="n">
        <f aca="false">SQRT(B566^2+C566^2)</f>
        <v>287.379095937875</v>
      </c>
      <c r="F566" s="1" t="n">
        <f aca="false">ATAN2(C566,B566)*180/PI()</f>
        <v>2.39802390281002</v>
      </c>
      <c r="G566" s="69" t="n">
        <f aca="false">G565+Y565*dt</f>
        <v>2.35404031208677</v>
      </c>
      <c r="H566" s="69" t="n">
        <f aca="false">H565+Z565*dt</f>
        <v>46.0751140478896</v>
      </c>
      <c r="I566" s="69" t="n">
        <f aca="false">I565+AA565*dt</f>
        <v>-68.1091036937091</v>
      </c>
      <c r="J566" s="1" t="n">
        <f aca="false">SQRT(G566^2+H566^2+I566^2)</f>
        <v>82.2636471734471</v>
      </c>
      <c r="K566" s="1" t="n">
        <f aca="false">IF(D566&gt;=hwind,SQRT((G566-vxw)^2+(H566-vyw)^2+I566^2),J566)</f>
        <v>82.2636471734471</v>
      </c>
      <c r="L566" s="1" t="n">
        <f aca="false">J566/1.467</f>
        <v>56.0761057760375</v>
      </c>
      <c r="M566" s="70" t="n">
        <f aca="false">cd0+cdspin*(spin/1000)*EXP(-A566/(tau*146.7/K566))</f>
        <v>0.472945426492229</v>
      </c>
      <c r="N566" s="71" t="n">
        <f aca="false">(romega/K566)*EXP(-A566/(tau*146.7/K566))</f>
        <v>0.908249262976353</v>
      </c>
      <c r="O566" s="71" t="n">
        <f aca="false">cl2_*N566/(cl0+cl1_*N566)</f>
        <v>0.376483967956342</v>
      </c>
      <c r="P566" s="71" t="n">
        <f aca="false">IF(D566&gt;=hwind,vxw,0)</f>
        <v>0</v>
      </c>
      <c r="Q566" s="71" t="n">
        <f aca="false">IF(D566&gt;=hwind,vyw,0)</f>
        <v>0</v>
      </c>
      <c r="R566" s="70" t="n">
        <f aca="false">-const*$M566*$K566*(G566-P566)</f>
        <v>-0.491633695995307</v>
      </c>
      <c r="S566" s="70" t="n">
        <f aca="false">-const*$M566*$K566*(H566-Q566)</f>
        <v>-9.62263836199515</v>
      </c>
      <c r="T566" s="70" t="n">
        <f aca="false">-const*$M566*$K566*I566</f>
        <v>14.2243657459641</v>
      </c>
      <c r="U566" s="72" t="n">
        <f aca="false">omega*EXP(-A566/tau)*30/PI()</f>
        <v>5452.02108626075</v>
      </c>
      <c r="V566" s="70" t="n">
        <f aca="false">const*($O566/omega)*K566*(wy*I566-wz*(H566-Q566))</f>
        <v>0.149239546666725</v>
      </c>
      <c r="W566" s="70" t="n">
        <f aca="false">const*($O566/omega)*K566*(wz*(G566-P566)-wx*I566)</f>
        <v>11.1369363965027</v>
      </c>
      <c r="X566" s="70" t="n">
        <f aca="false">const*($O566/omega)*K566*(wx*(H566-Q566)-wy*(G566-P566))</f>
        <v>7.53918202816396</v>
      </c>
      <c r="Y566" s="70" t="n">
        <f aca="false">R566+V566</f>
        <v>-0.342394149328582</v>
      </c>
      <c r="Z566" s="70" t="n">
        <f aca="false">S566+W566</f>
        <v>1.51429803450759</v>
      </c>
      <c r="AA566" s="70" t="n">
        <f aca="false">T566+X566-32.174</f>
        <v>-10.4104522258719</v>
      </c>
      <c r="AB566" s="0" t="n">
        <f aca="false">IF(($D566-height)*($D567-height)&lt;0,1,0)</f>
        <v>0</v>
      </c>
    </row>
    <row r="567" customFormat="false" ht="12.75" hidden="false" customHeight="false" outlineLevel="0" collapsed="false">
      <c r="A567" s="0" t="n">
        <f aca="false">A566+dt</f>
        <v>5.34999999999993</v>
      </c>
      <c r="B567" s="70" t="n">
        <f aca="false">B566+G566*dt+0.5*Y566*dt*dt</f>
        <v>12.0478079476077</v>
      </c>
      <c r="C567" s="70" t="n">
        <f aca="false">C566+H566*dt+0.5*Z566*dt*dt</f>
        <v>287.588257381245</v>
      </c>
      <c r="D567" s="70" t="n">
        <f aca="false">D566+I566*dt+0.5*AA566*dt*dt</f>
        <v>-96.1378638687179</v>
      </c>
      <c r="E567" s="1" t="n">
        <f aca="false">SQRT(B567^2+C567^2)</f>
        <v>287.84050350832</v>
      </c>
      <c r="F567" s="1" t="n">
        <f aca="false">ATAN2(C567,B567)*180/PI()</f>
        <v>2.39886413673009</v>
      </c>
      <c r="G567" s="69" t="n">
        <f aca="false">G566+Y566*dt</f>
        <v>2.35061637059349</v>
      </c>
      <c r="H567" s="69" t="n">
        <f aca="false">H566+Z566*dt</f>
        <v>46.0902570282347</v>
      </c>
      <c r="I567" s="69" t="n">
        <f aca="false">I566+AA566*dt</f>
        <v>-68.2132082159678</v>
      </c>
      <c r="J567" s="1" t="n">
        <f aca="false">SQRT(G567^2+H567^2+I567^2)</f>
        <v>82.3582355649113</v>
      </c>
      <c r="K567" s="1" t="n">
        <f aca="false">IF(D567&gt;=hwind,SQRT((G567-vxw)^2+(H567-vyw)^2+I567^2),J567)</f>
        <v>82.3582355649113</v>
      </c>
      <c r="L567" s="1" t="n">
        <f aca="false">J567/1.467</f>
        <v>56.1405832071652</v>
      </c>
      <c r="M567" s="70" t="n">
        <f aca="false">cd0+cdspin*(spin/1000)*EXP(-A567/(tau*146.7/K567))</f>
        <v>0.472893462753663</v>
      </c>
      <c r="N567" s="71" t="n">
        <f aca="false">(romega/K567)*EXP(-A567/(tau*146.7/K567))</f>
        <v>0.90693229033768</v>
      </c>
      <c r="O567" s="71" t="n">
        <f aca="false">cl2_*N567/(cl0+cl1_*N567)</f>
        <v>0.376366043390502</v>
      </c>
      <c r="P567" s="71" t="n">
        <f aca="false">IF(D567&gt;=hwind,vxw,0)</f>
        <v>0</v>
      </c>
      <c r="Q567" s="71" t="n">
        <f aca="false">IF(D567&gt;=hwind,vyw,0)</f>
        <v>0</v>
      </c>
      <c r="R567" s="70" t="n">
        <f aca="false">-const*$M567*$K567*(G567-P567)</f>
        <v>-0.491429084455184</v>
      </c>
      <c r="S567" s="70" t="n">
        <f aca="false">-const*$M567*$K567*(H567-Q567)</f>
        <v>-9.63581003563364</v>
      </c>
      <c r="T567" s="70" t="n">
        <f aca="false">-const*$M567*$K567*I567</f>
        <v>14.2609210421096</v>
      </c>
      <c r="U567" s="72" t="n">
        <f aca="false">omega*EXP(-A567/tau)*30/PI()</f>
        <v>5450.20404875507</v>
      </c>
      <c r="V567" s="70" t="n">
        <f aca="false">const*($O567/omega)*K567*(wy*I567-wz*(H567-Q567))</f>
        <v>0.148369768548389</v>
      </c>
      <c r="W567" s="70" t="n">
        <f aca="false">const*($O567/omega)*K567*(wz*(G567-P567)-wx*I567)</f>
        <v>11.1634418149389</v>
      </c>
      <c r="X567" s="70" t="n">
        <f aca="false">const*($O567/omega)*K567*(wx*(H567-Q567)-wy*(G567-P567))</f>
        <v>7.54802004542869</v>
      </c>
      <c r="Y567" s="70" t="n">
        <f aca="false">R567+V567</f>
        <v>-0.343059315906795</v>
      </c>
      <c r="Z567" s="70" t="n">
        <f aca="false">S567+W567</f>
        <v>1.52763177930524</v>
      </c>
      <c r="AA567" s="70" t="n">
        <f aca="false">T567+X567-32.174</f>
        <v>-10.3650589124617</v>
      </c>
      <c r="AB567" s="0" t="n">
        <f aca="false">IF(($D567-height)*($D568-height)&lt;0,1,0)</f>
        <v>0</v>
      </c>
    </row>
    <row r="568" customFormat="false" ht="12.75" hidden="false" customHeight="false" outlineLevel="0" collapsed="false">
      <c r="A568" s="0" t="n">
        <f aca="false">A567+dt</f>
        <v>5.35999999999993</v>
      </c>
      <c r="B568" s="70" t="n">
        <f aca="false">B567+G567*dt+0.5*Y567*dt*dt</f>
        <v>12.0712969583479</v>
      </c>
      <c r="C568" s="70" t="n">
        <f aca="false">C567+H567*dt+0.5*Z567*dt*dt</f>
        <v>288.049236333116</v>
      </c>
      <c r="D568" s="70" t="n">
        <f aca="false">D567+I567*dt+0.5*AA567*dt*dt</f>
        <v>-96.8205142038232</v>
      </c>
      <c r="E568" s="1" t="n">
        <f aca="false">SQRT(B568^2+C568^2)</f>
        <v>288.30206166857</v>
      </c>
      <c r="F568" s="1" t="n">
        <f aca="false">ATAN2(C568,B568)*180/PI()</f>
        <v>2.39969361034548</v>
      </c>
      <c r="G568" s="69" t="n">
        <f aca="false">G567+Y567*dt</f>
        <v>2.34718577743442</v>
      </c>
      <c r="H568" s="69" t="n">
        <f aca="false">H567+Z567*dt</f>
        <v>46.1055333460277</v>
      </c>
      <c r="I568" s="69" t="n">
        <f aca="false">I567+AA567*dt</f>
        <v>-68.3168588050925</v>
      </c>
      <c r="J568" s="1" t="n">
        <f aca="false">SQRT(G568^2+H568^2+I568^2)</f>
        <v>82.4525480697255</v>
      </c>
      <c r="K568" s="1" t="n">
        <f aca="false">IF(D568&gt;=hwind,SQRT((G568-vxw)^2+(H568-vyw)^2+I568^2),J568)</f>
        <v>82.4525480697255</v>
      </c>
      <c r="L568" s="1" t="n">
        <f aca="false">J568/1.467</f>
        <v>56.2048725765</v>
      </c>
      <c r="M568" s="70" t="n">
        <f aca="false">cd0+cdspin*(spin/1000)*EXP(-A568/(tau*146.7/K568))</f>
        <v>0.472841498555473</v>
      </c>
      <c r="N568" s="71" t="n">
        <f aca="false">(romega/K568)*EXP(-A568/(tau*146.7/K568))</f>
        <v>0.905621367097666</v>
      </c>
      <c r="O568" s="71" t="n">
        <f aca="false">cl2_*N568/(cl0+cl1_*N568)</f>
        <v>0.37624839354609</v>
      </c>
      <c r="P568" s="71" t="n">
        <f aca="false">IF(D568&gt;=hwind,vxw,0)</f>
        <v>0</v>
      </c>
      <c r="Q568" s="71" t="n">
        <f aca="false">IF(D568&gt;=hwind,vyw,0)</f>
        <v>0</v>
      </c>
      <c r="R568" s="70" t="n">
        <f aca="false">-const*$M568*$K568*(G568-P568)</f>
        <v>-0.491219825778838</v>
      </c>
      <c r="S568" s="70" t="n">
        <f aca="false">-const*$M568*$K568*(H568-Q568)</f>
        <v>-9.64898146342356</v>
      </c>
      <c r="T568" s="70" t="n">
        <f aca="false">-const*$M568*$K568*I568</f>
        <v>14.297375096008</v>
      </c>
      <c r="U568" s="72" t="n">
        <f aca="false">omega*EXP(-A568/tau)*30/PI()</f>
        <v>5448.38761682763</v>
      </c>
      <c r="V568" s="70" t="n">
        <f aca="false">const*($O568/omega)*K568*(wy*I568-wz*(H568-Q568))</f>
        <v>0.147506590598616</v>
      </c>
      <c r="W568" s="70" t="n">
        <f aca="false">const*($O568/omega)*K568*(wz*(G568-P568)-wx*I568)</f>
        <v>11.1898640957359</v>
      </c>
      <c r="X568" s="70" t="n">
        <f aca="false">const*($O568/omega)*K568*(wx*(H568-Q568)-wy*(G568-P568))</f>
        <v>7.55685912093662</v>
      </c>
      <c r="Y568" s="70" t="n">
        <f aca="false">R568+V568</f>
        <v>-0.343713235180222</v>
      </c>
      <c r="Z568" s="70" t="n">
        <f aca="false">S568+W568</f>
        <v>1.54088263231237</v>
      </c>
      <c r="AA568" s="70" t="n">
        <f aca="false">T568+X568-32.174</f>
        <v>-10.3197657830554</v>
      </c>
      <c r="AB568" s="0" t="n">
        <f aca="false">IF(($D568-height)*($D569-height)&lt;0,1,0)</f>
        <v>0</v>
      </c>
    </row>
    <row r="569" customFormat="false" ht="12.75" hidden="false" customHeight="false" outlineLevel="0" collapsed="false">
      <c r="A569" s="0" t="n">
        <f aca="false">A568+dt</f>
        <v>5.36999999999993</v>
      </c>
      <c r="B569" s="70" t="n">
        <f aca="false">B568+G568*dt+0.5*Y568*dt*dt</f>
        <v>12.0947516304605</v>
      </c>
      <c r="C569" s="70" t="n">
        <f aca="false">C568+H568*dt+0.5*Z568*dt*dt</f>
        <v>288.510368710708</v>
      </c>
      <c r="D569" s="70" t="n">
        <f aca="false">D568+I568*dt+0.5*AA568*dt*dt</f>
        <v>-97.5041987801632</v>
      </c>
      <c r="E569" s="1" t="n">
        <f aca="false">SQRT(B569^2+C569^2)</f>
        <v>288.76377174187</v>
      </c>
      <c r="F569" s="1" t="n">
        <f aca="false">ATAN2(C569,B569)*180/PI()</f>
        <v>2.40051234983453</v>
      </c>
      <c r="G569" s="69" t="n">
        <f aca="false">G568+Y568*dt</f>
        <v>2.34374864508262</v>
      </c>
      <c r="H569" s="69" t="n">
        <f aca="false">H568+Z568*dt</f>
        <v>46.1209421723508</v>
      </c>
      <c r="I569" s="69" t="n">
        <f aca="false">I568+AA568*dt</f>
        <v>-68.420056462923</v>
      </c>
      <c r="J569" s="1" t="n">
        <f aca="false">SQRT(G569^2+H569^2+I569^2)</f>
        <v>82.5465843688655</v>
      </c>
      <c r="K569" s="1" t="n">
        <f aca="false">IF(D569&gt;=hwind,SQRT((G569-vxw)^2+(H569-vyw)^2+I569^2),J569)</f>
        <v>82.5465843688655</v>
      </c>
      <c r="L569" s="1" t="n">
        <f aca="false">J569/1.467</f>
        <v>56.268973666575</v>
      </c>
      <c r="M569" s="70" t="n">
        <f aca="false">cd0+cdspin*(spin/1000)*EXP(-A569/(tau*146.7/K569))</f>
        <v>0.472789534297947</v>
      </c>
      <c r="N569" s="71" t="n">
        <f aca="false">(romega/K569)*EXP(-A569/(tau*146.7/K569))</f>
        <v>0.904316464976935</v>
      </c>
      <c r="O569" s="71" t="n">
        <f aca="false">cl2_*N569/(cl0+cl1_*N569)</f>
        <v>0.376131018662455</v>
      </c>
      <c r="P569" s="71" t="n">
        <f aca="false">IF(D569&gt;=hwind,vxw,0)</f>
        <v>0</v>
      </c>
      <c r="Q569" s="71" t="n">
        <f aca="false">IF(D569&gt;=hwind,vyw,0)</f>
        <v>0</v>
      </c>
      <c r="R569" s="70" t="n">
        <f aca="false">-const*$M569*$K569*(G569-P569)</f>
        <v>-0.491005946020031</v>
      </c>
      <c r="S569" s="70" t="n">
        <f aca="false">-const*$M569*$K569*(H569-Q569)</f>
        <v>-9.66215250521116</v>
      </c>
      <c r="T569" s="70" t="n">
        <f aca="false">-const*$M569*$K569*I569</f>
        <v>14.3337275611042</v>
      </c>
      <c r="U569" s="72" t="n">
        <f aca="false">omega*EXP(-A569/tau)*30/PI()</f>
        <v>5446.57179027659</v>
      </c>
      <c r="V569" s="70" t="n">
        <f aca="false">const*($O569/omega)*K569*(wy*I569-wz*(H569-Q569))</f>
        <v>0.146650013696931</v>
      </c>
      <c r="W569" s="70" t="n">
        <f aca="false">const*($O569/omega)*K569*(wz*(G569-P569)-wx*I569)</f>
        <v>11.2162030710719</v>
      </c>
      <c r="X569" s="70" t="n">
        <f aca="false">const*($O569/omega)*K569*(wx*(H569-Q569)-wy*(G569-P569))</f>
        <v>7.56569916433305</v>
      </c>
      <c r="Y569" s="70" t="n">
        <f aca="false">R569+V569</f>
        <v>-0.3443559323231</v>
      </c>
      <c r="Z569" s="70" t="n">
        <f aca="false">S569+W569</f>
        <v>1.55405056586079</v>
      </c>
      <c r="AA569" s="70" t="n">
        <f aca="false">T569+X569-32.174</f>
        <v>-10.2745732745627</v>
      </c>
      <c r="AB569" s="0" t="n">
        <f aca="false">IF(($D569-height)*($D570-height)&lt;0,1,0)</f>
        <v>0</v>
      </c>
    </row>
    <row r="570" customFormat="false" ht="12.75" hidden="false" customHeight="false" outlineLevel="0" collapsed="false">
      <c r="A570" s="0" t="n">
        <f aca="false">A569+dt</f>
        <v>5.37999999999993</v>
      </c>
      <c r="B570" s="70" t="n">
        <f aca="false">B569+G569*dt+0.5*Y569*dt*dt</f>
        <v>12.1181718991147</v>
      </c>
      <c r="C570" s="70" t="n">
        <f aca="false">C569+H569*dt+0.5*Z569*dt*dt</f>
        <v>288.97165583496</v>
      </c>
      <c r="D570" s="70" t="n">
        <f aca="false">D569+I569*dt+0.5*AA569*dt*dt</f>
        <v>-98.1889130734562</v>
      </c>
      <c r="E570" s="1" t="n">
        <f aca="false">SQRT(B570^2+C570^2)</f>
        <v>289.225635043256</v>
      </c>
      <c r="F570" s="1" t="n">
        <f aca="false">ATAN2(C570,B570)*180/PI()</f>
        <v>2.40132038151834</v>
      </c>
      <c r="G570" s="69" t="n">
        <f aca="false">G569+Y569*dt</f>
        <v>2.34030508575939</v>
      </c>
      <c r="H570" s="69" t="n">
        <f aca="false">H569+Z569*dt</f>
        <v>46.1364826780094</v>
      </c>
      <c r="I570" s="69" t="n">
        <f aca="false">I569+AA569*dt</f>
        <v>-68.5228021956686</v>
      </c>
      <c r="J570" s="1" t="n">
        <f aca="false">SQRT(G570^2+H570^2+I570^2)</f>
        <v>82.6403441579198</v>
      </c>
      <c r="K570" s="1" t="n">
        <f aca="false">IF(D570&gt;=hwind,SQRT((G570-vxw)^2+(H570-vyw)^2+I570^2),J570)</f>
        <v>82.6403441579198</v>
      </c>
      <c r="L570" s="1" t="n">
        <f aca="false">J570/1.467</f>
        <v>56.332886269884</v>
      </c>
      <c r="M570" s="70" t="n">
        <f aca="false">cd0+cdspin*(spin/1000)*EXP(-A570/(tau*146.7/K570))</f>
        <v>0.472737570378323</v>
      </c>
      <c r="N570" s="71" t="n">
        <f aca="false">(romega/K570)*EXP(-A570/(tau*146.7/K570))</f>
        <v>0.903017555749882</v>
      </c>
      <c r="O570" s="71" t="n">
        <f aca="false">cl2_*N570/(cl0+cl1_*N570)</f>
        <v>0.376013918964739</v>
      </c>
      <c r="P570" s="71" t="n">
        <f aca="false">IF(D570&gt;=hwind,vxw,0)</f>
        <v>0</v>
      </c>
      <c r="Q570" s="71" t="n">
        <f aca="false">IF(D570&gt;=hwind,vyw,0)</f>
        <v>0</v>
      </c>
      <c r="R570" s="70" t="n">
        <f aca="false">-const*$M570*$K570*(G570-P570)</f>
        <v>-0.490787471398364</v>
      </c>
      <c r="S570" s="70" t="n">
        <f aca="false">-const*$M570*$K570*(H570-Q570)</f>
        <v>-9.67532302114677</v>
      </c>
      <c r="T570" s="70" t="n">
        <f aca="false">-const*$M570*$K570*I570</f>
        <v>14.3699780970352</v>
      </c>
      <c r="U570" s="72" t="n">
        <f aca="false">omega*EXP(-A570/tau)*30/PI()</f>
        <v>5444.7565689002</v>
      </c>
      <c r="V570" s="70" t="n">
        <f aca="false">const*($O570/omega)*K570*(wy*I570-wz*(H570-Q570))</f>
        <v>0.145800038392731</v>
      </c>
      <c r="W570" s="70" t="n">
        <f aca="false">const*($O570/omega)*K570*(wz*(G570-P570)-wx*I570)</f>
        <v>11.2424585775272</v>
      </c>
      <c r="X570" s="70" t="n">
        <f aca="false">const*($O570/omega)*K570*(wx*(H570-Q570)-wy*(G570-P570))</f>
        <v>7.57454008535113</v>
      </c>
      <c r="Y570" s="70" t="n">
        <f aca="false">R570+V570</f>
        <v>-0.344987433005632</v>
      </c>
      <c r="Z570" s="70" t="n">
        <f aca="false">S570+W570</f>
        <v>1.56713555638046</v>
      </c>
      <c r="AA570" s="70" t="n">
        <f aca="false">T570+X570-32.174</f>
        <v>-10.2294818176137</v>
      </c>
      <c r="AB570" s="0" t="n">
        <f aca="false">IF(($D570-height)*($D571-height)&lt;0,1,0)</f>
        <v>0</v>
      </c>
    </row>
    <row r="571" customFormat="false" ht="12.75" hidden="false" customHeight="false" outlineLevel="0" collapsed="false">
      <c r="A571" s="0" t="n">
        <f aca="false">A570+dt</f>
        <v>5.38999999999993</v>
      </c>
      <c r="B571" s="70" t="n">
        <f aca="false">B570+G570*dt+0.5*Y570*dt*dt</f>
        <v>12.1415577006006</v>
      </c>
      <c r="C571" s="70" t="n">
        <f aca="false">C570+H570*dt+0.5*Z570*dt*dt</f>
        <v>289.433099018517</v>
      </c>
      <c r="D571" s="70" t="n">
        <f aca="false">D570+I570*dt+0.5*AA570*dt*dt</f>
        <v>-98.8746525695038</v>
      </c>
      <c r="E571" s="1" t="n">
        <f aca="false">SQRT(B571^2+C571^2)</f>
        <v>289.687652879545</v>
      </c>
      <c r="F571" s="1" t="n">
        <f aca="false">ATAN2(C571,B571)*180/PI()</f>
        <v>2.40211773185966</v>
      </c>
      <c r="G571" s="69" t="n">
        <f aca="false">G570+Y570*dt</f>
        <v>2.33685521142933</v>
      </c>
      <c r="H571" s="69" t="n">
        <f aca="false">H570+Z570*dt</f>
        <v>46.1521540335732</v>
      </c>
      <c r="I571" s="69" t="n">
        <f aca="false">I570+AA570*dt</f>
        <v>-68.6250970138448</v>
      </c>
      <c r="J571" s="1" t="n">
        <f aca="false">SQRT(G571^2+H571^2+I571^2)</f>
        <v>82.7338271469262</v>
      </c>
      <c r="K571" s="1" t="n">
        <f aca="false">IF(D571&gt;=hwind,SQRT((G571-vxw)^2+(H571-vyw)^2+I571^2),J571)</f>
        <v>82.7338271469262</v>
      </c>
      <c r="L571" s="1" t="n">
        <f aca="false">J571/1.467</f>
        <v>56.3966101887704</v>
      </c>
      <c r="M571" s="70" t="n">
        <f aca="false">cd0+cdspin*(spin/1000)*EXP(-A571/(tau*146.7/K571))</f>
        <v>0.472685607190803</v>
      </c>
      <c r="N571" s="71" t="n">
        <f aca="false">(romega/K571)*EXP(-A571/(tau*146.7/K571))</f>
        <v>0.901724611246636</v>
      </c>
      <c r="O571" s="71" t="n">
        <f aca="false">cl2_*N571/(cl0+cl1_*N571)</f>
        <v>0.375897094664058</v>
      </c>
      <c r="P571" s="71" t="n">
        <f aca="false">IF(D571&gt;=hwind,vxw,0)</f>
        <v>0</v>
      </c>
      <c r="Q571" s="71" t="n">
        <f aca="false">IF(D571&gt;=hwind,vyw,0)</f>
        <v>0</v>
      </c>
      <c r="R571" s="70" t="n">
        <f aca="false">-const*$M571*$K571*(G571-P571)</f>
        <v>-0.490564428295465</v>
      </c>
      <c r="S571" s="70" t="n">
        <f aca="false">-const*$M571*$K571*(H571-Q571)</f>
        <v>-9.68849287168119</v>
      </c>
      <c r="T571" s="70" t="n">
        <f aca="false">-const*$M571*$K571*I571</f>
        <v>14.4061263696036</v>
      </c>
      <c r="U571" s="72" t="n">
        <f aca="false">omega*EXP(-A571/tau)*30/PI()</f>
        <v>5442.94195249677</v>
      </c>
      <c r="V571" s="70" t="n">
        <f aca="false">const*($O571/omega)*K571*(wy*I571-wz*(H571-Q571))</f>
        <v>0.144956664907056</v>
      </c>
      <c r="W571" s="70" t="n">
        <f aca="false">const*($O571/omega)*K571*(wz*(G571-P571)-wx*I571)</f>
        <v>11.2686304560581</v>
      </c>
      <c r="X571" s="70" t="n">
        <f aca="false">const*($O571/omega)*K571*(wx*(H571-Q571)-wy*(G571-P571))</f>
        <v>7.58338179380991</v>
      </c>
      <c r="Y571" s="70" t="n">
        <f aca="false">R571+V571</f>
        <v>-0.345607763388409</v>
      </c>
      <c r="Z571" s="70" t="n">
        <f aca="false">S571+W571</f>
        <v>1.58013758437695</v>
      </c>
      <c r="AA571" s="70" t="n">
        <f aca="false">T571+X571-32.174</f>
        <v>-10.1844918365865</v>
      </c>
      <c r="AB571" s="0" t="n">
        <f aca="false">IF(($D571-height)*($D572-height)&lt;0,1,0)</f>
        <v>0</v>
      </c>
    </row>
    <row r="572" customFormat="false" ht="12.75" hidden="false" customHeight="false" outlineLevel="0" collapsed="false">
      <c r="A572" s="0" t="n">
        <f aca="false">A571+dt</f>
        <v>5.39999999999993</v>
      </c>
      <c r="B572" s="70" t="n">
        <f aca="false">B571+G571*dt+0.5*Y571*dt*dt</f>
        <v>12.1649089723267</v>
      </c>
      <c r="C572" s="70" t="n">
        <f aca="false">C571+H571*dt+0.5*Z571*dt*dt</f>
        <v>289.894699565732</v>
      </c>
      <c r="D572" s="70" t="n">
        <f aca="false">D571+I571*dt+0.5*AA571*dt*dt</f>
        <v>-99.5614127642341</v>
      </c>
      <c r="E572" s="1" t="n">
        <f aca="false">SQRT(B572^2+C572^2)</f>
        <v>290.149826549339</v>
      </c>
      <c r="F572" s="1" t="n">
        <f aca="false">ATAN2(C572,B572)*180/PI()</f>
        <v>2.40290442746169</v>
      </c>
      <c r="G572" s="69" t="n">
        <f aca="false">G571+Y571*dt</f>
        <v>2.33339913379545</v>
      </c>
      <c r="H572" s="69" t="n">
        <f aca="false">H571+Z571*dt</f>
        <v>46.167955409417</v>
      </c>
      <c r="I572" s="69" t="n">
        <f aca="false">I571+AA571*dt</f>
        <v>-68.7269419322106</v>
      </c>
      <c r="J572" s="1" t="n">
        <f aca="false">SQRT(G572^2+H572^2+I572^2)</f>
        <v>82.8270330602091</v>
      </c>
      <c r="K572" s="1" t="n">
        <f aca="false">IF(D572&gt;=hwind,SQRT((G572-vxw)^2+(H572-vyw)^2+I572^2),J572)</f>
        <v>82.8270330602091</v>
      </c>
      <c r="L572" s="1" t="n">
        <f aca="false">J572/1.467</f>
        <v>56.4601452353163</v>
      </c>
      <c r="M572" s="70" t="n">
        <f aca="false">cd0+cdspin*(spin/1000)*EXP(-A572/(tau*146.7/K572))</f>
        <v>0.472633645126562</v>
      </c>
      <c r="N572" s="71" t="n">
        <f aca="false">(romega/K572)*EXP(-A572/(tau*146.7/K572))</f>
        <v>0.900437603354962</v>
      </c>
      <c r="O572" s="71" t="n">
        <f aca="false">cl2_*N572/(cl0+cl1_*N572)</f>
        <v>0.375780545957681</v>
      </c>
      <c r="P572" s="71" t="n">
        <f aca="false">IF(D572&gt;=hwind,vxw,0)</f>
        <v>0</v>
      </c>
      <c r="Q572" s="71" t="n">
        <f aca="false">IF(D572&gt;=hwind,vyw,0)</f>
        <v>0</v>
      </c>
      <c r="R572" s="70" t="n">
        <f aca="false">-const*$M572*$K572*(G572-P572)</f>
        <v>-0.490336843251207</v>
      </c>
      <c r="S572" s="70" t="n">
        <f aca="false">-const*$M572*$K572*(H572-Q572)</f>
        <v>-9.70166191756226</v>
      </c>
      <c r="T572" s="70" t="n">
        <f aca="false">-const*$M572*$K572*I572</f>
        <v>14.4421720507519</v>
      </c>
      <c r="U572" s="72" t="n">
        <f aca="false">omega*EXP(-A572/tau)*30/PI()</f>
        <v>5441.12794086467</v>
      </c>
      <c r="V572" s="70" t="n">
        <f aca="false">const*($O572/omega)*K572*(wy*I572-wz*(H572-Q572))</f>
        <v>0.144119893134403</v>
      </c>
      <c r="W572" s="70" t="n">
        <f aca="false">const*($O572/omega)*K572*(wz*(G572-P572)-wx*I572)</f>
        <v>11.2947185519706</v>
      </c>
      <c r="X572" s="70" t="n">
        <f aca="false">const*($O572/omega)*K572*(wx*(H572-Q572)-wy*(G572-P572))</f>
        <v>7.59222419961258</v>
      </c>
      <c r="Y572" s="70" t="n">
        <f aca="false">R572+V572</f>
        <v>-0.346216950116805</v>
      </c>
      <c r="Z572" s="70" t="n">
        <f aca="false">S572+W572</f>
        <v>1.59305663440838</v>
      </c>
      <c r="AA572" s="70" t="n">
        <f aca="false">T572+X572-32.174</f>
        <v>-10.1396037496356</v>
      </c>
      <c r="AB572" s="0" t="n">
        <f aca="false">IF(($D572-height)*($D573-height)&lt;0,1,0)</f>
        <v>0</v>
      </c>
    </row>
    <row r="573" customFormat="false" ht="12.75" hidden="false" customHeight="false" outlineLevel="0" collapsed="false">
      <c r="A573" s="0" t="n">
        <f aca="false">A572+dt</f>
        <v>5.40999999999993</v>
      </c>
      <c r="B573" s="70" t="n">
        <f aca="false">B572+G572*dt+0.5*Y572*dt*dt</f>
        <v>12.1882256528172</v>
      </c>
      <c r="C573" s="70" t="n">
        <f aca="false">C572+H572*dt+0.5*Z572*dt*dt</f>
        <v>290.356458772658</v>
      </c>
      <c r="D573" s="70" t="n">
        <f aca="false">D572+I572*dt+0.5*AA572*dt*dt</f>
        <v>-100.249189163744</v>
      </c>
      <c r="E573" s="1" t="n">
        <f aca="false">SQRT(B573^2+C573^2)</f>
        <v>290.612157343017</v>
      </c>
      <c r="F573" s="1" t="n">
        <f aca="false">ATAN2(C573,B573)*180/PI()</f>
        <v>2.40368049506691</v>
      </c>
      <c r="G573" s="69" t="n">
        <f aca="false">G572+Y572*dt</f>
        <v>2.32993696429428</v>
      </c>
      <c r="H573" s="69" t="n">
        <f aca="false">H572+Z572*dt</f>
        <v>46.1838859757611</v>
      </c>
      <c r="I573" s="69" t="n">
        <f aca="false">I572+AA572*dt</f>
        <v>-68.828337969707</v>
      </c>
      <c r="J573" s="1" t="n">
        <f aca="false">SQRT(G573^2+H573^2+I573^2)</f>
        <v>82.9199616362182</v>
      </c>
      <c r="K573" s="1" t="n">
        <f aca="false">IF(D573&gt;=hwind,SQRT((G573-vxw)^2+(H573-vyw)^2+I573^2),J573)</f>
        <v>82.9199616362182</v>
      </c>
      <c r="L573" s="1" t="n">
        <f aca="false">J573/1.467</f>
        <v>56.5234912312326</v>
      </c>
      <c r="M573" s="70" t="n">
        <f aca="false">cd0+cdspin*(spin/1000)*EXP(-A573/(tau*146.7/K573))</f>
        <v>0.472581684573754</v>
      </c>
      <c r="N573" s="71" t="n">
        <f aca="false">(romega/K573)*EXP(-A573/(tau*146.7/K573))</f>
        <v>0.899156504022114</v>
      </c>
      <c r="O573" s="71" t="n">
        <f aca="false">cl2_*N573/(cl0+cl1_*N573)</f>
        <v>0.375664273029206</v>
      </c>
      <c r="P573" s="71" t="n">
        <f aca="false">IF(D573&gt;=hwind,vxw,0)</f>
        <v>0</v>
      </c>
      <c r="Q573" s="71" t="n">
        <f aca="false">IF(D573&gt;=hwind,vyw,0)</f>
        <v>0</v>
      </c>
      <c r="R573" s="70" t="n">
        <f aca="false">-const*$M573*$K573*(G573-P573)</f>
        <v>-0.490104742959938</v>
      </c>
      <c r="S573" s="70" t="n">
        <f aca="false">-const*$M573*$K573*(H573-Q573)</f>
        <v>-9.71483001983165</v>
      </c>
      <c r="T573" s="70" t="n">
        <f aca="false">-const*$M573*$K573*I573</f>
        <v>14.4781148185357</v>
      </c>
      <c r="U573" s="72" t="n">
        <f aca="false">omega*EXP(-A573/tau)*30/PI()</f>
        <v>5439.31453380235</v>
      </c>
      <c r="V573" s="70" t="n">
        <f aca="false">const*($O573/omega)*K573*(wy*I573-wz*(H573-Q573))</f>
        <v>0.143289722644565</v>
      </c>
      <c r="W573" s="70" t="n">
        <f aca="false">const*($O573/omega)*K573*(wz*(G573-P573)-wx*I573)</f>
        <v>11.3207227148938</v>
      </c>
      <c r="X573" s="70" t="n">
        <f aca="false">const*($O573/omega)*K573*(wx*(H573-Q573)-wy*(G573-P573))</f>
        <v>7.60106721274479</v>
      </c>
      <c r="Y573" s="70" t="n">
        <f aca="false">R573+V573</f>
        <v>-0.346815020315373</v>
      </c>
      <c r="Z573" s="70" t="n">
        <f aca="false">S573+W573</f>
        <v>1.60589269506215</v>
      </c>
      <c r="AA573" s="70" t="n">
        <f aca="false">T573+X573-32.174</f>
        <v>-10.0948179687195</v>
      </c>
      <c r="AB573" s="0" t="n">
        <f aca="false">IF(($D573-height)*($D574-height)&lt;0,1,0)</f>
        <v>0</v>
      </c>
    </row>
    <row r="574" customFormat="false" ht="12.75" hidden="false" customHeight="false" outlineLevel="0" collapsed="false">
      <c r="A574" s="0" t="n">
        <f aca="false">A573+dt</f>
        <v>5.41999999999993</v>
      </c>
      <c r="B574" s="70" t="n">
        <f aca="false">B573+G573*dt+0.5*Y573*dt*dt</f>
        <v>12.2115076817091</v>
      </c>
      <c r="C574" s="70" t="n">
        <f aca="false">C573+H573*dt+0.5*Z573*dt*dt</f>
        <v>290.818377927051</v>
      </c>
      <c r="D574" s="70" t="n">
        <f aca="false">D573+I573*dt+0.5*AA573*dt*dt</f>
        <v>-100.937977284339</v>
      </c>
      <c r="E574" s="1" t="n">
        <f aca="false">SQRT(B574^2+C574^2)</f>
        <v>291.074646542741</v>
      </c>
      <c r="F574" s="1" t="n">
        <f aca="false">ATAN2(C574,B574)*180/PI()</f>
        <v>2.4044459615559</v>
      </c>
      <c r="G574" s="69" t="n">
        <f aca="false">G573+Y573*dt</f>
        <v>2.32646881409112</v>
      </c>
      <c r="H574" s="69" t="n">
        <f aca="false">H573+Z573*dt</f>
        <v>46.1999449027117</v>
      </c>
      <c r="I574" s="69" t="n">
        <f aca="false">I573+AA573*dt</f>
        <v>-68.9292861493942</v>
      </c>
      <c r="J574" s="1" t="n">
        <f aca="false">SQRT(G574^2+H574^2+I574^2)</f>
        <v>83.0126126273689</v>
      </c>
      <c r="K574" s="1" t="n">
        <f aca="false">IF(D574&gt;=hwind,SQRT((G574-vxw)^2+(H574-vyw)^2+I574^2),J574)</f>
        <v>83.0126126273689</v>
      </c>
      <c r="L574" s="1" t="n">
        <f aca="false">J574/1.467</f>
        <v>56.5866480077497</v>
      </c>
      <c r="M574" s="70" t="n">
        <f aca="false">cd0+cdspin*(spin/1000)*EXP(-A574/(tau*146.7/K574))</f>
        <v>0.47252972591753</v>
      </c>
      <c r="N574" s="71" t="n">
        <f aca="false">(romega/K574)*EXP(-A574/(tau*146.7/K574))</f>
        <v>0.897881285256624</v>
      </c>
      <c r="O574" s="71" t="n">
        <f aca="false">cl2_*N574/(cl0+cl1_*N574)</f>
        <v>0.37554827604873</v>
      </c>
      <c r="P574" s="71" t="n">
        <f aca="false">IF(D574&gt;=hwind,vxw,0)</f>
        <v>0</v>
      </c>
      <c r="Q574" s="71" t="n">
        <f aca="false">IF(D574&gt;=hwind,vyw,0)</f>
        <v>0</v>
      </c>
      <c r="R574" s="70" t="n">
        <f aca="false">-const*$M574*$K574*(G574-P574)</f>
        <v>-0.489868154266738</v>
      </c>
      <c r="S574" s="70" t="n">
        <f aca="false">-const*$M574*$K574*(H574-Q574)</f>
        <v>-9.72799703982189</v>
      </c>
      <c r="T574" s="70" t="n">
        <f aca="false">-const*$M574*$K574*I574</f>
        <v>14.5139543570967</v>
      </c>
      <c r="U574" s="72" t="n">
        <f aca="false">omega*EXP(-A574/tau)*30/PI()</f>
        <v>5437.50173110832</v>
      </c>
      <c r="V574" s="70" t="n">
        <f aca="false">const*($O574/omega)*K574*(wy*I574-wz*(H574-Q574))</f>
        <v>0.142466152684507</v>
      </c>
      <c r="W574" s="70" t="n">
        <f aca="false">const*($O574/omega)*K574*(wz*(G574-P574)-wx*I574)</f>
        <v>11.3466427987532</v>
      </c>
      <c r="X574" s="70" t="n">
        <f aca="false">const*($O574/omega)*K574*(wx*(H574-Q574)-wy*(G574-P574))</f>
        <v>7.60991074327325</v>
      </c>
      <c r="Y574" s="70" t="n">
        <f aca="false">R574+V574</f>
        <v>-0.347402001582231</v>
      </c>
      <c r="Z574" s="70" t="n">
        <f aca="false">S574+W574</f>
        <v>1.61864575893127</v>
      </c>
      <c r="AA574" s="70" t="n">
        <f aca="false">T574+X574-32.174</f>
        <v>-10.05013489963</v>
      </c>
      <c r="AB574" s="0" t="n">
        <f aca="false">IF(($D574-height)*($D575-height)&lt;0,1,0)</f>
        <v>0</v>
      </c>
    </row>
    <row r="575" customFormat="false" ht="12.75" hidden="false" customHeight="false" outlineLevel="0" collapsed="false">
      <c r="A575" s="0" t="n">
        <f aca="false">A574+dt</f>
        <v>5.42999999999993</v>
      </c>
      <c r="B575" s="70" t="n">
        <f aca="false">B574+G574*dt+0.5*Y574*dt*dt</f>
        <v>12.2347549997499</v>
      </c>
      <c r="C575" s="70" t="n">
        <f aca="false">C574+H574*dt+0.5*Z574*dt*dt</f>
        <v>291.280458308366</v>
      </c>
      <c r="D575" s="70" t="n">
        <f aca="false">D574+I574*dt+0.5*AA574*dt*dt</f>
        <v>-101.627772652578</v>
      </c>
      <c r="E575" s="1" t="n">
        <f aca="false">SQRT(B575^2+C575^2)</f>
        <v>291.537295422448</v>
      </c>
      <c r="F575" s="1" t="n">
        <f aca="false">ATAN2(C575,B575)*180/PI()</f>
        <v>2.40520085394616</v>
      </c>
      <c r="G575" s="69" t="n">
        <f aca="false">G574+Y574*dt</f>
        <v>2.3229947940753</v>
      </c>
      <c r="H575" s="69" t="n">
        <f aca="false">H574+Z574*dt</f>
        <v>46.216131360301</v>
      </c>
      <c r="I575" s="69" t="n">
        <f aca="false">I574+AA574*dt</f>
        <v>-69.0297874983905</v>
      </c>
      <c r="J575" s="1" t="n">
        <f aca="false">SQRT(G575^2+H575^2+I575^2)</f>
        <v>83.1049857998836</v>
      </c>
      <c r="K575" s="1" t="n">
        <f aca="false">IF(D575&gt;=hwind,SQRT((G575-vxw)^2+(H575-vyw)^2+I575^2),J575)</f>
        <v>83.1049857998836</v>
      </c>
      <c r="L575" s="1" t="n">
        <f aca="false">J575/1.467</f>
        <v>56.6496154055103</v>
      </c>
      <c r="M575" s="70" t="n">
        <f aca="false">cd0+cdspin*(spin/1000)*EXP(-A575/(tau*146.7/K575))</f>
        <v>0.472477769540039</v>
      </c>
      <c r="N575" s="71" t="n">
        <f aca="false">(romega/K575)*EXP(-A575/(tau*146.7/K575))</f>
        <v>0.896611919130042</v>
      </c>
      <c r="O575" s="71" t="n">
        <f aca="false">cl2_*N575/(cl0+cl1_*N575)</f>
        <v>0.375432555173031</v>
      </c>
      <c r="P575" s="71" t="n">
        <f aca="false">IF(D575&gt;=hwind,vxw,0)</f>
        <v>0</v>
      </c>
      <c r="Q575" s="71" t="n">
        <f aca="false">IF(D575&gt;=hwind,vyw,0)</f>
        <v>0</v>
      </c>
      <c r="R575" s="70" t="n">
        <f aca="false">-const*$M575*$K575*(G575-P575)</f>
        <v>-0.489627104163704</v>
      </c>
      <c r="S575" s="70" t="n">
        <f aca="false">-const*$M575*$K575*(H575-Q575)</f>
        <v>-9.74116283915356</v>
      </c>
      <c r="T575" s="70" t="n">
        <f aca="false">-const*$M575*$K575*I575</f>
        <v>14.5496903566359</v>
      </c>
      <c r="U575" s="72" t="n">
        <f aca="false">omega*EXP(-A575/tau)*30/PI()</f>
        <v>5435.68953258115</v>
      </c>
      <c r="V575" s="70" t="n">
        <f aca="false">const*($O575/omega)*K575*(wy*I575-wz*(H575-Q575))</f>
        <v>0.141649182180272</v>
      </c>
      <c r="W575" s="70" t="n">
        <f aca="false">const*($O575/omega)*K575*(wz*(G575-P575)-wx*I575)</f>
        <v>11.3724786617439</v>
      </c>
      <c r="X575" s="70" t="n">
        <f aca="false">const*($O575/omega)*K575*(wx*(H575-Q575)-wy*(G575-P575))</f>
        <v>7.61875470134438</v>
      </c>
      <c r="Y575" s="70" t="n">
        <f aca="false">R575+V575</f>
        <v>-0.347977921983431</v>
      </c>
      <c r="Z575" s="70" t="n">
        <f aca="false">S575+W575</f>
        <v>1.63131582259034</v>
      </c>
      <c r="AA575" s="70" t="n">
        <f aca="false">T575+X575-32.174</f>
        <v>-10.0055549420197</v>
      </c>
      <c r="AB575" s="0" t="n">
        <f aca="false">IF(($D575-height)*($D576-height)&lt;0,1,0)</f>
        <v>0</v>
      </c>
    </row>
    <row r="576" customFormat="false" ht="12.75" hidden="false" customHeight="false" outlineLevel="0" collapsed="false">
      <c r="A576" s="0" t="n">
        <f aca="false">A575+dt</f>
        <v>5.43999999999993</v>
      </c>
      <c r="B576" s="70" t="n">
        <f aca="false">B575+G575*dt+0.5*Y575*dt*dt</f>
        <v>12.2579675487946</v>
      </c>
      <c r="C576" s="70" t="n">
        <f aca="false">C575+H575*dt+0.5*Z575*dt*dt</f>
        <v>291.74270118776</v>
      </c>
      <c r="D576" s="70" t="n">
        <f aca="false">D575+I575*dt+0.5*AA575*dt*dt</f>
        <v>-102.318570805309</v>
      </c>
      <c r="E576" s="1" t="n">
        <f aca="false">SQRT(B576^2+C576^2)</f>
        <v>292.000105247854</v>
      </c>
      <c r="F576" s="1" t="n">
        <f aca="false">ATAN2(C576,B576)*180/PI()</f>
        <v>2.40594519939089</v>
      </c>
      <c r="G576" s="69" t="n">
        <f aca="false">G575+Y575*dt</f>
        <v>2.31951501485547</v>
      </c>
      <c r="H576" s="69" t="n">
        <f aca="false">H575+Z575*dt</f>
        <v>46.2324445185269</v>
      </c>
      <c r="I576" s="69" t="n">
        <f aca="false">I575+AA575*dt</f>
        <v>-69.1298430478107</v>
      </c>
      <c r="J576" s="1" t="n">
        <f aca="false">SQRT(G576^2+H576^2+I576^2)</f>
        <v>83.1970809336346</v>
      </c>
      <c r="K576" s="1" t="n">
        <f aca="false">IF(D576&gt;=hwind,SQRT((G576-vxw)^2+(H576-vyw)^2+I576^2),J576)</f>
        <v>83.1970809336346</v>
      </c>
      <c r="L576" s="1" t="n">
        <f aca="false">J576/1.467</f>
        <v>56.7123932744612</v>
      </c>
      <c r="M576" s="70" t="n">
        <f aca="false">cd0+cdspin*(spin/1000)*EXP(-A576/(tau*146.7/K576))</f>
        <v>0.472425815820446</v>
      </c>
      <c r="N576" s="71" t="n">
        <f aca="false">(romega/K576)*EXP(-A576/(tau*146.7/K576))</f>
        <v>0.895348377778619</v>
      </c>
      <c r="O576" s="71" t="n">
        <f aca="false">cl2_*N576/(cl0+cl1_*N576)</f>
        <v>0.375317110545731</v>
      </c>
      <c r="P576" s="71" t="n">
        <f aca="false">IF(D576&gt;=hwind,vxw,0)</f>
        <v>0</v>
      </c>
      <c r="Q576" s="71" t="n">
        <f aca="false">IF(D576&gt;=hwind,vyw,0)</f>
        <v>0</v>
      </c>
      <c r="R576" s="70" t="n">
        <f aca="false">-const*$M576*$K576*(G576-P576)</f>
        <v>-0.489381619786245</v>
      </c>
      <c r="S576" s="70" t="n">
        <f aca="false">-const*$M576*$K576*(H576-Q576)</f>
        <v>-9.75432727973277</v>
      </c>
      <c r="T576" s="70" t="n">
        <f aca="false">-const*$M576*$K576*I576</f>
        <v>14.5853225133852</v>
      </c>
      <c r="U576" s="72" t="n">
        <f aca="false">omega*EXP(-A576/tau)*30/PI()</f>
        <v>5433.87793801949</v>
      </c>
      <c r="V576" s="70" t="n">
        <f aca="false">const*($O576/omega)*K576*(wy*I576-wz*(H576-Q576))</f>
        <v>0.140838809738911</v>
      </c>
      <c r="W576" s="70" t="n">
        <f aca="false">const*($O576/omega)*K576*(wz*(G576-P576)-wx*I576)</f>
        <v>11.398230166304</v>
      </c>
      <c r="X576" s="70" t="n">
        <f aca="false">const*($O576/omega)*K576*(wx*(H576-Q576)-wy*(G576-P576))</f>
        <v>7.62759899718321</v>
      </c>
      <c r="Y576" s="70" t="n">
        <f aca="false">R576+V576</f>
        <v>-0.348542810047334</v>
      </c>
      <c r="Z576" s="70" t="n">
        <f aca="false">S576+W576</f>
        <v>1.64390288657123</v>
      </c>
      <c r="AA576" s="70" t="n">
        <f aca="false">T576+X576-32.174</f>
        <v>-9.96107848943156</v>
      </c>
      <c r="AB576" s="0" t="n">
        <f aca="false">IF(($D576-height)*($D577-height)&lt;0,1,0)</f>
        <v>0</v>
      </c>
    </row>
    <row r="577" customFormat="false" ht="12.75" hidden="false" customHeight="false" outlineLevel="0" collapsed="false">
      <c r="A577" s="0" t="n">
        <f aca="false">A576+dt</f>
        <v>5.44999999999993</v>
      </c>
      <c r="B577" s="70" t="n">
        <f aca="false">B576+G576*dt+0.5*Y576*dt*dt</f>
        <v>12.2811452718026</v>
      </c>
      <c r="C577" s="70" t="n">
        <f aca="false">C576+H576*dt+0.5*Z576*dt*dt</f>
        <v>292.20510782809</v>
      </c>
      <c r="D577" s="70" t="n">
        <f aca="false">D576+I576*dt+0.5*AA576*dt*dt</f>
        <v>-103.010367289712</v>
      </c>
      <c r="E577" s="1" t="n">
        <f aca="false">SQRT(B577^2+C577^2)</f>
        <v>292.463077276453</v>
      </c>
      <c r="F577" s="1" t="n">
        <f aca="false">ATAN2(C577,B577)*180/PI()</f>
        <v>2.40667902517778</v>
      </c>
      <c r="G577" s="69" t="n">
        <f aca="false">G576+Y576*dt</f>
        <v>2.31602958675499</v>
      </c>
      <c r="H577" s="69" t="n">
        <f aca="false">H576+Z576*dt</f>
        <v>46.2488835473926</v>
      </c>
      <c r="I577" s="69" t="n">
        <f aca="false">I576+AA576*dt</f>
        <v>-69.229453832705</v>
      </c>
      <c r="J577" s="1" t="n">
        <f aca="false">SQRT(G577^2+H577^2+I577^2)</f>
        <v>83.2888978219885</v>
      </c>
      <c r="K577" s="1" t="n">
        <f aca="false">IF(D577&gt;=hwind,SQRT((G577-vxw)^2+(H577-vyw)^2+I577^2),J577)</f>
        <v>83.2888978219885</v>
      </c>
      <c r="L577" s="1" t="n">
        <f aca="false">J577/1.467</f>
        <v>56.7749814737481</v>
      </c>
      <c r="M577" s="70" t="n">
        <f aca="false">cd0+cdspin*(spin/1000)*EXP(-A577/(tau*146.7/K577))</f>
        <v>0.472373865134938</v>
      </c>
      <c r="N577" s="71" t="n">
        <f aca="false">(romega/K577)*EXP(-A577/(tau*146.7/K577))</f>
        <v>0.894090633404944</v>
      </c>
      <c r="O577" s="71" t="n">
        <f aca="false">cl2_*N577/(cl0+cl1_*N577)</f>
        <v>0.375201942297471</v>
      </c>
      <c r="P577" s="71" t="n">
        <f aca="false">IF(D577&gt;=hwind,vxw,0)</f>
        <v>0</v>
      </c>
      <c r="Q577" s="71" t="n">
        <f aca="false">IF(D577&gt;=hwind,vyw,0)</f>
        <v>0</v>
      </c>
      <c r="R577" s="70" t="n">
        <f aca="false">-const*$M577*$K577*(G577-P577)</f>
        <v>-0.48913172840942</v>
      </c>
      <c r="S577" s="70" t="n">
        <f aca="false">-const*$M577*$K577*(H577-Q577)</f>
        <v>-9.7674902237487</v>
      </c>
      <c r="T577" s="70" t="n">
        <f aca="false">-const*$M577*$K577*I577</f>
        <v>14.6208505295806</v>
      </c>
      <c r="U577" s="72" t="n">
        <f aca="false">omega*EXP(-A577/tau)*30/PI()</f>
        <v>5432.06694722205</v>
      </c>
      <c r="V577" s="70" t="n">
        <f aca="false">const*($O577/omega)*K577*(wy*I577-wz*(H577-Q577))</f>
        <v>0.140035033650448</v>
      </c>
      <c r="W577" s="70" t="n">
        <f aca="false">const*($O577/omega)*K577*(wz*(G577-P577)-wx*I577)</f>
        <v>11.4238971790872</v>
      </c>
      <c r="X577" s="70" t="n">
        <f aca="false">const*($O577/omega)*K577*(wx*(H577-Q577)-wy*(G577-P577))</f>
        <v>7.63644354109232</v>
      </c>
      <c r="Y577" s="70" t="n">
        <f aca="false">R577+V577</f>
        <v>-0.349096694758972</v>
      </c>
      <c r="Z577" s="70" t="n">
        <f aca="false">S577+W577</f>
        <v>1.65640695533853</v>
      </c>
      <c r="AA577" s="70" t="n">
        <f aca="false">T577+X577-32.174</f>
        <v>-9.91670592932707</v>
      </c>
      <c r="AB577" s="0" t="n">
        <f aca="false">IF(($D577-height)*($D578-height)&lt;0,1,0)</f>
        <v>0</v>
      </c>
    </row>
    <row r="578" customFormat="false" ht="12.75" hidden="false" customHeight="false" outlineLevel="0" collapsed="false">
      <c r="A578" s="0" t="n">
        <f aca="false">A577+dt</f>
        <v>5.45999999999993</v>
      </c>
      <c r="B578" s="70" t="n">
        <f aca="false">B577+G577*dt+0.5*Y577*dt*dt</f>
        <v>12.3042881128355</v>
      </c>
      <c r="C578" s="70" t="n">
        <f aca="false">C577+H577*dt+0.5*Z577*dt*dt</f>
        <v>292.667679483911</v>
      </c>
      <c r="D578" s="70" t="n">
        <f aca="false">D577+I577*dt+0.5*AA577*dt*dt</f>
        <v>-103.703157663335</v>
      </c>
      <c r="E578" s="1" t="n">
        <f aca="false">SQRT(B578^2+C578^2)</f>
        <v>292.926212757515</v>
      </c>
      <c r="F578" s="1" t="n">
        <f aca="false">ATAN2(C578,B578)*180/PI()</f>
        <v>2.40740235872779</v>
      </c>
      <c r="G578" s="69" t="n">
        <f aca="false">G577+Y577*dt</f>
        <v>2.3125386198074</v>
      </c>
      <c r="H578" s="69" t="n">
        <f aca="false">H577+Z577*dt</f>
        <v>46.265447616946</v>
      </c>
      <c r="I578" s="69" t="n">
        <f aca="false">I577+AA577*dt</f>
        <v>-69.3286208919983</v>
      </c>
      <c r="J578" s="1" t="n">
        <f aca="false">SQRT(G578^2+H578^2+I578^2)</f>
        <v>83.3804362716512</v>
      </c>
      <c r="K578" s="1" t="n">
        <f aca="false">IF(D578&gt;=hwind,SQRT((G578-vxw)^2+(H578-vyw)^2+I578^2),J578)</f>
        <v>83.3804362716512</v>
      </c>
      <c r="L578" s="1" t="n">
        <f aca="false">J578/1.467</f>
        <v>56.8373798716096</v>
      </c>
      <c r="M578" s="70" t="n">
        <f aca="false">cd0+cdspin*(spin/1000)*EXP(-A578/(tau*146.7/K578))</f>
        <v>0.472321917856737</v>
      </c>
      <c r="N578" s="71" t="n">
        <f aca="false">(romega/K578)*EXP(-A578/(tau*146.7/K578))</f>
        <v>0.89283865827952</v>
      </c>
      <c r="O578" s="71" t="n">
        <f aca="false">cl2_*N578/(cl0+cl1_*N578)</f>
        <v>0.375087050546074</v>
      </c>
      <c r="P578" s="71" t="n">
        <f aca="false">IF(D578&gt;=hwind,vxw,0)</f>
        <v>0</v>
      </c>
      <c r="Q578" s="71" t="n">
        <f aca="false">IF(D578&gt;=hwind,vyw,0)</f>
        <v>0</v>
      </c>
      <c r="R578" s="70" t="n">
        <f aca="false">-const*$M578*$K578*(G578-P578)</f>
        <v>-0.488877457444275</v>
      </c>
      <c r="S578" s="70" t="n">
        <f aca="false">-const*$M578*$K578*(H578-Q578)</f>
        <v>-9.7806515336715</v>
      </c>
      <c r="T578" s="70" t="n">
        <f aca="false">-const*$M578*$K578*I578</f>
        <v>14.6562741134334</v>
      </c>
      <c r="U578" s="72" t="n">
        <f aca="false">omega*EXP(-A578/tau)*30/PI()</f>
        <v>5430.25655998761</v>
      </c>
      <c r="V578" s="70" t="n">
        <f aca="false">const*($O578/omega)*K578*(wy*I578-wz*(H578-Q578))</f>
        <v>0.139237851889871</v>
      </c>
      <c r="W578" s="70" t="n">
        <f aca="false">const*($O578/omega)*K578*(wz*(G578-P578)-wx*I578)</f>
        <v>11.449479570936</v>
      </c>
      <c r="X578" s="70" t="n">
        <f aca="false">const*($O578/omega)*K578*(wx*(H578-Q578)-wy*(G578-P578))</f>
        <v>7.64528824345105</v>
      </c>
      <c r="Y578" s="70" t="n">
        <f aca="false">R578+V578</f>
        <v>-0.349639605554404</v>
      </c>
      <c r="Z578" s="70" t="n">
        <f aca="false">S578+W578</f>
        <v>1.66882803726453</v>
      </c>
      <c r="AA578" s="70" t="n">
        <f aca="false">T578+X578-32.174</f>
        <v>-9.8724376431156</v>
      </c>
      <c r="AB578" s="0" t="n">
        <f aca="false">IF(($D578-height)*($D579-height)&lt;0,1,0)</f>
        <v>0</v>
      </c>
    </row>
    <row r="579" customFormat="false" ht="12.75" hidden="false" customHeight="false" outlineLevel="0" collapsed="false">
      <c r="A579" s="0" t="n">
        <f aca="false">A578+dt</f>
        <v>5.46999999999993</v>
      </c>
      <c r="B579" s="70" t="n">
        <f aca="false">B578+G578*dt+0.5*Y578*dt*dt</f>
        <v>12.3273960170533</v>
      </c>
      <c r="C579" s="70" t="n">
        <f aca="false">C578+H578*dt+0.5*Z578*dt*dt</f>
        <v>293.130417401483</v>
      </c>
      <c r="D579" s="70" t="n">
        <f aca="false">D578+I578*dt+0.5*AA578*dt*dt</f>
        <v>-104.396937494137</v>
      </c>
      <c r="E579" s="1" t="n">
        <f aca="false">SQRT(B579^2+C579^2)</f>
        <v>293.389512932089</v>
      </c>
      <c r="F579" s="1" t="n">
        <f aca="false">ATAN2(C579,B579)*180/PI()</f>
        <v>2.40811522759393</v>
      </c>
      <c r="G579" s="69" t="n">
        <f aca="false">G578+Y578*dt</f>
        <v>2.30904222375186</v>
      </c>
      <c r="H579" s="69" t="n">
        <f aca="false">H578+Z578*dt</f>
        <v>46.2821358973187</v>
      </c>
      <c r="I579" s="69" t="n">
        <f aca="false">I578+AA578*dt</f>
        <v>-69.4273452684294</v>
      </c>
      <c r="J579" s="1" t="n">
        <f aca="false">SQRT(G579^2+H579^2+I579^2)</f>
        <v>83.4716961025152</v>
      </c>
      <c r="K579" s="1" t="n">
        <f aca="false">IF(D579&gt;=hwind,SQRT((G579-vxw)^2+(H579-vyw)^2+I579^2),J579)</f>
        <v>83.4716961025152</v>
      </c>
      <c r="L579" s="1" t="n">
        <f aca="false">J579/1.467</f>
        <v>56.8995883452728</v>
      </c>
      <c r="M579" s="70" t="n">
        <f aca="false">cd0+cdspin*(spin/1000)*EXP(-A579/(tau*146.7/K579))</f>
        <v>0.472269974356108</v>
      </c>
      <c r="N579" s="71" t="n">
        <f aca="false">(romega/K579)*EXP(-A579/(tau*146.7/K579))</f>
        <v>0.891592424742303</v>
      </c>
      <c r="O579" s="71" t="n">
        <f aca="false">cl2_*N579/(cl0+cl1_*N579)</f>
        <v>0.374972435396713</v>
      </c>
      <c r="P579" s="71" t="n">
        <f aca="false">IF(D579&gt;=hwind,vxw,0)</f>
        <v>0</v>
      </c>
      <c r="Q579" s="71" t="n">
        <f aca="false">IF(D579&gt;=hwind,vyw,0)</f>
        <v>0</v>
      </c>
      <c r="R579" s="70" t="n">
        <f aca="false">-const*$M579*$K579*(G579-P579)</f>
        <v>-0.488618834434227</v>
      </c>
      <c r="S579" s="70" t="n">
        <f aca="false">-const*$M579*$K579*(H579-Q579)</f>
        <v>-9.79381107225027</v>
      </c>
      <c r="T579" s="70" t="n">
        <f aca="false">-const*$M579*$K579*I579</f>
        <v>14.6915929791019</v>
      </c>
      <c r="U579" s="72" t="n">
        <f aca="false">omega*EXP(-A579/tau)*30/PI()</f>
        <v>5428.44677611502</v>
      </c>
      <c r="V579" s="70" t="n">
        <f aca="false">const*($O579/omega)*K579*(wy*I579-wz*(H579-Q579))</f>
        <v>0.13844726211915</v>
      </c>
      <c r="W579" s="70" t="n">
        <f aca="false">const*($O579/omega)*K579*(wz*(G579-P579)-wx*I579)</f>
        <v>11.4749772168544</v>
      </c>
      <c r="X579" s="70" t="n">
        <f aca="false">const*($O579/omega)*K579*(wx*(H579-Q579)-wy*(G579-P579))</f>
        <v>7.65413301471478</v>
      </c>
      <c r="Y579" s="70" t="n">
        <f aca="false">R579+V579</f>
        <v>-0.350171572315077</v>
      </c>
      <c r="Z579" s="70" t="n">
        <f aca="false">S579+W579</f>
        <v>1.68116614460415</v>
      </c>
      <c r="AA579" s="70" t="n">
        <f aca="false">T579+X579-32.174</f>
        <v>-9.82827400618334</v>
      </c>
      <c r="AB579" s="0" t="n">
        <f aca="false">IF(($D579-height)*($D580-height)&lt;0,1,0)</f>
        <v>0</v>
      </c>
    </row>
    <row r="580" customFormat="false" ht="12.75" hidden="false" customHeight="false" outlineLevel="0" collapsed="false">
      <c r="A580" s="0" t="n">
        <f aca="false">A579+dt</f>
        <v>5.47999999999993</v>
      </c>
      <c r="B580" s="70" t="n">
        <f aca="false">B579+G579*dt+0.5*Y579*dt*dt</f>
        <v>12.3504689307122</v>
      </c>
      <c r="C580" s="70" t="n">
        <f aca="false">C579+H579*dt+0.5*Z579*dt*dt</f>
        <v>293.593322818763</v>
      </c>
      <c r="D580" s="70" t="n">
        <f aca="false">D579+I579*dt+0.5*AA579*dt*dt</f>
        <v>-105.091702360522</v>
      </c>
      <c r="E580" s="1" t="n">
        <f aca="false">SQRT(B580^2+C580^2)</f>
        <v>293.852979033004</v>
      </c>
      <c r="F580" s="1" t="n">
        <f aca="false">ATAN2(C580,B580)*180/PI()</f>
        <v>2.40881765946002</v>
      </c>
      <c r="G580" s="69" t="n">
        <f aca="false">G579+Y579*dt</f>
        <v>2.30554050802871</v>
      </c>
      <c r="H580" s="69" t="n">
        <f aca="false">H579+Z579*dt</f>
        <v>46.2989475587647</v>
      </c>
      <c r="I580" s="69" t="n">
        <f aca="false">I579+AA579*dt</f>
        <v>-69.5256280084912</v>
      </c>
      <c r="J580" s="1" t="n">
        <f aca="false">SQRT(G580^2+H580^2+I580^2)</f>
        <v>83.5626771475071</v>
      </c>
      <c r="K580" s="1" t="n">
        <f aca="false">IF(D580&gt;=hwind,SQRT((G580-vxw)^2+(H580-vyw)^2+I580^2),J580)</f>
        <v>83.5626771475071</v>
      </c>
      <c r="L580" s="1" t="n">
        <f aca="false">J580/1.467</f>
        <v>56.9616067808501</v>
      </c>
      <c r="M580" s="70" t="n">
        <f aca="false">cd0+cdspin*(spin/1000)*EXP(-A580/(tau*146.7/K580))</f>
        <v>0.472218035000372</v>
      </c>
      <c r="N580" s="71" t="n">
        <f aca="false">(romega/K580)*EXP(-A580/(tau*146.7/K580))</f>
        <v>0.890351905204178</v>
      </c>
      <c r="O580" s="71" t="n">
        <f aca="false">cl2_*N580/(cl0+cl1_*N580)</f>
        <v>0.374858096942078</v>
      </c>
      <c r="P580" s="71" t="n">
        <f aca="false">IF(D580&gt;=hwind,vxw,0)</f>
        <v>0</v>
      </c>
      <c r="Q580" s="71" t="n">
        <f aca="false">IF(D580&gt;=hwind,vyw,0)</f>
        <v>0</v>
      </c>
      <c r="R580" s="70" t="n">
        <f aca="false">-const*$M580*$K580*(G580-P580)</f>
        <v>-0.488355887051455</v>
      </c>
      <c r="S580" s="70" t="n">
        <f aca="false">-const*$M580*$K580*(H580-Q580)</f>
        <v>-9.80696870251121</v>
      </c>
      <c r="T580" s="70" t="n">
        <f aca="false">-const*$M580*$K580*I580</f>
        <v>14.7268068466631</v>
      </c>
      <c r="U580" s="72" t="n">
        <f aca="false">omega*EXP(-A580/tau)*30/PI()</f>
        <v>5426.63759540319</v>
      </c>
      <c r="V580" s="70" t="n">
        <f aca="false">const*($O580/omega)*K580*(wy*I580-wz*(H580-Q580))</f>
        <v>0.137663261689276</v>
      </c>
      <c r="W580" s="70" t="n">
        <f aca="false">const*($O580/omega)*K580*(wz*(G580-P580)-wx*I580)</f>
        <v>11.5003899959805</v>
      </c>
      <c r="X580" s="70" t="n">
        <f aca="false">const*($O580/omega)*K580*(wx*(H580-Q580)-wy*(G580-P580))</f>
        <v>7.66297776541435</v>
      </c>
      <c r="Y580" s="70" t="n">
        <f aca="false">R580+V580</f>
        <v>-0.35069262536218</v>
      </c>
      <c r="Z580" s="70" t="n">
        <f aca="false">S580+W580</f>
        <v>1.69342129346934</v>
      </c>
      <c r="AA580" s="70" t="n">
        <f aca="false">T580+X580-32.174</f>
        <v>-9.78421538792258</v>
      </c>
      <c r="AB580" s="0" t="n">
        <f aca="false">IF(($D580-height)*($D581-height)&lt;0,1,0)</f>
        <v>0</v>
      </c>
    </row>
    <row r="581" customFormat="false" ht="12.75" hidden="false" customHeight="false" outlineLevel="0" collapsed="false">
      <c r="A581" s="0" t="n">
        <f aca="false">A580+dt</f>
        <v>5.48999999999993</v>
      </c>
      <c r="B581" s="70" t="n">
        <f aca="false">B580+G580*dt+0.5*Y580*dt*dt</f>
        <v>12.3735068011612</v>
      </c>
      <c r="C581" s="70" t="n">
        <f aca="false">C580+H580*dt+0.5*Z580*dt*dt</f>
        <v>294.056396965415</v>
      </c>
      <c r="D581" s="70" t="n">
        <f aca="false">D580+I580*dt+0.5*AA580*dt*dt</f>
        <v>-105.787447851376</v>
      </c>
      <c r="E581" s="1" t="n">
        <f aca="false">SQRT(B581^2+C581^2)</f>
        <v>294.316612284866</v>
      </c>
      <c r="F581" s="1" t="n">
        <f aca="false">ATAN2(C581,B581)*180/PI()</f>
        <v>2.40950968213944</v>
      </c>
      <c r="G581" s="69" t="n">
        <f aca="false">G580+Y580*dt</f>
        <v>2.30203358177509</v>
      </c>
      <c r="H581" s="69" t="n">
        <f aca="false">H580+Z580*dt</f>
        <v>46.3158817716994</v>
      </c>
      <c r="I581" s="69" t="n">
        <f aca="false">I580+AA580*dt</f>
        <v>-69.6234701623705</v>
      </c>
      <c r="J581" s="1" t="n">
        <f aca="false">SQRT(G581^2+H581^2+I581^2)</f>
        <v>83.6533792524375</v>
      </c>
      <c r="K581" s="1" t="n">
        <f aca="false">IF(D581&gt;=hwind,SQRT((G581-vxw)^2+(H581-vyw)^2+I581^2),J581)</f>
        <v>83.6533792524375</v>
      </c>
      <c r="L581" s="1" t="n">
        <f aca="false">J581/1.467</f>
        <v>57.0234350732362</v>
      </c>
      <c r="M581" s="70" t="n">
        <f aca="false">cd0+cdspin*(spin/1000)*EXP(-A581/(tau*146.7/K581))</f>
        <v>0.472166100153914</v>
      </c>
      <c r="N581" s="71" t="n">
        <f aca="false">(romega/K581)*EXP(-A581/(tau*146.7/K581))</f>
        <v>0.889117072148403</v>
      </c>
      <c r="O581" s="71" t="n">
        <f aca="false">cl2_*N581/(cl0+cl1_*N581)</f>
        <v>0.374744035262532</v>
      </c>
      <c r="P581" s="71" t="n">
        <f aca="false">IF(D581&gt;=hwind,vxw,0)</f>
        <v>0</v>
      </c>
      <c r="Q581" s="71" t="n">
        <f aca="false">IF(D581&gt;=hwind,vyw,0)</f>
        <v>0</v>
      </c>
      <c r="R581" s="70" t="n">
        <f aca="false">-const*$M581*$K581*(G581-P581)</f>
        <v>-0.488088643093327</v>
      </c>
      <c r="S581" s="70" t="n">
        <f aca="false">-const*$M581*$K581*(H581-Q581)</f>
        <v>-9.8201242877561</v>
      </c>
      <c r="T581" s="70" t="n">
        <f aca="false">-const*$M581*$K581*I581</f>
        <v>14.7619154420833</v>
      </c>
      <c r="U581" s="72" t="n">
        <f aca="false">omega*EXP(-A581/tau)*30/PI()</f>
        <v>5424.82901765109</v>
      </c>
      <c r="V581" s="70" t="n">
        <f aca="false">const*($O581/omega)*K581*(wy*I581-wz*(H581-Q581))</f>
        <v>0.136885847642336</v>
      </c>
      <c r="W581" s="70" t="n">
        <f aca="false">const*($O581/omega)*K581*(wz*(G581-P581)-wx*I581)</f>
        <v>11.5257177915595</v>
      </c>
      <c r="X581" s="70" t="n">
        <f aca="false">const*($O581/omega)*K581*(wx*(H581-Q581)-wy*(G581-P581))</f>
        <v>7.67182240615565</v>
      </c>
      <c r="Y581" s="70" t="n">
        <f aca="false">R581+V581</f>
        <v>-0.35120279545099</v>
      </c>
      <c r="Z581" s="70" t="n">
        <f aca="false">S581+W581</f>
        <v>1.70559350380337</v>
      </c>
      <c r="AA581" s="70" t="n">
        <f aca="false">T581+X581-32.174</f>
        <v>-9.740262151761</v>
      </c>
      <c r="AB581" s="0" t="n">
        <f aca="false">IF(($D581-height)*($D582-height)&lt;0,1,0)</f>
        <v>0</v>
      </c>
    </row>
    <row r="582" customFormat="false" ht="12.75" hidden="false" customHeight="false" outlineLevel="0" collapsed="false">
      <c r="A582" s="0" t="n">
        <f aca="false">A581+dt</f>
        <v>5.49999999999993</v>
      </c>
      <c r="B582" s="70" t="n">
        <f aca="false">B581+G581*dt+0.5*Y581*dt*dt</f>
        <v>12.3965095768392</v>
      </c>
      <c r="C582" s="70" t="n">
        <f aca="false">C581+H581*dt+0.5*Z581*dt*dt</f>
        <v>294.519641062807</v>
      </c>
      <c r="D582" s="70" t="n">
        <f aca="false">D581+I581*dt+0.5*AA581*dt*dt</f>
        <v>-106.484169566108</v>
      </c>
      <c r="E582" s="1" t="n">
        <f aca="false">SQRT(B582^2+C582^2)</f>
        <v>294.780413904068</v>
      </c>
      <c r="F582" s="1" t="n">
        <f aca="false">ATAN2(C582,B582)*180/PI()</f>
        <v>2.41019132357389</v>
      </c>
      <c r="G582" s="69" t="n">
        <f aca="false">G581+Y581*dt</f>
        <v>2.29852155382058</v>
      </c>
      <c r="H582" s="69" t="n">
        <f aca="false">H581+Z581*dt</f>
        <v>46.3329377067374</v>
      </c>
      <c r="I582" s="69" t="n">
        <f aca="false">I581+AA581*dt</f>
        <v>-69.7208727838881</v>
      </c>
      <c r="J582" s="1" t="n">
        <f aca="false">SQRT(G582^2+H582^2+I582^2)</f>
        <v>83.7438022758514</v>
      </c>
      <c r="K582" s="1" t="n">
        <f aca="false">IF(D582&gt;=hwind,SQRT((G582-vxw)^2+(H582-vyw)^2+I582^2),J582)</f>
        <v>83.7438022758514</v>
      </c>
      <c r="L582" s="1" t="n">
        <f aca="false">J582/1.467</f>
        <v>57.0850731260064</v>
      </c>
      <c r="M582" s="70" t="n">
        <f aca="false">cd0+cdspin*(spin/1000)*EXP(-A582/(tau*146.7/K582))</f>
        <v>0.472114170178197</v>
      </c>
      <c r="N582" s="71" t="n">
        <f aca="false">(romega/K582)*EXP(-A582/(tau*146.7/K582))</f>
        <v>0.887887898131993</v>
      </c>
      <c r="O582" s="71" t="n">
        <f aca="false">cl2_*N582/(cl0+cl1_*N582)</f>
        <v>0.37463025042628</v>
      </c>
      <c r="P582" s="71" t="n">
        <f aca="false">IF(D582&gt;=hwind,vxw,0)</f>
        <v>0</v>
      </c>
      <c r="Q582" s="71" t="n">
        <f aca="false">IF(D582&gt;=hwind,vyw,0)</f>
        <v>0</v>
      </c>
      <c r="R582" s="70" t="n">
        <f aca="false">-const*$M582*$K582*(G582-P582)</f>
        <v>-0.487817130478838</v>
      </c>
      <c r="S582" s="70" t="n">
        <f aca="false">-const*$M582*$K582*(H582-Q582)</f>
        <v>-9.83327769156074</v>
      </c>
      <c r="T582" s="70" t="n">
        <f aca="false">-const*$M582*$K582*I582</f>
        <v>14.7969184971895</v>
      </c>
      <c r="U582" s="72" t="n">
        <f aca="false">omega*EXP(-A582/tau)*30/PI()</f>
        <v>5423.02104265778</v>
      </c>
      <c r="V582" s="70" t="n">
        <f aca="false">const*($O582/omega)*K582*(wy*I582-wz*(H582-Q582))</f>
        <v>0.136115016713604</v>
      </c>
      <c r="W582" s="70" t="n">
        <f aca="false">const*($O582/omega)*K582*(wz*(G582-P582)-wx*I582)</f>
        <v>11.5509604909156</v>
      </c>
      <c r="X582" s="70" t="n">
        <f aca="false">const*($O582/omega)*K582*(wx*(H582-Q582)-wy*(G582-P582))</f>
        <v>7.68066684761931</v>
      </c>
      <c r="Y582" s="70" t="n">
        <f aca="false">R582+V582</f>
        <v>-0.351702113765235</v>
      </c>
      <c r="Z582" s="70" t="n">
        <f aca="false">S582+W582</f>
        <v>1.71768279935485</v>
      </c>
      <c r="AA582" s="70" t="n">
        <f aca="false">T582+X582-32.174</f>
        <v>-9.69641465519121</v>
      </c>
      <c r="AB582" s="0" t="n">
        <f aca="false">IF(($D582-height)*($D583-height)&lt;0,1,0)</f>
        <v>0</v>
      </c>
    </row>
    <row r="583" customFormat="false" ht="12.75" hidden="false" customHeight="false" outlineLevel="0" collapsed="false">
      <c r="A583" s="0" t="n">
        <f aca="false">A582+dt</f>
        <v>5.50999999999993</v>
      </c>
      <c r="B583" s="70" t="n">
        <f aca="false">B582+G582*dt+0.5*Y582*dt*dt</f>
        <v>12.4194772072717</v>
      </c>
      <c r="C583" s="70" t="n">
        <f aca="false">C582+H582*dt+0.5*Z582*dt*dt</f>
        <v>294.983056324015</v>
      </c>
      <c r="D583" s="70" t="n">
        <f aca="false">D582+I582*dt+0.5*AA582*dt*dt</f>
        <v>-107.181863114679</v>
      </c>
      <c r="E583" s="1" t="n">
        <f aca="false">SQRT(B583^2+C583^2)</f>
        <v>295.244385098784</v>
      </c>
      <c r="F583" s="1" t="n">
        <f aca="false">ATAN2(C583,B583)*180/PI()</f>
        <v>2.41086261183212</v>
      </c>
      <c r="G583" s="69" t="n">
        <f aca="false">G582+Y582*dt</f>
        <v>2.29500453268293</v>
      </c>
      <c r="H583" s="69" t="n">
        <f aca="false">H582+Z582*dt</f>
        <v>46.350114534731</v>
      </c>
      <c r="I583" s="69" t="n">
        <f aca="false">I582+AA582*dt</f>
        <v>-69.81783693044</v>
      </c>
      <c r="J583" s="1" t="n">
        <f aca="false">SQRT(G583^2+H583^2+I583^2)</f>
        <v>83.8339460888799</v>
      </c>
      <c r="K583" s="1" t="n">
        <f aca="false">IF(D583&gt;=hwind,SQRT((G583-vxw)^2+(H583-vyw)^2+I583^2),J583)</f>
        <v>83.8339460888799</v>
      </c>
      <c r="L583" s="1" t="n">
        <f aca="false">J583/1.467</f>
        <v>57.1465208513156</v>
      </c>
      <c r="M583" s="70" t="n">
        <f aca="false">cd0+cdspin*(spin/1000)*EXP(-A583/(tau*146.7/K583))</f>
        <v>0.472062245431772</v>
      </c>
      <c r="N583" s="71" t="n">
        <f aca="false">(romega/K583)*EXP(-A583/(tau*146.7/K583))</f>
        <v>0.886664355787064</v>
      </c>
      <c r="O583" s="71" t="n">
        <f aca="false">cl2_*N583/(cl0+cl1_*N583)</f>
        <v>0.374516742489519</v>
      </c>
      <c r="P583" s="71" t="n">
        <f aca="false">IF(D583&gt;=hwind,vxw,0)</f>
        <v>0</v>
      </c>
      <c r="Q583" s="71" t="n">
        <f aca="false">IF(D583&gt;=hwind,vyw,0)</f>
        <v>0</v>
      </c>
      <c r="R583" s="70" t="n">
        <f aca="false">-const*$M583*$K583*(G583-P583)</f>
        <v>-0.487541377245091</v>
      </c>
      <c r="S583" s="70" t="n">
        <f aca="false">-const*$M583*$K583*(H583-Q583)</f>
        <v>-9.84642877777379</v>
      </c>
      <c r="T583" s="70" t="n">
        <f aca="false">-const*$M583*$K583*I583</f>
        <v>14.8318157496392</v>
      </c>
      <c r="U583" s="72" t="n">
        <f aca="false">omega*EXP(-A583/tau)*30/PI()</f>
        <v>5421.21367022237</v>
      </c>
      <c r="V583" s="70" t="n">
        <f aca="false">const*($O583/omega)*K583*(wy*I583-wz*(H583-Q583))</f>
        <v>0.135350765333654</v>
      </c>
      <c r="W583" s="70" t="n">
        <f aca="false">const*($O583/omega)*K583*(wz*(G583-P583)-wx*I583)</f>
        <v>11.5761179854252</v>
      </c>
      <c r="X583" s="70" t="n">
        <f aca="false">const*($O583/omega)*K583*(wx*(H583-Q583)-wy*(G583-P583))</f>
        <v>7.68951100056056</v>
      </c>
      <c r="Y583" s="70" t="n">
        <f aca="false">R583+V583</f>
        <v>-0.352190611911437</v>
      </c>
      <c r="Z583" s="70" t="n">
        <f aca="false">S583+W583</f>
        <v>1.72968920765145</v>
      </c>
      <c r="AA583" s="70" t="n">
        <f aca="false">T583+X583-32.174</f>
        <v>-9.65267324980028</v>
      </c>
      <c r="AB583" s="0" t="n">
        <f aca="false">IF(($D583-height)*($D584-height)&lt;0,1,0)</f>
        <v>0</v>
      </c>
    </row>
    <row r="584" customFormat="false" ht="12.75" hidden="false" customHeight="false" outlineLevel="0" collapsed="false">
      <c r="A584" s="0" t="n">
        <f aca="false">A583+dt</f>
        <v>5.51999999999993</v>
      </c>
      <c r="B584" s="70" t="n">
        <f aca="false">B583+G583*dt+0.5*Y583*dt*dt</f>
        <v>12.4424096430679</v>
      </c>
      <c r="C584" s="70" t="n">
        <f aca="false">C583+H583*dt+0.5*Z583*dt*dt</f>
        <v>295.446643953823</v>
      </c>
      <c r="D584" s="70" t="n">
        <f aca="false">D583+I583*dt+0.5*AA583*dt*dt</f>
        <v>-107.880524117646</v>
      </c>
      <c r="E584" s="1" t="n">
        <f aca="false">SQRT(B584^2+C584^2)</f>
        <v>295.708527068975</v>
      </c>
      <c r="F584" s="1" t="n">
        <f aca="false">ATAN2(C584,B584)*180/PI()</f>
        <v>2.41152357510865</v>
      </c>
      <c r="G584" s="69" t="n">
        <f aca="false">G583+Y583*dt</f>
        <v>2.29148262656381</v>
      </c>
      <c r="H584" s="69" t="n">
        <f aca="false">H583+Z583*dt</f>
        <v>46.3674114268075</v>
      </c>
      <c r="I584" s="69" t="n">
        <f aca="false">I583+AA583*dt</f>
        <v>-69.914363662938</v>
      </c>
      <c r="J584" s="1" t="n">
        <f aca="false">SQRT(G584^2+H584^2+I584^2)</f>
        <v>83.9238105750938</v>
      </c>
      <c r="K584" s="1" t="n">
        <f aca="false">IF(D584&gt;=hwind,SQRT((G584-vxw)^2+(H584-vyw)^2+I584^2),J584)</f>
        <v>83.9238105750938</v>
      </c>
      <c r="L584" s="1" t="n">
        <f aca="false">J584/1.467</f>
        <v>57.2077781697981</v>
      </c>
      <c r="M584" s="70" t="n">
        <f aca="false">cd0+cdspin*(spin/1000)*EXP(-A584/(tau*146.7/K584))</f>
        <v>0.472010326270285</v>
      </c>
      <c r="N584" s="71" t="n">
        <f aca="false">(romega/K584)*EXP(-A584/(tau*146.7/K584))</f>
        <v>0.885446417822134</v>
      </c>
      <c r="O584" s="71" t="n">
        <f aca="false">cl2_*N584/(cl0+cl1_*N584)</f>
        <v>0.374403511496605</v>
      </c>
      <c r="P584" s="71" t="n">
        <f aca="false">IF(D584&gt;=hwind,vxw,0)</f>
        <v>0</v>
      </c>
      <c r="Q584" s="71" t="n">
        <f aca="false">IF(D584&gt;=hwind,vyw,0)</f>
        <v>0</v>
      </c>
      <c r="R584" s="70" t="n">
        <f aca="false">-const*$M584*$K584*(G584-P584)</f>
        <v>-0.48726141154378</v>
      </c>
      <c r="S584" s="70" t="n">
        <f aca="false">-const*$M584*$K584*(H584-Q584)</f>
        <v>-9.85957741051557</v>
      </c>
      <c r="T584" s="70" t="n">
        <f aca="false">-const*$M584*$K584*I584</f>
        <v>14.8666069428913</v>
      </c>
      <c r="U584" s="72" t="n">
        <f aca="false">omega*EXP(-A584/tau)*30/PI()</f>
        <v>5419.40690014404</v>
      </c>
      <c r="V584" s="70" t="n">
        <f aca="false">const*($O584/omega)*K584*(wy*I584-wz*(H584-Q584))</f>
        <v>0.134593089630504</v>
      </c>
      <c r="W584" s="70" t="n">
        <f aca="false">const*($O584/omega)*K584*(wz*(G584-P584)-wx*I584)</f>
        <v>11.6011901704889</v>
      </c>
      <c r="X584" s="70" t="n">
        <f aca="false">const*($O584/omega)*K584*(wx*(H584-Q584)-wy*(G584-P584))</f>
        <v>7.69835477580919</v>
      </c>
      <c r="Y584" s="70" t="n">
        <f aca="false">R584+V584</f>
        <v>-0.352668321913277</v>
      </c>
      <c r="Z584" s="70" t="n">
        <f aca="false">S584+W584</f>
        <v>1.74161275997336</v>
      </c>
      <c r="AA584" s="70" t="n">
        <f aca="false">T584+X584-32.174</f>
        <v>-9.60903828129951</v>
      </c>
      <c r="AB584" s="0" t="n">
        <f aca="false">IF(($D584-height)*($D585-height)&lt;0,1,0)</f>
        <v>0</v>
      </c>
    </row>
    <row r="585" customFormat="false" ht="12.75" hidden="false" customHeight="false" outlineLevel="0" collapsed="false">
      <c r="A585" s="0" t="n">
        <f aca="false">A584+dt</f>
        <v>5.52999999999993</v>
      </c>
      <c r="B585" s="70" t="n">
        <f aca="false">B584+G584*dt+0.5*Y584*dt*dt</f>
        <v>12.4653068359174</v>
      </c>
      <c r="C585" s="70" t="n">
        <f aca="false">C584+H584*dt+0.5*Z584*dt*dt</f>
        <v>295.910405148729</v>
      </c>
      <c r="D585" s="70" t="n">
        <f aca="false">D584+I584*dt+0.5*AA584*dt*dt</f>
        <v>-108.58014820619</v>
      </c>
      <c r="E585" s="1" t="n">
        <f aca="false">SQRT(B585^2+C585^2)</f>
        <v>296.172841006393</v>
      </c>
      <c r="F585" s="1" t="n">
        <f aca="false">ATAN2(C585,B585)*180/PI()</f>
        <v>2.41217424172253</v>
      </c>
      <c r="G585" s="69" t="n">
        <f aca="false">G584+Y584*dt</f>
        <v>2.28795594334468</v>
      </c>
      <c r="H585" s="69" t="n">
        <f aca="false">H584+Z584*dt</f>
        <v>46.3848275544072</v>
      </c>
      <c r="I585" s="69" t="n">
        <f aca="false">I584+AA584*dt</f>
        <v>-70.010454045751</v>
      </c>
      <c r="J585" s="1" t="n">
        <f aca="false">SQRT(G585^2+H585^2+I585^2)</f>
        <v>84.0133956303576</v>
      </c>
      <c r="K585" s="1" t="n">
        <f aca="false">IF(D585&gt;=hwind,SQRT((G585-vxw)^2+(H585-vyw)^2+I585^2),J585)</f>
        <v>84.0133956303576</v>
      </c>
      <c r="L585" s="1" t="n">
        <f aca="false">J585/1.467</f>
        <v>57.2688450104687</v>
      </c>
      <c r="M585" s="70" t="n">
        <f aca="false">cd0+cdspin*(spin/1000)*EXP(-A585/(tau*146.7/K585))</f>
        <v>0.471958413046495</v>
      </c>
      <c r="N585" s="71" t="n">
        <f aca="false">(romega/K585)*EXP(-A585/(tau*146.7/K585))</f>
        <v>0.884234057023377</v>
      </c>
      <c r="O585" s="71" t="n">
        <f aca="false">cl2_*N585/(cl0+cl1_*N585)</f>
        <v>0.374290557480202</v>
      </c>
      <c r="P585" s="71" t="n">
        <f aca="false">IF(D585&gt;=hwind,vxw,0)</f>
        <v>0</v>
      </c>
      <c r="Q585" s="71" t="n">
        <f aca="false">IF(D585&gt;=hwind,vyw,0)</f>
        <v>0</v>
      </c>
      <c r="R585" s="70" t="n">
        <f aca="false">-const*$M585*$K585*(G585-P585)</f>
        <v>-0.486977261637721</v>
      </c>
      <c r="S585" s="70" t="n">
        <f aca="false">-const*$M585*$K585*(H585-Q585)</f>
        <v>-9.8727234541772</v>
      </c>
      <c r="T585" s="70" t="n">
        <f aca="false">-const*$M585*$K585*I585</f>
        <v>14.9012918261762</v>
      </c>
      <c r="U585" s="72" t="n">
        <f aca="false">omega*EXP(-A585/tau)*30/PI()</f>
        <v>5417.60073222203</v>
      </c>
      <c r="V585" s="70" t="n">
        <f aca="false">const*($O585/omega)*K585*(wy*I585-wz*(H585-Q585))</f>
        <v>0.133841985431774</v>
      </c>
      <c r="W585" s="70" t="n">
        <f aca="false">const*($O585/omega)*K585*(wz*(G585-P585)-wx*I585)</f>
        <v>11.6261769455038</v>
      </c>
      <c r="X585" s="70" t="n">
        <f aca="false">const*($O585/omega)*K585*(wx*(H585-Q585)-wy*(G585-P585))</f>
        <v>7.7071980842696</v>
      </c>
      <c r="Y585" s="70" t="n">
        <f aca="false">R585+V585</f>
        <v>-0.353135276205946</v>
      </c>
      <c r="Z585" s="70" t="n">
        <f aca="false">S585+W585</f>
        <v>1.7534534913266</v>
      </c>
      <c r="AA585" s="70" t="n">
        <f aca="false">T585+X585-32.174</f>
        <v>-9.56551008955421</v>
      </c>
      <c r="AB585" s="0" t="n">
        <f aca="false">IF(($D585-height)*($D586-height)&lt;0,1,0)</f>
        <v>0</v>
      </c>
    </row>
    <row r="586" customFormat="false" ht="12.75" hidden="false" customHeight="false" outlineLevel="0" collapsed="false">
      <c r="A586" s="0" t="n">
        <f aca="false">A585+dt</f>
        <v>5.53999999999993</v>
      </c>
      <c r="B586" s="70" t="n">
        <f aca="false">B585+G585*dt+0.5*Y585*dt*dt</f>
        <v>12.4881687385871</v>
      </c>
      <c r="C586" s="70" t="n">
        <f aca="false">C585+H585*dt+0.5*Z585*dt*dt</f>
        <v>296.374341096947</v>
      </c>
      <c r="D586" s="70" t="n">
        <f aca="false">D585+I585*dt+0.5*AA585*dt*dt</f>
        <v>-109.280731022152</v>
      </c>
      <c r="E586" s="1" t="n">
        <f aca="false">SQRT(B586^2+C586^2)</f>
        <v>296.637328094583</v>
      </c>
      <c r="F586" s="1" t="n">
        <f aca="false">ATAN2(C586,B586)*180/PI()</f>
        <v>2.41281464011604</v>
      </c>
      <c r="G586" s="69" t="n">
        <f aca="false">G585+Y585*dt</f>
        <v>2.28442459058262</v>
      </c>
      <c r="H586" s="69" t="n">
        <f aca="false">H585+Z585*dt</f>
        <v>46.4023620893205</v>
      </c>
      <c r="I586" s="69" t="n">
        <f aca="false">I585+AA585*dt</f>
        <v>-70.1061091466465</v>
      </c>
      <c r="J586" s="1" t="n">
        <f aca="false">SQRT(G586^2+H586^2+I586^2)</f>
        <v>84.1027011626855</v>
      </c>
      <c r="K586" s="1" t="n">
        <f aca="false">IF(D586&gt;=hwind,SQRT((G586-vxw)^2+(H586-vyw)^2+I586^2),J586)</f>
        <v>84.1027011626855</v>
      </c>
      <c r="L586" s="1" t="n">
        <f aca="false">J586/1.467</f>
        <v>57.3297213106241</v>
      </c>
      <c r="M586" s="70" t="n">
        <f aca="false">cd0+cdspin*(spin/1000)*EXP(-A586/(tau*146.7/K586))</f>
        <v>0.471906506110278</v>
      </c>
      <c r="N586" s="71" t="n">
        <f aca="false">(romega/K586)*EXP(-A586/(tau*146.7/K586))</f>
        <v>0.883027246255838</v>
      </c>
      <c r="O586" s="71" t="n">
        <f aca="false">cl2_*N586/(cl0+cl1_*N586)</f>
        <v>0.374177880461436</v>
      </c>
      <c r="P586" s="71" t="n">
        <f aca="false">IF(D586&gt;=hwind,vxw,0)</f>
        <v>0</v>
      </c>
      <c r="Q586" s="71" t="n">
        <f aca="false">IF(D586&gt;=hwind,vyw,0)</f>
        <v>0</v>
      </c>
      <c r="R586" s="70" t="n">
        <f aca="false">-const*$M586*$K586*(G586-P586)</f>
        <v>-0.486688955897386</v>
      </c>
      <c r="S586" s="70" t="n">
        <f aca="false">-const*$M586*$K586*(H586-Q586)</f>
        <v>-9.8858667734198</v>
      </c>
      <c r="T586" s="70" t="n">
        <f aca="false">-const*$M586*$K586*I586</f>
        <v>14.9358701544653</v>
      </c>
      <c r="U586" s="72" t="n">
        <f aca="false">omega*EXP(-A586/tau)*30/PI()</f>
        <v>5415.79516625567</v>
      </c>
      <c r="V586" s="70" t="n">
        <f aca="false">const*($O586/omega)*K586*(wy*I586-wz*(H586-Q586))</f>
        <v>0.133097448266871</v>
      </c>
      <c r="W586" s="70" t="n">
        <f aca="false">const*($O586/omega)*K586*(wz*(G586-P586)-wx*I586)</f>
        <v>11.6510782138359</v>
      </c>
      <c r="X586" s="70" t="n">
        <f aca="false">const*($O586/omega)*K586*(wx*(H586-Q586)-wy*(G586-P586))</f>
        <v>7.71604083692106</v>
      </c>
      <c r="Y586" s="70" t="n">
        <f aca="false">R586+V586</f>
        <v>-0.353591507630515</v>
      </c>
      <c r="Z586" s="70" t="n">
        <f aca="false">S586+W586</f>
        <v>1.76521144041606</v>
      </c>
      <c r="AA586" s="70" t="n">
        <f aca="false">T586+X586-32.174</f>
        <v>-9.52208900861362</v>
      </c>
      <c r="AB586" s="0" t="n">
        <f aca="false">IF(($D586-height)*($D587-height)&lt;0,1,0)</f>
        <v>0</v>
      </c>
    </row>
    <row r="587" customFormat="false" ht="12.75" hidden="false" customHeight="false" outlineLevel="0" collapsed="false">
      <c r="A587" s="0" t="n">
        <f aca="false">A586+dt</f>
        <v>5.54999999999993</v>
      </c>
      <c r="B587" s="70" t="n">
        <f aca="false">B586+G586*dt+0.5*Y586*dt*dt</f>
        <v>12.5109953049175</v>
      </c>
      <c r="C587" s="70" t="n">
        <f aca="false">C586+H586*dt+0.5*Z586*dt*dt</f>
        <v>296.838452978413</v>
      </c>
      <c r="D587" s="70" t="n">
        <f aca="false">D586+I586*dt+0.5*AA586*dt*dt</f>
        <v>-109.982268218068</v>
      </c>
      <c r="E587" s="1" t="n">
        <f aca="false">SQRT(B587^2+C587^2)</f>
        <v>297.101989508884</v>
      </c>
      <c r="F587" s="1" t="n">
        <f aca="false">ATAN2(C587,B587)*180/PI()</f>
        <v>2.4134447988534</v>
      </c>
      <c r="G587" s="69" t="n">
        <f aca="false">G586+Y586*dt</f>
        <v>2.28088867550631</v>
      </c>
      <c r="H587" s="69" t="n">
        <f aca="false">H586+Z586*dt</f>
        <v>46.4200142037247</v>
      </c>
      <c r="I587" s="69" t="n">
        <f aca="false">I586+AA586*dt</f>
        <v>-70.2013300367327</v>
      </c>
      <c r="J587" s="1" t="n">
        <f aca="false">SQRT(G587^2+H587^2+I587^2)</f>
        <v>84.1917270920981</v>
      </c>
      <c r="K587" s="1" t="n">
        <f aca="false">IF(D587&gt;=hwind,SQRT((G587-vxw)^2+(H587-vyw)^2+I587^2),J587)</f>
        <v>84.1917270920981</v>
      </c>
      <c r="L587" s="1" t="n">
        <f aca="false">J587/1.467</f>
        <v>57.3904070157451</v>
      </c>
      <c r="M587" s="70" t="n">
        <f aca="false">cd0+cdspin*(spin/1000)*EXP(-A587/(tau*146.7/K587))</f>
        <v>0.471854605808644</v>
      </c>
      <c r="N587" s="71" t="n">
        <f aca="false">(romega/K587)*EXP(-A587/(tau*146.7/K587))</f>
        <v>0.881825958464602</v>
      </c>
      <c r="O587" s="71" t="n">
        <f aca="false">cl2_*N587/(cl0+cl1_*N587)</f>
        <v>0.374065480450055</v>
      </c>
      <c r="P587" s="71" t="n">
        <f aca="false">IF(D587&gt;=hwind,vxw,0)</f>
        <v>0</v>
      </c>
      <c r="Q587" s="71" t="n">
        <f aca="false">IF(D587&gt;=hwind,vyw,0)</f>
        <v>0</v>
      </c>
      <c r="R587" s="70" t="n">
        <f aca="false">-const*$M587*$K587*(G587-P587)</f>
        <v>-0.486396522797481</v>
      </c>
      <c r="S587" s="70" t="n">
        <f aca="false">-const*$M587*$K587*(H587-Q587)</f>
        <v>-9.89900723317387</v>
      </c>
      <c r="T587" s="70" t="n">
        <f aca="false">-const*$M587*$K587*I587</f>
        <v>14.970341688441</v>
      </c>
      <c r="U587" s="72" t="n">
        <f aca="false">omega*EXP(-A587/tau)*30/PI()</f>
        <v>5413.99020204433</v>
      </c>
      <c r="V587" s="70" t="n">
        <f aca="false">const*($O587/omega)*K587*(wy*I587-wz*(H587-Q587))</f>
        <v>0.13235947336919</v>
      </c>
      <c r="W587" s="70" t="n">
        <f aca="false">const*($O587/omega)*K587*(wz*(G587-P587)-wx*I587)</f>
        <v>11.6758938827922</v>
      </c>
      <c r="X587" s="70" t="n">
        <f aca="false">const*($O587/omega)*K587*(wx*(H587-Q587)-wy*(G587-P587))</f>
        <v>7.72488294481802</v>
      </c>
      <c r="Y587" s="70" t="n">
        <f aca="false">R587+V587</f>
        <v>-0.354037049428291</v>
      </c>
      <c r="Z587" s="70" t="n">
        <f aca="false">S587+W587</f>
        <v>1.77688664961828</v>
      </c>
      <c r="AA587" s="70" t="n">
        <f aca="false">T587+X587-32.174</f>
        <v>-9.47877536674097</v>
      </c>
      <c r="AB587" s="0" t="n">
        <f aca="false">IF(($D587-height)*($D588-height)&lt;0,1,0)</f>
        <v>0</v>
      </c>
    </row>
    <row r="588" customFormat="false" ht="12.75" hidden="false" customHeight="false" outlineLevel="0" collapsed="false">
      <c r="A588" s="0" t="n">
        <f aca="false">A587+dt</f>
        <v>5.55999999999993</v>
      </c>
      <c r="B588" s="70" t="n">
        <f aca="false">B587+G587*dt+0.5*Y587*dt*dt</f>
        <v>12.5337864898201</v>
      </c>
      <c r="C588" s="70" t="n">
        <f aca="false">C587+H587*dt+0.5*Z587*dt*dt</f>
        <v>297.302741964782</v>
      </c>
      <c r="D588" s="70" t="n">
        <f aca="false">D587+I587*dt+0.5*AA587*dt*dt</f>
        <v>-110.684755457204</v>
      </c>
      <c r="E588" s="1" t="n">
        <f aca="false">SQRT(B588^2+C588^2)</f>
        <v>297.566826416438</v>
      </c>
      <c r="F588" s="1" t="n">
        <f aca="false">ATAN2(C588,B588)*180/PI()</f>
        <v>2.41406474661947</v>
      </c>
      <c r="G588" s="69" t="n">
        <f aca="false">G587+Y587*dt</f>
        <v>2.27734830501203</v>
      </c>
      <c r="H588" s="69" t="n">
        <f aca="false">H587+Z587*dt</f>
        <v>46.4377830702208</v>
      </c>
      <c r="I588" s="69" t="n">
        <f aca="false">I587+AA587*dt</f>
        <v>-70.2961177904001</v>
      </c>
      <c r="J588" s="1" t="n">
        <f aca="false">SQRT(G588^2+H588^2+I588^2)</f>
        <v>84.2804733504804</v>
      </c>
      <c r="K588" s="1" t="n">
        <f aca="false">IF(D588&gt;=hwind,SQRT((G588-vxw)^2+(H588-vyw)^2+I588^2),J588)</f>
        <v>84.2804733504804</v>
      </c>
      <c r="L588" s="1" t="n">
        <f aca="false">J588/1.467</f>
        <v>57.4509020794004</v>
      </c>
      <c r="M588" s="70" t="n">
        <f aca="false">cd0+cdspin*(spin/1000)*EXP(-A588/(tau*146.7/K588))</f>
        <v>0.471802712485743</v>
      </c>
      <c r="N588" s="71" t="n">
        <f aca="false">(romega/K588)*EXP(-A588/(tau*146.7/K588))</f>
        <v>0.880630166675926</v>
      </c>
      <c r="O588" s="71" t="n">
        <f aca="false">cl2_*N588/(cl0+cl1_*N588)</f>
        <v>0.373953357444572</v>
      </c>
      <c r="P588" s="71" t="n">
        <f aca="false">IF(D588&gt;=hwind,vxw,0)</f>
        <v>0</v>
      </c>
      <c r="Q588" s="71" t="n">
        <f aca="false">IF(D588&gt;=hwind,vyw,0)</f>
        <v>0</v>
      </c>
      <c r="R588" s="70" t="n">
        <f aca="false">-const*$M588*$K588*(G588-P588)</f>
        <v>-0.486099990913537</v>
      </c>
      <c r="S588" s="70" t="n">
        <f aca="false">-const*$M588*$K588*(H588-Q588)</f>
        <v>-9.91214469863883</v>
      </c>
      <c r="T588" s="70" t="n">
        <f aca="false">-const*$M588*$K588*I588</f>
        <v>15.0047061944659</v>
      </c>
      <c r="U588" s="72" t="n">
        <f aca="false">omega*EXP(-A588/tau)*30/PI()</f>
        <v>5412.18583938747</v>
      </c>
      <c r="V588" s="70" t="n">
        <f aca="false">const*($O588/omega)*K588*(wy*I588-wz*(H588-Q588))</f>
        <v>0.131628055678334</v>
      </c>
      <c r="W588" s="70" t="n">
        <f aca="false">const*($O588/omega)*K588*(wz*(G588-P588)-wx*I588)</f>
        <v>11.7006238635929</v>
      </c>
      <c r="X588" s="70" t="n">
        <f aca="false">const*($O588/omega)*K588*(wx*(H588-Q588)-wy*(G588-P588))</f>
        <v>7.73372431909052</v>
      </c>
      <c r="Y588" s="70" t="n">
        <f aca="false">R588+V588</f>
        <v>-0.354471935235202</v>
      </c>
      <c r="Z588" s="70" t="n">
        <f aca="false">S588+W588</f>
        <v>1.78847916495409</v>
      </c>
      <c r="AA588" s="70" t="n">
        <f aca="false">T588+X588-32.174</f>
        <v>-9.43556948644361</v>
      </c>
      <c r="AB588" s="0" t="n">
        <f aca="false">IF(($D588-height)*($D589-height)&lt;0,1,0)</f>
        <v>0</v>
      </c>
    </row>
    <row r="589" customFormat="false" ht="12.75" hidden="false" customHeight="false" outlineLevel="0" collapsed="false">
      <c r="A589" s="0" t="n">
        <f aca="false">A588+dt</f>
        <v>5.56999999999993</v>
      </c>
      <c r="B589" s="70" t="n">
        <f aca="false">B588+G588*dt+0.5*Y588*dt*dt</f>
        <v>12.5565422492735</v>
      </c>
      <c r="C589" s="70" t="n">
        <f aca="false">C588+H588*dt+0.5*Z588*dt*dt</f>
        <v>297.767209219443</v>
      </c>
      <c r="D589" s="70" t="n">
        <f aca="false">D588+I588*dt+0.5*AA588*dt*dt</f>
        <v>-111.388188413582</v>
      </c>
      <c r="E589" s="1" t="n">
        <f aca="false">SQRT(B589^2+C589^2)</f>
        <v>298.03183997619</v>
      </c>
      <c r="F589" s="1" t="n">
        <f aca="false">ATAN2(C589,B589)*180/PI()</f>
        <v>2.41467451221848</v>
      </c>
      <c r="G589" s="69" t="n">
        <f aca="false">G588+Y588*dt</f>
        <v>2.27380358565968</v>
      </c>
      <c r="H589" s="69" t="n">
        <f aca="false">H588+Z588*dt</f>
        <v>46.4556678618704</v>
      </c>
      <c r="I589" s="69" t="n">
        <f aca="false">I588+AA588*dt</f>
        <v>-70.3904734852645</v>
      </c>
      <c r="J589" s="1" t="n">
        <f aca="false">SQRT(G589^2+H589^2+I589^2)</f>
        <v>84.3689398814416</v>
      </c>
      <c r="K589" s="1" t="n">
        <f aca="false">IF(D589&gt;=hwind,SQRT((G589-vxw)^2+(H589-vyw)^2+I589^2),J589)</f>
        <v>84.3689398814416</v>
      </c>
      <c r="L589" s="1" t="n">
        <f aca="false">J589/1.467</f>
        <v>57.5112064631504</v>
      </c>
      <c r="M589" s="70" t="n">
        <f aca="false">cd0+cdspin*(spin/1000)*EXP(-A589/(tau*146.7/K589))</f>
        <v>0.471750826482881</v>
      </c>
      <c r="N589" s="71" t="n">
        <f aca="false">(romega/K589)*EXP(-A589/(tau*146.7/K589))</f>
        <v>0.879439843998329</v>
      </c>
      <c r="O589" s="71" t="n">
        <f aca="false">cl2_*N589/(cl0+cl1_*N589)</f>
        <v>0.373841511432419</v>
      </c>
      <c r="P589" s="71" t="n">
        <f aca="false">IF(D589&gt;=hwind,vxw,0)</f>
        <v>0</v>
      </c>
      <c r="Q589" s="71" t="n">
        <f aca="false">IF(D589&gt;=hwind,vyw,0)</f>
        <v>0</v>
      </c>
      <c r="R589" s="70" t="n">
        <f aca="false">-const*$M589*$K589*(G589-P589)</f>
        <v>-0.485799388918527</v>
      </c>
      <c r="S589" s="70" t="n">
        <f aca="false">-const*$M589*$K589*(H589-Q589)</f>
        <v>-9.92527903528271</v>
      </c>
      <c r="T589" s="70" t="n">
        <f aca="false">-const*$M589*$K589*I589</f>
        <v>15.038963444552</v>
      </c>
      <c r="U589" s="72" t="n">
        <f aca="false">omega*EXP(-A589/tau)*30/PI()</f>
        <v>5410.38207808459</v>
      </c>
      <c r="V589" s="70" t="n">
        <f aca="false">const*($O589/omega)*K589*(wy*I589-wz*(H589-Q589))</f>
        <v>0.130903189842359</v>
      </c>
      <c r="W589" s="70" t="n">
        <f aca="false">const*($O589/omega)*K589*(wz*(G589-P589)-wx*I589)</f>
        <v>11.7252680713438</v>
      </c>
      <c r="X589" s="70" t="n">
        <f aca="false">const*($O589/omega)*K589*(wx*(H589-Q589)-wy*(G589-P589))</f>
        <v>7.74256487094477</v>
      </c>
      <c r="Y589" s="70" t="n">
        <f aca="false">R589+V589</f>
        <v>-0.354896199076168</v>
      </c>
      <c r="Z589" s="70" t="n">
        <f aca="false">S589+W589</f>
        <v>1.79998903606107</v>
      </c>
      <c r="AA589" s="70" t="n">
        <f aca="false">T589+X589-32.174</f>
        <v>-9.3924716845032</v>
      </c>
      <c r="AB589" s="0" t="n">
        <f aca="false">IF(($D589-height)*($D590-height)&lt;0,1,0)</f>
        <v>0</v>
      </c>
    </row>
    <row r="590" customFormat="false" ht="12.75" hidden="false" customHeight="false" outlineLevel="0" collapsed="false">
      <c r="A590" s="0" t="n">
        <f aca="false">A589+dt</f>
        <v>5.57999999999993</v>
      </c>
      <c r="B590" s="70" t="n">
        <f aca="false">B589+G589*dt+0.5*Y589*dt*dt</f>
        <v>12.5792625403201</v>
      </c>
      <c r="C590" s="70" t="n">
        <f aca="false">C589+H589*dt+0.5*Z589*dt*dt</f>
        <v>298.231855897513</v>
      </c>
      <c r="D590" s="70" t="n">
        <f aca="false">D589+I589*dt+0.5*AA589*dt*dt</f>
        <v>-112.092562772019</v>
      </c>
      <c r="E590" s="1" t="n">
        <f aca="false">SQRT(B590^2+C590^2)</f>
        <v>298.497031338895</v>
      </c>
      <c r="F590" s="1" t="n">
        <f aca="false">ATAN2(C590,B590)*180/PI()</f>
        <v>2.41527412457269</v>
      </c>
      <c r="G590" s="69" t="n">
        <f aca="false">G589+Y589*dt</f>
        <v>2.27025462366892</v>
      </c>
      <c r="H590" s="69" t="n">
        <f aca="false">H589+Z589*dt</f>
        <v>46.473667752231</v>
      </c>
      <c r="I590" s="69" t="n">
        <f aca="false">I589+AA589*dt</f>
        <v>-70.4843982021095</v>
      </c>
      <c r="J590" s="1" t="n">
        <f aca="false">SQRT(G590^2+H590^2+I590^2)</f>
        <v>84.4571266401752</v>
      </c>
      <c r="K590" s="1" t="n">
        <f aca="false">IF(D590&gt;=hwind,SQRT((G590-vxw)^2+(H590-vyw)^2+I590^2),J590)</f>
        <v>84.4571266401752</v>
      </c>
      <c r="L590" s="1" t="n">
        <f aca="false">J590/1.467</f>
        <v>57.5713201364521</v>
      </c>
      <c r="M590" s="70" t="n">
        <f aca="false">cd0+cdspin*(spin/1000)*EXP(-A590/(tau*146.7/K590))</f>
        <v>0.471698948138527</v>
      </c>
      <c r="N590" s="71" t="n">
        <f aca="false">(romega/K590)*EXP(-A590/(tau*146.7/K590))</f>
        <v>0.878254963623644</v>
      </c>
      <c r="O590" s="71" t="n">
        <f aca="false">cl2_*N590/(cl0+cl1_*N590)</f>
        <v>0.373729942390091</v>
      </c>
      <c r="P590" s="71" t="n">
        <f aca="false">IF(D590&gt;=hwind,vxw,0)</f>
        <v>0</v>
      </c>
      <c r="Q590" s="71" t="n">
        <f aca="false">IF(D590&gt;=hwind,vyw,0)</f>
        <v>0</v>
      </c>
      <c r="R590" s="70" t="n">
        <f aca="false">-const*$M590*$K590*(G590-P590)</f>
        <v>-0.485494745579518</v>
      </c>
      <c r="S590" s="70" t="n">
        <f aca="false">-const*$M590*$K590*(H590-Q590)</f>
        <v>-9.93841010884199</v>
      </c>
      <c r="T590" s="70" t="n">
        <f aca="false">-const*$M590*$K590*I590</f>
        <v>15.0731132163302</v>
      </c>
      <c r="U590" s="72" t="n">
        <f aca="false">omega*EXP(-A590/tau)*30/PI()</f>
        <v>5408.57891793528</v>
      </c>
      <c r="V590" s="70" t="n">
        <f aca="false">const*($O590/omega)*K590*(wy*I590-wz*(H590-Q590))</f>
        <v>0.130184870220028</v>
      </c>
      <c r="W590" s="70" t="n">
        <f aca="false">const*($O590/omega)*K590*(wz*(G590-P590)-wx*I590)</f>
        <v>11.7498264250077</v>
      </c>
      <c r="X590" s="70" t="n">
        <f aca="false">const*($O590/omega)*K590*(wx*(H590-Q590)-wy*(G590-P590))</f>
        <v>7.75140451166379</v>
      </c>
      <c r="Y590" s="70" t="n">
        <f aca="false">R590+V590</f>
        <v>-0.355309875359489</v>
      </c>
      <c r="Z590" s="70" t="n">
        <f aca="false">S590+W590</f>
        <v>1.81141631616567</v>
      </c>
      <c r="AA590" s="70" t="n">
        <f aca="false">T590+X590-32.174</f>
        <v>-9.34948227200605</v>
      </c>
      <c r="AB590" s="0" t="n">
        <f aca="false">IF(($D590-height)*($D591-height)&lt;0,1,0)</f>
        <v>0</v>
      </c>
    </row>
    <row r="591" customFormat="false" ht="12.75" hidden="false" customHeight="false" outlineLevel="0" collapsed="false">
      <c r="A591" s="0" t="n">
        <f aca="false">A590+dt</f>
        <v>5.58999999999993</v>
      </c>
      <c r="B591" s="70" t="n">
        <f aca="false">B590+G590*dt+0.5*Y590*dt*dt</f>
        <v>12.601947321063</v>
      </c>
      <c r="C591" s="70" t="n">
        <f aca="false">C590+H590*dt+0.5*Z590*dt*dt</f>
        <v>298.696683145851</v>
      </c>
      <c r="D591" s="70" t="n">
        <f aca="false">D590+I590*dt+0.5*AA590*dt*dt</f>
        <v>-112.797874228154</v>
      </c>
      <c r="E591" s="1" t="n">
        <f aca="false">SQRT(B591^2+C591^2)</f>
        <v>298.962401647123</v>
      </c>
      <c r="F591" s="1" t="n">
        <f aca="false">ATAN2(C591,B591)*180/PI()</f>
        <v>2.4158636127211</v>
      </c>
      <c r="G591" s="69" t="n">
        <f aca="false">G590+Y590*dt</f>
        <v>2.26670152491532</v>
      </c>
      <c r="H591" s="69" t="n">
        <f aca="false">H590+Z590*dt</f>
        <v>46.4917819153927</v>
      </c>
      <c r="I591" s="69" t="n">
        <f aca="false">I590+AA590*dt</f>
        <v>-70.5778930248296</v>
      </c>
      <c r="J591" s="1" t="n">
        <f aca="false">SQRT(G591^2+H591^2+I591^2)</f>
        <v>84.545033593321</v>
      </c>
      <c r="K591" s="1" t="n">
        <f aca="false">IF(D591&gt;=hwind,SQRT((G591-vxw)^2+(H591-vyw)^2+I591^2),J591)</f>
        <v>84.545033593321</v>
      </c>
      <c r="L591" s="1" t="n">
        <f aca="false">J591/1.467</f>
        <v>57.6312430765651</v>
      </c>
      <c r="M591" s="70" t="n">
        <f aca="false">cd0+cdspin*(spin/1000)*EXP(-A591/(tau*146.7/K591))</f>
        <v>0.471647077788327</v>
      </c>
      <c r="N591" s="71" t="n">
        <f aca="false">(romega/K591)*EXP(-A591/(tau*146.7/K591))</f>
        <v>0.877075498828033</v>
      </c>
      <c r="O591" s="71" t="n">
        <f aca="false">cl2_*N591/(cl0+cl1_*N591)</f>
        <v>0.373618650283299</v>
      </c>
      <c r="P591" s="71" t="n">
        <f aca="false">IF(D591&gt;=hwind,vxw,0)</f>
        <v>0</v>
      </c>
      <c r="Q591" s="71" t="n">
        <f aca="false">IF(D591&gt;=hwind,vyw,0)</f>
        <v>0</v>
      </c>
      <c r="R591" s="70" t="n">
        <f aca="false">-const*$M591*$K591*(G591-P591)</f>
        <v>-0.485186089754338</v>
      </c>
      <c r="S591" s="70" t="n">
        <f aca="false">-const*$M591*$K591*(H591-Q591)</f>
        <v>-9.95153778532155</v>
      </c>
      <c r="T591" s="70" t="n">
        <f aca="false">-const*$M591*$K591*I591</f>
        <v>15.1071552930182</v>
      </c>
      <c r="U591" s="72" t="n">
        <f aca="false">omega*EXP(-A591/tau)*30/PI()</f>
        <v>5406.77635873919</v>
      </c>
      <c r="V591" s="70" t="n">
        <f aca="false">const*($O591/omega)*K591*(wy*I591-wz*(H591-Q591))</f>
        <v>0.129473090883093</v>
      </c>
      <c r="W591" s="70" t="n">
        <f aca="false">const*($O591/omega)*K591*(wz*(G591-P591)-wx*I591)</f>
        <v>11.7742988473769</v>
      </c>
      <c r="X591" s="70" t="n">
        <f aca="false">const*($O591/omega)*K591*(wx*(H591-Q591)-wy*(G591-P591))</f>
        <v>7.76024315260819</v>
      </c>
      <c r="Y591" s="70" t="n">
        <f aca="false">R591+V591</f>
        <v>-0.355712998871244</v>
      </c>
      <c r="Z591" s="70" t="n">
        <f aca="false">S591+W591</f>
        <v>1.82276106205538</v>
      </c>
      <c r="AA591" s="70" t="n">
        <f aca="false">T591+X591-32.174</f>
        <v>-9.30660155437357</v>
      </c>
      <c r="AB591" s="0" t="n">
        <f aca="false">IF(($D591-height)*($D592-height)&lt;0,1,0)</f>
        <v>0</v>
      </c>
    </row>
    <row r="592" customFormat="false" ht="12.75" hidden="false" customHeight="false" outlineLevel="0" collapsed="false">
      <c r="A592" s="0" t="n">
        <f aca="false">A591+dt</f>
        <v>5.59999999999993</v>
      </c>
      <c r="B592" s="70" t="n">
        <f aca="false">B591+G591*dt+0.5*Y591*dt*dt</f>
        <v>12.6245965506622</v>
      </c>
      <c r="C592" s="70" t="n">
        <f aca="false">C591+H591*dt+0.5*Z591*dt*dt</f>
        <v>299.161692103058</v>
      </c>
      <c r="D592" s="70" t="n">
        <f aca="false">D591+I591*dt+0.5*AA591*dt*dt</f>
        <v>-113.50411848848</v>
      </c>
      <c r="E592" s="1" t="n">
        <f aca="false">SQRT(B592^2+C592^2)</f>
        <v>299.427952035264</v>
      </c>
      <c r="F592" s="1" t="n">
        <f aca="false">ATAN2(C592,B592)*180/PI()</f>
        <v>2.41644300581813</v>
      </c>
      <c r="G592" s="69" t="n">
        <f aca="false">G591+Y591*dt</f>
        <v>2.26314439492661</v>
      </c>
      <c r="H592" s="69" t="n">
        <f aca="false">H591+Z591*dt</f>
        <v>46.5100095260132</v>
      </c>
      <c r="I592" s="69" t="n">
        <f aca="false">I591+AA591*dt</f>
        <v>-70.6709590403734</v>
      </c>
      <c r="J592" s="1" t="n">
        <f aca="false">SQRT(G592^2+H592^2+I592^2)</f>
        <v>84.632660718828</v>
      </c>
      <c r="K592" s="1" t="n">
        <f aca="false">IF(D592&gt;=hwind,SQRT((G592-vxw)^2+(H592-vyw)^2+I592^2),J592)</f>
        <v>84.632660718828</v>
      </c>
      <c r="L592" s="1" t="n">
        <f aca="false">J592/1.467</f>
        <v>57.6909752684581</v>
      </c>
      <c r="M592" s="70" t="n">
        <f aca="false">cd0+cdspin*(spin/1000)*EXP(-A592/(tau*146.7/K592))</f>
        <v>0.471595215765116</v>
      </c>
      <c r="N592" s="71" t="n">
        <f aca="false">(romega/K592)*EXP(-A592/(tau*146.7/K592))</f>
        <v>0.875901422972962</v>
      </c>
      <c r="O592" s="71" t="n">
        <f aca="false">cl2_*N592/(cl0+cl1_*N592)</f>
        <v>0.373507635067109</v>
      </c>
      <c r="P592" s="71" t="n">
        <f aca="false">IF(D592&gt;=hwind,vxw,0)</f>
        <v>0</v>
      </c>
      <c r="Q592" s="71" t="n">
        <f aca="false">IF(D592&gt;=hwind,vyw,0)</f>
        <v>0</v>
      </c>
      <c r="R592" s="70" t="n">
        <f aca="false">-const*$M592*$K592*(G592-P592)</f>
        <v>-0.484873450388273</v>
      </c>
      <c r="S592" s="70" t="n">
        <f aca="false">-const*$M592*$K592*(H592-Q592)</f>
        <v>-9.96466193099482</v>
      </c>
      <c r="T592" s="70" t="n">
        <f aca="false">-const*$M592*$K592*I592</f>
        <v>15.1410894633903</v>
      </c>
      <c r="U592" s="72" t="n">
        <f aca="false">omega*EXP(-A592/tau)*30/PI()</f>
        <v>5404.97440029604</v>
      </c>
      <c r="V592" s="70" t="n">
        <f aca="false">const*($O592/omega)*K592*(wy*I592-wz*(H592-Q592))</f>
        <v>0.128767845618582</v>
      </c>
      <c r="W592" s="70" t="n">
        <f aca="false">const*($O592/omega)*K592*(wz*(G592-P592)-wx*I592)</f>
        <v>11.7986852650453</v>
      </c>
      <c r="X592" s="70" t="n">
        <f aca="false">const*($O592/omega)*K592*(wx*(H592-Q592)-wy*(G592-P592))</f>
        <v>7.76908070521701</v>
      </c>
      <c r="Y592" s="70" t="n">
        <f aca="false">R592+V592</f>
        <v>-0.356105604769691</v>
      </c>
      <c r="Z592" s="70" t="n">
        <f aca="false">S592+W592</f>
        <v>1.83402333405046</v>
      </c>
      <c r="AA592" s="70" t="n">
        <f aca="false">T592+X592-32.174</f>
        <v>-9.26382983139266</v>
      </c>
      <c r="AB592" s="0" t="n">
        <f aca="false">IF(($D592-height)*($D593-height)&lt;0,1,0)</f>
        <v>0</v>
      </c>
    </row>
    <row r="593" customFormat="false" ht="12.75" hidden="false" customHeight="false" outlineLevel="0" collapsed="false">
      <c r="A593" s="0" t="n">
        <f aca="false">A592+dt</f>
        <v>5.60999999999993</v>
      </c>
      <c r="B593" s="70" t="n">
        <f aca="false">B592+G592*dt+0.5*Y592*dt*dt</f>
        <v>12.6472101893313</v>
      </c>
      <c r="C593" s="70" t="n">
        <f aca="false">C592+H592*dt+0.5*Z592*dt*dt</f>
        <v>299.626883899485</v>
      </c>
      <c r="D593" s="70" t="n">
        <f aca="false">D592+I592*dt+0.5*AA592*dt*dt</f>
        <v>-114.211291270375</v>
      </c>
      <c r="E593" s="1" t="n">
        <f aca="false">SQRT(B593^2+C593^2)</f>
        <v>299.89368362953</v>
      </c>
      <c r="F593" s="1" t="n">
        <f aca="false">ATAN2(C593,B593)*180/PI()</f>
        <v>2.41701233313229</v>
      </c>
      <c r="G593" s="69" t="n">
        <f aca="false">G592+Y592*dt</f>
        <v>2.25958333887891</v>
      </c>
      <c r="H593" s="69" t="n">
        <f aca="false">H592+Z592*dt</f>
        <v>46.5283497593537</v>
      </c>
      <c r="I593" s="69" t="n">
        <f aca="false">I592+AA592*dt</f>
        <v>-70.7635973386873</v>
      </c>
      <c r="J593" s="1" t="n">
        <f aca="false">SQRT(G593^2+H593^2+I593^2)</f>
        <v>84.7200080058185</v>
      </c>
      <c r="K593" s="1" t="n">
        <f aca="false">IF(D593&gt;=hwind,SQRT((G593-vxw)^2+(H593-vyw)^2+I593^2),J593)</f>
        <v>84.7200080058185</v>
      </c>
      <c r="L593" s="1" t="n">
        <f aca="false">J593/1.467</f>
        <v>57.7505167047161</v>
      </c>
      <c r="M593" s="70" t="n">
        <f aca="false">cd0+cdspin*(spin/1000)*EXP(-A593/(tau*146.7/K593))</f>
        <v>0.471543362398926</v>
      </c>
      <c r="N593" s="71" t="n">
        <f aca="false">(romega/K593)*EXP(-A593/(tau*146.7/K593))</f>
        <v>0.87473270950614</v>
      </c>
      <c r="O593" s="71" t="n">
        <f aca="false">cl2_*N593/(cl0+cl1_*N593)</f>
        <v>0.373396896686085</v>
      </c>
      <c r="P593" s="71" t="n">
        <f aca="false">IF(D593&gt;=hwind,vxw,0)</f>
        <v>0</v>
      </c>
      <c r="Q593" s="71" t="n">
        <f aca="false">IF(D593&gt;=hwind,vyw,0)</f>
        <v>0</v>
      </c>
      <c r="R593" s="70" t="n">
        <f aca="false">-const*$M593*$K593*(G593-P593)</f>
        <v>-0.484556856510793</v>
      </c>
      <c r="S593" s="70" t="n">
        <f aca="false">-const*$M593*$K593*(H593-Q593)</f>
        <v>-9.97778241240401</v>
      </c>
      <c r="T593" s="70" t="n">
        <f aca="false">-const*$M593*$K593*I593</f>
        <v>15.1749155217449</v>
      </c>
      <c r="U593" s="72" t="n">
        <f aca="false">omega*EXP(-A593/tau)*30/PI()</f>
        <v>5403.1730424056</v>
      </c>
      <c r="V593" s="70" t="n">
        <f aca="false">const*($O593/omega)*K593*(wy*I593-wz*(H593-Q593))</f>
        <v>0.12806912793111</v>
      </c>
      <c r="W593" s="70" t="n">
        <f aca="false">const*($O593/omega)*K593*(wz*(G593-P593)-wx*I593)</f>
        <v>11.8229856083798</v>
      </c>
      <c r="X593" s="70" t="n">
        <f aca="false">const*($O593/omega)*K593*(wx*(H593-Q593)-wy*(G593-P593))</f>
        <v>7.7779170810087</v>
      </c>
      <c r="Y593" s="70" t="n">
        <f aca="false">R593+V593</f>
        <v>-0.356487728579683</v>
      </c>
      <c r="Z593" s="70" t="n">
        <f aca="false">S593+W593</f>
        <v>1.84520319597577</v>
      </c>
      <c r="AA593" s="70" t="n">
        <f aca="false">T593+X593-32.174</f>
        <v>-9.22116739724638</v>
      </c>
      <c r="AB593" s="0" t="n">
        <f aca="false">IF(($D593-height)*($D594-height)&lt;0,1,0)</f>
        <v>0</v>
      </c>
    </row>
    <row r="594" customFormat="false" ht="12.75" hidden="false" customHeight="false" outlineLevel="0" collapsed="false">
      <c r="A594" s="0" t="n">
        <f aca="false">A593+dt</f>
        <v>5.61999999999992</v>
      </c>
      <c r="B594" s="70" t="n">
        <f aca="false">B593+G593*dt+0.5*Y593*dt*dt</f>
        <v>12.6697881983336</v>
      </c>
      <c r="C594" s="70" t="n">
        <f aca="false">C593+H593*dt+0.5*Z593*dt*dt</f>
        <v>300.092259657239</v>
      </c>
      <c r="D594" s="70" t="n">
        <f aca="false">D593+I593*dt+0.5*AA593*dt*dt</f>
        <v>-114.919388302132</v>
      </c>
      <c r="E594" s="1" t="n">
        <f aca="false">SQRT(B594^2+C594^2)</f>
        <v>300.359597547969</v>
      </c>
      <c r="F594" s="1" t="n">
        <f aca="false">ATAN2(C594,B594)*180/PI()</f>
        <v>2.41757162404487</v>
      </c>
      <c r="G594" s="69" t="n">
        <f aca="false">G593+Y593*dt</f>
        <v>2.25601846159312</v>
      </c>
      <c r="H594" s="69" t="n">
        <f aca="false">H593+Z593*dt</f>
        <v>46.5468017913135</v>
      </c>
      <c r="I594" s="69" t="n">
        <f aca="false">I593+AA593*dt</f>
        <v>-70.8558090126597</v>
      </c>
      <c r="J594" s="1" t="n">
        <f aca="false">SQRT(G594^2+H594^2+I594^2)</f>
        <v>84.8070754544536</v>
      </c>
      <c r="K594" s="1" t="n">
        <f aca="false">IF(D594&gt;=hwind,SQRT((G594-vxw)^2+(H594-vyw)^2+I594^2),J594)</f>
        <v>84.8070754544536</v>
      </c>
      <c r="L594" s="1" t="n">
        <f aca="false">J594/1.467</f>
        <v>57.8098673854489</v>
      </c>
      <c r="M594" s="70" t="n">
        <f aca="false">cd0+cdspin*(spin/1000)*EXP(-A594/(tau*146.7/K594))</f>
        <v>0.471491518017</v>
      </c>
      <c r="N594" s="71" t="n">
        <f aca="false">(romega/K594)*EXP(-A594/(tau*146.7/K594))</f>
        <v>0.873569331962428</v>
      </c>
      <c r="O594" s="71" t="n">
        <f aca="false">cl2_*N594/(cl0+cl1_*N594)</f>
        <v>0.373286435074437</v>
      </c>
      <c r="P594" s="71" t="n">
        <f aca="false">IF(D594&gt;=hwind,vxw,0)</f>
        <v>0</v>
      </c>
      <c r="Q594" s="71" t="n">
        <f aca="false">IF(D594&gt;=hwind,vyw,0)</f>
        <v>0</v>
      </c>
      <c r="R594" s="70" t="n">
        <f aca="false">-const*$M594*$K594*(G594-P594)</f>
        <v>-0.484236337232294</v>
      </c>
      <c r="S594" s="70" t="n">
        <f aca="false">-const*$M594*$K594*(H594-Q594)</f>
        <v>-9.99089909636049</v>
      </c>
      <c r="T594" s="70" t="n">
        <f aca="false">-const*$M594*$K594*I594</f>
        <v>15.2086332678733</v>
      </c>
      <c r="U594" s="72" t="n">
        <f aca="false">omega*EXP(-A594/tau)*30/PI()</f>
        <v>5401.37228486773</v>
      </c>
      <c r="V594" s="70" t="n">
        <f aca="false">const*($O594/omega)*K594*(wy*I594-wz*(H594-Q594))</f>
        <v>0.127376931045202</v>
      </c>
      <c r="W594" s="70" t="n">
        <f aca="false">const*($O594/omega)*K594*(wz*(G594-P594)-wx*I594)</f>
        <v>11.8471998114927</v>
      </c>
      <c r="X594" s="70" t="n">
        <f aca="false">const*($O594/omega)*K594*(wx*(H594-Q594)-wy*(G594-P594))</f>
        <v>7.78675219158218</v>
      </c>
      <c r="Y594" s="70" t="n">
        <f aca="false">R594+V594</f>
        <v>-0.356859406187092</v>
      </c>
      <c r="Z594" s="70" t="n">
        <f aca="false">S594+W594</f>
        <v>1.85630071513222</v>
      </c>
      <c r="AA594" s="70" t="n">
        <f aca="false">T594+X594-32.174</f>
        <v>-9.17861454054455</v>
      </c>
      <c r="AB594" s="0" t="n">
        <f aca="false">IF(($D594-height)*($D595-height)&lt;0,1,0)</f>
        <v>0</v>
      </c>
    </row>
    <row r="595" customFormat="false" ht="12.75" hidden="false" customHeight="false" outlineLevel="0" collapsed="false">
      <c r="A595" s="0" t="n">
        <f aca="false">A594+dt</f>
        <v>5.62999999999992</v>
      </c>
      <c r="B595" s="70" t="n">
        <f aca="false">B594+G594*dt+0.5*Y594*dt*dt</f>
        <v>12.6923305399793</v>
      </c>
      <c r="C595" s="70" t="n">
        <f aca="false">C594+H594*dt+0.5*Z594*dt*dt</f>
        <v>300.557820490187</v>
      </c>
      <c r="D595" s="70" t="n">
        <f aca="false">D594+I594*dt+0.5*AA594*dt*dt</f>
        <v>-115.628405322986</v>
      </c>
      <c r="E595" s="1" t="n">
        <f aca="false">SQRT(B595^2+C595^2)</f>
        <v>300.825694900465</v>
      </c>
      <c r="F595" s="1" t="n">
        <f aca="false">ATAN2(C595,B595)*180/PI()</f>
        <v>2.41812090804858</v>
      </c>
      <c r="G595" s="69" t="n">
        <f aca="false">G594+Y594*dt</f>
        <v>2.25244986753124</v>
      </c>
      <c r="H595" s="69" t="n">
        <f aca="false">H594+Z594*dt</f>
        <v>46.5653647984648</v>
      </c>
      <c r="I595" s="69" t="n">
        <f aca="false">I594+AA594*dt</f>
        <v>-70.9475951580652</v>
      </c>
      <c r="J595" s="1" t="n">
        <f aca="false">SQRT(G595^2+H595^2+I595^2)</f>
        <v>84.8938630757993</v>
      </c>
      <c r="K595" s="1" t="n">
        <f aca="false">IF(D595&gt;=hwind,SQRT((G595-vxw)^2+(H595-vyw)^2+I595^2),J595)</f>
        <v>84.8938630757993</v>
      </c>
      <c r="L595" s="1" t="n">
        <f aca="false">J595/1.467</f>
        <v>57.8690273181999</v>
      </c>
      <c r="M595" s="70" t="n">
        <f aca="false">cd0+cdspin*(spin/1000)*EXP(-A595/(tau*146.7/K595))</f>
        <v>0.471439682943806</v>
      </c>
      <c r="N595" s="71" t="n">
        <f aca="false">(romega/K595)*EXP(-A595/(tau*146.7/K595))</f>
        <v>0.872411263964705</v>
      </c>
      <c r="O595" s="71" t="n">
        <f aca="false">cl2_*N595/(cl0+cl1_*N595)</f>
        <v>0.373176250156154</v>
      </c>
      <c r="P595" s="71" t="n">
        <f aca="false">IF(D595&gt;=hwind,vxw,0)</f>
        <v>0</v>
      </c>
      <c r="Q595" s="71" t="n">
        <f aca="false">IF(D595&gt;=hwind,vyw,0)</f>
        <v>0</v>
      </c>
      <c r="R595" s="70" t="n">
        <f aca="false">-const*$M595*$K595*(G595-P595)</f>
        <v>-0.483911921740881</v>
      </c>
      <c r="S595" s="70" t="n">
        <f aca="false">-const*$M595*$K595*(H595-Q595)</f>
        <v>-10.0040118499453</v>
      </c>
      <c r="T595" s="70" t="n">
        <f aca="false">-const*$M595*$K595*I595</f>
        <v>15.2422425070275</v>
      </c>
      <c r="U595" s="72" t="n">
        <f aca="false">omega*EXP(-A595/tau)*30/PI()</f>
        <v>5399.57212748234</v>
      </c>
      <c r="V595" s="70" t="n">
        <f aca="false">const*($O595/omega)*K595*(wy*I595-wz*(H595-Q595))</f>
        <v>0.126691247907632</v>
      </c>
      <c r="W595" s="70" t="n">
        <f aca="false">const*($O595/omega)*K595*(wz*(G595-P595)-wx*I595)</f>
        <v>11.8713278122135</v>
      </c>
      <c r="X595" s="70" t="n">
        <f aca="false">const*($O595/omega)*K595*(wx*(H595-Q595)-wy*(G595-P595))</f>
        <v>7.79558594861796</v>
      </c>
      <c r="Y595" s="70" t="n">
        <f aca="false">R595+V595</f>
        <v>-0.357220673833249</v>
      </c>
      <c r="Z595" s="70" t="n">
        <f aca="false">S595+W595</f>
        <v>1.86731596226819</v>
      </c>
      <c r="AA595" s="70" t="n">
        <f aca="false">T595+X595-32.174</f>
        <v>-9.1361715443545</v>
      </c>
      <c r="AB595" s="0" t="n">
        <f aca="false">IF(($D595-height)*($D596-height)&lt;0,1,0)</f>
        <v>0</v>
      </c>
    </row>
    <row r="596" customFormat="false" ht="12.75" hidden="false" customHeight="false" outlineLevel="0" collapsed="false">
      <c r="A596" s="0" t="n">
        <f aca="false">A595+dt</f>
        <v>5.63999999999992</v>
      </c>
      <c r="B596" s="70" t="n">
        <f aca="false">B595+G595*dt+0.5*Y595*dt*dt</f>
        <v>12.7148371776209</v>
      </c>
      <c r="C596" s="70" t="n">
        <f aca="false">C595+H595*dt+0.5*Z595*dt*dt</f>
        <v>301.02356750397</v>
      </c>
      <c r="D596" s="70" t="n">
        <f aca="false">D595+I595*dt+0.5*AA595*dt*dt</f>
        <v>-116.338338083144</v>
      </c>
      <c r="E596" s="1" t="n">
        <f aca="false">SQRT(B596^2+C596^2)</f>
        <v>301.291976788747</v>
      </c>
      <c r="F596" s="1" t="n">
        <f aca="false">ATAN2(C596,B596)*180/PI()</f>
        <v>2.41866021474626</v>
      </c>
      <c r="G596" s="69" t="n">
        <f aca="false">G595+Y595*dt</f>
        <v>2.24887766079291</v>
      </c>
      <c r="H596" s="69" t="n">
        <f aca="false">H595+Z595*dt</f>
        <v>46.5840379580875</v>
      </c>
      <c r="I596" s="69" t="n">
        <f aca="false">I595+AA595*dt</f>
        <v>-71.0389568735087</v>
      </c>
      <c r="J596" s="1" t="n">
        <f aca="false">SQRT(G596^2+H596^2+I596^2)</f>
        <v>84.9803708916946</v>
      </c>
      <c r="K596" s="1" t="n">
        <f aca="false">IF(D596&gt;=hwind,SQRT((G596-vxw)^2+(H596-vyw)^2+I596^2),J596)</f>
        <v>84.9803708916946</v>
      </c>
      <c r="L596" s="1" t="n">
        <f aca="false">J596/1.467</f>
        <v>57.9279965178559</v>
      </c>
      <c r="M596" s="70" t="n">
        <f aca="false">cd0+cdspin*(spin/1000)*EXP(-A596/(tau*146.7/K596))</f>
        <v>0.471387857501042</v>
      </c>
      <c r="N596" s="71" t="n">
        <f aca="false">(romega/K596)*EXP(-A596/(tau*146.7/K596))</f>
        <v>0.871258479224708</v>
      </c>
      <c r="O596" s="71" t="n">
        <f aca="false">cl2_*N596/(cl0+cl1_*N596)</f>
        <v>0.373066341845148</v>
      </c>
      <c r="P596" s="71" t="n">
        <f aca="false">IF(D596&gt;=hwind,vxw,0)</f>
        <v>0</v>
      </c>
      <c r="Q596" s="71" t="n">
        <f aca="false">IF(D596&gt;=hwind,vyw,0)</f>
        <v>0</v>
      </c>
      <c r="R596" s="70" t="n">
        <f aca="false">-const*$M596*$K596*(G596-P596)</f>
        <v>-0.48358363929916</v>
      </c>
      <c r="S596" s="70" t="n">
        <f aca="false">-const*$M596*$K596*(H596-Q596)</f>
        <v>-10.0171205405097</v>
      </c>
      <c r="T596" s="70" t="n">
        <f aca="false">-const*$M596*$K596*I596</f>
        <v>15.2757430498888</v>
      </c>
      <c r="U596" s="72" t="n">
        <f aca="false">omega*EXP(-A596/tau)*30/PI()</f>
        <v>5397.77257004942</v>
      </c>
      <c r="V596" s="70" t="n">
        <f aca="false">const*($O596/omega)*K596*(wy*I596-wz*(H596-Q596))</f>
        <v>0.126012071189773</v>
      </c>
      <c r="W596" s="70" t="n">
        <f aca="false">const*($O596/omega)*K596*(wz*(G596-P596)-wx*I596)</f>
        <v>11.8953695520605</v>
      </c>
      <c r="X596" s="70" t="n">
        <f aca="false">const*($O596/omega)*K596*(wx*(H596-Q596)-wy*(G596-P596))</f>
        <v>7.80441826387941</v>
      </c>
      <c r="Y596" s="70" t="n">
        <f aca="false">R596+V596</f>
        <v>-0.357571568109387</v>
      </c>
      <c r="Z596" s="70" t="n">
        <f aca="false">S596+W596</f>
        <v>1.87824901155078</v>
      </c>
      <c r="AA596" s="70" t="n">
        <f aca="false">T596+X596-32.174</f>
        <v>-9.09383868623183</v>
      </c>
      <c r="AB596" s="0" t="n">
        <f aca="false">IF(($D596-height)*($D597-height)&lt;0,1,0)</f>
        <v>0</v>
      </c>
    </row>
    <row r="597" customFormat="false" ht="12.75" hidden="false" customHeight="false" outlineLevel="0" collapsed="false">
      <c r="A597" s="0" t="n">
        <f aca="false">A596+dt</f>
        <v>5.64999999999992</v>
      </c>
      <c r="B597" s="70" t="n">
        <f aca="false">B596+G596*dt+0.5*Y596*dt*dt</f>
        <v>12.7373080756504</v>
      </c>
      <c r="C597" s="70" t="n">
        <f aca="false">C596+H596*dt+0.5*Z596*dt*dt</f>
        <v>301.489501796002</v>
      </c>
      <c r="D597" s="70" t="n">
        <f aca="false">D596+I596*dt+0.5*AA596*dt*dt</f>
        <v>-117.049182343813</v>
      </c>
      <c r="E597" s="1" t="n">
        <f aca="false">SQRT(B597^2+C597^2)</f>
        <v>301.758444306394</v>
      </c>
      <c r="F597" s="1" t="n">
        <f aca="false">ATAN2(C597,B597)*180/PI()</f>
        <v>2.41918957384948</v>
      </c>
      <c r="G597" s="69" t="n">
        <f aca="false">G596+Y596*dt</f>
        <v>2.24530194511182</v>
      </c>
      <c r="H597" s="69" t="n">
        <f aca="false">H596+Z596*dt</f>
        <v>46.602820448203</v>
      </c>
      <c r="I597" s="69" t="n">
        <f aca="false">I596+AA596*dt</f>
        <v>-71.129895260371</v>
      </c>
      <c r="J597" s="1" t="n">
        <f aca="false">SQRT(G597^2+H597^2+I597^2)</f>
        <v>85.0665989346202</v>
      </c>
      <c r="K597" s="1" t="n">
        <f aca="false">IF(D597&gt;=hwind,SQRT((G597-vxw)^2+(H597-vyw)^2+I597^2),J597)</f>
        <v>85.0665989346202</v>
      </c>
      <c r="L597" s="1" t="n">
        <f aca="false">J597/1.467</f>
        <v>57.9867750065577</v>
      </c>
      <c r="M597" s="70" t="n">
        <f aca="false">cd0+cdspin*(spin/1000)*EXP(-A597/(tau*146.7/K597))</f>
        <v>0.471336042007653</v>
      </c>
      <c r="N597" s="71" t="n">
        <f aca="false">(romega/K597)*EXP(-A597/(tau*146.7/K597))</f>
        <v>0.870110951543829</v>
      </c>
      <c r="O597" s="71" t="n">
        <f aca="false">cl2_*N597/(cl0+cl1_*N597)</f>
        <v>0.372956710045389</v>
      </c>
      <c r="P597" s="71" t="n">
        <f aca="false">IF(D597&gt;=hwind,vxw,0)</f>
        <v>0</v>
      </c>
      <c r="Q597" s="71" t="n">
        <f aca="false">IF(D597&gt;=hwind,vyw,0)</f>
        <v>0</v>
      </c>
      <c r="R597" s="70" t="n">
        <f aca="false">-const*$M597*$K597*(G597-P597)</f>
        <v>-0.483251519241074</v>
      </c>
      <c r="S597" s="70" t="n">
        <f aca="false">-const*$M597*$K597*(H597-Q597)</f>
        <v>-10.0302250356762</v>
      </c>
      <c r="T597" s="70" t="n">
        <f aca="false">-const*$M597*$K597*I597</f>
        <v>15.3091347125346</v>
      </c>
      <c r="U597" s="72" t="n">
        <f aca="false">omega*EXP(-A597/tau)*30/PI()</f>
        <v>5395.973612369</v>
      </c>
      <c r="V597" s="70" t="n">
        <f aca="false">const*($O597/omega)*K597*(wy*I597-wz*(H597-Q597))</f>
        <v>0.125339393289962</v>
      </c>
      <c r="W597" s="70" t="n">
        <f aca="false">const*($O597/omega)*K597*(wz*(G597-P597)-wx*I597)</f>
        <v>11.9193249762131</v>
      </c>
      <c r="X597" s="70" t="n">
        <f aca="false">const*($O597/omega)*K597*(wx*(H597-Q597)-wy*(G597-P597))</f>
        <v>7.81324904921411</v>
      </c>
      <c r="Y597" s="70" t="n">
        <f aca="false">R597+V597</f>
        <v>-0.357912125951112</v>
      </c>
      <c r="Z597" s="70" t="n">
        <f aca="false">S597+W597</f>
        <v>1.88909994053688</v>
      </c>
      <c r="AA597" s="70" t="n">
        <f aca="false">T597+X597-32.174</f>
        <v>-9.05161623825131</v>
      </c>
      <c r="AB597" s="0" t="n">
        <f aca="false">IF(($D597-height)*($D598-height)&lt;0,1,0)</f>
        <v>0</v>
      </c>
    </row>
    <row r="598" customFormat="false" ht="12.75" hidden="false" customHeight="false" outlineLevel="0" collapsed="false">
      <c r="A598" s="0" t="n">
        <f aca="false">A597+dt</f>
        <v>5.65999999999992</v>
      </c>
      <c r="B598" s="70" t="n">
        <f aca="false">B597+G597*dt+0.5*Y597*dt*dt</f>
        <v>12.7597431994952</v>
      </c>
      <c r="C598" s="70" t="n">
        <f aca="false">C597+H597*dt+0.5*Z597*dt*dt</f>
        <v>301.955624455481</v>
      </c>
      <c r="D598" s="70" t="n">
        <f aca="false">D597+I597*dt+0.5*AA597*dt*dt</f>
        <v>-117.760933877229</v>
      </c>
      <c r="E598" s="1" t="n">
        <f aca="false">SQRT(B598^2+C598^2)</f>
        <v>302.225098538848</v>
      </c>
      <c r="F598" s="1" t="n">
        <f aca="false">ATAN2(C598,B598)*180/PI()</f>
        <v>2.41970901517725</v>
      </c>
      <c r="G598" s="69" t="n">
        <f aca="false">G597+Y597*dt</f>
        <v>2.24172282385231</v>
      </c>
      <c r="H598" s="69" t="n">
        <f aca="false">H597+Z597*dt</f>
        <v>46.6217114476084</v>
      </c>
      <c r="I598" s="69" t="n">
        <f aca="false">I597+AA597*dt</f>
        <v>-71.2204114227536</v>
      </c>
      <c r="J598" s="1" t="n">
        <f aca="false">SQRT(G598^2+H598^2+I598^2)</f>
        <v>85.1525472475681</v>
      </c>
      <c r="K598" s="1" t="n">
        <f aca="false">IF(D598&gt;=hwind,SQRT((G598-vxw)^2+(H598-vyw)^2+I598^2),J598)</f>
        <v>85.1525472475681</v>
      </c>
      <c r="L598" s="1" t="n">
        <f aca="false">J598/1.467</f>
        <v>58.0453628136115</v>
      </c>
      <c r="M598" s="70" t="n">
        <f aca="false">cd0+cdspin*(spin/1000)*EXP(-A598/(tau*146.7/K598))</f>
        <v>0.471284236779842</v>
      </c>
      <c r="N598" s="71" t="n">
        <f aca="false">(romega/K598)*EXP(-A598/(tau*146.7/K598))</f>
        <v>0.86896865481389</v>
      </c>
      <c r="O598" s="71" t="n">
        <f aca="false">cl2_*N598/(cl0+cl1_*N598)</f>
        <v>0.37284735465104</v>
      </c>
      <c r="P598" s="71" t="n">
        <f aca="false">IF(D598&gt;=hwind,vxw,0)</f>
        <v>0</v>
      </c>
      <c r="Q598" s="71" t="n">
        <f aca="false">IF(D598&gt;=hwind,vyw,0)</f>
        <v>0</v>
      </c>
      <c r="R598" s="70" t="n">
        <f aca="false">-const*$M598*$K598*(G598-P598)</f>
        <v>-0.482915590968748</v>
      </c>
      <c r="S598" s="70" t="n">
        <f aca="false">-const*$M598*$K598*(H598-Q598)</f>
        <v>-10.043325203339</v>
      </c>
      <c r="T598" s="70" t="n">
        <f aca="false">-const*$M598*$K598*I598</f>
        <v>15.342417316407</v>
      </c>
      <c r="U598" s="72" t="n">
        <f aca="false">omega*EXP(-A598/tau)*30/PI()</f>
        <v>5394.17525424122</v>
      </c>
      <c r="V598" s="70" t="n">
        <f aca="false">const*($O598/omega)*K598*(wy*I598-wz*(H598-Q598))</f>
        <v>0.124673206335879</v>
      </c>
      <c r="W598" s="70" t="n">
        <f aca="false">const*($O598/omega)*K598*(wz*(G598-P598)-wx*I598)</f>
        <v>11.9431940334832</v>
      </c>
      <c r="X598" s="70" t="n">
        <f aca="false">const*($O598/omega)*K598*(wx*(H598-Q598)-wy*(G598-P598))</f>
        <v>7.82207821655519</v>
      </c>
      <c r="Y598" s="70" t="n">
        <f aca="false">R598+V598</f>
        <v>-0.358242384632869</v>
      </c>
      <c r="Z598" s="70" t="n">
        <f aca="false">S598+W598</f>
        <v>1.89986883014419</v>
      </c>
      <c r="AA598" s="70" t="n">
        <f aca="false">T598+X598-32.174</f>
        <v>-9.00950446703781</v>
      </c>
      <c r="AB598" s="0" t="n">
        <f aca="false">IF(($D598-height)*($D599-height)&lt;0,1,0)</f>
        <v>0</v>
      </c>
    </row>
    <row r="599" customFormat="false" ht="12.75" hidden="false" customHeight="false" outlineLevel="0" collapsed="false">
      <c r="A599" s="0" t="n">
        <f aca="false">A598+dt</f>
        <v>5.66999999999992</v>
      </c>
      <c r="B599" s="70" t="n">
        <f aca="false">B598+G598*dt+0.5*Y598*dt*dt</f>
        <v>12.7821425156145</v>
      </c>
      <c r="C599" s="70" t="n">
        <f aca="false">C598+H598*dt+0.5*Z598*dt*dt</f>
        <v>302.421936563398</v>
      </c>
      <c r="D599" s="70" t="n">
        <f aca="false">D598+I598*dt+0.5*AA598*dt*dt</f>
        <v>-118.473588466679</v>
      </c>
      <c r="E599" s="1" t="n">
        <f aca="false">SQRT(B599^2+C599^2)</f>
        <v>302.691940563414</v>
      </c>
      <c r="F599" s="1" t="n">
        <f aca="false">ATAN2(C599,B599)*180/PI()</f>
        <v>2.42021856865464</v>
      </c>
      <c r="G599" s="69" t="n">
        <f aca="false">G598+Y598*dt</f>
        <v>2.23814040000598</v>
      </c>
      <c r="H599" s="69" t="n">
        <f aca="false">H598+Z598*dt</f>
        <v>46.6407101359098</v>
      </c>
      <c r="I599" s="69" t="n">
        <f aca="false">I598+AA598*dt</f>
        <v>-71.3105064674239</v>
      </c>
      <c r="J599" s="1" t="n">
        <f aca="false">SQRT(G599^2+H599^2+I599^2)</f>
        <v>85.2382158839133</v>
      </c>
      <c r="K599" s="1" t="n">
        <f aca="false">IF(D599&gt;=hwind,SQRT((G599-vxw)^2+(H599-vyw)^2+I599^2),J599)</f>
        <v>85.2382158839133</v>
      </c>
      <c r="L599" s="1" t="n">
        <f aca="false">J599/1.467</f>
        <v>58.103759975401</v>
      </c>
      <c r="M599" s="70" t="n">
        <f aca="false">cd0+cdspin*(spin/1000)*EXP(-A599/(tau*146.7/K599))</f>
        <v>0.47123244213108</v>
      </c>
      <c r="N599" s="71" t="n">
        <f aca="false">(romega/K599)*EXP(-A599/(tau*146.7/K599))</f>
        <v>0.867831563017884</v>
      </c>
      <c r="O599" s="71" t="n">
        <f aca="false">cl2_*N599/(cl0+cl1_*N599)</f>
        <v>0.372738275546597</v>
      </c>
      <c r="P599" s="71" t="n">
        <f aca="false">IF(D599&gt;=hwind,vxw,0)</f>
        <v>0</v>
      </c>
      <c r="Q599" s="71" t="n">
        <f aca="false">IF(D599&gt;=hwind,vyw,0)</f>
        <v>0</v>
      </c>
      <c r="R599" s="70" t="n">
        <f aca="false">-const*$M599*$K599*(G599-P599)</f>
        <v>-0.482575883949376</v>
      </c>
      <c r="S599" s="70" t="n">
        <f aca="false">-const*$M599*$K599*(H599-Q599)</f>
        <v>-10.0564209116654</v>
      </c>
      <c r="T599" s="70" t="n">
        <f aca="false">-const*$M599*$K599*I599</f>
        <v>15.3755906882798</v>
      </c>
      <c r="U599" s="72" t="n">
        <f aca="false">omega*EXP(-A599/tau)*30/PI()</f>
        <v>5392.37749546625</v>
      </c>
      <c r="V599" s="70" t="n">
        <f aca="false">const*($O599/omega)*K599*(wy*I599-wz*(H599-Q599))</f>
        <v>0.124013502186935</v>
      </c>
      <c r="W599" s="70" t="n">
        <f aca="false">const*($O599/omega)*K599*(wz*(G599-P599)-wx*I599)</f>
        <v>11.9669766762875</v>
      </c>
      <c r="X599" s="70" t="n">
        <f aca="false">const*($O599/omega)*K599*(wx*(H599-Q599)-wy*(G599-P599))</f>
        <v>7.83090567792291</v>
      </c>
      <c r="Y599" s="70" t="n">
        <f aca="false">R599+V599</f>
        <v>-0.358562381762441</v>
      </c>
      <c r="Z599" s="70" t="n">
        <f aca="false">S599+W599</f>
        <v>1.91055576462207</v>
      </c>
      <c r="AA599" s="70" t="n">
        <f aca="false">T599+X599-32.174</f>
        <v>-8.96750363379726</v>
      </c>
      <c r="AB599" s="0" t="n">
        <f aca="false">IF(($D599-height)*($D600-height)&lt;0,1,0)</f>
        <v>0</v>
      </c>
    </row>
    <row r="600" customFormat="false" ht="12.75" hidden="false" customHeight="false" outlineLevel="0" collapsed="false">
      <c r="A600" s="0" t="n">
        <f aca="false">A599+dt</f>
        <v>5.67999999999992</v>
      </c>
      <c r="B600" s="70" t="n">
        <f aca="false">B599+G599*dt+0.5*Y599*dt*dt</f>
        <v>12.8045059914955</v>
      </c>
      <c r="C600" s="70" t="n">
        <f aca="false">C599+H599*dt+0.5*Z599*dt*dt</f>
        <v>302.888439192546</v>
      </c>
      <c r="D600" s="70" t="n">
        <f aca="false">D599+I599*dt+0.5*AA599*dt*dt</f>
        <v>-119.187141906535</v>
      </c>
      <c r="E600" s="1" t="n">
        <f aca="false">SQRT(B600^2+C600^2)</f>
        <v>303.158971449276</v>
      </c>
      <c r="F600" s="1" t="n">
        <f aca="false">ATAN2(C600,B600)*180/PI()</f>
        <v>2.42071826431143</v>
      </c>
      <c r="G600" s="69" t="n">
        <f aca="false">G599+Y599*dt</f>
        <v>2.23455477618835</v>
      </c>
      <c r="H600" s="69" t="n">
        <f aca="false">H599+Z599*dt</f>
        <v>46.659815693556</v>
      </c>
      <c r="I600" s="69" t="n">
        <f aca="false">I599+AA599*dt</f>
        <v>-71.4001815037619</v>
      </c>
      <c r="J600" s="1" t="n">
        <f aca="false">SQRT(G600^2+H600^2+I600^2)</f>
        <v>85.3236049072855</v>
      </c>
      <c r="K600" s="1" t="n">
        <f aca="false">IF(D600&gt;=hwind,SQRT((G600-vxw)^2+(H600-vyw)^2+I600^2),J600)</f>
        <v>85.3236049072855</v>
      </c>
      <c r="L600" s="1" t="n">
        <f aca="false">J600/1.467</f>
        <v>58.1619665353002</v>
      </c>
      <c r="M600" s="70" t="n">
        <f aca="false">cd0+cdspin*(spin/1000)*EXP(-A600/(tau*146.7/K600))</f>
        <v>0.471180658372117</v>
      </c>
      <c r="N600" s="71" t="n">
        <f aca="false">(romega/K600)*EXP(-A600/(tau*146.7/K600))</f>
        <v>0.866699650230677</v>
      </c>
      <c r="O600" s="71" t="n">
        <f aca="false">cl2_*N600/(cl0+cl1_*N600)</f>
        <v>0.372629472607014</v>
      </c>
      <c r="P600" s="71" t="n">
        <f aca="false">IF(D600&gt;=hwind,vxw,0)</f>
        <v>0</v>
      </c>
      <c r="Q600" s="71" t="n">
        <f aca="false">IF(D600&gt;=hwind,vyw,0)</f>
        <v>0</v>
      </c>
      <c r="R600" s="70" t="n">
        <f aca="false">-const*$M600*$K600*(G600-P600)</f>
        <v>-0.482232427712122</v>
      </c>
      <c r="S600" s="70" t="n">
        <f aca="false">-const*$M600*$K600*(H600-Q600)</f>
        <v>-10.0695120290965</v>
      </c>
      <c r="T600" s="70" t="n">
        <f aca="false">-const*$M600*$K600*I600</f>
        <v>15.4086546602261</v>
      </c>
      <c r="U600" s="72" t="n">
        <f aca="false">omega*EXP(-A600/tau)*30/PI()</f>
        <v>5390.58033584434</v>
      </c>
      <c r="V600" s="70" t="n">
        <f aca="false">const*($O600/omega)*K600*(wy*I600-wz*(H600-Q600))</f>
        <v>0.12336027243667</v>
      </c>
      <c r="W600" s="70" t="n">
        <f aca="false">const*($O600/omega)*K600*(wz*(G600-P600)-wx*I600)</f>
        <v>11.9906728606187</v>
      </c>
      <c r="X600" s="70" t="n">
        <f aca="false">const*($O600/omega)*K600*(wx*(H600-Q600)-wy*(G600-P600))</f>
        <v>7.83973134542615</v>
      </c>
      <c r="Y600" s="70" t="n">
        <f aca="false">R600+V600</f>
        <v>-0.358872155275452</v>
      </c>
      <c r="Z600" s="70" t="n">
        <f aca="false">S600+W600</f>
        <v>1.92116083152221</v>
      </c>
      <c r="AA600" s="70" t="n">
        <f aca="false">T600+X600-32.174</f>
        <v>-8.92561399434771</v>
      </c>
      <c r="AB600" s="0" t="n">
        <f aca="false">IF(($D600-height)*($D601-height)&lt;0,1,0)</f>
        <v>0</v>
      </c>
    </row>
    <row r="601" customFormat="false" ht="12.75" hidden="false" customHeight="false" outlineLevel="0" collapsed="false">
      <c r="A601" s="0" t="n">
        <f aca="false">A600+dt</f>
        <v>5.68999999999992</v>
      </c>
      <c r="B601" s="70" t="n">
        <f aca="false">B600+G600*dt+0.5*Y600*dt*dt</f>
        <v>12.8268335956496</v>
      </c>
      <c r="C601" s="70" t="n">
        <f aca="false">C600+H600*dt+0.5*Z600*dt*dt</f>
        <v>303.355133407523</v>
      </c>
      <c r="D601" s="70" t="n">
        <f aca="false">D600+I600*dt+0.5*AA600*dt*dt</f>
        <v>-119.901590002273</v>
      </c>
      <c r="E601" s="1" t="n">
        <f aca="false">SQRT(B601^2+C601^2)</f>
        <v>303.626192257497</v>
      </c>
      <c r="F601" s="1" t="n">
        <f aca="false">ATAN2(C601,B601)*180/PI()</f>
        <v>2.42120813228077</v>
      </c>
      <c r="G601" s="69" t="n">
        <f aca="false">G600+Y600*dt</f>
        <v>2.2309660546356</v>
      </c>
      <c r="H601" s="69" t="n">
        <f aca="false">H600+Z600*dt</f>
        <v>46.6790273018713</v>
      </c>
      <c r="I601" s="69" t="n">
        <f aca="false">I600+AA600*dt</f>
        <v>-71.4894376437054</v>
      </c>
      <c r="J601" s="1" t="n">
        <f aca="false">SQRT(G601^2+H601^2+I601^2)</f>
        <v>85.4087143914426</v>
      </c>
      <c r="K601" s="1" t="n">
        <f aca="false">IF(D601&gt;=hwind,SQRT((G601-vxw)^2+(H601-vyw)^2+I601^2),J601)</f>
        <v>85.4087143914426</v>
      </c>
      <c r="L601" s="1" t="n">
        <f aca="false">J601/1.467</f>
        <v>58.2199825435873</v>
      </c>
      <c r="M601" s="70" t="n">
        <f aca="false">cd0+cdspin*(spin/1000)*EXP(-A601/(tau*146.7/K601))</f>
        <v>0.471128885810998</v>
      </c>
      <c r="N601" s="71" t="n">
        <f aca="false">(romega/K601)*EXP(-A601/(tau*146.7/K601))</f>
        <v>0.86557289061969</v>
      </c>
      <c r="O601" s="71" t="n">
        <f aca="false">cl2_*N601/(cl0+cl1_*N601)</f>
        <v>0.37252094569784</v>
      </c>
      <c r="P601" s="71" t="n">
        <f aca="false">IF(D601&gt;=hwind,vxw,0)</f>
        <v>0</v>
      </c>
      <c r="Q601" s="71" t="n">
        <f aca="false">IF(D601&gt;=hwind,vyw,0)</f>
        <v>0</v>
      </c>
      <c r="R601" s="70" t="n">
        <f aca="false">-const*$M601*$K601*(G601-P601)</f>
        <v>-0.481885251845054</v>
      </c>
      <c r="S601" s="70" t="n">
        <f aca="false">-const*$M601*$K601*(H601-Q601)</f>
        <v>-10.0825984243487</v>
      </c>
      <c r="T601" s="70" t="n">
        <f aca="false">-const*$M601*$K601*I601</f>
        <v>15.4416090695854</v>
      </c>
      <c r="U601" s="72" t="n">
        <f aca="false">omega*EXP(-A601/tau)*30/PI()</f>
        <v>5388.7837751758</v>
      </c>
      <c r="V601" s="70" t="n">
        <f aca="false">const*($O601/omega)*K601*(wy*I601-wz*(H601-Q601))</f>
        <v>0.122713508415167</v>
      </c>
      <c r="W601" s="70" t="n">
        <f aca="false">const*($O601/omega)*K601*(wz*(G601-P601)-wx*I601)</f>
        <v>12.0142825460181</v>
      </c>
      <c r="X601" s="70" t="n">
        <f aca="false">const*($O601/omega)*K601*(wx*(H601-Q601)-wy*(G601-P601))</f>
        <v>7.84855513126415</v>
      </c>
      <c r="Y601" s="70" t="n">
        <f aca="false">R601+V601</f>
        <v>-0.359171743429888</v>
      </c>
      <c r="Z601" s="70" t="n">
        <f aca="false">S601+W601</f>
        <v>1.93168412166935</v>
      </c>
      <c r="AA601" s="70" t="n">
        <f aca="false">T601+X601-32.174</f>
        <v>-8.88383579915043</v>
      </c>
      <c r="AB601" s="0" t="n">
        <f aca="false">IF(($D601-height)*($D602-height)&lt;0,1,0)</f>
        <v>0</v>
      </c>
    </row>
    <row r="602" customFormat="false" ht="12.75" hidden="false" customHeight="false" outlineLevel="0" collapsed="false">
      <c r="A602" s="0" t="n">
        <f aca="false">A601+dt</f>
        <v>5.69999999999992</v>
      </c>
      <c r="B602" s="70" t="n">
        <f aca="false">B601+G601*dt+0.5*Y601*dt*dt</f>
        <v>12.8491252976088</v>
      </c>
      <c r="C602" s="70" t="n">
        <f aca="false">C601+H601*dt+0.5*Z601*dt*dt</f>
        <v>303.822020264748</v>
      </c>
      <c r="D602" s="70" t="n">
        <f aca="false">D601+I601*dt+0.5*AA601*dt*dt</f>
        <v>-120.6169285705</v>
      </c>
      <c r="E602" s="1" t="n">
        <f aca="false">SQRT(B602^2+C602^2)</f>
        <v>304.093604041036</v>
      </c>
      <c r="F602" s="1" t="n">
        <f aca="false">ATAN2(C602,B602)*180/PI()</f>
        <v>2.42168820279781</v>
      </c>
      <c r="G602" s="69" t="n">
        <f aca="false">G601+Y601*dt</f>
        <v>2.2273743372013</v>
      </c>
      <c r="H602" s="69" t="n">
        <f aca="false">H601+Z601*dt</f>
        <v>46.6983441430879</v>
      </c>
      <c r="I602" s="69" t="n">
        <f aca="false">I601+AA601*dt</f>
        <v>-71.5782760016969</v>
      </c>
      <c r="J602" s="1" t="n">
        <f aca="false">SQRT(G602^2+H602^2+I602^2)</f>
        <v>85.4935444201455</v>
      </c>
      <c r="K602" s="1" t="n">
        <f aca="false">IF(D602&gt;=hwind,SQRT((G602-vxw)^2+(H602-vyw)^2+I602^2),J602)</f>
        <v>85.4935444201455</v>
      </c>
      <c r="L602" s="1" t="n">
        <f aca="false">J602/1.467</f>
        <v>58.2778080573589</v>
      </c>
      <c r="M602" s="70" t="n">
        <f aca="false">cd0+cdspin*(spin/1000)*EXP(-A602/(tau*146.7/K602))</f>
        <v>0.471077124753071</v>
      </c>
      <c r="N602" s="71" t="n">
        <f aca="false">(romega/K602)*EXP(-A602/(tau*146.7/K602))</f>
        <v>0.864451258445545</v>
      </c>
      <c r="O602" s="71" t="n">
        <f aca="false">cl2_*N602/(cl0+cl1_*N602)</f>
        <v>0.37241269467535</v>
      </c>
      <c r="P602" s="71" t="n">
        <f aca="false">IF(D602&gt;=hwind,vxw,0)</f>
        <v>0</v>
      </c>
      <c r="Q602" s="71" t="n">
        <f aca="false">IF(D602&gt;=hwind,vyw,0)</f>
        <v>0</v>
      </c>
      <c r="R602" s="70" t="n">
        <f aca="false">-const*$M602*$K602*(G602-P602)</f>
        <v>-0.481534385992106</v>
      </c>
      <c r="S602" s="70" t="n">
        <f aca="false">-const*$M602*$K602*(H602-Q602)</f>
        <v>-10.0956799664149</v>
      </c>
      <c r="T602" s="70" t="n">
        <f aca="false">-const*$M602*$K602*I602</f>
        <v>15.4744537589308</v>
      </c>
      <c r="U602" s="72" t="n">
        <f aca="false">omega*EXP(-A602/tau)*30/PI()</f>
        <v>5386.98781326102</v>
      </c>
      <c r="V602" s="70" t="n">
        <f aca="false">const*($O602/omega)*K602*(wy*I602-wz*(H602-Q602))</f>
        <v>0.122073201191468</v>
      </c>
      <c r="W602" s="70" t="n">
        <f aca="false">const*($O602/omega)*K602*(wz*(G602-P602)-wx*I602)</f>
        <v>12.0378056955467</v>
      </c>
      <c r="X602" s="70" t="n">
        <f aca="false">const*($O602/omega)*K602*(wx*(H602-Q602)-wy*(G602-P602))</f>
        <v>7.85737694772817</v>
      </c>
      <c r="Y602" s="70" t="n">
        <f aca="false">R602+V602</f>
        <v>-0.359461184800638</v>
      </c>
      <c r="Z602" s="70" t="n">
        <f aca="false">S602+W602</f>
        <v>1.94212572913176</v>
      </c>
      <c r="AA602" s="70" t="n">
        <f aca="false">T602+X602-32.174</f>
        <v>-8.84216929334105</v>
      </c>
      <c r="AB602" s="0" t="n">
        <f aca="false">IF(($D602-height)*($D603-height)&lt;0,1,0)</f>
        <v>0</v>
      </c>
    </row>
    <row r="603" customFormat="false" ht="12.75" hidden="false" customHeight="false" outlineLevel="0" collapsed="false">
      <c r="A603" s="0" t="n">
        <f aca="false">A602+dt</f>
        <v>5.70999999999992</v>
      </c>
      <c r="B603" s="70" t="n">
        <f aca="false">B602+G602*dt+0.5*Y602*dt*dt</f>
        <v>12.8713810679216</v>
      </c>
      <c r="C603" s="70" t="n">
        <f aca="false">C602+H602*dt+0.5*Z602*dt*dt</f>
        <v>304.289100812465</v>
      </c>
      <c r="D603" s="70" t="n">
        <f aca="false">D602+I602*dt+0.5*AA602*dt*dt</f>
        <v>-121.333153438981</v>
      </c>
      <c r="E603" s="1" t="n">
        <f aca="false">SQRT(B603^2+C603^2)</f>
        <v>304.561207844752</v>
      </c>
      <c r="F603" s="1" t="n">
        <f aca="false">ATAN2(C603,B603)*180/PI()</f>
        <v>2.42215850619833</v>
      </c>
      <c r="G603" s="69" t="n">
        <f aca="false">G602+Y602*dt</f>
        <v>2.22377972535329</v>
      </c>
      <c r="H603" s="69" t="n">
        <f aca="false">H602+Z602*dt</f>
        <v>46.7177654003793</v>
      </c>
      <c r="I603" s="69" t="n">
        <f aca="false">I602+AA602*dt</f>
        <v>-71.6666976946303</v>
      </c>
      <c r="J603" s="1" t="n">
        <f aca="false">SQRT(G603^2+H603^2+I603^2)</f>
        <v>85.5780950870332</v>
      </c>
      <c r="K603" s="1" t="n">
        <f aca="false">IF(D603&gt;=hwind,SQRT((G603-vxw)^2+(H603-vyw)^2+I603^2),J603)</f>
        <v>85.5780950870332</v>
      </c>
      <c r="L603" s="1" t="n">
        <f aca="false">J603/1.467</f>
        <v>58.3354431404453</v>
      </c>
      <c r="M603" s="70" t="n">
        <f aca="false">cd0+cdspin*(spin/1000)*EXP(-A603/(tau*146.7/K603))</f>
        <v>0.471025375501</v>
      </c>
      <c r="N603" s="71" t="n">
        <f aca="false">(romega/K603)*EXP(-A603/(tau*146.7/K603))</f>
        <v>0.863334728062689</v>
      </c>
      <c r="O603" s="71" t="n">
        <f aca="false">cl2_*N603/(cl0+cl1_*N603)</f>
        <v>0.372304719386669</v>
      </c>
      <c r="P603" s="71" t="n">
        <f aca="false">IF(D603&gt;=hwind,vxw,0)</f>
        <v>0</v>
      </c>
      <c r="Q603" s="71" t="n">
        <f aca="false">IF(D603&gt;=hwind,vyw,0)</f>
        <v>0</v>
      </c>
      <c r="R603" s="70" t="n">
        <f aca="false">-const*$M603*$K603*(G603-P603)</f>
        <v>-0.481179859850061</v>
      </c>
      <c r="S603" s="70" t="n">
        <f aca="false">-const*$M603*$K603*(H603-Q603)</f>
        <v>-10.1087565245659</v>
      </c>
      <c r="T603" s="70" t="n">
        <f aca="false">-const*$M603*$K603*I603</f>
        <v>15.5071885760359</v>
      </c>
      <c r="U603" s="72" t="n">
        <f aca="false">omega*EXP(-A603/tau)*30/PI()</f>
        <v>5385.19244990045</v>
      </c>
      <c r="V603" s="70" t="n">
        <f aca="false">const*($O603/omega)*K603*(wy*I603-wz*(H603-Q603))</f>
        <v>0.12143934157601</v>
      </c>
      <c r="W603" s="70" t="n">
        <f aca="false">const*($O603/omega)*K603*(wz*(G603-P603)-wx*I603)</f>
        <v>12.0612422757575</v>
      </c>
      <c r="X603" s="70" t="n">
        <f aca="false">const*($O603/omega)*K603*(wx*(H603-Q603)-wy*(G603-P603))</f>
        <v>7.86619670720329</v>
      </c>
      <c r="Y603" s="70" t="n">
        <f aca="false">R603+V603</f>
        <v>-0.35974051827405</v>
      </c>
      <c r="Z603" s="70" t="n">
        <f aca="false">S603+W603</f>
        <v>1.95248575119163</v>
      </c>
      <c r="AA603" s="70" t="n">
        <f aca="false">T603+X603-32.174</f>
        <v>-8.8006147167608</v>
      </c>
      <c r="AB603" s="0" t="n">
        <f aca="false">IF(($D603-height)*($D604-height)&lt;0,1,0)</f>
        <v>0</v>
      </c>
    </row>
    <row r="604" customFormat="false" ht="12.75" hidden="false" customHeight="false" outlineLevel="0" collapsed="false">
      <c r="A604" s="0" t="n">
        <f aca="false">A603+dt</f>
        <v>5.71999999999992</v>
      </c>
      <c r="B604" s="70" t="n">
        <f aca="false">B603+G603*dt+0.5*Y603*dt*dt</f>
        <v>12.8936008781492</v>
      </c>
      <c r="C604" s="70" t="n">
        <f aca="false">C603+H603*dt+0.5*Z603*dt*dt</f>
        <v>304.756376090756</v>
      </c>
      <c r="D604" s="70" t="n">
        <f aca="false">D603+I603*dt+0.5*AA603*dt*dt</f>
        <v>-122.050260446663</v>
      </c>
      <c r="E604" s="1" t="n">
        <f aca="false">SQRT(B604^2+C604^2)</f>
        <v>305.029004705414</v>
      </c>
      <c r="F604" s="1" t="n">
        <f aca="false">ATAN2(C604,B604)*180/PI()</f>
        <v>2.4226190729174</v>
      </c>
      <c r="G604" s="69" t="n">
        <f aca="false">G603+Y603*dt</f>
        <v>2.22018232017055</v>
      </c>
      <c r="H604" s="69" t="n">
        <f aca="false">H603+Z603*dt</f>
        <v>46.7372902578912</v>
      </c>
      <c r="I604" s="69" t="n">
        <f aca="false">I603+AA603*dt</f>
        <v>-71.7547038417979</v>
      </c>
      <c r="J604" s="1" t="n">
        <f aca="false">SQRT(G604^2+H604^2+I604^2)</f>
        <v>85.6623664954996</v>
      </c>
      <c r="K604" s="1" t="n">
        <f aca="false">IF(D604&gt;=hwind,SQRT((G604-vxw)^2+(H604-vyw)^2+I604^2),J604)</f>
        <v>85.6623664954996</v>
      </c>
      <c r="L604" s="1" t="n">
        <f aca="false">J604/1.467</f>
        <v>58.3928878633263</v>
      </c>
      <c r="M604" s="70" t="n">
        <f aca="false">cd0+cdspin*(spin/1000)*EXP(-A604/(tau*146.7/K604))</f>
        <v>0.470973638354776</v>
      </c>
      <c r="N604" s="71" t="n">
        <f aca="false">(romega/K604)*EXP(-A604/(tau*146.7/K604))</f>
        <v>0.862223273919978</v>
      </c>
      <c r="O604" s="71" t="n">
        <f aca="false">cl2_*N604/(cl0+cl1_*N604)</f>
        <v>0.372197019669905</v>
      </c>
      <c r="P604" s="71" t="n">
        <f aca="false">IF(D604&gt;=hwind,vxw,0)</f>
        <v>0</v>
      </c>
      <c r="Q604" s="71" t="n">
        <f aca="false">IF(D604&gt;=hwind,vyw,0)</f>
        <v>0</v>
      </c>
      <c r="R604" s="70" t="n">
        <f aca="false">-const*$M604*$K604*(G604-P604)</f>
        <v>-0.480821703165564</v>
      </c>
      <c r="S604" s="70" t="n">
        <f aca="false">-const*$M604*$K604*(H604-Q604)</f>
        <v>-10.1218279683518</v>
      </c>
      <c r="T604" s="70" t="n">
        <f aca="false">-const*$M604*$K604*I604</f>
        <v>15.539813373842</v>
      </c>
      <c r="U604" s="72" t="n">
        <f aca="false">omega*EXP(-A604/tau)*30/PI()</f>
        <v>5383.39768489461</v>
      </c>
      <c r="V604" s="70" t="n">
        <f aca="false">const*($O604/omega)*K604*(wy*I604-wz*(H604-Q604))</f>
        <v>0.120811920123058</v>
      </c>
      <c r="W604" s="70" t="n">
        <f aca="false">const*($O604/omega)*K604*(wz*(G604-P604)-wx*I604)</f>
        <v>12.0845922566673</v>
      </c>
      <c r="X604" s="70" t="n">
        <f aca="false">const*($O604/omega)*K604*(wx*(H604-Q604)-wy*(G604-P604))</f>
        <v>7.87501432217031</v>
      </c>
      <c r="Y604" s="70" t="n">
        <f aca="false">R604+V604</f>
        <v>-0.360009783042506</v>
      </c>
      <c r="Z604" s="70" t="n">
        <f aca="false">S604+W604</f>
        <v>1.96276428831549</v>
      </c>
      <c r="AA604" s="70" t="n">
        <f aca="false">T604+X604-32.174</f>
        <v>-8.7591723039877</v>
      </c>
      <c r="AB604" s="0" t="n">
        <f aca="false">IF(($D604-height)*($D605-height)&lt;0,1,0)</f>
        <v>0</v>
      </c>
    </row>
    <row r="605" customFormat="false" ht="12.75" hidden="false" customHeight="false" outlineLevel="0" collapsed="false">
      <c r="A605" s="0" t="n">
        <f aca="false">A604+dt</f>
        <v>5.72999999999992</v>
      </c>
      <c r="B605" s="70" t="n">
        <f aca="false">B604+G604*dt+0.5*Y604*dt*dt</f>
        <v>12.9157847008617</v>
      </c>
      <c r="C605" s="70" t="n">
        <f aca="false">C604+H604*dt+0.5*Z604*dt*dt</f>
        <v>305.22384713155</v>
      </c>
      <c r="D605" s="70" t="n">
        <f aca="false">D604+I604*dt+0.5*AA604*dt*dt</f>
        <v>-122.768245443697</v>
      </c>
      <c r="E605" s="1" t="n">
        <f aca="false">SQRT(B605^2+C605^2)</f>
        <v>305.496995651713</v>
      </c>
      <c r="F605" s="1" t="n">
        <f aca="false">ATAN2(C605,B605)*180/PI()</f>
        <v>2.42306993348797</v>
      </c>
      <c r="G605" s="69" t="n">
        <f aca="false">G604+Y604*dt</f>
        <v>2.21658222234013</v>
      </c>
      <c r="H605" s="69" t="n">
        <f aca="false">H604+Z604*dt</f>
        <v>46.7569179007743</v>
      </c>
      <c r="I605" s="69" t="n">
        <f aca="false">I604+AA604*dt</f>
        <v>-71.8422955648378</v>
      </c>
      <c r="J605" s="1" t="n">
        <f aca="false">SQRT(G605^2+H605^2+I605^2)</f>
        <v>85.7463587585715</v>
      </c>
      <c r="K605" s="1" t="n">
        <f aca="false">IF(D605&gt;=hwind,SQRT((G605-vxw)^2+(H605-vyw)^2+I605^2),J605)</f>
        <v>85.7463587585715</v>
      </c>
      <c r="L605" s="1" t="n">
        <f aca="false">J605/1.467</f>
        <v>58.4501423030481</v>
      </c>
      <c r="M605" s="70" t="n">
        <f aca="false">cd0+cdspin*(spin/1000)*EXP(-A605/(tau*146.7/K605))</f>
        <v>0.470921913611732</v>
      </c>
      <c r="N605" s="71" t="n">
        <f aca="false">(romega/K605)*EXP(-A605/(tau*146.7/K605))</f>
        <v>0.861116870561248</v>
      </c>
      <c r="O605" s="71" t="n">
        <f aca="false">cl2_*N605/(cl0+cl1_*N605)</f>
        <v>0.372089595354271</v>
      </c>
      <c r="P605" s="71" t="n">
        <f aca="false">IF(D605&gt;=hwind,vxw,0)</f>
        <v>0</v>
      </c>
      <c r="Q605" s="71" t="n">
        <f aca="false">IF(D605&gt;=hwind,vyw,0)</f>
        <v>0</v>
      </c>
      <c r="R605" s="70" t="n">
        <f aca="false">-const*$M605*$K605*(G605-P605)</f>
        <v>-0.480459945732164</v>
      </c>
      <c r="S605" s="70" t="n">
        <f aca="false">-const*$M605*$K605*(H605-Q605)</f>
        <v>-10.1348941676038</v>
      </c>
      <c r="T605" s="70" t="n">
        <f aca="false">-const*$M605*$K605*I605</f>
        <v>15.5723280104245</v>
      </c>
      <c r="U605" s="72" t="n">
        <f aca="false">omega*EXP(-A605/tau)*30/PI()</f>
        <v>5381.60351804406</v>
      </c>
      <c r="V605" s="70" t="n">
        <f aca="false">const*($O605/omega)*K605*(wy*I605-wz*(H605-Q605))</f>
        <v>0.120190927133153</v>
      </c>
      <c r="W605" s="70" t="n">
        <f aca="false">const*($O605/omega)*K605*(wz*(G605-P605)-wx*I605)</f>
        <v>12.1078556117282</v>
      </c>
      <c r="X605" s="70" t="n">
        <f aca="false">const*($O605/omega)*K605*(wx*(H605-Q605)-wy*(G605-P605))</f>
        <v>7.88382970520767</v>
      </c>
      <c r="Y605" s="70" t="n">
        <f aca="false">R605+V605</f>
        <v>-0.360269018599012</v>
      </c>
      <c r="Z605" s="70" t="n">
        <f aca="false">S605+W605</f>
        <v>1.97296144412442</v>
      </c>
      <c r="AA605" s="70" t="n">
        <f aca="false">T605+X605-32.174</f>
        <v>-8.71784228436788</v>
      </c>
      <c r="AB605" s="0" t="n">
        <f aca="false">IF(($D605-height)*($D606-height)&lt;0,1,0)</f>
        <v>0</v>
      </c>
    </row>
    <row r="606" customFormat="false" ht="12.75" hidden="false" customHeight="false" outlineLevel="0" collapsed="false">
      <c r="A606" s="0" t="n">
        <f aca="false">A605+dt</f>
        <v>5.73999999999992</v>
      </c>
      <c r="B606" s="70" t="n">
        <f aca="false">B605+G605*dt+0.5*Y605*dt*dt</f>
        <v>12.9379325096342</v>
      </c>
      <c r="C606" s="70" t="n">
        <f aca="false">C605+H605*dt+0.5*Z605*dt*dt</f>
        <v>305.691514958629</v>
      </c>
      <c r="D606" s="70" t="n">
        <f aca="false">D605+I605*dt+0.5*AA605*dt*dt</f>
        <v>-123.487104291459</v>
      </c>
      <c r="E606" s="1" t="n">
        <f aca="false">SQRT(B606^2+C606^2)</f>
        <v>305.965181704268</v>
      </c>
      <c r="F606" s="1" t="n">
        <f aca="false">ATAN2(C606,B606)*180/PI()</f>
        <v>2.42351111853954</v>
      </c>
      <c r="G606" s="69" t="n">
        <f aca="false">G605+Y605*dt</f>
        <v>2.21297953215414</v>
      </c>
      <c r="H606" s="69" t="n">
        <f aca="false">H605+Z605*dt</f>
        <v>46.7766475152156</v>
      </c>
      <c r="I606" s="69" t="n">
        <f aca="false">I605+AA605*dt</f>
        <v>-71.9294739876815</v>
      </c>
      <c r="J606" s="1" t="n">
        <f aca="false">SQRT(G606^2+H606^2+I606^2)</f>
        <v>85.8300719987872</v>
      </c>
      <c r="K606" s="1" t="n">
        <f aca="false">IF(D606&gt;=hwind,SQRT((G606-vxw)^2+(H606-vyw)^2+I606^2),J606)</f>
        <v>85.8300719987872</v>
      </c>
      <c r="L606" s="1" t="n">
        <f aca="false">J606/1.467</f>
        <v>58.5072065431406</v>
      </c>
      <c r="M606" s="70" t="n">
        <f aca="false">cd0+cdspin*(spin/1000)*EXP(-A606/(tau*146.7/K606))</f>
        <v>0.470870201566551</v>
      </c>
      <c r="N606" s="71" t="n">
        <f aca="false">(romega/K606)*EXP(-A606/(tau*146.7/K606))</f>
        <v>0.860015492625848</v>
      </c>
      <c r="O606" s="71" t="n">
        <f aca="false">cl2_*N606/(cl0+cl1_*N606)</f>
        <v>0.371982446260212</v>
      </c>
      <c r="P606" s="71" t="n">
        <f aca="false">IF(D606&gt;=hwind,vxw,0)</f>
        <v>0</v>
      </c>
      <c r="Q606" s="71" t="n">
        <f aca="false">IF(D606&gt;=hwind,vyw,0)</f>
        <v>0</v>
      </c>
      <c r="R606" s="70" t="n">
        <f aca="false">-const*$M606*$K606*(G606-P606)</f>
        <v>-0.48009461738738</v>
      </c>
      <c r="S606" s="70" t="n">
        <f aca="false">-const*$M606*$K606*(H606-Q606)</f>
        <v>-10.1479549924358</v>
      </c>
      <c r="T606" s="70" t="n">
        <f aca="false">-const*$M606*$K606*I606</f>
        <v>15.6047323489597</v>
      </c>
      <c r="U606" s="72" t="n">
        <f aca="false">omega*EXP(-A606/tau)*30/PI()</f>
        <v>5379.80994914947</v>
      </c>
      <c r="V606" s="70" t="n">
        <f aca="false">const*($O606/omega)*K606*(wy*I606-wz*(H606-Q606))</f>
        <v>0.119576352655565</v>
      </c>
      <c r="W606" s="70" t="n">
        <f aca="false">const*($O606/omega)*K606*(wz*(G606-P606)-wx*I606)</f>
        <v>12.1310323178</v>
      </c>
      <c r="X606" s="70" t="n">
        <f aca="false">const*($O606/omega)*K606*(wx*(H606-Q606)-wy*(G606-P606))</f>
        <v>7.89264276899342</v>
      </c>
      <c r="Y606" s="70" t="n">
        <f aca="false">R606+V606</f>
        <v>-0.360518264731815</v>
      </c>
      <c r="Z606" s="70" t="n">
        <f aca="false">S606+W606</f>
        <v>1.98307732536422</v>
      </c>
      <c r="AA606" s="70" t="n">
        <f aca="false">T606+X606-32.174</f>
        <v>-8.67662488204687</v>
      </c>
      <c r="AB606" s="0" t="n">
        <f aca="false">IF(($D606-height)*($D607-height)&lt;0,1,0)</f>
        <v>0</v>
      </c>
    </row>
    <row r="607" customFormat="false" ht="12.75" hidden="false" customHeight="false" outlineLevel="0" collapsed="false">
      <c r="A607" s="0" t="n">
        <f aca="false">A606+dt</f>
        <v>5.74999999999992</v>
      </c>
      <c r="B607" s="70" t="n">
        <f aca="false">B606+G606*dt+0.5*Y606*dt*dt</f>
        <v>12.9600442790425</v>
      </c>
      <c r="C607" s="70" t="n">
        <f aca="false">C606+H606*dt+0.5*Z606*dt*dt</f>
        <v>306.159380587648</v>
      </c>
      <c r="D607" s="70" t="n">
        <f aca="false">D606+I606*dt+0.5*AA606*dt*dt</f>
        <v>-124.20683286258</v>
      </c>
      <c r="E607" s="1" t="n">
        <f aca="false">SQRT(B607^2+C607^2)</f>
        <v>306.433563875642</v>
      </c>
      <c r="F607" s="1" t="n">
        <f aca="false">ATAN2(C607,B607)*180/PI()</f>
        <v>2.42394265879678</v>
      </c>
      <c r="G607" s="69" t="n">
        <f aca="false">G606+Y606*dt</f>
        <v>2.20937434950682</v>
      </c>
      <c r="H607" s="69" t="n">
        <f aca="false">H606+Z606*dt</f>
        <v>46.7964782884692</v>
      </c>
      <c r="I607" s="69" t="n">
        <f aca="false">I606+AA606*dt</f>
        <v>-72.0162402365019</v>
      </c>
      <c r="J607" s="1" t="n">
        <f aca="false">SQRT(G607^2+H607^2+I607^2)</f>
        <v>85.9135063480766</v>
      </c>
      <c r="K607" s="1" t="n">
        <f aca="false">IF(D607&gt;=hwind,SQRT((G607-vxw)^2+(H607-vyw)^2+I607^2),J607)</f>
        <v>85.9135063480766</v>
      </c>
      <c r="L607" s="1" t="n">
        <f aca="false">J607/1.467</f>
        <v>58.5640806735355</v>
      </c>
      <c r="M607" s="70" t="n">
        <f aca="false">cd0+cdspin*(spin/1000)*EXP(-A607/(tau*146.7/K607))</f>
        <v>0.470818502511281</v>
      </c>
      <c r="N607" s="71" t="n">
        <f aca="false">(romega/K607)*EXP(-A607/(tau*146.7/K607))</f>
        <v>0.858919114849153</v>
      </c>
      <c r="O607" s="71" t="n">
        <f aca="false">cl2_*N607/(cl0+cl1_*N607)</f>
        <v>0.371875572199528</v>
      </c>
      <c r="P607" s="71" t="n">
        <f aca="false">IF(D607&gt;=hwind,vxw,0)</f>
        <v>0</v>
      </c>
      <c r="Q607" s="71" t="n">
        <f aca="false">IF(D607&gt;=hwind,vyw,0)</f>
        <v>0</v>
      </c>
      <c r="R607" s="70" t="n">
        <f aca="false">-const*$M607*$K607*(G607-P607)</f>
        <v>-0.479725748009789</v>
      </c>
      <c r="S607" s="70" t="n">
        <f aca="false">-const*$M607*$K607*(H607-Q607)</f>
        <v>-10.1610103132459</v>
      </c>
      <c r="T607" s="70" t="n">
        <f aca="false">-const*$M607*$K607*I607</f>
        <v>15.6370262576917</v>
      </c>
      <c r="U607" s="72" t="n">
        <f aca="false">omega*EXP(-A607/tau)*30/PI()</f>
        <v>5378.01697801155</v>
      </c>
      <c r="V607" s="70" t="n">
        <f aca="false">const*($O607/omega)*K607*(wy*I607-wz*(H607-Q607))</f>
        <v>0.118968186490758</v>
      </c>
      <c r="W607" s="70" t="n">
        <f aca="false">const*($O607/omega)*K607*(wz*(G607-P607)-wx*I607)</f>
        <v>12.1541223551215</v>
      </c>
      <c r="X607" s="70" t="n">
        <f aca="false">const*($O607/omega)*K607*(wx*(H607-Q607)-wy*(G607-P607))</f>
        <v>7.90145342630733</v>
      </c>
      <c r="Y607" s="70" t="n">
        <f aca="false">R607+V607</f>
        <v>-0.360757561519031</v>
      </c>
      <c r="Z607" s="70" t="n">
        <f aca="false">S607+W607</f>
        <v>1.99311204187556</v>
      </c>
      <c r="AA607" s="70" t="n">
        <f aca="false">T607+X607-32.174</f>
        <v>-8.63552031600101</v>
      </c>
      <c r="AB607" s="0" t="n">
        <f aca="false">IF(($D607-height)*($D608-height)&lt;0,1,0)</f>
        <v>0</v>
      </c>
    </row>
    <row r="608" customFormat="false" ht="12.75" hidden="false" customHeight="false" outlineLevel="0" collapsed="false">
      <c r="A608" s="0" t="n">
        <f aca="false">A607+dt</f>
        <v>5.75999999999992</v>
      </c>
      <c r="B608" s="70" t="n">
        <f aca="false">B607+G607*dt+0.5*Y607*dt*dt</f>
        <v>12.9821199846595</v>
      </c>
      <c r="C608" s="70" t="n">
        <f aca="false">C607+H607*dt+0.5*Z607*dt*dt</f>
        <v>306.627445026135</v>
      </c>
      <c r="D608" s="70" t="n">
        <f aca="false">D607+I607*dt+0.5*AA607*dt*dt</f>
        <v>-124.927427040961</v>
      </c>
      <c r="E608" s="1" t="n">
        <f aca="false">SQRT(B608^2+C608^2)</f>
        <v>306.902143170346</v>
      </c>
      <c r="F608" s="1" t="n">
        <f aca="false">ATAN2(C608,B608)*180/PI()</f>
        <v>2.42436458507813</v>
      </c>
      <c r="G608" s="69" t="n">
        <f aca="false">G607+Y607*dt</f>
        <v>2.20576677389163</v>
      </c>
      <c r="H608" s="69" t="n">
        <f aca="false">H607+Z607*dt</f>
        <v>46.816409408888</v>
      </c>
      <c r="I608" s="69" t="n">
        <f aca="false">I607+AA607*dt</f>
        <v>-72.1025954396619</v>
      </c>
      <c r="J608" s="1" t="n">
        <f aca="false">SQRT(G608^2+H608^2+I608^2)</f>
        <v>85.9966619476418</v>
      </c>
      <c r="K608" s="1" t="n">
        <f aca="false">IF(D608&gt;=hwind,SQRT((G608-vxw)^2+(H608-vyw)^2+I608^2),J608)</f>
        <v>85.9966619476418</v>
      </c>
      <c r="L608" s="1" t="n">
        <f aca="false">J608/1.467</f>
        <v>58.6207647904852</v>
      </c>
      <c r="M608" s="70" t="n">
        <f aca="false">cd0+cdspin*(spin/1000)*EXP(-A608/(tau*146.7/K608))</f>
        <v>0.470766816735346</v>
      </c>
      <c r="N608" s="71" t="n">
        <f aca="false">(romega/K608)*EXP(-A608/(tau*146.7/K608))</f>
        <v>0.857827712063049</v>
      </c>
      <c r="O608" s="71" t="n">
        <f aca="false">cl2_*N608/(cl0+cl1_*N608)</f>
        <v>0.371768972975497</v>
      </c>
      <c r="P608" s="71" t="n">
        <f aca="false">IF(D608&gt;=hwind,vxw,0)</f>
        <v>0</v>
      </c>
      <c r="Q608" s="71" t="n">
        <f aca="false">IF(D608&gt;=hwind,vyw,0)</f>
        <v>0</v>
      </c>
      <c r="R608" s="70" t="n">
        <f aca="false">-const*$M608*$K608*(G608-P608)</f>
        <v>-0.479353367516156</v>
      </c>
      <c r="S608" s="70" t="n">
        <f aca="false">-const*$M608*$K608*(H608-Q608)</f>
        <v>-10.1740600007189</v>
      </c>
      <c r="T608" s="70" t="n">
        <f aca="false">-const*$M608*$K608*I608</f>
        <v>15.6692096098983</v>
      </c>
      <c r="U608" s="72" t="n">
        <f aca="false">omega*EXP(-A608/tau)*30/PI()</f>
        <v>5376.22460443107</v>
      </c>
      <c r="V608" s="70" t="n">
        <f aca="false">const*($O608/omega)*K608*(wy*I608-wz*(H608-Q608))</f>
        <v>0.118366418192854</v>
      </c>
      <c r="W608" s="70" t="n">
        <f aca="false">const*($O608/omega)*K608*(wz*(G608-P608)-wx*I608)</f>
        <v>12.1771257072829</v>
      </c>
      <c r="X608" s="70" t="n">
        <f aca="false">const*($O608/omega)*K608*(wx*(H608-Q608)-wy*(G608-P608))</f>
        <v>7.91026159003296</v>
      </c>
      <c r="Y608" s="70" t="n">
        <f aca="false">R608+V608</f>
        <v>-0.360986949323303</v>
      </c>
      <c r="Z608" s="70" t="n">
        <f aca="false">S608+W608</f>
        <v>2.003065706564</v>
      </c>
      <c r="AA608" s="70" t="n">
        <f aca="false">T608+X608-32.174</f>
        <v>-8.59452880006879</v>
      </c>
      <c r="AB608" s="0" t="n">
        <f aca="false">IF(($D608-height)*($D609-height)&lt;0,1,0)</f>
        <v>0</v>
      </c>
    </row>
    <row r="609" customFormat="false" ht="12.75" hidden="false" customHeight="false" outlineLevel="0" collapsed="false">
      <c r="A609" s="0" t="n">
        <f aca="false">A608+dt</f>
        <v>5.76999999999992</v>
      </c>
      <c r="B609" s="70" t="n">
        <f aca="false">B608+G608*dt+0.5*Y608*dt*dt</f>
        <v>13.004159603051</v>
      </c>
      <c r="C609" s="70" t="n">
        <f aca="false">C608+H608*dt+0.5*Z608*dt*dt</f>
        <v>307.095709273509</v>
      </c>
      <c r="D609" s="70" t="n">
        <f aca="false">D608+I608*dt+0.5*AA608*dt*dt</f>
        <v>-125.648882721798</v>
      </c>
      <c r="E609" s="1" t="n">
        <f aca="false">SQRT(B609^2+C609^2)</f>
        <v>307.370920584855</v>
      </c>
      <c r="F609" s="1" t="n">
        <f aca="false">ATAN2(C609,B609)*180/PI()</f>
        <v>2.42477692829444</v>
      </c>
      <c r="G609" s="69" t="n">
        <f aca="false">G608+Y608*dt</f>
        <v>2.2021569043984</v>
      </c>
      <c r="H609" s="69" t="n">
        <f aca="false">H608+Z608*dt</f>
        <v>46.8364400659536</v>
      </c>
      <c r="I609" s="69" t="n">
        <f aca="false">I608+AA608*dt</f>
        <v>-72.1885407276626</v>
      </c>
      <c r="J609" s="1" t="n">
        <f aca="false">SQRT(G609^2+H609^2+I609^2)</f>
        <v>86.0795389478398</v>
      </c>
      <c r="K609" s="1" t="n">
        <f aca="false">IF(D609&gt;=hwind,SQRT((G609-vxw)^2+(H609-vyw)^2+I609^2),J609)</f>
        <v>86.0795389478398</v>
      </c>
      <c r="L609" s="1" t="n">
        <f aca="false">J609/1.467</f>
        <v>58.6772589964824</v>
      </c>
      <c r="M609" s="70" t="n">
        <f aca="false">cd0+cdspin*(spin/1000)*EXP(-A609/(tau*146.7/K609))</f>
        <v>0.470715144525556</v>
      </c>
      <c r="N609" s="71" t="n">
        <f aca="false">(romega/K609)*EXP(-A609/(tau*146.7/K609))</f>
        <v>0.85674125919639</v>
      </c>
      <c r="O609" s="71" t="n">
        <f aca="false">cl2_*N609/(cl0+cl1_*N609)</f>
        <v>0.371662648382995</v>
      </c>
      <c r="P609" s="71" t="n">
        <f aca="false">IF(D609&gt;=hwind,vxw,0)</f>
        <v>0</v>
      </c>
      <c r="Q609" s="71" t="n">
        <f aca="false">IF(D609&gt;=hwind,vyw,0)</f>
        <v>0</v>
      </c>
      <c r="R609" s="70" t="n">
        <f aca="false">-const*$M609*$K609*(G609-P609)</f>
        <v>-0.478977505858572</v>
      </c>
      <c r="S609" s="70" t="n">
        <f aca="false">-const*$M609*$K609*(H609-Q609)</f>
        <v>-10.1871039258275</v>
      </c>
      <c r="T609" s="70" t="n">
        <f aca="false">-const*$M609*$K609*I609</f>
        <v>15.7012822838579</v>
      </c>
      <c r="U609" s="72" t="n">
        <f aca="false">omega*EXP(-A609/tau)*30/PI()</f>
        <v>5374.43282820889</v>
      </c>
      <c r="V609" s="70" t="n">
        <f aca="false">const*($O609/omega)*K609*(wy*I609-wz*(H609-Q609))</f>
        <v>0.117771037072103</v>
      </c>
      <c r="W609" s="70" t="n">
        <f aca="false">const*($O609/omega)*K609*(wz*(G609-P609)-wx*I609)</f>
        <v>12.2000423611974</v>
      </c>
      <c r="X609" s="70" t="n">
        <f aca="false">const*($O609/omega)*K609*(wx*(H609-Q609)-wy*(G609-P609))</f>
        <v>7.91906717315984</v>
      </c>
      <c r="Y609" s="70" t="n">
        <f aca="false">R609+V609</f>
        <v>-0.361206468786469</v>
      </c>
      <c r="Z609" s="70" t="n">
        <f aca="false">S609+W609</f>
        <v>2.01293843536997</v>
      </c>
      <c r="AA609" s="70" t="n">
        <f aca="false">T609+X609-32.174</f>
        <v>-8.5536505429823</v>
      </c>
      <c r="AB609" s="0" t="n">
        <f aca="false">IF(($D609-height)*($D610-height)&lt;0,1,0)</f>
        <v>0</v>
      </c>
    </row>
    <row r="610" customFormat="false" ht="12.75" hidden="false" customHeight="false" outlineLevel="0" collapsed="false">
      <c r="A610" s="0" t="n">
        <f aca="false">A609+dt</f>
        <v>5.77999999999992</v>
      </c>
      <c r="B610" s="70" t="n">
        <f aca="false">B609+G609*dt+0.5*Y609*dt*dt</f>
        <v>13.0261631117715</v>
      </c>
      <c r="C610" s="70" t="n">
        <f aca="false">C609+H609*dt+0.5*Z609*dt*dt</f>
        <v>307.56417432109</v>
      </c>
      <c r="D610" s="70" t="n">
        <f aca="false">D609+I609*dt+0.5*AA609*dt*dt</f>
        <v>-126.371195811601</v>
      </c>
      <c r="E610" s="1" t="n">
        <f aca="false">SQRT(B610^2+C610^2)</f>
        <v>307.839897107617</v>
      </c>
      <c r="F610" s="1" t="n">
        <f aca="false">ATAN2(C610,B610)*180/PI()</f>
        <v>2.42517971944761</v>
      </c>
      <c r="G610" s="69" t="n">
        <f aca="false">G609+Y609*dt</f>
        <v>2.19854483971053</v>
      </c>
      <c r="H610" s="69" t="n">
        <f aca="false">H609+Z609*dt</f>
        <v>46.8565694503073</v>
      </c>
      <c r="I610" s="69" t="n">
        <f aca="false">I609+AA609*dt</f>
        <v>-72.2740772330925</v>
      </c>
      <c r="J610" s="1" t="n">
        <f aca="false">SQRT(G610^2+H610^2+I610^2)</f>
        <v>86.162137508065</v>
      </c>
      <c r="K610" s="1" t="n">
        <f aca="false">IF(D610&gt;=hwind,SQRT((G610-vxw)^2+(H610-vyw)^2+I610^2),J610)</f>
        <v>86.162137508065</v>
      </c>
      <c r="L610" s="1" t="n">
        <f aca="false">J610/1.467</f>
        <v>58.7335634001806</v>
      </c>
      <c r="M610" s="70" t="n">
        <f aca="false">cd0+cdspin*(spin/1000)*EXP(-A610/(tau*146.7/K610))</f>
        <v>0.470663486166123</v>
      </c>
      <c r="N610" s="71" t="n">
        <f aca="false">(romega/K610)*EXP(-A610/(tau*146.7/K610))</f>
        <v>0.855659731275442</v>
      </c>
      <c r="O610" s="71" t="n">
        <f aca="false">cl2_*N610/(cl0+cl1_*N610)</f>
        <v>0.371556598208613</v>
      </c>
      <c r="P610" s="71" t="n">
        <f aca="false">IF(D610&gt;=hwind,vxw,0)</f>
        <v>0</v>
      </c>
      <c r="Q610" s="71" t="n">
        <f aca="false">IF(D610&gt;=hwind,vyw,0)</f>
        <v>0</v>
      </c>
      <c r="R610" s="70" t="n">
        <f aca="false">-const*$M610*$K610*(G610-P610)</f>
        <v>-0.478598193021634</v>
      </c>
      <c r="S610" s="70" t="n">
        <f aca="false">-const*$M610*$K610*(H610-Q610)</f>
        <v>-10.2001419598348</v>
      </c>
      <c r="T610" s="70" t="n">
        <f aca="false">-const*$M610*$K610*I610</f>
        <v>15.7332441628156</v>
      </c>
      <c r="U610" s="72" t="n">
        <f aca="false">omega*EXP(-A610/tau)*30/PI()</f>
        <v>5372.64164914591</v>
      </c>
      <c r="V610" s="70" t="n">
        <f aca="false">const*($O610/omega)*K610*(wy*I610-wz*(H610-Q610))</f>
        <v>0.11718203219737</v>
      </c>
      <c r="W610" s="70" t="n">
        <f aca="false">const*($O610/omega)*K610*(wz*(G610-P610)-wx*I610)</f>
        <v>12.2228723070736</v>
      </c>
      <c r="X610" s="70" t="n">
        <f aca="false">const*($O610/omega)*K610*(wx*(H610-Q610)-wy*(G610-P610))</f>
        <v>7.92787008878576</v>
      </c>
      <c r="Y610" s="70" t="n">
        <f aca="false">R610+V610</f>
        <v>-0.361416160824263</v>
      </c>
      <c r="Z610" s="70" t="n">
        <f aca="false">S610+W610</f>
        <v>2.02273034723874</v>
      </c>
      <c r="AA610" s="70" t="n">
        <f aca="false">T610+X610-32.174</f>
        <v>-8.51288574839867</v>
      </c>
      <c r="AB610" s="0" t="n">
        <f aca="false">IF(($D610-height)*($D611-height)&lt;0,1,0)</f>
        <v>0</v>
      </c>
    </row>
    <row r="611" customFormat="false" ht="12.75" hidden="false" customHeight="false" outlineLevel="0" collapsed="false">
      <c r="A611" s="0" t="n">
        <f aca="false">A610+dt</f>
        <v>5.78999999999992</v>
      </c>
      <c r="B611" s="70" t="n">
        <f aca="false">B610+G610*dt+0.5*Y610*dt*dt</f>
        <v>13.0481304893606</v>
      </c>
      <c r="C611" s="70" t="n">
        <f aca="false">C610+H610*dt+0.5*Z610*dt*dt</f>
        <v>308.032841152111</v>
      </c>
      <c r="D611" s="70" t="n">
        <f aca="false">D610+I610*dt+0.5*AA610*dt*dt</f>
        <v>-127.09436222822</v>
      </c>
      <c r="E611" s="1" t="n">
        <f aca="false">SQRT(B611^2+C611^2)</f>
        <v>308.309073719066</v>
      </c>
      <c r="F611" s="1" t="n">
        <f aca="false">ATAN2(C611,B611)*180/PI()</f>
        <v>2.42557298962917</v>
      </c>
      <c r="G611" s="69" t="n">
        <f aca="false">G610+Y610*dt</f>
        <v>2.19493067810229</v>
      </c>
      <c r="H611" s="69" t="n">
        <f aca="false">H610+Z610*dt</f>
        <v>46.8767967537797</v>
      </c>
      <c r="I611" s="69" t="n">
        <f aca="false">I610+AA610*dt</f>
        <v>-72.3592060905764</v>
      </c>
      <c r="J611" s="1" t="n">
        <f aca="false">SQRT(G611^2+H611^2+I611^2)</f>
        <v>86.2444577966339</v>
      </c>
      <c r="K611" s="1" t="n">
        <f aca="false">IF(D611&gt;=hwind,SQRT((G611-vxw)^2+(H611-vyw)^2+I611^2),J611)</f>
        <v>86.2444577966339</v>
      </c>
      <c r="L611" s="1" t="n">
        <f aca="false">J611/1.467</f>
        <v>58.7896781163148</v>
      </c>
      <c r="M611" s="70" t="n">
        <f aca="false">cd0+cdspin*(spin/1000)*EXP(-A611/(tau*146.7/K611))</f>
        <v>0.47061184193867</v>
      </c>
      <c r="N611" s="71" t="n">
        <f aca="false">(romega/K611)*EXP(-A611/(tau*146.7/K611))</f>
        <v>0.854583103424285</v>
      </c>
      <c r="O611" s="71" t="n">
        <f aca="false">cl2_*N611/(cl0+cl1_*N611)</f>
        <v>0.371450822230782</v>
      </c>
      <c r="P611" s="71" t="n">
        <f aca="false">IF(D611&gt;=hwind,vxw,0)</f>
        <v>0</v>
      </c>
      <c r="Q611" s="71" t="n">
        <f aca="false">IF(D611&gt;=hwind,vyw,0)</f>
        <v>0</v>
      </c>
      <c r="R611" s="70" t="n">
        <f aca="false">-const*$M611*$K611*(G611-P611)</f>
        <v>-0.478215459019641</v>
      </c>
      <c r="S611" s="70" t="n">
        <f aca="false">-const*$M611*$K611*(H611-Q611)</f>
        <v>-10.2131739742965</v>
      </c>
      <c r="T611" s="70" t="n">
        <f aca="false">-const*$M611*$K611*I611</f>
        <v>15.7650951349495</v>
      </c>
      <c r="U611" s="72" t="n">
        <f aca="false">omega*EXP(-A611/tau)*30/PI()</f>
        <v>5370.85106704313</v>
      </c>
      <c r="V611" s="70" t="n">
        <f aca="false">const*($O611/omega)*K611*(wy*I611-wz*(H611-Q611))</f>
        <v>0.116599392398611</v>
      </c>
      <c r="W611" s="70" t="n">
        <f aca="false">const*($O611/omega)*K611*(wz*(G611-P611)-wx*I611)</f>
        <v>12.2456155383867</v>
      </c>
      <c r="X611" s="70" t="n">
        <f aca="false">const*($O611/omega)*K611*(wx*(H611-Q611)-wy*(G611-P611))</f>
        <v>7.93667025011897</v>
      </c>
      <c r="Y611" s="70" t="n">
        <f aca="false">R611+V611</f>
        <v>-0.36161606662103</v>
      </c>
      <c r="Z611" s="70" t="n">
        <f aca="false">S611+W611</f>
        <v>2.03244156409027</v>
      </c>
      <c r="AA611" s="70" t="n">
        <f aca="false">T611+X611-32.174</f>
        <v>-8.47223461493153</v>
      </c>
      <c r="AB611" s="0" t="n">
        <f aca="false">IF(($D611-height)*($D612-height)&lt;0,1,0)</f>
        <v>0</v>
      </c>
    </row>
    <row r="612" customFormat="false" ht="12.75" hidden="false" customHeight="false" outlineLevel="0" collapsed="false">
      <c r="A612" s="0" t="n">
        <f aca="false">A611+dt</f>
        <v>5.79999999999992</v>
      </c>
      <c r="B612" s="70" t="n">
        <f aca="false">B611+G611*dt+0.5*Y611*dt*dt</f>
        <v>13.0700617153383</v>
      </c>
      <c r="C612" s="70" t="n">
        <f aca="false">C611+H611*dt+0.5*Z611*dt*dt</f>
        <v>308.501710741727</v>
      </c>
      <c r="D612" s="70" t="n">
        <f aca="false">D611+I611*dt+0.5*AA611*dt*dt</f>
        <v>-127.818377900856</v>
      </c>
      <c r="E612" s="1" t="n">
        <f aca="false">SQRT(B612^2+C612^2)</f>
        <v>308.778451391632</v>
      </c>
      <c r="F612" s="1" t="n">
        <f aca="false">ATAN2(C612,B612)*180/PI()</f>
        <v>2.42595677001891</v>
      </c>
      <c r="G612" s="69" t="n">
        <f aca="false">G611+Y611*dt</f>
        <v>2.19131451743608</v>
      </c>
      <c r="H612" s="69" t="n">
        <f aca="false">H611+Z611*dt</f>
        <v>46.8971211694206</v>
      </c>
      <c r="I612" s="69" t="n">
        <f aca="false">I611+AA611*dt</f>
        <v>-72.4439284367258</v>
      </c>
      <c r="J612" s="1" t="n">
        <f aca="false">SQRT(G612^2+H612^2+I612^2)</f>
        <v>86.3264999906697</v>
      </c>
      <c r="K612" s="1" t="n">
        <f aca="false">IF(D612&gt;=hwind,SQRT((G612-vxw)^2+(H612-vyw)^2+I612^2),J612)</f>
        <v>86.3264999906697</v>
      </c>
      <c r="L612" s="1" t="n">
        <f aca="false">J612/1.467</f>
        <v>58.8456032656235</v>
      </c>
      <c r="M612" s="70" t="n">
        <f aca="false">cd0+cdspin*(spin/1000)*EXP(-A612/(tau*146.7/K612))</f>
        <v>0.470560212122245</v>
      </c>
      <c r="N612" s="71" t="n">
        <f aca="false">(romega/K612)*EXP(-A612/(tau*146.7/K612))</f>
        <v>0.853511350865212</v>
      </c>
      <c r="O612" s="71" t="n">
        <f aca="false">cl2_*N612/(cl0+cl1_*N612)</f>
        <v>0.371345320219884</v>
      </c>
      <c r="P612" s="71" t="n">
        <f aca="false">IF(D612&gt;=hwind,vxw,0)</f>
        <v>0</v>
      </c>
      <c r="Q612" s="71" t="n">
        <f aca="false">IF(D612&gt;=hwind,vyw,0)</f>
        <v>0</v>
      </c>
      <c r="R612" s="70" t="n">
        <f aca="false">-const*$M612*$K612*(G612-P612)</f>
        <v>-0.477829333893829</v>
      </c>
      <c r="S612" s="70" t="n">
        <f aca="false">-const*$M612*$K612*(H612-Q612)</f>
        <v>-10.2261998410623</v>
      </c>
      <c r="T612" s="70" t="n">
        <f aca="false">-const*$M612*$K612*I612</f>
        <v>15.7968350933369</v>
      </c>
      <c r="U612" s="72" t="n">
        <f aca="false">omega*EXP(-A612/tau)*30/PI()</f>
        <v>5369.06108170158</v>
      </c>
      <c r="V612" s="70" t="n">
        <f aca="false">const*($O612/omega)*K612*(wy*I612-wz*(H612-Q612))</f>
        <v>0.116023106269361</v>
      </c>
      <c r="W612" s="70" t="n">
        <f aca="false">const*($O612/omega)*K612*(wz*(G612-P612)-wx*I612)</f>
        <v>12.2682720518515</v>
      </c>
      <c r="X612" s="70" t="n">
        <f aca="false">const*($O612/omega)*K612*(wx*(H612-Q612)-wy*(G612-P612))</f>
        <v>7.94546757048058</v>
      </c>
      <c r="Y612" s="70" t="n">
        <f aca="false">R612+V612</f>
        <v>-0.361806227624468</v>
      </c>
      <c r="Z612" s="70" t="n">
        <f aca="false">S612+W612</f>
        <v>2.04207221078912</v>
      </c>
      <c r="AA612" s="70" t="n">
        <f aca="false">T612+X612-32.174</f>
        <v>-8.43169733618251</v>
      </c>
      <c r="AB612" s="0" t="n">
        <f aca="false">IF(($D612-height)*($D613-height)&lt;0,1,0)</f>
        <v>0</v>
      </c>
    </row>
    <row r="613" customFormat="false" ht="12.75" hidden="false" customHeight="false" outlineLevel="0" collapsed="false">
      <c r="A613" s="0" t="n">
        <f aca="false">A612+dt</f>
        <v>5.80999999999992</v>
      </c>
      <c r="B613" s="70" t="n">
        <f aca="false">B612+G612*dt+0.5*Y612*dt*dt</f>
        <v>13.0919567702012</v>
      </c>
      <c r="C613" s="70" t="n">
        <f aca="false">C612+H612*dt+0.5*Z612*dt*dt</f>
        <v>308.970784057031</v>
      </c>
      <c r="D613" s="70" t="n">
        <f aca="false">D612+I612*dt+0.5*AA612*dt*dt</f>
        <v>-128.54323877009</v>
      </c>
      <c r="E613" s="1" t="n">
        <f aca="false">SQRT(B613^2+C613^2)</f>
        <v>309.248031089754</v>
      </c>
      <c r="F613" s="1" t="n">
        <f aca="false">ATAN2(C613,B613)*180/PI()</f>
        <v>2.42633109188352</v>
      </c>
      <c r="G613" s="69" t="n">
        <f aca="false">G612+Y612*dt</f>
        <v>2.18769645515984</v>
      </c>
      <c r="H613" s="69" t="n">
        <f aca="false">H612+Z612*dt</f>
        <v>46.9175418915285</v>
      </c>
      <c r="I613" s="69" t="n">
        <f aca="false">I612+AA612*dt</f>
        <v>-72.5282454100876</v>
      </c>
      <c r="J613" s="1" t="n">
        <f aca="false">SQRT(G613^2+H613^2+I613^2)</f>
        <v>86.4082642759889</v>
      </c>
      <c r="K613" s="1" t="n">
        <f aca="false">IF(D613&gt;=hwind,SQRT((G613-vxw)^2+(H613-vyw)^2+I613^2),J613)</f>
        <v>86.4082642759889</v>
      </c>
      <c r="L613" s="1" t="n">
        <f aca="false">J613/1.467</f>
        <v>58.9013389747709</v>
      </c>
      <c r="M613" s="70" t="n">
        <f aca="false">cd0+cdspin*(spin/1000)*EXP(-A613/(tau*146.7/K613))</f>
        <v>0.470508596993332</v>
      </c>
      <c r="N613" s="71" t="n">
        <f aca="false">(romega/K613)*EXP(-A613/(tau*146.7/K613))</f>
        <v>0.852444448919088</v>
      </c>
      <c r="O613" s="71" t="n">
        <f aca="false">cl2_*N613/(cl0+cl1_*N613)</f>
        <v>0.371240091938368</v>
      </c>
      <c r="P613" s="71" t="n">
        <f aca="false">IF(D613&gt;=hwind,vxw,0)</f>
        <v>0</v>
      </c>
      <c r="Q613" s="71" t="n">
        <f aca="false">IF(D613&gt;=hwind,vyw,0)</f>
        <v>0</v>
      </c>
      <c r="R613" s="70" t="n">
        <f aca="false">-const*$M613*$K613*(G613-P613)</f>
        <v>-0.477439847709621</v>
      </c>
      <c r="S613" s="70" t="n">
        <f aca="false">-const*$M613*$K613*(H613-Q613)</f>
        <v>-10.2392194322793</v>
      </c>
      <c r="T613" s="70" t="n">
        <f aca="false">-const*$M613*$K613*I613</f>
        <v>15.8284639359203</v>
      </c>
      <c r="U613" s="72" t="n">
        <f aca="false">omega*EXP(-A613/tau)*30/PI()</f>
        <v>5367.27169292237</v>
      </c>
      <c r="V613" s="70" t="n">
        <f aca="false">const*($O613/omega)*K613*(wy*I613-wz*(H613-Q613))</f>
        <v>0.115453162169231</v>
      </c>
      <c r="W613" s="70" t="n">
        <f aca="false">const*($O613/omega)*K613*(wz*(G613-P613)-wx*I613)</f>
        <v>12.2908418473934</v>
      </c>
      <c r="X613" s="70" t="n">
        <f aca="false">const*($O613/omega)*K613*(wx*(H613-Q613)-wy*(G613-P613))</f>
        <v>7.9542619633069</v>
      </c>
      <c r="Y613" s="70" t="n">
        <f aca="false">R613+V613</f>
        <v>-0.36198668554039</v>
      </c>
      <c r="Z613" s="70" t="n">
        <f aca="false">S613+W613</f>
        <v>2.05162241511414</v>
      </c>
      <c r="AA613" s="70" t="n">
        <f aca="false">T613+X613-32.174</f>
        <v>-8.39127410077276</v>
      </c>
      <c r="AB613" s="0" t="n">
        <f aca="false">IF(($D613-height)*($D614-height)&lt;0,1,0)</f>
        <v>0</v>
      </c>
    </row>
    <row r="614" customFormat="false" ht="12.75" hidden="false" customHeight="false" outlineLevel="0" collapsed="false">
      <c r="A614" s="0" t="n">
        <f aca="false">A613+dt</f>
        <v>5.81999999999992</v>
      </c>
      <c r="B614" s="70" t="n">
        <f aca="false">B613+G613*dt+0.5*Y613*dt*dt</f>
        <v>13.1138156354186</v>
      </c>
      <c r="C614" s="70" t="n">
        <f aca="false">C613+H613*dt+0.5*Z613*dt*dt</f>
        <v>309.440062057067</v>
      </c>
      <c r="D614" s="70" t="n">
        <f aca="false">D613+I613*dt+0.5*AA613*dt*dt</f>
        <v>-129.268940787896</v>
      </c>
      <c r="E614" s="1" t="n">
        <f aca="false">SQRT(B614^2+C614^2)</f>
        <v>309.717813769892</v>
      </c>
      <c r="F614" s="1" t="n">
        <f aca="false">ATAN2(C614,B614)*180/PI()</f>
        <v>2.42669598657519</v>
      </c>
      <c r="G614" s="69" t="n">
        <f aca="false">G613+Y613*dt</f>
        <v>2.18407658830443</v>
      </c>
      <c r="H614" s="69" t="n">
        <f aca="false">H613+Z613*dt</f>
        <v>46.9380581156796</v>
      </c>
      <c r="I614" s="69" t="n">
        <f aca="false">I613+AA613*dt</f>
        <v>-72.6121581510953</v>
      </c>
      <c r="J614" s="1" t="n">
        <f aca="false">SQRT(G614^2+H614^2+I614^2)</f>
        <v>86.4897508469887</v>
      </c>
      <c r="K614" s="1" t="n">
        <f aca="false">IF(D614&gt;=hwind,SQRT((G614-vxw)^2+(H614-vyw)^2+I614^2),J614)</f>
        <v>86.4897508469887</v>
      </c>
      <c r="L614" s="1" t="n">
        <f aca="false">J614/1.467</f>
        <v>58.9568853762704</v>
      </c>
      <c r="M614" s="70" t="n">
        <f aca="false">cd0+cdspin*(spin/1000)*EXP(-A614/(tau*146.7/K614))</f>
        <v>0.470456996825863</v>
      </c>
      <c r="N614" s="71" t="n">
        <f aca="false">(romega/K614)*EXP(-A614/(tau*146.7/K614))</f>
        <v>0.851382373005697</v>
      </c>
      <c r="O614" s="71" t="n">
        <f aca="false">cl2_*N614/(cl0+cl1_*N614)</f>
        <v>0.371135137140871</v>
      </c>
      <c r="P614" s="71" t="n">
        <f aca="false">IF(D614&gt;=hwind,vxw,0)</f>
        <v>0</v>
      </c>
      <c r="Q614" s="71" t="n">
        <f aca="false">IF(D614&gt;=hwind,vyw,0)</f>
        <v>0</v>
      </c>
      <c r="R614" s="70" t="n">
        <f aca="false">-const*$M614*$K614*(G614-P614)</f>
        <v>-0.477047030553909</v>
      </c>
      <c r="S614" s="70" t="n">
        <f aca="false">-const*$M614*$K614*(H614-Q614)</f>
        <v>-10.2522326203932</v>
      </c>
      <c r="T614" s="70" t="n">
        <f aca="false">-const*$M614*$K614*I614</f>
        <v>15.8599815654736</v>
      </c>
      <c r="U614" s="72" t="n">
        <f aca="false">omega*EXP(-A614/tau)*30/PI()</f>
        <v>5365.4829005067</v>
      </c>
      <c r="V614" s="70" t="n">
        <f aca="false">const*($O614/omega)*K614*(wy*I614-wz*(H614-Q614))</f>
        <v>0.114889548226397</v>
      </c>
      <c r="W614" s="70" t="n">
        <f aca="false">const*($O614/omega)*K614*(wz*(G614-P614)-wx*I614)</f>
        <v>12.3133249281216</v>
      </c>
      <c r="X614" s="70" t="n">
        <f aca="false">const*($O614/omega)*K614*(wx*(H614-Q614)-wy*(G614-P614))</f>
        <v>7.96305334215191</v>
      </c>
      <c r="Y614" s="70" t="n">
        <f aca="false">R614+V614</f>
        <v>-0.362157482327512</v>
      </c>
      <c r="Z614" s="70" t="n">
        <f aca="false">S614+W614</f>
        <v>2.06109230772844</v>
      </c>
      <c r="AA614" s="70" t="n">
        <f aca="false">T614+X614-32.174</f>
        <v>-8.35096509237445</v>
      </c>
      <c r="AB614" s="0" t="n">
        <f aca="false">IF(($D614-height)*($D615-height)&lt;0,1,0)</f>
        <v>0</v>
      </c>
    </row>
    <row r="615" customFormat="false" ht="12.75" hidden="false" customHeight="false" outlineLevel="0" collapsed="false">
      <c r="A615" s="0" t="n">
        <f aca="false">A614+dt</f>
        <v>5.82999999999992</v>
      </c>
      <c r="B615" s="70" t="n">
        <f aca="false">B614+G614*dt+0.5*Y614*dt*dt</f>
        <v>13.1356382934275</v>
      </c>
      <c r="C615" s="70" t="n">
        <f aca="false">C614+H614*dt+0.5*Z614*dt*dt</f>
        <v>309.90954569284</v>
      </c>
      <c r="D615" s="70" t="n">
        <f aca="false">D614+I614*dt+0.5*AA614*dt*dt</f>
        <v>-129.995479917662</v>
      </c>
      <c r="E615" s="1" t="n">
        <f aca="false">SQRT(B615^2+C615^2)</f>
        <v>310.18780038054</v>
      </c>
      <c r="F615" s="1" t="n">
        <f aca="false">ATAN2(C615,B615)*180/PI()</f>
        <v>2.42705148553022</v>
      </c>
      <c r="G615" s="69" t="n">
        <f aca="false">G614+Y614*dt</f>
        <v>2.18045501348116</v>
      </c>
      <c r="H615" s="69" t="n">
        <f aca="false">H614+Z614*dt</f>
        <v>46.9586690387569</v>
      </c>
      <c r="I615" s="69" t="n">
        <f aca="false">I614+AA614*dt</f>
        <v>-72.695667802019</v>
      </c>
      <c r="J615" s="1" t="n">
        <f aca="false">SQRT(G615^2+H615^2+I615^2)</f>
        <v>86.5709599065347</v>
      </c>
      <c r="K615" s="1" t="n">
        <f aca="false">IF(D615&gt;=hwind,SQRT((G615-vxw)^2+(H615-vyw)^2+I615^2),J615)</f>
        <v>86.5709599065347</v>
      </c>
      <c r="L615" s="1" t="n">
        <f aca="false">J615/1.467</f>
        <v>59.0122426084081</v>
      </c>
      <c r="M615" s="70" t="n">
        <f aca="false">cd0+cdspin*(spin/1000)*EXP(-A615/(tau*146.7/K615))</f>
        <v>0.470405411891231</v>
      </c>
      <c r="N615" s="71" t="n">
        <f aca="false">(romega/K615)*EXP(-A615/(tau*146.7/K615))</f>
        <v>0.850325098644067</v>
      </c>
      <c r="O615" s="71" t="n">
        <f aca="false">cl2_*N615/(cl0+cl1_*N615)</f>
        <v>0.371030455574321</v>
      </c>
      <c r="P615" s="71" t="n">
        <f aca="false">IF(D615&gt;=hwind,vxw,0)</f>
        <v>0</v>
      </c>
      <c r="Q615" s="71" t="n">
        <f aca="false">IF(D615&gt;=hwind,vyw,0)</f>
        <v>0</v>
      </c>
      <c r="R615" s="70" t="n">
        <f aca="false">-const*$M615*$K615*(G615-P615)</f>
        <v>-0.476650912532368</v>
      </c>
      <c r="S615" s="70" t="n">
        <f aca="false">-const*$M615*$K615*(H615-Q615)</f>
        <v>-10.2652392781514</v>
      </c>
      <c r="T615" s="70" t="n">
        <f aca="false">-const*$M615*$K615*I615</f>
        <v>15.891387889568</v>
      </c>
      <c r="U615" s="72" t="n">
        <f aca="false">omega*EXP(-A615/tau)*30/PI()</f>
        <v>5363.6947042558</v>
      </c>
      <c r="V615" s="70" t="n">
        <f aca="false">const*($O615/omega)*K615*(wy*I615-wz*(H615-Q615))</f>
        <v>0.114332252340096</v>
      </c>
      <c r="W615" s="70" t="n">
        <f aca="false">const*($O615/omega)*K615*(wz*(G615-P615)-wx*I615)</f>
        <v>12.3357213003004</v>
      </c>
      <c r="X615" s="70" t="n">
        <f aca="false">const*($O615/omega)*K615*(wx*(H615-Q615)-wy*(G615-P615))</f>
        <v>7.97184162068971</v>
      </c>
      <c r="Y615" s="70" t="n">
        <f aca="false">R615+V615</f>
        <v>-0.362318660192271</v>
      </c>
      <c r="Z615" s="70" t="n">
        <f aca="false">S615+W615</f>
        <v>2.07048202214898</v>
      </c>
      <c r="AA615" s="70" t="n">
        <f aca="false">T615+X615-32.174</f>
        <v>-8.31077048974232</v>
      </c>
      <c r="AB615" s="0" t="n">
        <f aca="false">IF(($D615-height)*($D616-height)&lt;0,1,0)</f>
        <v>0</v>
      </c>
    </row>
    <row r="616" customFormat="false" ht="12.75" hidden="false" customHeight="false" outlineLevel="0" collapsed="false">
      <c r="A616" s="0" t="n">
        <f aca="false">A615+dt</f>
        <v>5.83999999999992</v>
      </c>
      <c r="B616" s="70" t="n">
        <f aca="false">B615+G615*dt+0.5*Y615*dt*dt</f>
        <v>13.1574247276293</v>
      </c>
      <c r="C616" s="70" t="n">
        <f aca="false">C615+H615*dt+0.5*Z615*dt*dt</f>
        <v>310.379235907328</v>
      </c>
      <c r="D616" s="70" t="n">
        <f aca="false">D615+I615*dt+0.5*AA615*dt*dt</f>
        <v>-130.722852134206</v>
      </c>
      <c r="E616" s="1" t="n">
        <f aca="false">SQRT(B616^2+C616^2)</f>
        <v>310.657991862241</v>
      </c>
      <c r="F616" s="1" t="n">
        <f aca="false">ATAN2(C616,B616)*180/PI()</f>
        <v>2.42739762026764</v>
      </c>
      <c r="G616" s="69" t="n">
        <f aca="false">G615+Y615*dt</f>
        <v>2.17683182687923</v>
      </c>
      <c r="H616" s="69" t="n">
        <f aca="false">H615+Z615*dt</f>
        <v>46.9793738589784</v>
      </c>
      <c r="I616" s="69" t="n">
        <f aca="false">I615+AA615*dt</f>
        <v>-72.7787755069165</v>
      </c>
      <c r="J616" s="1" t="n">
        <f aca="false">SQRT(G616^2+H616^2+I616^2)</f>
        <v>86.6518916658507</v>
      </c>
      <c r="K616" s="1" t="n">
        <f aca="false">IF(D616&gt;=hwind,SQRT((G616-vxw)^2+(H616-vyw)^2+I616^2),J616)</f>
        <v>86.6518916658507</v>
      </c>
      <c r="L616" s="1" t="n">
        <f aca="false">J616/1.467</f>
        <v>59.0674108151675</v>
      </c>
      <c r="M616" s="70" t="n">
        <f aca="false">cd0+cdspin*(spin/1000)*EXP(-A616/(tau*146.7/K616))</f>
        <v>0.470353842458302</v>
      </c>
      <c r="N616" s="71" t="n">
        <f aca="false">(romega/K616)*EXP(-A616/(tau*146.7/K616))</f>
        <v>0.849272601452767</v>
      </c>
      <c r="O616" s="71" t="n">
        <f aca="false">cl2_*N616/(cl0+cl1_*N616)</f>
        <v>0.370926046978059</v>
      </c>
      <c r="P616" s="71" t="n">
        <f aca="false">IF(D616&gt;=hwind,vxw,0)</f>
        <v>0</v>
      </c>
      <c r="Q616" s="71" t="n">
        <f aca="false">IF(D616&gt;=hwind,vyw,0)</f>
        <v>0</v>
      </c>
      <c r="R616" s="70" t="n">
        <f aca="false">-const*$M616*$K616*(G616-P616)</f>
        <v>-0.476251523766786</v>
      </c>
      <c r="S616" s="70" t="n">
        <f aca="false">-const*$M616*$K616*(H616-Q616)</f>
        <v>-10.2782392786052</v>
      </c>
      <c r="T616" s="70" t="n">
        <f aca="false">-const*$M616*$K616*I616</f>
        <v>15.9226828205378</v>
      </c>
      <c r="U616" s="72" t="n">
        <f aca="false">omega*EXP(-A616/tau)*30/PI()</f>
        <v>5361.90710397098</v>
      </c>
      <c r="V616" s="70" t="n">
        <f aca="false">const*($O616/omega)*K616*(wy*I616-wz*(H616-Q616))</f>
        <v>0.113781262183135</v>
      </c>
      <c r="W616" s="70" t="n">
        <f aca="false">const*($O616/omega)*K616*(wz*(G616-P616)-wx*I616)</f>
        <v>12.3580309733216</v>
      </c>
      <c r="X616" s="70" t="n">
        <f aca="false">const*($O616/omega)*K616*(wx*(H616-Q616)-wy*(G616-P616))</f>
        <v>7.98062671271701</v>
      </c>
      <c r="Y616" s="70" t="n">
        <f aca="false">R616+V616</f>
        <v>-0.362470261583651</v>
      </c>
      <c r="Z616" s="70" t="n">
        <f aca="false">S616+W616</f>
        <v>2.0797916947164</v>
      </c>
      <c r="AA616" s="70" t="n">
        <f aca="false">T616+X616-32.174</f>
        <v>-8.27069046674523</v>
      </c>
      <c r="AB616" s="0" t="n">
        <f aca="false">IF(($D616-height)*($D617-height)&lt;0,1,0)</f>
        <v>0</v>
      </c>
    </row>
    <row r="617" customFormat="false" ht="12.75" hidden="false" customHeight="false" outlineLevel="0" collapsed="false">
      <c r="A617" s="0" t="n">
        <f aca="false">A616+dt</f>
        <v>5.84999999999992</v>
      </c>
      <c r="B617" s="70" t="n">
        <f aca="false">B616+G616*dt+0.5*Y616*dt*dt</f>
        <v>13.179174922385</v>
      </c>
      <c r="C617" s="70" t="n">
        <f aca="false">C616+H616*dt+0.5*Z616*dt*dt</f>
        <v>310.849133635503</v>
      </c>
      <c r="D617" s="70" t="n">
        <f aca="false">D616+I616*dt+0.5*AA616*dt*dt</f>
        <v>-131.451053423799</v>
      </c>
      <c r="E617" s="1" t="n">
        <f aca="false">SQRT(B617^2+C617^2)</f>
        <v>311.128389147595</v>
      </c>
      <c r="F617" s="1" t="n">
        <f aca="false">ATAN2(C617,B617)*180/PI()</f>
        <v>2.4277344223878</v>
      </c>
      <c r="G617" s="69" t="n">
        <f aca="false">G616+Y616*dt</f>
        <v>2.1732071242634</v>
      </c>
      <c r="H617" s="69" t="n">
        <f aca="false">H616+Z616*dt</f>
        <v>47.0001717759256</v>
      </c>
      <c r="I617" s="69" t="n">
        <f aca="false">I616+AA616*dt</f>
        <v>-72.8614824115839</v>
      </c>
      <c r="J617" s="1" t="n">
        <f aca="false">SQRT(G617^2+H617^2+I617^2)</f>
        <v>86.7325463444088</v>
      </c>
      <c r="K617" s="1" t="n">
        <f aca="false">IF(D617&gt;=hwind,SQRT((G617-vxw)^2+(H617-vyw)^2+I617^2),J617)</f>
        <v>86.7325463444088</v>
      </c>
      <c r="L617" s="1" t="n">
        <f aca="false">J617/1.467</f>
        <v>59.1223901461546</v>
      </c>
      <c r="M617" s="70" t="n">
        <f aca="false">cd0+cdspin*(spin/1000)*EXP(-A617/(tau*146.7/K617))</f>
        <v>0.470302288793428</v>
      </c>
      <c r="N617" s="71" t="n">
        <f aca="false">(romega/K617)*EXP(-A617/(tau*146.7/K617))</f>
        <v>0.848224857150192</v>
      </c>
      <c r="O617" s="71" t="n">
        <f aca="false">cl2_*N617/(cl0+cl1_*N617)</f>
        <v>0.370821911083945</v>
      </c>
      <c r="P617" s="71" t="n">
        <f aca="false">IF(D617&gt;=hwind,vxw,0)</f>
        <v>0</v>
      </c>
      <c r="Q617" s="71" t="n">
        <f aca="false">IF(D617&gt;=hwind,vyw,0)</f>
        <v>0</v>
      </c>
      <c r="R617" s="70" t="n">
        <f aca="false">-const*$M617*$K617*(G617-P617)</f>
        <v>-0.475848894392434</v>
      </c>
      <c r="S617" s="70" t="n">
        <f aca="false">-const*$M617*$K617*(H617-Q617)</f>
        <v>-10.2912324951121</v>
      </c>
      <c r="T617" s="70" t="n">
        <f aca="false">-const*$M617*$K617*I617</f>
        <v>15.9538662754466</v>
      </c>
      <c r="U617" s="72" t="n">
        <f aca="false">omega*EXP(-A617/tau)*30/PI()</f>
        <v>5360.12009945362</v>
      </c>
      <c r="V617" s="70" t="n">
        <f aca="false">const*($O617/omega)*K617*(wy*I617-wz*(H617-Q617))</f>
        <v>0.11323656520438</v>
      </c>
      <c r="W617" s="70" t="n">
        <f aca="false">const*($O617/omega)*K617*(wz*(G617-P617)-wx*I617)</f>
        <v>12.3802539596769</v>
      </c>
      <c r="X617" s="70" t="n">
        <f aca="false">const*($O617/omega)*K617*(wx*(H617-Q617)-wy*(G617-P617))</f>
        <v>7.98940853215575</v>
      </c>
      <c r="Y617" s="70" t="n">
        <f aca="false">R617+V617</f>
        <v>-0.362612329188054</v>
      </c>
      <c r="Z617" s="70" t="n">
        <f aca="false">S617+W617</f>
        <v>2.08902146456472</v>
      </c>
      <c r="AA617" s="70" t="n">
        <f aca="false">T617+X617-32.174</f>
        <v>-8.23072519239769</v>
      </c>
      <c r="AB617" s="0" t="n">
        <f aca="false">IF(($D617-height)*($D618-height)&lt;0,1,0)</f>
        <v>0</v>
      </c>
    </row>
    <row r="618" customFormat="false" ht="12.75" hidden="false" customHeight="false" outlineLevel="0" collapsed="false">
      <c r="A618" s="0" t="n">
        <f aca="false">A617+dt</f>
        <v>5.85999999999992</v>
      </c>
      <c r="B618" s="70" t="n">
        <f aca="false">B617+G617*dt+0.5*Y617*dt*dt</f>
        <v>13.2008888630112</v>
      </c>
      <c r="C618" s="70" t="n">
        <f aca="false">C617+H617*dt+0.5*Z617*dt*dt</f>
        <v>311.319239804335</v>
      </c>
      <c r="D618" s="70" t="n">
        <f aca="false">D617+I617*dt+0.5*AA617*dt*dt</f>
        <v>-132.180079784174</v>
      </c>
      <c r="E618" s="1" t="n">
        <f aca="false">SQRT(B618^2+C618^2)</f>
        <v>311.598993161279</v>
      </c>
      <c r="F618" s="1" t="n">
        <f aca="false">ATAN2(C618,B618)*180/PI()</f>
        <v>2.42806192357102</v>
      </c>
      <c r="G618" s="69" t="n">
        <f aca="false">G617+Y617*dt</f>
        <v>2.16958100097152</v>
      </c>
      <c r="H618" s="69" t="n">
        <f aca="false">H617+Z617*dt</f>
        <v>47.0210619905712</v>
      </c>
      <c r="I618" s="69" t="n">
        <f aca="false">I617+AA617*dt</f>
        <v>-72.9437896635079</v>
      </c>
      <c r="J618" s="1" t="n">
        <f aca="false">SQRT(G618^2+H618^2+I618^2)</f>
        <v>86.8129241698205</v>
      </c>
      <c r="K618" s="1" t="n">
        <f aca="false">IF(D618&gt;=hwind,SQRT((G618-vxw)^2+(H618-vyw)^2+I618^2),J618)</f>
        <v>86.8129241698205</v>
      </c>
      <c r="L618" s="1" t="n">
        <f aca="false">J618/1.467</f>
        <v>59.1771807565238</v>
      </c>
      <c r="M618" s="70" t="n">
        <f aca="false">cd0+cdspin*(spin/1000)*EXP(-A618/(tau*146.7/K618))</f>
        <v>0.470250751160456</v>
      </c>
      <c r="N618" s="71" t="n">
        <f aca="false">(romega/K618)*EXP(-A618/(tau*146.7/K618))</f>
        <v>0.847181841554824</v>
      </c>
      <c r="O618" s="71" t="n">
        <f aca="false">cl2_*N618/(cl0+cl1_*N618)</f>
        <v>0.370718047616466</v>
      </c>
      <c r="P618" s="71" t="n">
        <f aca="false">IF(D618&gt;=hwind,vxw,0)</f>
        <v>0</v>
      </c>
      <c r="Q618" s="71" t="n">
        <f aca="false">IF(D618&gt;=hwind,vyw,0)</f>
        <v>0</v>
      </c>
      <c r="R618" s="70" t="n">
        <f aca="false">-const*$M618*$K618*(G618-P618)</f>
        <v>-0.475443054555452</v>
      </c>
      <c r="S618" s="70" t="n">
        <f aca="false">-const*$M618*$K618*(H618-Q618)</f>
        <v>-10.3042188013389</v>
      </c>
      <c r="T618" s="70" t="n">
        <f aca="false">-const*$M618*$K618*I618</f>
        <v>15.9849381760529</v>
      </c>
      <c r="U618" s="72" t="n">
        <f aca="false">omega*EXP(-A618/tau)*30/PI()</f>
        <v>5358.33369050517</v>
      </c>
      <c r="V618" s="70" t="n">
        <f aca="false">const*($O618/omega)*K618*(wy*I618-wz*(H618-Q618))</f>
        <v>0.112698148631268</v>
      </c>
      <c r="W618" s="70" t="n">
        <f aca="false">const*($O618/omega)*K618*(wz*(G618-P618)-wx*I618)</f>
        <v>12.40239027493</v>
      </c>
      <c r="X618" s="70" t="n">
        <f aca="false">const*($O618/omega)*K618*(wx*(H618-Q618)-wy*(G618-P618))</f>
        <v>7.99818699305567</v>
      </c>
      <c r="Y618" s="70" t="n">
        <f aca="false">R618+V618</f>
        <v>-0.362744905924184</v>
      </c>
      <c r="Z618" s="70" t="n">
        <f aca="false">S618+W618</f>
        <v>2.09817147359109</v>
      </c>
      <c r="AA618" s="70" t="n">
        <f aca="false">T618+X618-32.174</f>
        <v>-8.19087483089145</v>
      </c>
      <c r="AB618" s="0" t="n">
        <f aca="false">IF(($D618-height)*($D619-height)&lt;0,1,0)</f>
        <v>0</v>
      </c>
    </row>
    <row r="619" customFormat="false" ht="12.75" hidden="false" customHeight="false" outlineLevel="0" collapsed="false">
      <c r="A619" s="0" t="n">
        <f aca="false">A618+dt</f>
        <v>5.86999999999992</v>
      </c>
      <c r="B619" s="70" t="n">
        <f aca="false">B618+G618*dt+0.5*Y618*dt*dt</f>
        <v>13.2225665357756</v>
      </c>
      <c r="C619" s="70" t="n">
        <f aca="false">C618+H618*dt+0.5*Z618*dt*dt</f>
        <v>311.789555332815</v>
      </c>
      <c r="D619" s="70" t="n">
        <f aca="false">D618+I618*dt+0.5*AA618*dt*dt</f>
        <v>-132.909927224551</v>
      </c>
      <c r="E619" s="1" t="n">
        <f aca="false">SQRT(B619^2+C619^2)</f>
        <v>312.069804820055</v>
      </c>
      <c r="F619" s="1" t="n">
        <f aca="false">ATAN2(C619,B619)*180/PI()</f>
        <v>2.42838015557621</v>
      </c>
      <c r="G619" s="69" t="n">
        <f aca="false">G618+Y618*dt</f>
        <v>2.16595355191227</v>
      </c>
      <c r="H619" s="69" t="n">
        <f aca="false">H618+Z618*dt</f>
        <v>47.0420437053071</v>
      </c>
      <c r="I619" s="69" t="n">
        <f aca="false">I618+AA618*dt</f>
        <v>-73.0256984118168</v>
      </c>
      <c r="J619" s="1" t="n">
        <f aca="false">SQRT(G619^2+H619^2+I619^2)</f>
        <v>86.8930253777292</v>
      </c>
      <c r="K619" s="1" t="n">
        <f aca="false">IF(D619&gt;=hwind,SQRT((G619-vxw)^2+(H619-vyw)^2+I619^2),J619)</f>
        <v>86.8930253777292</v>
      </c>
      <c r="L619" s="1" t="n">
        <f aca="false">J619/1.467</f>
        <v>59.2317828069047</v>
      </c>
      <c r="M619" s="70" t="n">
        <f aca="false">cd0+cdspin*(spin/1000)*EXP(-A619/(tau*146.7/K619))</f>
        <v>0.470199229820744</v>
      </c>
      <c r="N619" s="71" t="n">
        <f aca="false">(romega/K619)*EXP(-A619/(tau*146.7/K619))</f>
        <v>0.84614353058547</v>
      </c>
      <c r="O619" s="71" t="n">
        <f aca="false">cl2_*N619/(cl0+cl1_*N619)</f>
        <v>0.370614456292849</v>
      </c>
      <c r="P619" s="71" t="n">
        <f aca="false">IF(D619&gt;=hwind,vxw,0)</f>
        <v>0</v>
      </c>
      <c r="Q619" s="71" t="n">
        <f aca="false">IF(D619&gt;=hwind,vyw,0)</f>
        <v>0</v>
      </c>
      <c r="R619" s="70" t="n">
        <f aca="false">-const*$M619*$K619*(G619-P619)</f>
        <v>-0.475034034410267</v>
      </c>
      <c r="S619" s="70" t="n">
        <f aca="false">-const*$M619*$K619*(H619-Q619)</f>
        <v>-10.3171980712637</v>
      </c>
      <c r="T619" s="70" t="n">
        <f aca="false">-const*$M619*$K619*I619</f>
        <v>16.0158984487761</v>
      </c>
      <c r="U619" s="72" t="n">
        <f aca="false">omega*EXP(-A619/tau)*30/PI()</f>
        <v>5356.54787692713</v>
      </c>
      <c r="V619" s="70" t="n">
        <f aca="false">const*($O619/omega)*K619*(wy*I619-wz*(H619-Q619))</f>
        <v>0.112165999472307</v>
      </c>
      <c r="W619" s="70" t="n">
        <f aca="false">const*($O619/omega)*K619*(wz*(G619-P619)-wx*I619)</f>
        <v>12.4244399376892</v>
      </c>
      <c r="X619" s="70" t="n">
        <f aca="false">const*($O619/omega)*K619*(wx*(H619-Q619)-wy*(G619-P619))</f>
        <v>8.00696200959692</v>
      </c>
      <c r="Y619" s="70" t="n">
        <f aca="false">R619+V619</f>
        <v>-0.362868034937961</v>
      </c>
      <c r="Z619" s="70" t="n">
        <f aca="false">S619+W619</f>
        <v>2.10724186642545</v>
      </c>
      <c r="AA619" s="70" t="n">
        <f aca="false">T619+X619-32.174</f>
        <v>-8.15113954162703</v>
      </c>
      <c r="AB619" s="0" t="n">
        <f aca="false">IF(($D619-height)*($D620-height)&lt;0,1,0)</f>
        <v>0</v>
      </c>
    </row>
    <row r="620" customFormat="false" ht="12.75" hidden="false" customHeight="false" outlineLevel="0" collapsed="false">
      <c r="A620" s="0" t="n">
        <f aca="false">A619+dt</f>
        <v>5.87999999999992</v>
      </c>
      <c r="B620" s="70" t="n">
        <f aca="false">B619+G619*dt+0.5*Y619*dt*dt</f>
        <v>13.244207927893</v>
      </c>
      <c r="C620" s="70" t="n">
        <f aca="false">C619+H619*dt+0.5*Z619*dt*dt</f>
        <v>312.260081131961</v>
      </c>
      <c r="D620" s="70" t="n">
        <f aca="false">D619+I619*dt+0.5*AA619*dt*dt</f>
        <v>-133.640591765646</v>
      </c>
      <c r="E620" s="1" t="n">
        <f aca="false">SQRT(B620^2+C620^2)</f>
        <v>312.540825032789</v>
      </c>
      <c r="F620" s="1" t="n">
        <f aca="false">ATAN2(C620,B620)*180/PI()</f>
        <v>2.4286891502394</v>
      </c>
      <c r="G620" s="69" t="n">
        <f aca="false">G619+Y619*dt</f>
        <v>2.1623248715629</v>
      </c>
      <c r="H620" s="69" t="n">
        <f aca="false">H619+Z619*dt</f>
        <v>47.0631161239714</v>
      </c>
      <c r="I620" s="69" t="n">
        <f aca="false">I619+AA619*dt</f>
        <v>-73.1072098072331</v>
      </c>
      <c r="J620" s="1" t="n">
        <f aca="false">SQRT(G620^2+H620^2+I620^2)</f>
        <v>86.9728502117034</v>
      </c>
      <c r="K620" s="1" t="n">
        <f aca="false">IF(D620&gt;=hwind,SQRT((G620-vxw)^2+(H620-vyw)^2+I620^2),J620)</f>
        <v>86.9728502117034</v>
      </c>
      <c r="L620" s="1" t="n">
        <f aca="false">J620/1.467</f>
        <v>59.2861964633288</v>
      </c>
      <c r="M620" s="70" t="n">
        <f aca="false">cd0+cdspin*(spin/1000)*EXP(-A620/(tau*146.7/K620))</f>
        <v>0.470147725033173</v>
      </c>
      <c r="N620" s="71" t="n">
        <f aca="false">(romega/K620)*EXP(-A620/(tau*146.7/K620))</f>
        <v>0.845109900261488</v>
      </c>
      <c r="O620" s="71" t="n">
        <f aca="false">cl2_*N620/(cl0+cl1_*N620)</f>
        <v>0.370511136823165</v>
      </c>
      <c r="P620" s="71" t="n">
        <f aca="false">IF(D620&gt;=hwind,vxw,0)</f>
        <v>0</v>
      </c>
      <c r="Q620" s="71" t="n">
        <f aca="false">IF(D620&gt;=hwind,vyw,0)</f>
        <v>0</v>
      </c>
      <c r="R620" s="70" t="n">
        <f aca="false">-const*$M620*$K620*(G620-P620)</f>
        <v>-0.47462186411704</v>
      </c>
      <c r="S620" s="70" t="n">
        <f aca="false">-const*$M620*$K620*(H620-Q620)</f>
        <v>-10.330170179179</v>
      </c>
      <c r="T620" s="70" t="n">
        <f aca="false">-const*$M620*$K620*I620</f>
        <v>16.046747024662</v>
      </c>
      <c r="U620" s="72" t="n">
        <f aca="false">omega*EXP(-A620/tau)*30/PI()</f>
        <v>5354.76265852108</v>
      </c>
      <c r="V620" s="70" t="n">
        <f aca="false">const*($O620/omega)*K620*(wy*I620-wz*(H620-Q620))</f>
        <v>0.11164010451958</v>
      </c>
      <c r="W620" s="70" t="n">
        <f aca="false">const*($O620/omega)*K620*(wz*(G620-P620)-wx*I620)</f>
        <v>12.4464029695793</v>
      </c>
      <c r="X620" s="70" t="n">
        <f aca="false">const*($O620/omega)*K620*(wx*(H620-Q620)-wy*(G620-P620))</f>
        <v>8.01573349609274</v>
      </c>
      <c r="Y620" s="70" t="n">
        <f aca="false">R620+V620</f>
        <v>-0.36298175959746</v>
      </c>
      <c r="Z620" s="70" t="n">
        <f aca="false">S620+W620</f>
        <v>2.1162327904003</v>
      </c>
      <c r="AA620" s="70" t="n">
        <f aca="false">T620+X620-32.174</f>
        <v>-8.11151947924527</v>
      </c>
      <c r="AB620" s="0" t="n">
        <f aca="false">IF(($D620-height)*($D621-height)&lt;0,1,0)</f>
        <v>0</v>
      </c>
    </row>
    <row r="621" customFormat="false" ht="12.75" hidden="false" customHeight="false" outlineLevel="0" collapsed="false">
      <c r="A621" s="0" t="n">
        <f aca="false">A620+dt</f>
        <v>5.88999999999992</v>
      </c>
      <c r="B621" s="70" t="n">
        <f aca="false">B620+G620*dt+0.5*Y620*dt*dt</f>
        <v>13.2658130275206</v>
      </c>
      <c r="C621" s="70" t="n">
        <f aca="false">C620+H620*dt+0.5*Z620*dt*dt</f>
        <v>312.73081810484</v>
      </c>
      <c r="D621" s="70" t="n">
        <f aca="false">D620+I620*dt+0.5*AA620*dt*dt</f>
        <v>-134.372069439693</v>
      </c>
      <c r="E621" s="1" t="n">
        <f aca="false">SQRT(B621^2+C621^2)</f>
        <v>313.01205470046</v>
      </c>
      <c r="F621" s="1" t="n">
        <f aca="false">ATAN2(C621,B621)*180/PI()</f>
        <v>2.42898893947248</v>
      </c>
      <c r="G621" s="69" t="n">
        <f aca="false">G620+Y620*dt</f>
        <v>2.15869505396692</v>
      </c>
      <c r="H621" s="69" t="n">
        <f aca="false">H620+Z620*dt</f>
        <v>47.0842784518754</v>
      </c>
      <c r="I621" s="69" t="n">
        <f aca="false">I620+AA620*dt</f>
        <v>-73.1883250020255</v>
      </c>
      <c r="J621" s="1" t="n">
        <f aca="false">SQRT(G621^2+H621^2+I621^2)</f>
        <v>87.0523989231306</v>
      </c>
      <c r="K621" s="1" t="n">
        <f aca="false">IF(D621&gt;=hwind,SQRT((G621-vxw)^2+(H621-vyw)^2+I621^2),J621)</f>
        <v>87.0523989231306</v>
      </c>
      <c r="L621" s="1" t="n">
        <f aca="false">J621/1.467</f>
        <v>59.3404218971579</v>
      </c>
      <c r="M621" s="70" t="n">
        <f aca="false">cd0+cdspin*(spin/1000)*EXP(-A621/(tau*146.7/K621))</f>
        <v>0.470096237054155</v>
      </c>
      <c r="N621" s="71" t="n">
        <f aca="false">(romega/K621)*EXP(-A621/(tau*146.7/K621))</f>
        <v>0.844080926702992</v>
      </c>
      <c r="O621" s="71" t="n">
        <f aca="false">cl2_*N621/(cl0+cl1_*N621)</f>
        <v>0.370408088910437</v>
      </c>
      <c r="P621" s="71" t="n">
        <f aca="false">IF(D621&gt;=hwind,vxw,0)</f>
        <v>0</v>
      </c>
      <c r="Q621" s="71" t="n">
        <f aca="false">IF(D621&gt;=hwind,vyw,0)</f>
        <v>0</v>
      </c>
      <c r="R621" s="70" t="n">
        <f aca="false">-const*$M621*$K621*(G621-P621)</f>
        <v>-0.474206573839133</v>
      </c>
      <c r="S621" s="70" t="n">
        <f aca="false">-const*$M621*$K621*(H621-Q621)</f>
        <v>-10.343134999694</v>
      </c>
      <c r="T621" s="70" t="n">
        <f aca="false">-const*$M621*$K621*I621</f>
        <v>16.0774838393489</v>
      </c>
      <c r="U621" s="72" t="n">
        <f aca="false">omega*EXP(-A621/tau)*30/PI()</f>
        <v>5352.97803508867</v>
      </c>
      <c r="V621" s="70" t="n">
        <f aca="false">const*($O621/omega)*K621*(wy*I621-wz*(H621-Q621))</f>
        <v>0.111120450351251</v>
      </c>
      <c r="W621" s="70" t="n">
        <f aca="false">const*($O621/omega)*K621*(wz*(G621-P621)-wx*I621)</f>
        <v>12.4682793952144</v>
      </c>
      <c r="X621" s="70" t="n">
        <f aca="false">const*($O621/omega)*K621*(wx*(H621-Q621)-wy*(G621-P621))</f>
        <v>8.02450136699219</v>
      </c>
      <c r="Y621" s="70" t="n">
        <f aca="false">R621+V621</f>
        <v>-0.363086123487883</v>
      </c>
      <c r="Z621" s="70" t="n">
        <f aca="false">S621+W621</f>
        <v>2.1251443955204</v>
      </c>
      <c r="AA621" s="70" t="n">
        <f aca="false">T621+X621-32.174</f>
        <v>-8.07201479365893</v>
      </c>
      <c r="AB621" s="0" t="n">
        <f aca="false">IF(($D621-height)*($D622-height)&lt;0,1,0)</f>
        <v>0</v>
      </c>
    </row>
    <row r="622" customFormat="false" ht="12.75" hidden="false" customHeight="false" outlineLevel="0" collapsed="false">
      <c r="A622" s="0" t="n">
        <f aca="false">A621+dt</f>
        <v>5.89999999999992</v>
      </c>
      <c r="B622" s="70" t="n">
        <f aca="false">B621+G621*dt+0.5*Y621*dt*dt</f>
        <v>13.2873818237541</v>
      </c>
      <c r="C622" s="70" t="n">
        <f aca="false">C621+H621*dt+0.5*Z621*dt*dt</f>
        <v>313.201767146579</v>
      </c>
      <c r="D622" s="70" t="n">
        <f aca="false">D621+I621*dt+0.5*AA621*dt*dt</f>
        <v>-135.104356290453</v>
      </c>
      <c r="E622" s="1" t="n">
        <f aca="false">SQRT(B622^2+C622^2)</f>
        <v>313.483494716181</v>
      </c>
      <c r="F622" s="1" t="n">
        <f aca="false">ATAN2(C622,B622)*180/PI()</f>
        <v>2.42927955526168</v>
      </c>
      <c r="G622" s="69" t="n">
        <f aca="false">G621+Y621*dt</f>
        <v>2.15506419273204</v>
      </c>
      <c r="H622" s="69" t="n">
        <f aca="false">H621+Z621*dt</f>
        <v>47.1055298958306</v>
      </c>
      <c r="I622" s="69" t="n">
        <f aca="false">I621+AA621*dt</f>
        <v>-73.2690451499621</v>
      </c>
      <c r="J622" s="1" t="n">
        <f aca="false">SQRT(G622^2+H622^2+I622^2)</f>
        <v>87.131671771113</v>
      </c>
      <c r="K622" s="1" t="n">
        <f aca="false">IF(D622&gt;=hwind,SQRT((G622-vxw)^2+(H622-vyw)^2+I622^2),J622)</f>
        <v>87.131671771113</v>
      </c>
      <c r="L622" s="1" t="n">
        <f aca="false">J622/1.467</f>
        <v>59.3944592850123</v>
      </c>
      <c r="M622" s="70" t="n">
        <f aca="false">cd0+cdspin*(spin/1000)*EXP(-A622/(tau*146.7/K622))</f>
        <v>0.470044766137651</v>
      </c>
      <c r="N622" s="71" t="n">
        <f aca="false">(romega/K622)*EXP(-A622/(tau*146.7/K622))</f>
        <v>0.843056586131032</v>
      </c>
      <c r="O622" s="71" t="n">
        <f aca="false">cl2_*N622/(cl0+cl1_*N622)</f>
        <v>0.370305312250744</v>
      </c>
      <c r="P622" s="71" t="n">
        <f aca="false">IF(D622&gt;=hwind,vxw,0)</f>
        <v>0</v>
      </c>
      <c r="Q622" s="71" t="n">
        <f aca="false">IF(D622&gt;=hwind,vyw,0)</f>
        <v>0</v>
      </c>
      <c r="R622" s="70" t="n">
        <f aca="false">-const*$M622*$K622*(G622-P622)</f>
        <v>-0.473788193740614</v>
      </c>
      <c r="S622" s="70" t="n">
        <f aca="false">-const*$M622*$K622*(H622-Q622)</f>
        <v>-10.3560924077379</v>
      </c>
      <c r="T622" s="70" t="n">
        <f aca="false">-const*$M622*$K622*I622</f>
        <v>16.108108833033</v>
      </c>
      <c r="U622" s="72" t="n">
        <f aca="false">omega*EXP(-A622/tau)*30/PI()</f>
        <v>5351.1940064316</v>
      </c>
      <c r="V622" s="70" t="n">
        <f aca="false">const*($O622/omega)*K622*(wy*I622-wz*(H622-Q622))</f>
        <v>0.110607023334066</v>
      </c>
      <c r="W622" s="70" t="n">
        <f aca="false">const*($O622/omega)*K622*(wz*(G622-P622)-wx*I622)</f>
        <v>12.4900692421704</v>
      </c>
      <c r="X622" s="70" t="n">
        <f aca="false">const*($O622/omega)*K622*(wx*(H622-Q622)-wy*(G622-P622))</f>
        <v>8.03326553688284</v>
      </c>
      <c r="Y622" s="70" t="n">
        <f aca="false">R622+V622</f>
        <v>-0.363181170406548</v>
      </c>
      <c r="Z622" s="70" t="n">
        <f aca="false">S622+W622</f>
        <v>2.13397683443251</v>
      </c>
      <c r="AA622" s="70" t="n">
        <f aca="false">T622+X622-32.174</f>
        <v>-8.03262563008418</v>
      </c>
      <c r="AB622" s="0" t="n">
        <f aca="false">IF(($D622-height)*($D623-height)&lt;0,1,0)</f>
        <v>0</v>
      </c>
    </row>
    <row r="623" customFormat="false" ht="12.75" hidden="false" customHeight="false" outlineLevel="0" collapsed="false">
      <c r="A623" s="0" t="n">
        <f aca="false">A622+dt</f>
        <v>5.90999999999992</v>
      </c>
      <c r="B623" s="70" t="n">
        <f aca="false">B622+G622*dt+0.5*Y622*dt*dt</f>
        <v>13.3089143066229</v>
      </c>
      <c r="C623" s="70" t="n">
        <f aca="false">C622+H622*dt+0.5*Z622*dt*dt</f>
        <v>313.672929144379</v>
      </c>
      <c r="D623" s="70" t="n">
        <f aca="false">D622+I622*dt+0.5*AA622*dt*dt</f>
        <v>-135.837448373234</v>
      </c>
      <c r="E623" s="1" t="n">
        <f aca="false">SQRT(B623^2+C623^2)</f>
        <v>313.955145965209</v>
      </c>
      <c r="F623" s="1" t="n">
        <f aca="false">ATAN2(C623,B623)*180/PI()</f>
        <v>2.42956102966629</v>
      </c>
      <c r="G623" s="69" t="n">
        <f aca="false">G622+Y622*dt</f>
        <v>2.15143238102798</v>
      </c>
      <c r="H623" s="69" t="n">
        <f aca="false">H622+Z622*dt</f>
        <v>47.1268696641749</v>
      </c>
      <c r="I623" s="69" t="n">
        <f aca="false">I622+AA622*dt</f>
        <v>-73.349371406263</v>
      </c>
      <c r="J623" s="1" t="n">
        <f aca="false">SQRT(G623^2+H623^2+I623^2)</f>
        <v>87.2106690223632</v>
      </c>
      <c r="K623" s="1" t="n">
        <f aca="false">IF(D623&gt;=hwind,SQRT((G623-vxw)^2+(H623-vyw)^2+I623^2),J623)</f>
        <v>87.2106690223632</v>
      </c>
      <c r="L623" s="1" t="n">
        <f aca="false">J623/1.467</f>
        <v>59.4483088087002</v>
      </c>
      <c r="M623" s="70" t="n">
        <f aca="false">cd0+cdspin*(spin/1000)*EXP(-A623/(tau*146.7/K623))</f>
        <v>0.469993312535179</v>
      </c>
      <c r="N623" s="71" t="n">
        <f aca="false">(romega/K623)*EXP(-A623/(tau*146.7/K623))</f>
        <v>0.84203685486777</v>
      </c>
      <c r="O623" s="71" t="n">
        <f aca="false">cl2_*N623/(cl0+cl1_*N623)</f>
        <v>0.370202806533325</v>
      </c>
      <c r="P623" s="71" t="n">
        <f aca="false">IF(D623&gt;=hwind,vxw,0)</f>
        <v>0</v>
      </c>
      <c r="Q623" s="71" t="n">
        <f aca="false">IF(D623&gt;=hwind,vyw,0)</f>
        <v>0</v>
      </c>
      <c r="R623" s="70" t="n">
        <f aca="false">-const*$M623*$K623*(G623-P623)</f>
        <v>-0.473366753983777</v>
      </c>
      <c r="S623" s="70" t="n">
        <f aca="false">-const*$M623*$K623*(H623-Q623)</f>
        <v>-10.3690422785623</v>
      </c>
      <c r="T623" s="70" t="n">
        <f aca="false">-const*$M623*$K623*I623</f>
        <v>16.1386219504343</v>
      </c>
      <c r="U623" s="72" t="n">
        <f aca="false">omega*EXP(-A623/tau)*30/PI()</f>
        <v>5349.41057235165</v>
      </c>
      <c r="V623" s="70" t="n">
        <f aca="false">const*($O623/omega)*K623*(wy*I623-wz*(H623-Q623))</f>
        <v>0.11009980962586</v>
      </c>
      <c r="W623" s="70" t="n">
        <f aca="false">const*($O623/omega)*K623*(wz*(G623-P623)-wx*I623)</f>
        <v>12.5117725409574</v>
      </c>
      <c r="X623" s="70" t="n">
        <f aca="false">const*($O623/omega)*K623*(wx*(H623-Q623)-wy*(G623-P623))</f>
        <v>8.04202592049356</v>
      </c>
      <c r="Y623" s="70" t="n">
        <f aca="false">R623+V623</f>
        <v>-0.363266944357916</v>
      </c>
      <c r="Z623" s="70" t="n">
        <f aca="false">S623+W623</f>
        <v>2.14273026239512</v>
      </c>
      <c r="AA623" s="70" t="n">
        <f aca="false">T623+X623-32.174</f>
        <v>-7.99335212907218</v>
      </c>
      <c r="AB623" s="0" t="n">
        <f aca="false">IF(($D623-height)*($D624-height)&lt;0,1,0)</f>
        <v>0</v>
      </c>
    </row>
    <row r="624" customFormat="false" ht="12.75" hidden="false" customHeight="false" outlineLevel="0" collapsed="false">
      <c r="A624" s="0" t="n">
        <f aca="false">A623+dt</f>
        <v>5.91999999999992</v>
      </c>
      <c r="B624" s="70" t="n">
        <f aca="false">B623+G623*dt+0.5*Y623*dt*dt</f>
        <v>13.330410467086</v>
      </c>
      <c r="C624" s="70" t="n">
        <f aca="false">C623+H623*dt+0.5*Z623*dt*dt</f>
        <v>314.144304977534</v>
      </c>
      <c r="D624" s="70" t="n">
        <f aca="false">D623+I623*dt+0.5*AA623*dt*dt</f>
        <v>-136.571341754903</v>
      </c>
      <c r="E624" s="1" t="n">
        <f aca="false">SQRT(B624^2+C624^2)</f>
        <v>314.42700932496</v>
      </c>
      <c r="F624" s="1" t="n">
        <f aca="false">ATAN2(C624,B624)*180/PI()</f>
        <v>2.42983339481721</v>
      </c>
      <c r="G624" s="69" t="n">
        <f aca="false">G623+Y623*dt</f>
        <v>2.1477997115844</v>
      </c>
      <c r="H624" s="69" t="n">
        <f aca="false">H623+Z623*dt</f>
        <v>47.1482969667989</v>
      </c>
      <c r="I624" s="69" t="n">
        <f aca="false">I623+AA623*dt</f>
        <v>-73.4293049275537</v>
      </c>
      <c r="J624" s="1" t="n">
        <f aca="false">SQRT(G624^2+H624^2+I624^2)</f>
        <v>87.2893909511012</v>
      </c>
      <c r="K624" s="1" t="n">
        <f aca="false">IF(D624&gt;=hwind,SQRT((G624-vxw)^2+(H624-vyw)^2+I624^2),J624)</f>
        <v>87.2893909511012</v>
      </c>
      <c r="L624" s="1" t="n">
        <f aca="false">J624/1.467</f>
        <v>59.5019706551474</v>
      </c>
      <c r="M624" s="70" t="n">
        <f aca="false">cd0+cdspin*(spin/1000)*EXP(-A624/(tau*146.7/K624))</f>
        <v>0.469941876495829</v>
      </c>
      <c r="N624" s="71" t="n">
        <f aca="false">(romega/K624)*EXP(-A624/(tau*146.7/K624))</f>
        <v>0.841021709336625</v>
      </c>
      <c r="O624" s="71" t="n">
        <f aca="false">cl2_*N624/(cl0+cl1_*N624)</f>
        <v>0.370100571440682</v>
      </c>
      <c r="P624" s="71" t="n">
        <f aca="false">IF(D624&gt;=hwind,vxw,0)</f>
        <v>0</v>
      </c>
      <c r="Q624" s="71" t="n">
        <f aca="false">IF(D624&gt;=hwind,vyw,0)</f>
        <v>0</v>
      </c>
      <c r="R624" s="70" t="n">
        <f aca="false">-const*$M624*$K624*(G624-P624)</f>
        <v>-0.472942284726694</v>
      </c>
      <c r="S624" s="70" t="n">
        <f aca="false">-const*$M624*$K624*(H624-Q624)</f>
        <v>-10.3819844877441</v>
      </c>
      <c r="T624" s="70" t="n">
        <f aca="false">-const*$M624*$K624*I624</f>
        <v>16.1690231407621</v>
      </c>
      <c r="U624" s="72" t="n">
        <f aca="false">omega*EXP(-A624/tau)*30/PI()</f>
        <v>5347.62773265066</v>
      </c>
      <c r="V624" s="70" t="n">
        <f aca="false">const*($O624/omega)*K624*(wy*I624-wz*(H624-Q624))</f>
        <v>0.109598795178055</v>
      </c>
      <c r="W624" s="70" t="n">
        <f aca="false">const*($O624/omega)*K624*(wz*(G624-P624)-wx*I624)</f>
        <v>12.5333893249924</v>
      </c>
      <c r="X624" s="70" t="n">
        <f aca="false">const*($O624/omega)*K624*(wx*(H624-Q624)-wy*(G624-P624))</f>
        <v>8.05078243269729</v>
      </c>
      <c r="Y624" s="70" t="n">
        <f aca="false">R624+V624</f>
        <v>-0.363343489548639</v>
      </c>
      <c r="Z624" s="70" t="n">
        <f aca="false">S624+W624</f>
        <v>2.15140483724827</v>
      </c>
      <c r="AA624" s="70" t="n">
        <f aca="false">T624+X624-32.174</f>
        <v>-7.95419442654059</v>
      </c>
      <c r="AB624" s="0" t="n">
        <f aca="false">IF(($D624-height)*($D625-height)&lt;0,1,0)</f>
        <v>0</v>
      </c>
    </row>
    <row r="625" customFormat="false" ht="12.75" hidden="false" customHeight="false" outlineLevel="0" collapsed="false">
      <c r="A625" s="0" t="n">
        <f aca="false">A624+dt</f>
        <v>5.92999999999992</v>
      </c>
      <c r="B625" s="70" t="n">
        <f aca="false">B624+G624*dt+0.5*Y624*dt*dt</f>
        <v>13.3518702970273</v>
      </c>
      <c r="C625" s="70" t="n">
        <f aca="false">C624+H624*dt+0.5*Z624*dt*dt</f>
        <v>314.615895517444</v>
      </c>
      <c r="D625" s="70" t="n">
        <f aca="false">D624+I624*dt+0.5*AA624*dt*dt</f>
        <v>-137.3060325139</v>
      </c>
      <c r="E625" s="1" t="n">
        <f aca="false">SQRT(B625^2+C625^2)</f>
        <v>314.89908566503</v>
      </c>
      <c r="F625" s="1" t="n">
        <f aca="false">ATAN2(C625,B625)*180/PI()</f>
        <v>2.4300966829156</v>
      </c>
      <c r="G625" s="69" t="n">
        <f aca="false">G624+Y624*dt</f>
        <v>2.14416627668891</v>
      </c>
      <c r="H625" s="69" t="n">
        <f aca="false">H624+Z624*dt</f>
        <v>47.1698110151714</v>
      </c>
      <c r="I625" s="69" t="n">
        <f aca="false">I624+AA624*dt</f>
        <v>-73.5088468718191</v>
      </c>
      <c r="J625" s="1" t="n">
        <f aca="false">SQRT(G625^2+H625^2+I625^2)</f>
        <v>87.3678378389532</v>
      </c>
      <c r="K625" s="1" t="n">
        <f aca="false">IF(D625&gt;=hwind,SQRT((G625-vxw)^2+(H625-vyw)^2+I625^2),J625)</f>
        <v>87.3678378389532</v>
      </c>
      <c r="L625" s="1" t="n">
        <f aca="false">J625/1.467</f>
        <v>59.555445016328</v>
      </c>
      <c r="M625" s="70" t="n">
        <f aca="false">cd0+cdspin*(spin/1000)*EXP(-A625/(tau*146.7/K625))</f>
        <v>0.469890458266274</v>
      </c>
      <c r="N625" s="71" t="n">
        <f aca="false">(romega/K625)*EXP(-A625/(tau*146.7/K625))</f>
        <v>0.84001112606241</v>
      </c>
      <c r="O625" s="71" t="n">
        <f aca="false">cl2_*N625/(cl0+cl1_*N625)</f>
        <v>0.369998606648681</v>
      </c>
      <c r="P625" s="71" t="n">
        <f aca="false">IF(D625&gt;=hwind,vxw,0)</f>
        <v>0</v>
      </c>
      <c r="Q625" s="71" t="n">
        <f aca="false">IF(D625&gt;=hwind,vyw,0)</f>
        <v>0</v>
      </c>
      <c r="R625" s="70" t="n">
        <f aca="false">-const*$M625*$K625*(G625-P625)</f>
        <v>-0.472514816120801</v>
      </c>
      <c r="S625" s="70" t="n">
        <f aca="false">-const*$M625*$K625*(H625-Q625)</f>
        <v>-10.3949189111887</v>
      </c>
      <c r="T625" s="70" t="n">
        <f aca="false">-const*$M625*$K625*I625</f>
        <v>16.1993123576811</v>
      </c>
      <c r="U625" s="72" t="n">
        <f aca="false">omega*EXP(-A625/tau)*30/PI()</f>
        <v>5345.84548713053</v>
      </c>
      <c r="V625" s="70" t="n">
        <f aca="false">const*($O625/omega)*K625*(wy*I625-wz*(H625-Q625))</f>
        <v>0.109103965738161</v>
      </c>
      <c r="W625" s="70" t="n">
        <f aca="false">const*($O625/omega)*K625*(wz*(G625-P625)-wx*I625)</f>
        <v>12.554919630572</v>
      </c>
      <c r="X625" s="70" t="n">
        <f aca="false">const*($O625/omega)*K625*(wx*(H625-Q625)-wy*(G625-P625))</f>
        <v>8.05953498851386</v>
      </c>
      <c r="Y625" s="70" t="n">
        <f aca="false">R625+V625</f>
        <v>-0.363410850382639</v>
      </c>
      <c r="Z625" s="70" t="n">
        <f aca="false">S625+W625</f>
        <v>2.16000071938328</v>
      </c>
      <c r="AA625" s="70" t="n">
        <f aca="false">T625+X625-32.174</f>
        <v>-7.91515265380506</v>
      </c>
      <c r="AB625" s="0" t="n">
        <f aca="false">IF(($D625-height)*($D626-height)&lt;0,1,0)</f>
        <v>0</v>
      </c>
    </row>
    <row r="626" customFormat="false" ht="12.75" hidden="false" customHeight="false" outlineLevel="0" collapsed="false">
      <c r="A626" s="0" t="n">
        <f aca="false">A625+dt</f>
        <v>5.93999999999992</v>
      </c>
      <c r="B626" s="70" t="n">
        <f aca="false">B625+G625*dt+0.5*Y625*dt*dt</f>
        <v>13.3732937892517</v>
      </c>
      <c r="C626" s="70" t="n">
        <f aca="false">C625+H625*dt+0.5*Z625*dt*dt</f>
        <v>315.087701627631</v>
      </c>
      <c r="D626" s="70" t="n">
        <f aca="false">D625+I625*dt+0.5*AA625*dt*dt</f>
        <v>-138.041516740251</v>
      </c>
      <c r="E626" s="1" t="n">
        <f aca="false">SQRT(B626^2+C626^2)</f>
        <v>315.371375847202</v>
      </c>
      <c r="F626" s="1" t="n">
        <f aca="false">ATAN2(C626,B626)*180/PI()</f>
        <v>2.43035092623146</v>
      </c>
      <c r="G626" s="69" t="n">
        <f aca="false">G625+Y625*dt</f>
        <v>2.14053216818508</v>
      </c>
      <c r="H626" s="69" t="n">
        <f aca="false">H625+Z625*dt</f>
        <v>47.1914110223652</v>
      </c>
      <c r="I626" s="69" t="n">
        <f aca="false">I625+AA625*dt</f>
        <v>-73.5879983983571</v>
      </c>
      <c r="J626" s="1" t="n">
        <f aca="false">SQRT(G626^2+H626^2+I626^2)</f>
        <v>87.4460099748494</v>
      </c>
      <c r="K626" s="1" t="n">
        <f aca="false">IF(D626&gt;=hwind,SQRT((G626-vxw)^2+(H626-vyw)^2+I626^2),J626)</f>
        <v>87.4460099748494</v>
      </c>
      <c r="L626" s="1" t="n">
        <f aca="false">J626/1.467</f>
        <v>59.6087320891952</v>
      </c>
      <c r="M626" s="70" t="n">
        <f aca="false">cd0+cdspin*(spin/1000)*EXP(-A626/(tau*146.7/K626))</f>
        <v>0.469839058090782</v>
      </c>
      <c r="N626" s="71" t="n">
        <f aca="false">(romega/K626)*EXP(-A626/(tau*146.7/K626))</f>
        <v>0.83900508167145</v>
      </c>
      <c r="O626" s="71" t="n">
        <f aca="false">cl2_*N626/(cl0+cl1_*N626)</f>
        <v>0.369896911826654</v>
      </c>
      <c r="P626" s="71" t="n">
        <f aca="false">IF(D626&gt;=hwind,vxw,0)</f>
        <v>0</v>
      </c>
      <c r="Q626" s="71" t="n">
        <f aca="false">IF(D626&gt;=hwind,vyw,0)</f>
        <v>0</v>
      </c>
      <c r="R626" s="70" t="n">
        <f aca="false">-const*$M626*$K626*(G626-P626)</f>
        <v>-0.472084378308496</v>
      </c>
      <c r="S626" s="70" t="n">
        <f aca="false">-const*$M626*$K626*(H626-Q626)</f>
        <v>-10.4078454251324</v>
      </c>
      <c r="T626" s="70" t="n">
        <f aca="false">-const*$M626*$K626*I626</f>
        <v>16.2294895592764</v>
      </c>
      <c r="U626" s="72" t="n">
        <f aca="false">omega*EXP(-A626/tau)*30/PI()</f>
        <v>5344.06383559324</v>
      </c>
      <c r="V626" s="70" t="n">
        <f aca="false">const*($O626/omega)*K626*(wy*I626-wz*(H626-Q626))</f>
        <v>0.108615306852276</v>
      </c>
      <c r="W626" s="70" t="n">
        <f aca="false">const*($O626/omega)*K626*(wz*(G626-P626)-wx*I626)</f>
        <v>12.5763634968451</v>
      </c>
      <c r="X626" s="70" t="n">
        <f aca="false">const*($O626/omega)*K626*(wx*(H626-Q626)-wy*(G626-P626))</f>
        <v>8.06828350311286</v>
      </c>
      <c r="Y626" s="70" t="n">
        <f aca="false">R626+V626</f>
        <v>-0.363469071456219</v>
      </c>
      <c r="Z626" s="70" t="n">
        <f aca="false">S626+W626</f>
        <v>2.16851807171263</v>
      </c>
      <c r="AA626" s="70" t="n">
        <f aca="false">T626+X626-32.174</f>
        <v>-7.87622693761078</v>
      </c>
      <c r="AB626" s="0" t="n">
        <f aca="false">IF(($D626-height)*($D627-height)&lt;0,1,0)</f>
        <v>0</v>
      </c>
    </row>
    <row r="627" customFormat="false" ht="12.75" hidden="false" customHeight="false" outlineLevel="0" collapsed="false">
      <c r="A627" s="0" t="n">
        <f aca="false">A626+dt</f>
        <v>5.94999999999992</v>
      </c>
      <c r="B627" s="70" t="n">
        <f aca="false">B626+G626*dt+0.5*Y626*dt*dt</f>
        <v>13.39468093748</v>
      </c>
      <c r="C627" s="70" t="n">
        <f aca="false">C626+H626*dt+0.5*Z626*dt*dt</f>
        <v>315.559724163759</v>
      </c>
      <c r="D627" s="70" t="n">
        <f aca="false">D626+I626*dt+0.5*AA626*dt*dt</f>
        <v>-138.777790535581</v>
      </c>
      <c r="E627" s="1" t="n">
        <f aca="false">SQRT(B627^2+C627^2)</f>
        <v>315.843880725469</v>
      </c>
      <c r="F627" s="1" t="n">
        <f aca="false">ATAN2(C627,B627)*180/PI()</f>
        <v>2.43059615710228</v>
      </c>
      <c r="G627" s="69" t="n">
        <f aca="false">G626+Y626*dt</f>
        <v>2.13689747747052</v>
      </c>
      <c r="H627" s="69" t="n">
        <f aca="false">H626+Z626*dt</f>
        <v>47.2130962030823</v>
      </c>
      <c r="I627" s="69" t="n">
        <f aca="false">I626+AA626*dt</f>
        <v>-73.6667606677333</v>
      </c>
      <c r="J627" s="1" t="n">
        <f aca="false">SQRT(G627^2+H627^2+I627^2)</f>
        <v>87.5239076549249</v>
      </c>
      <c r="K627" s="1" t="n">
        <f aca="false">IF(D627&gt;=hwind,SQRT((G627-vxw)^2+(H627-vyw)^2+I627^2),J627)</f>
        <v>87.5239076549249</v>
      </c>
      <c r="L627" s="1" t="n">
        <f aca="false">J627/1.467</f>
        <v>59.6618320756134</v>
      </c>
      <c r="M627" s="70" t="n">
        <f aca="false">cd0+cdspin*(spin/1000)*EXP(-A627/(tau*146.7/K627))</f>
        <v>0.469787676211229</v>
      </c>
      <c r="N627" s="71" t="n">
        <f aca="false">(romega/K627)*EXP(-A627/(tau*146.7/K627))</f>
        <v>0.838003552891682</v>
      </c>
      <c r="O627" s="71" t="n">
        <f aca="false">cl2_*N627/(cl0+cl1_*N627)</f>
        <v>0.369795486637497</v>
      </c>
      <c r="P627" s="71" t="n">
        <f aca="false">IF(D627&gt;=hwind,vxw,0)</f>
        <v>0</v>
      </c>
      <c r="Q627" s="71" t="n">
        <f aca="false">IF(D627&gt;=hwind,vyw,0)</f>
        <v>0</v>
      </c>
      <c r="R627" s="70" t="n">
        <f aca="false">-const*$M627*$K627*(G627-P627)</f>
        <v>-0.471651001420777</v>
      </c>
      <c r="S627" s="70" t="n">
        <f aca="false">-const*$M627*$K627*(H627-Q627)</f>
        <v>-10.420763906146</v>
      </c>
      <c r="T627" s="70" t="n">
        <f aca="false">-const*$M627*$K627*I627</f>
        <v>16.2595547080196</v>
      </c>
      <c r="U627" s="72" t="n">
        <f aca="false">omega*EXP(-A627/tau)*30/PI()</f>
        <v>5342.28277784083</v>
      </c>
      <c r="V627" s="70" t="n">
        <f aca="false">const*($O627/omega)*K627*(wy*I627-wz*(H627-Q627))</f>
        <v>0.10813280386758</v>
      </c>
      <c r="W627" s="70" t="n">
        <f aca="false">const*($O627/omega)*K627*(wz*(G627-P627)-wx*I627)</f>
        <v>12.5977209657858</v>
      </c>
      <c r="X627" s="70" t="n">
        <f aca="false">const*($O627/omega)*K627*(wx*(H627-Q627)-wy*(G627-P627))</f>
        <v>8.07702789181644</v>
      </c>
      <c r="Y627" s="70" t="n">
        <f aca="false">R627+V627</f>
        <v>-0.363518197553197</v>
      </c>
      <c r="Z627" s="70" t="n">
        <f aca="false">S627+W627</f>
        <v>2.17695705963976</v>
      </c>
      <c r="AA627" s="70" t="n">
        <f aca="false">T627+X627-32.174</f>
        <v>-7.83741740016392</v>
      </c>
      <c r="AB627" s="0" t="n">
        <f aca="false">IF(($D627-height)*($D628-height)&lt;0,1,0)</f>
        <v>0</v>
      </c>
    </row>
    <row r="628" customFormat="false" ht="12.75" hidden="false" customHeight="false" outlineLevel="0" collapsed="false">
      <c r="A628" s="0" t="n">
        <f aca="false">A627+dt</f>
        <v>5.95999999999992</v>
      </c>
      <c r="B628" s="70" t="n">
        <f aca="false">B627+G627*dt+0.5*Y627*dt*dt</f>
        <v>13.4160317363448</v>
      </c>
      <c r="C628" s="70" t="n">
        <f aca="false">C627+H627*dt+0.5*Z627*dt*dt</f>
        <v>316.031963973642</v>
      </c>
      <c r="D628" s="70" t="n">
        <f aca="false">D627+I627*dt+0.5*AA627*dt*dt</f>
        <v>-139.514850013128</v>
      </c>
      <c r="E628" s="1" t="n">
        <f aca="false">SQRT(B628^2+C628^2)</f>
        <v>316.316601146048</v>
      </c>
      <c r="F628" s="1" t="n">
        <f aca="false">ATAN2(C628,B628)*180/PI()</f>
        <v>2.43083240793165</v>
      </c>
      <c r="G628" s="69" t="n">
        <f aca="false">G627+Y627*dt</f>
        <v>2.13326229549499</v>
      </c>
      <c r="H628" s="69" t="n">
        <f aca="false">H627+Z627*dt</f>
        <v>47.2348657736787</v>
      </c>
      <c r="I628" s="69" t="n">
        <f aca="false">I627+AA627*dt</f>
        <v>-73.7451348417349</v>
      </c>
      <c r="J628" s="1" t="n">
        <f aca="false">SQRT(G628^2+H628^2+I628^2)</f>
        <v>87.6015311824199</v>
      </c>
      <c r="K628" s="1" t="n">
        <f aca="false">IF(D628&gt;=hwind,SQRT((G628-vxw)^2+(H628-vyw)^2+I628^2),J628)</f>
        <v>87.6015311824199</v>
      </c>
      <c r="L628" s="1" t="n">
        <f aca="false">J628/1.467</f>
        <v>59.7147451822903</v>
      </c>
      <c r="M628" s="70" t="n">
        <f aca="false">cd0+cdspin*(spin/1000)*EXP(-A628/(tau*146.7/K628))</f>
        <v>0.469736312867111</v>
      </c>
      <c r="N628" s="71" t="n">
        <f aca="false">(romega/K628)*EXP(-A628/(tau*146.7/K628))</f>
        <v>0.837006516552743</v>
      </c>
      <c r="O628" s="71" t="n">
        <f aca="false">cl2_*N628/(cl0+cl1_*N628)</f>
        <v>0.369694330737768</v>
      </c>
      <c r="P628" s="71" t="n">
        <f aca="false">IF(D628&gt;=hwind,vxw,0)</f>
        <v>0</v>
      </c>
      <c r="Q628" s="71" t="n">
        <f aca="false">IF(D628&gt;=hwind,vyw,0)</f>
        <v>0</v>
      </c>
      <c r="R628" s="70" t="n">
        <f aca="false">-const*$M628*$K628*(G628-P628)</f>
        <v>-0.471214715574902</v>
      </c>
      <c r="S628" s="70" t="n">
        <f aca="false">-const*$M628*$K628*(H628-Q628)</f>
        <v>-10.4336742311372</v>
      </c>
      <c r="T628" s="70" t="n">
        <f aca="false">-const*$M628*$K628*I628</f>
        <v>16.2895077707347</v>
      </c>
      <c r="U628" s="72" t="n">
        <f aca="false">omega*EXP(-A628/tau)*30/PI()</f>
        <v>5340.5023136754</v>
      </c>
      <c r="V628" s="70" t="n">
        <f aca="false">const*($O628/omega)*K628*(wy*I628-wz*(H628-Q628))</f>
        <v>0.107656441934828</v>
      </c>
      <c r="W628" s="70" t="n">
        <f aca="false">const*($O628/omega)*K628*(wz*(G628-P628)-wx*I628)</f>
        <v>12.6189920821663</v>
      </c>
      <c r="X628" s="70" t="n">
        <f aca="false">const*($O628/omega)*K628*(wx*(H628-Q628)-wy*(G628-P628))</f>
        <v>8.08576807010224</v>
      </c>
      <c r="Y628" s="70" t="n">
        <f aca="false">R628+V628</f>
        <v>-0.363558273640074</v>
      </c>
      <c r="Z628" s="70" t="n">
        <f aca="false">S628+W628</f>
        <v>2.18531785102904</v>
      </c>
      <c r="AA628" s="70" t="n">
        <f aca="false">T628+X628-32.174</f>
        <v>-7.7987241591631</v>
      </c>
      <c r="AB628" s="0" t="n">
        <f aca="false">IF(($D628-height)*($D629-height)&lt;0,1,0)</f>
        <v>0</v>
      </c>
    </row>
    <row r="629" customFormat="false" ht="12.75" hidden="false" customHeight="false" outlineLevel="0" collapsed="false">
      <c r="A629" s="0" t="n">
        <f aca="false">A628+dt</f>
        <v>5.96999999999992</v>
      </c>
      <c r="B629" s="70" t="n">
        <f aca="false">B628+G628*dt+0.5*Y628*dt*dt</f>
        <v>13.4373461813861</v>
      </c>
      <c r="C629" s="70" t="n">
        <f aca="false">C628+H628*dt+0.5*Z628*dt*dt</f>
        <v>316.504421897272</v>
      </c>
      <c r="D629" s="70" t="n">
        <f aca="false">D628+I628*dt+0.5*AA628*dt*dt</f>
        <v>-140.252691297754</v>
      </c>
      <c r="E629" s="1" t="n">
        <f aca="false">SQRT(B629^2+C629^2)</f>
        <v>316.789537947396</v>
      </c>
      <c r="F629" s="1" t="n">
        <f aca="false">ATAN2(C629,B629)*180/PI()</f>
        <v>2.43105971118786</v>
      </c>
      <c r="G629" s="69" t="n">
        <f aca="false">G628+Y628*dt</f>
        <v>2.12962671275859</v>
      </c>
      <c r="H629" s="69" t="n">
        <f aca="false">H628+Z628*dt</f>
        <v>47.256718952189</v>
      </c>
      <c r="I629" s="69" t="n">
        <f aca="false">I628+AA628*dt</f>
        <v>-73.8231220833265</v>
      </c>
      <c r="J629" s="1" t="n">
        <f aca="false">SQRT(G629^2+H629^2+I629^2)</f>
        <v>87.6788808675818</v>
      </c>
      <c r="K629" s="1" t="n">
        <f aca="false">IF(D629&gt;=hwind,SQRT((G629-vxw)^2+(H629-vyw)^2+I629^2),J629)</f>
        <v>87.6788808675818</v>
      </c>
      <c r="L629" s="1" t="n">
        <f aca="false">J629/1.467</f>
        <v>59.7674716207102</v>
      </c>
      <c r="M629" s="70" t="n">
        <f aca="false">cd0+cdspin*(spin/1000)*EXP(-A629/(tau*146.7/K629))</f>
        <v>0.469684968295557</v>
      </c>
      <c r="N629" s="71" t="n">
        <f aca="false">(romega/K629)*EXP(-A629/(tau*146.7/K629))</f>
        <v>0.836013949586042</v>
      </c>
      <c r="O629" s="71" t="n">
        <f aca="false">cl2_*N629/(cl0+cl1_*N629)</f>
        <v>0.369593443777788</v>
      </c>
      <c r="P629" s="71" t="n">
        <f aca="false">IF(D629&gt;=hwind,vxw,0)</f>
        <v>0</v>
      </c>
      <c r="Q629" s="71" t="n">
        <f aca="false">IF(D629&gt;=hwind,vyw,0)</f>
        <v>0</v>
      </c>
      <c r="R629" s="70" t="n">
        <f aca="false">-const*$M629*$K629*(G629-P629)</f>
        <v>-0.470775550872071</v>
      </c>
      <c r="S629" s="70" t="n">
        <f aca="false">-const*$M629*$K629*(H629-Q629)</f>
        <v>-10.4465762773541</v>
      </c>
      <c r="T629" s="70" t="n">
        <f aca="false">-const*$M629*$K629*I629</f>
        <v>16.3193487185629</v>
      </c>
      <c r="U629" s="72" t="n">
        <f aca="false">omega*EXP(-A629/tau)*30/PI()</f>
        <v>5338.72244289911</v>
      </c>
      <c r="V629" s="70" t="n">
        <f aca="false">const*($O629/omega)*K629*(wy*I629-wz*(H629-Q629))</f>
        <v>0.10718620601084</v>
      </c>
      <c r="W629" s="70" t="n">
        <f aca="false">const*($O629/omega)*K629*(wz*(G629-P629)-wx*I629)</f>
        <v>12.6401768935297</v>
      </c>
      <c r="X629" s="70" t="n">
        <f aca="false">const*($O629/omega)*K629*(wx*(H629-Q629)-wy*(G629-P629))</f>
        <v>8.09450395360629</v>
      </c>
      <c r="Y629" s="70" t="n">
        <f aca="false">R629+V629</f>
        <v>-0.363589344861231</v>
      </c>
      <c r="Z629" s="70" t="n">
        <f aca="false">S629+W629</f>
        <v>2.19360061617563</v>
      </c>
      <c r="AA629" s="70" t="n">
        <f aca="false">T629+X629-32.174</f>
        <v>-7.76014732783083</v>
      </c>
      <c r="AB629" s="0" t="n">
        <f aca="false">IF(($D629-height)*($D630-height)&lt;0,1,0)</f>
        <v>0</v>
      </c>
    </row>
    <row r="630" customFormat="false" ht="12.75" hidden="false" customHeight="false" outlineLevel="0" collapsed="false">
      <c r="A630" s="0" t="n">
        <f aca="false">A629+dt</f>
        <v>5.97999999999992</v>
      </c>
      <c r="B630" s="70" t="n">
        <f aca="false">B629+G629*dt+0.5*Y629*dt*dt</f>
        <v>13.4586242690464</v>
      </c>
      <c r="C630" s="70" t="n">
        <f aca="false">C629+H629*dt+0.5*Z629*dt*dt</f>
        <v>316.977098766824</v>
      </c>
      <c r="D630" s="70" t="n">
        <f aca="false">D629+I629*dt+0.5*AA629*dt*dt</f>
        <v>-140.991310525953</v>
      </c>
      <c r="E630" s="1" t="n">
        <f aca="false">SQRT(B630^2+C630^2)</f>
        <v>317.262691960225</v>
      </c>
      <c r="F630" s="1" t="n">
        <f aca="false">ATAN2(C630,B630)*180/PI()</f>
        <v>2.43127809940254</v>
      </c>
      <c r="G630" s="69" t="n">
        <f aca="false">G629+Y629*dt</f>
        <v>2.12599081930998</v>
      </c>
      <c r="H630" s="69" t="n">
        <f aca="false">H629+Z629*dt</f>
        <v>47.2786549583508</v>
      </c>
      <c r="I630" s="69" t="n">
        <f aca="false">I629+AA629*dt</f>
        <v>-73.9007235566048</v>
      </c>
      <c r="J630" s="1" t="n">
        <f aca="false">SQRT(G630^2+H630^2+I630^2)</f>
        <v>87.7559570275677</v>
      </c>
      <c r="K630" s="1" t="n">
        <f aca="false">IF(D630&gt;=hwind,SQRT((G630-vxw)^2+(H630-vyw)^2+I630^2),J630)</f>
        <v>87.7559570275677</v>
      </c>
      <c r="L630" s="1" t="n">
        <f aca="false">J630/1.467</f>
        <v>59.8200116070673</v>
      </c>
      <c r="M630" s="70" t="n">
        <f aca="false">cd0+cdspin*(spin/1000)*EXP(-A630/(tau*146.7/K630))</f>
        <v>0.46963364273134</v>
      </c>
      <c r="N630" s="71" t="n">
        <f aca="false">(romega/K630)*EXP(-A630/(tau*146.7/K630))</f>
        <v>0.835025829024815</v>
      </c>
      <c r="O630" s="71" t="n">
        <f aca="false">cl2_*N630/(cl0+cl1_*N630)</f>
        <v>0.36949282540173</v>
      </c>
      <c r="P630" s="71" t="n">
        <f aca="false">IF(D630&gt;=hwind,vxw,0)</f>
        <v>0</v>
      </c>
      <c r="Q630" s="71" t="n">
        <f aca="false">IF(D630&gt;=hwind,vyw,0)</f>
        <v>0</v>
      </c>
      <c r="R630" s="70" t="n">
        <f aca="false">-const*$M630*$K630*(G630-P630)</f>
        <v>-0.470333537395143</v>
      </c>
      <c r="S630" s="70" t="n">
        <f aca="false">-const*$M630*$K630*(H630-Q630)</f>
        <v>-10.4594699223879</v>
      </c>
      <c r="T630" s="70" t="n">
        <f aca="false">-const*$M630*$K630*I630</f>
        <v>16.3490775269292</v>
      </c>
      <c r="U630" s="72" t="n">
        <f aca="false">omega*EXP(-A630/tau)*30/PI()</f>
        <v>5336.94316531422</v>
      </c>
      <c r="V630" s="70" t="n">
        <f aca="false">const*($O630/omega)*K630*(wy*I630-wz*(H630-Q630))</f>
        <v>0.106722080860987</v>
      </c>
      <c r="W630" s="70" t="n">
        <f aca="false">const*($O630/omega)*K630*(wz*(G630-P630)-wx*I630)</f>
        <v>12.6612754501634</v>
      </c>
      <c r="X630" s="70" t="n">
        <f aca="false">const*($O630/omega)*K630*(wx*(H630-Q630)-wy*(G630-P630))</f>
        <v>8.10323545812591</v>
      </c>
      <c r="Y630" s="70" t="n">
        <f aca="false">R630+V630</f>
        <v>-0.363611456534156</v>
      </c>
      <c r="Z630" s="70" t="n">
        <f aca="false">S630+W630</f>
        <v>2.20180552777549</v>
      </c>
      <c r="AA630" s="70" t="n">
        <f aca="false">T630+X630-32.174</f>
        <v>-7.72168701494489</v>
      </c>
      <c r="AB630" s="0" t="n">
        <f aca="false">IF(($D630-height)*($D631-height)&lt;0,1,0)</f>
        <v>0</v>
      </c>
    </row>
    <row r="631" customFormat="false" ht="12.75" hidden="false" customHeight="false" outlineLevel="0" collapsed="false">
      <c r="A631" s="0" t="n">
        <f aca="false">A630+dt</f>
        <v>5.98999999999992</v>
      </c>
      <c r="B631" s="70" t="n">
        <f aca="false">B630+G630*dt+0.5*Y630*dt*dt</f>
        <v>13.4798659966667</v>
      </c>
      <c r="C631" s="70" t="n">
        <f aca="false">C630+H630*dt+0.5*Z630*dt*dt</f>
        <v>317.449995406684</v>
      </c>
      <c r="D631" s="70" t="n">
        <f aca="false">D630+I630*dt+0.5*AA630*dt*dt</f>
        <v>-141.73070384587</v>
      </c>
      <c r="E631" s="1" t="n">
        <f aca="false">SQRT(B631^2+C631^2)</f>
        <v>317.736064007522</v>
      </c>
      <c r="F631" s="1" t="n">
        <f aca="false">ATAN2(C631,B631)*180/PI()</f>
        <v>2.43148760516927</v>
      </c>
      <c r="G631" s="69" t="n">
        <f aca="false">G630+Y630*dt</f>
        <v>2.12235470474464</v>
      </c>
      <c r="H631" s="69" t="n">
        <f aca="false">H630+Z630*dt</f>
        <v>47.3006730136285</v>
      </c>
      <c r="I631" s="69" t="n">
        <f aca="false">I630+AA630*dt</f>
        <v>-73.9779404267543</v>
      </c>
      <c r="J631" s="1" t="n">
        <f aca="false">SQRT(G631^2+H631^2+I631^2)</f>
        <v>87.8327599863477</v>
      </c>
      <c r="K631" s="1" t="n">
        <f aca="false">IF(D631&gt;=hwind,SQRT((G631-vxw)^2+(H631-vyw)^2+I631^2),J631)</f>
        <v>87.8327599863477</v>
      </c>
      <c r="L631" s="1" t="n">
        <f aca="false">J631/1.467</f>
        <v>59.8723653622002</v>
      </c>
      <c r="M631" s="70" t="n">
        <f aca="false">cd0+cdspin*(spin/1000)*EXP(-A631/(tau*146.7/K631))</f>
        <v>0.46958233640689</v>
      </c>
      <c r="N631" s="71" t="n">
        <f aca="false">(romega/K631)*EXP(-A631/(tau*146.7/K631))</f>
        <v>0.834042132004168</v>
      </c>
      <c r="O631" s="71" t="n">
        <f aca="false">cl2_*N631/(cl0+cl1_*N631)</f>
        <v>0.369392475247721</v>
      </c>
      <c r="P631" s="71" t="n">
        <f aca="false">IF(D631&gt;=hwind,vxw,0)</f>
        <v>0</v>
      </c>
      <c r="Q631" s="71" t="n">
        <f aca="false">IF(D631&gt;=hwind,vyw,0)</f>
        <v>0</v>
      </c>
      <c r="R631" s="70" t="n">
        <f aca="false">-const*$M631*$K631*(G631-P631)</f>
        <v>-0.469888705206377</v>
      </c>
      <c r="S631" s="70" t="n">
        <f aca="false">-const*$M631*$K631*(H631-Q631)</f>
        <v>-10.4723550441765</v>
      </c>
      <c r="T631" s="70" t="n">
        <f aca="false">-const*$M631*$K631*I631</f>
        <v>16.3786941755076</v>
      </c>
      <c r="U631" s="72" t="n">
        <f aca="false">omega*EXP(-A631/tau)*30/PI()</f>
        <v>5335.16448072302</v>
      </c>
      <c r="V631" s="70" t="n">
        <f aca="false">const*($O631/omega)*K631*(wy*I631-wz*(H631-Q631))</f>
        <v>0.106264051061674</v>
      </c>
      <c r="W631" s="70" t="n">
        <f aca="false">const*($O631/omega)*K631*(wz*(G631-P631)-wx*I631)</f>
        <v>12.6822878050719</v>
      </c>
      <c r="X631" s="70" t="n">
        <f aca="false">const*($O631/omega)*K631*(wx*(H631-Q631)-wy*(G631-P631))</f>
        <v>8.11196249962267</v>
      </c>
      <c r="Y631" s="70" t="n">
        <f aca="false">R631+V631</f>
        <v>-0.363624654144702</v>
      </c>
      <c r="Z631" s="70" t="n">
        <f aca="false">S631+W631</f>
        <v>2.20993276089545</v>
      </c>
      <c r="AA631" s="70" t="n">
        <f aca="false">T631+X631-32.174</f>
        <v>-7.68334332486976</v>
      </c>
      <c r="AB631" s="0" t="n">
        <f aca="false">IF(($D631-height)*($D632-height)&lt;0,1,0)</f>
        <v>0</v>
      </c>
    </row>
    <row r="632" customFormat="false" ht="12.75" hidden="false" customHeight="false" outlineLevel="0" collapsed="false">
      <c r="A632" s="0" t="n">
        <f aca="false">A631+dt</f>
        <v>5.99999999999992</v>
      </c>
      <c r="B632" s="70" t="n">
        <f aca="false">B631+G631*dt+0.5*Y631*dt*dt</f>
        <v>13.5010713624814</v>
      </c>
      <c r="C632" s="70" t="n">
        <f aca="false">C631+H631*dt+0.5*Z631*dt*dt</f>
        <v>317.923112633459</v>
      </c>
      <c r="D632" s="70" t="n">
        <f aca="false">D631+I631*dt+0.5*AA631*dt*dt</f>
        <v>-142.470867417304</v>
      </c>
      <c r="E632" s="1" t="n">
        <f aca="false">SQRT(B632^2+C632^2)</f>
        <v>318.209654904564</v>
      </c>
      <c r="F632" s="1" t="n">
        <f aca="false">ATAN2(C632,B632)*180/PI()</f>
        <v>2.43168826114221</v>
      </c>
      <c r="G632" s="69" t="n">
        <f aca="false">G631+Y631*dt</f>
        <v>2.11871845820319</v>
      </c>
      <c r="H632" s="69" t="n">
        <f aca="false">H631+Z631*dt</f>
        <v>47.3227723412375</v>
      </c>
      <c r="I632" s="69" t="n">
        <f aca="false">I631+AA631*dt</f>
        <v>-74.054773860003</v>
      </c>
      <c r="J632" s="1" t="n">
        <f aca="false">SQRT(G632^2+H632^2+I632^2)</f>
        <v>87.9092900746099</v>
      </c>
      <c r="K632" s="1" t="n">
        <f aca="false">IF(D632&gt;=hwind,SQRT((G632-vxw)^2+(H632-vyw)^2+I632^2),J632)</f>
        <v>87.9092900746099</v>
      </c>
      <c r="L632" s="1" t="n">
        <f aca="false">J632/1.467</f>
        <v>59.9245331115268</v>
      </c>
      <c r="M632" s="70" t="n">
        <f aca="false">cd0+cdspin*(spin/1000)*EXP(-A632/(tau*146.7/K632))</f>
        <v>0.469531049552307</v>
      </c>
      <c r="N632" s="71" t="n">
        <f aca="false">(romega/K632)*EXP(-A632/(tau*146.7/K632))</f>
        <v>0.833062835761104</v>
      </c>
      <c r="O632" s="71" t="n">
        <f aca="false">cl2_*N632/(cl0+cl1_*N632)</f>
        <v>0.369292392947934</v>
      </c>
      <c r="P632" s="71" t="n">
        <f aca="false">IF(D632&gt;=hwind,vxw,0)</f>
        <v>0</v>
      </c>
      <c r="Q632" s="71" t="n">
        <f aca="false">IF(D632&gt;=hwind,vyw,0)</f>
        <v>0</v>
      </c>
      <c r="R632" s="70" t="n">
        <f aca="false">-const*$M632*$K632*(G632-P632)</f>
        <v>-0.469441084345193</v>
      </c>
      <c r="S632" s="70" t="n">
        <f aca="false">-const*$M632*$K632*(H632-Q632)</f>
        <v>-10.4852315210069</v>
      </c>
      <c r="T632" s="70" t="n">
        <f aca="false">-const*$M632*$K632*I632</f>
        <v>16.4081986481867</v>
      </c>
      <c r="U632" s="72" t="n">
        <f aca="false">omega*EXP(-A632/tau)*30/PI()</f>
        <v>5333.38638892787</v>
      </c>
      <c r="V632" s="70" t="n">
        <f aca="false">const*($O632/omega)*K632*(wy*I632-wz*(H632-Q632))</f>
        <v>0.10581210100282</v>
      </c>
      <c r="W632" s="70" t="n">
        <f aca="false">const*($O632/omega)*K632*(wz*(G632-P632)-wx*I632)</f>
        <v>12.7032140139501</v>
      </c>
      <c r="X632" s="70" t="n">
        <f aca="false">const*($O632/omega)*K632*(wx*(H632-Q632)-wy*(G632-P632))</f>
        <v>8.12068499422533</v>
      </c>
      <c r="Y632" s="70" t="n">
        <f aca="false">R632+V632</f>
        <v>-0.363628983342373</v>
      </c>
      <c r="Z632" s="70" t="n">
        <f aca="false">S632+W632</f>
        <v>2.21798249294324</v>
      </c>
      <c r="AA632" s="70" t="n">
        <f aca="false">T632+X632-32.174</f>
        <v>-7.64511635758794</v>
      </c>
      <c r="AB632" s="0" t="n">
        <f aca="false">IF(($D632-height)*($D633-height)&lt;0,1,0)</f>
        <v>0</v>
      </c>
    </row>
    <row r="633" customFormat="false" ht="12.75" hidden="false" customHeight="false" outlineLevel="0" collapsed="false">
      <c r="A633" s="0" t="n">
        <f aca="false">A632+dt</f>
        <v>6.00999999999992</v>
      </c>
      <c r="B633" s="70" t="n">
        <f aca="false">B632+G632*dt+0.5*Y632*dt*dt</f>
        <v>13.5222403656143</v>
      </c>
      <c r="C633" s="70" t="n">
        <f aca="false">C632+H632*dt+0.5*Z632*dt*dt</f>
        <v>318.396451255996</v>
      </c>
      <c r="D633" s="70" t="n">
        <f aca="false">D632+I632*dt+0.5*AA632*dt*dt</f>
        <v>-143.211797411722</v>
      </c>
      <c r="E633" s="1" t="n">
        <f aca="false">SQRT(B633^2+C633^2)</f>
        <v>318.683465458936</v>
      </c>
      <c r="F633" s="1" t="n">
        <f aca="false">ATAN2(C633,B633)*180/PI()</f>
        <v>2.43188010003473</v>
      </c>
      <c r="G633" s="69" t="n">
        <f aca="false">G632+Y632*dt</f>
        <v>2.11508216836976</v>
      </c>
      <c r="H633" s="69" t="n">
        <f aca="false">H632+Z632*dt</f>
        <v>47.3449521661669</v>
      </c>
      <c r="I633" s="69" t="n">
        <f aca="false">I632+AA632*dt</f>
        <v>-74.1312250235788</v>
      </c>
      <c r="J633" s="1" t="n">
        <f aca="false">SQRT(G633^2+H633^2+I633^2)</f>
        <v>87.9855476296651</v>
      </c>
      <c r="K633" s="1" t="n">
        <f aca="false">IF(D633&gt;=hwind,SQRT((G633-vxw)^2+(H633-vyw)^2+I633^2),J633)</f>
        <v>87.9855476296651</v>
      </c>
      <c r="L633" s="1" t="n">
        <f aca="false">J633/1.467</f>
        <v>59.9765150849796</v>
      </c>
      <c r="M633" s="70" t="n">
        <f aca="false">cd0+cdspin*(spin/1000)*EXP(-A633/(tau*146.7/K633))</f>
        <v>0.469479782395372</v>
      </c>
      <c r="N633" s="71" t="n">
        <f aca="false">(romega/K633)*EXP(-A633/(tau*146.7/K633))</f>
        <v>0.832087917634539</v>
      </c>
      <c r="O633" s="71" t="n">
        <f aca="false">cl2_*N633/(cl0+cl1_*N633)</f>
        <v>0.369192578128679</v>
      </c>
      <c r="P633" s="71" t="n">
        <f aca="false">IF(D633&gt;=hwind,vxw,0)</f>
        <v>0</v>
      </c>
      <c r="Q633" s="71" t="n">
        <f aca="false">IF(D633&gt;=hwind,vyw,0)</f>
        <v>0</v>
      </c>
      <c r="R633" s="70" t="n">
        <f aca="false">-const*$M633*$K633*(G633-P633)</f>
        <v>-0.46899070482597</v>
      </c>
      <c r="S633" s="70" t="n">
        <f aca="false">-const*$M633*$K633*(H633-Q633)</f>
        <v>-10.4980992315191</v>
      </c>
      <c r="T633" s="70" t="n">
        <f aca="false">-const*$M633*$K633*I633</f>
        <v>16.4375909330359</v>
      </c>
      <c r="U633" s="72" t="n">
        <f aca="false">omega*EXP(-A633/tau)*30/PI()</f>
        <v>5331.60888973122</v>
      </c>
      <c r="V633" s="70" t="n">
        <f aca="false">const*($O633/omega)*K633*(wy*I633-wz*(H633-Q633))</f>
        <v>0.105366214890325</v>
      </c>
      <c r="W633" s="70" t="n">
        <f aca="false">const*($O633/omega)*K633*(wz*(G633-P633)-wx*I633)</f>
        <v>12.7240541351568</v>
      </c>
      <c r="X633" s="70" t="n">
        <f aca="false">const*($O633/omega)*K633*(wx*(H633-Q633)-wy*(G633-P633))</f>
        <v>8.12940285823278</v>
      </c>
      <c r="Y633" s="70" t="n">
        <f aca="false">R633+V633</f>
        <v>-0.363624489935645</v>
      </c>
      <c r="Z633" s="70" t="n">
        <f aca="false">S633+W633</f>
        <v>2.22595490363764</v>
      </c>
      <c r="AA633" s="70" t="n">
        <f aca="false">T633+X633-32.174</f>
        <v>-7.60700620873128</v>
      </c>
      <c r="AB633" s="0" t="n">
        <f aca="false">IF(($D633-height)*($D634-height)&lt;0,1,0)</f>
        <v>0</v>
      </c>
    </row>
    <row r="634" customFormat="false" ht="12.75" hidden="false" customHeight="false" outlineLevel="0" collapsed="false">
      <c r="A634" s="0" t="n">
        <f aca="false">A633+dt</f>
        <v>6.01999999999992</v>
      </c>
      <c r="B634" s="70" t="n">
        <f aca="false">B633+G633*dt+0.5*Y633*dt*dt</f>
        <v>13.5433730060735</v>
      </c>
      <c r="C634" s="70" t="n">
        <f aca="false">C633+H633*dt+0.5*Z633*dt*dt</f>
        <v>318.870012075403</v>
      </c>
      <c r="D634" s="70" t="n">
        <f aca="false">D633+I633*dt+0.5*AA633*dt*dt</f>
        <v>-143.953490012268</v>
      </c>
      <c r="E634" s="1" t="n">
        <f aca="false">SQRT(B634^2+C634^2)</f>
        <v>319.15749647055</v>
      </c>
      <c r="F634" s="1" t="n">
        <f aca="false">ATAN2(C634,B634)*180/PI()</f>
        <v>2.43206315461803</v>
      </c>
      <c r="G634" s="69" t="n">
        <f aca="false">G633+Y633*dt</f>
        <v>2.11144592347041</v>
      </c>
      <c r="H634" s="69" t="n">
        <f aca="false">H633+Z633*dt</f>
        <v>47.3672117152033</v>
      </c>
      <c r="I634" s="69" t="n">
        <f aca="false">I633+AA633*dt</f>
        <v>-74.2072950856662</v>
      </c>
      <c r="J634" s="1" t="n">
        <f aca="false">SQRT(G634^2+H634^2+I634^2)</f>
        <v>88.0615329953537</v>
      </c>
      <c r="K634" s="1" t="n">
        <f aca="false">IF(D634&gt;=hwind,SQRT((G634-vxw)^2+(H634-vyw)^2+I634^2),J634)</f>
        <v>88.0615329953537</v>
      </c>
      <c r="L634" s="1" t="n">
        <f aca="false">J634/1.467</f>
        <v>60.0283115169418</v>
      </c>
      <c r="M634" s="70" t="n">
        <f aca="false">cd0+cdspin*(spin/1000)*EXP(-A634/(tau*146.7/K634))</f>
        <v>0.469428535161561</v>
      </c>
      <c r="N634" s="71" t="n">
        <f aca="false">(romega/K634)*EXP(-A634/(tau*146.7/K634))</f>
        <v>0.831117355065303</v>
      </c>
      <c r="O634" s="71" t="n">
        <f aca="false">cl2_*N634/(cl0+cl1_*N634)</f>
        <v>0.369093030410497</v>
      </c>
      <c r="P634" s="71" t="n">
        <f aca="false">IF(D634&gt;=hwind,vxw,0)</f>
        <v>0</v>
      </c>
      <c r="Q634" s="71" t="n">
        <f aca="false">IF(D634&gt;=hwind,vyw,0)</f>
        <v>0</v>
      </c>
      <c r="R634" s="70" t="n">
        <f aca="false">-const*$M634*$K634*(G634-P634)</f>
        <v>-0.468537596635864</v>
      </c>
      <c r="S634" s="70" t="n">
        <f aca="false">-const*$M634*$K634*(H634-Q634)</f>
        <v>-10.5109580547089</v>
      </c>
      <c r="T634" s="70" t="n">
        <f aca="false">-const*$M634*$K634*I634</f>
        <v>16.4668710222707</v>
      </c>
      <c r="U634" s="72" t="n">
        <f aca="false">omega*EXP(-A634/tau)*30/PI()</f>
        <v>5329.83198293556</v>
      </c>
      <c r="V634" s="70" t="n">
        <f aca="false">const*($O634/omega)*K634*(wy*I634-wz*(H634-Q634))</f>
        <v>0.104926376748548</v>
      </c>
      <c r="W634" s="70" t="n">
        <f aca="false">const*($O634/omega)*K634*(wz*(G634-P634)-wx*I634)</f>
        <v>12.7448082296876</v>
      </c>
      <c r="X634" s="70" t="n">
        <f aca="false">const*($O634/omega)*K634*(wx*(H634-Q634)-wy*(G634-P634))</f>
        <v>8.13811600811707</v>
      </c>
      <c r="Y634" s="70" t="n">
        <f aca="false">R634+V634</f>
        <v>-0.363611219887316</v>
      </c>
      <c r="Z634" s="70" t="n">
        <f aca="false">S634+W634</f>
        <v>2.23385017497872</v>
      </c>
      <c r="AA634" s="70" t="n">
        <f aca="false">T634+X634-32.174</f>
        <v>-7.56901296961226</v>
      </c>
      <c r="AB634" s="0" t="n">
        <f aca="false">IF(($D634-height)*($D635-height)&lt;0,1,0)</f>
        <v>0</v>
      </c>
    </row>
    <row r="635" customFormat="false" ht="12.75" hidden="false" customHeight="false" outlineLevel="0" collapsed="false">
      <c r="A635" s="0" t="n">
        <f aca="false">A634+dt</f>
        <v>6.02999999999992</v>
      </c>
      <c r="B635" s="70" t="n">
        <f aca="false">B634+G634*dt+0.5*Y634*dt*dt</f>
        <v>13.5644692847472</v>
      </c>
      <c r="C635" s="70" t="n">
        <f aca="false">C634+H634*dt+0.5*Z634*dt*dt</f>
        <v>319.343795885063</v>
      </c>
      <c r="D635" s="70" t="n">
        <f aca="false">D634+I634*dt+0.5*AA634*dt*dt</f>
        <v>-144.695941413773</v>
      </c>
      <c r="E635" s="1" t="n">
        <f aca="false">SQRT(B635^2+C635^2)</f>
        <v>319.631748731658</v>
      </c>
      <c r="F635" s="1" t="n">
        <f aca="false">ATAN2(C635,B635)*180/PI()</f>
        <v>2.43223745771977</v>
      </c>
      <c r="G635" s="69" t="n">
        <f aca="false">G634+Y634*dt</f>
        <v>2.10780981127154</v>
      </c>
      <c r="H635" s="69" t="n">
        <f aca="false">H634+Z634*dt</f>
        <v>47.3895502169531</v>
      </c>
      <c r="I635" s="69" t="n">
        <f aca="false">I634+AA634*dt</f>
        <v>-74.2829852153623</v>
      </c>
      <c r="J635" s="1" t="n">
        <f aca="false">SQRT(G635^2+H635^2+I635^2)</f>
        <v>88.137246521952</v>
      </c>
      <c r="K635" s="1" t="n">
        <f aca="false">IF(D635&gt;=hwind,SQRT((G635-vxw)^2+(H635-vyw)^2+I635^2),J635)</f>
        <v>88.137246521952</v>
      </c>
      <c r="L635" s="1" t="n">
        <f aca="false">J635/1.467</f>
        <v>60.0799226461841</v>
      </c>
      <c r="M635" s="70" t="n">
        <f aca="false">cd0+cdspin*(spin/1000)*EXP(-A635/(tau*146.7/K635))</f>
        <v>0.469377308074055</v>
      </c>
      <c r="N635" s="71" t="n">
        <f aca="false">(romega/K635)*EXP(-A635/(tau*146.7/K635))</f>
        <v>0.83015112559613</v>
      </c>
      <c r="O635" s="71" t="n">
        <f aca="false">cl2_*N635/(cl0+cl1_*N635)</f>
        <v>0.368993749408251</v>
      </c>
      <c r="P635" s="71" t="n">
        <f aca="false">IF(D635&gt;=hwind,vxw,0)</f>
        <v>0</v>
      </c>
      <c r="Q635" s="71" t="n">
        <f aca="false">IF(D635&gt;=hwind,vyw,0)</f>
        <v>0</v>
      </c>
      <c r="R635" s="70" t="n">
        <f aca="false">-const*$M635*$K635*(G635-P635)</f>
        <v>-0.468081789732652</v>
      </c>
      <c r="S635" s="70" t="n">
        <f aca="false">-const*$M635*$K635*(H635-Q635)</f>
        <v>-10.5238078699308</v>
      </c>
      <c r="T635" s="70" t="n">
        <f aca="false">-const*$M635*$K635*I635</f>
        <v>16.4960389122184</v>
      </c>
      <c r="U635" s="72" t="n">
        <f aca="false">omega*EXP(-A635/tau)*30/PI()</f>
        <v>5328.05566834346</v>
      </c>
      <c r="V635" s="70" t="n">
        <f aca="false">const*($O635/omega)*K635*(wy*I635-wz*(H635-Q635))</f>
        <v>0.104492570422762</v>
      </c>
      <c r="W635" s="70" t="n">
        <f aca="false">const*($O635/omega)*K635*(wz*(G635-P635)-wx*I635)</f>
        <v>12.7654763611489</v>
      </c>
      <c r="X635" s="70" t="n">
        <f aca="false">const*($O635/omega)*K635*(wx*(H635-Q635)-wy*(G635-P635))</f>
        <v>8.14682436052637</v>
      </c>
      <c r="Y635" s="70" t="n">
        <f aca="false">R635+V635</f>
        <v>-0.36358921930989</v>
      </c>
      <c r="Z635" s="70" t="n">
        <f aca="false">S635+W635</f>
        <v>2.24166849121806</v>
      </c>
      <c r="AA635" s="70" t="n">
        <f aca="false">T635+X635-32.174</f>
        <v>-7.53113672725526</v>
      </c>
      <c r="AB635" s="0" t="n">
        <f aca="false">IF(($D635-height)*($D636-height)&lt;0,1,0)</f>
        <v>0</v>
      </c>
    </row>
    <row r="636" customFormat="false" ht="12.75" hidden="false" customHeight="false" outlineLevel="0" collapsed="false">
      <c r="A636" s="0" t="n">
        <f aca="false">A635+dt</f>
        <v>6.03999999999992</v>
      </c>
      <c r="B636" s="70" t="n">
        <f aca="false">B635+G635*dt+0.5*Y635*dt*dt</f>
        <v>13.585529203399</v>
      </c>
      <c r="C636" s="70" t="n">
        <f aca="false">C635+H635*dt+0.5*Z635*dt*dt</f>
        <v>319.817803470657</v>
      </c>
      <c r="D636" s="70" t="n">
        <f aca="false">D635+I635*dt+0.5*AA635*dt*dt</f>
        <v>-145.439147822763</v>
      </c>
      <c r="E636" s="1" t="n">
        <f aca="false">SQRT(B636^2+C636^2)</f>
        <v>320.106223026877</v>
      </c>
      <c r="F636" s="1" t="n">
        <f aca="false">ATAN2(C636,B636)*180/PI()</f>
        <v>2.4324030422227</v>
      </c>
      <c r="G636" s="69" t="n">
        <f aca="false">G635+Y635*dt</f>
        <v>2.10417391907844</v>
      </c>
      <c r="H636" s="69" t="n">
        <f aca="false">H635+Z635*dt</f>
        <v>47.4119669018653</v>
      </c>
      <c r="I636" s="69" t="n">
        <f aca="false">I635+AA635*dt</f>
        <v>-74.3582965826348</v>
      </c>
      <c r="J636" s="1" t="n">
        <f aca="false">SQRT(G636^2+H636^2+I636^2)</f>
        <v>88.2126885660809</v>
      </c>
      <c r="K636" s="1" t="n">
        <f aca="false">IF(D636&gt;=hwind,SQRT((G636-vxw)^2+(H636-vyw)^2+I636^2),J636)</f>
        <v>88.2126885660809</v>
      </c>
      <c r="L636" s="1" t="n">
        <f aca="false">J636/1.467</f>
        <v>60.1313487158016</v>
      </c>
      <c r="M636" s="70" t="n">
        <f aca="false">cd0+cdspin*(spin/1000)*EXP(-A636/(tau*146.7/K636))</f>
        <v>0.469326101353755</v>
      </c>
      <c r="N636" s="71" t="n">
        <f aca="false">(romega/K636)*EXP(-A636/(tau*146.7/K636))</f>
        <v>0.829189206871629</v>
      </c>
      <c r="O636" s="71" t="n">
        <f aca="false">cl2_*N636/(cl0+cl1_*N636)</f>
        <v>0.368894734731217</v>
      </c>
      <c r="P636" s="71" t="n">
        <f aca="false">IF(D636&gt;=hwind,vxw,0)</f>
        <v>0</v>
      </c>
      <c r="Q636" s="71" t="n">
        <f aca="false">IF(D636&gt;=hwind,vyw,0)</f>
        <v>0</v>
      </c>
      <c r="R636" s="70" t="n">
        <f aca="false">-const*$M636*$K636*(G636-P636)</f>
        <v>-0.467623314042605</v>
      </c>
      <c r="S636" s="70" t="n">
        <f aca="false">-const*$M636*$K636*(H636-Q636)</f>
        <v>-10.536648556902</v>
      </c>
      <c r="T636" s="70" t="n">
        <f aca="false">-const*$M636*$K636*I636</f>
        <v>16.5250946032843</v>
      </c>
      <c r="U636" s="72" t="n">
        <f aca="false">omega*EXP(-A636/tau)*30/PI()</f>
        <v>5326.27994575755</v>
      </c>
      <c r="V636" s="70" t="n">
        <f aca="false">const*($O636/omega)*K636*(wy*I636-wz*(H636-Q636))</f>
        <v>0.104064779581619</v>
      </c>
      <c r="W636" s="70" t="n">
        <f aca="false">const*($O636/omega)*K636*(wz*(G636-P636)-wx*I636)</f>
        <v>12.7860585957311</v>
      </c>
      <c r="X636" s="70" t="n">
        <f aca="false">const*($O636/omega)*K636*(wx*(H636-Q636)-wy*(G636-P636))</f>
        <v>8.15552783228796</v>
      </c>
      <c r="Y636" s="70" t="n">
        <f aca="false">R636+V636</f>
        <v>-0.363558534460987</v>
      </c>
      <c r="Z636" s="70" t="n">
        <f aca="false">S636+W636</f>
        <v>2.24941003882911</v>
      </c>
      <c r="AA636" s="70" t="n">
        <f aca="false">T636+X636-32.174</f>
        <v>-7.49337756442775</v>
      </c>
      <c r="AB636" s="0" t="n">
        <f aca="false">IF(($D636-height)*($D637-height)&lt;0,1,0)</f>
        <v>0</v>
      </c>
    </row>
    <row r="637" customFormat="false" ht="12.75" hidden="false" customHeight="false" outlineLevel="0" collapsed="false">
      <c r="A637" s="0" t="n">
        <f aca="false">A636+dt</f>
        <v>6.04999999999992</v>
      </c>
      <c r="B637" s="70" t="n">
        <f aca="false">B636+G636*dt+0.5*Y636*dt*dt</f>
        <v>13.606552764663</v>
      </c>
      <c r="C637" s="70" t="n">
        <f aca="false">C636+H636*dt+0.5*Z636*dt*dt</f>
        <v>320.292035610178</v>
      </c>
      <c r="D637" s="70" t="n">
        <f aca="false">D636+I636*dt+0.5*AA636*dt*dt</f>
        <v>-146.183105457468</v>
      </c>
      <c r="E637" s="1" t="n">
        <f aca="false">SQRT(B637^2+C637^2)</f>
        <v>320.5809201332</v>
      </c>
      <c r="F637" s="1" t="n">
        <f aca="false">ATAN2(C637,B637)*180/PI()</f>
        <v>2.4325599410633</v>
      </c>
      <c r="G637" s="69" t="n">
        <f aca="false">G636+Y636*dt</f>
        <v>2.10053833373383</v>
      </c>
      <c r="H637" s="69" t="n">
        <f aca="false">H636+Z636*dt</f>
        <v>47.4344610022535</v>
      </c>
      <c r="I637" s="69" t="n">
        <f aca="false">I636+AA636*dt</f>
        <v>-74.4332303582791</v>
      </c>
      <c r="J637" s="1" t="n">
        <f aca="false">SQRT(G637^2+H637^2+I637^2)</f>
        <v>88.2878594906142</v>
      </c>
      <c r="K637" s="1" t="n">
        <f aca="false">IF(D637&gt;=hwind,SQRT((G637-vxw)^2+(H637-vyw)^2+I637^2),J637)</f>
        <v>88.2878594906142</v>
      </c>
      <c r="L637" s="1" t="n">
        <f aca="false">J637/1.467</f>
        <v>60.1825899731522</v>
      </c>
      <c r="M637" s="70" t="n">
        <f aca="false">cd0+cdspin*(spin/1000)*EXP(-A637/(tau*146.7/K637))</f>
        <v>0.46927491521929</v>
      </c>
      <c r="N637" s="71" t="n">
        <f aca="false">(romega/K637)*EXP(-A637/(tau*146.7/K637))</f>
        <v>0.828231576638254</v>
      </c>
      <c r="O637" s="71" t="n">
        <f aca="false">cl2_*N637/(cl0+cl1_*N637)</f>
        <v>0.368795985983169</v>
      </c>
      <c r="P637" s="71" t="n">
        <f aca="false">IF(D637&gt;=hwind,vxw,0)</f>
        <v>0</v>
      </c>
      <c r="Q637" s="71" t="n">
        <f aca="false">IF(D637&gt;=hwind,vyw,0)</f>
        <v>0</v>
      </c>
      <c r="R637" s="70" t="n">
        <f aca="false">-const*$M637*$K637*(G637-P637)</f>
        <v>-0.467162199458388</v>
      </c>
      <c r="S637" s="70" t="n">
        <f aca="false">-const*$M637*$K637*(H637-Q637)</f>
        <v>-10.5494799957047</v>
      </c>
      <c r="T637" s="70" t="n">
        <f aca="false">-const*$M637*$K637*I637</f>
        <v>16.5540380999173</v>
      </c>
      <c r="U637" s="72" t="n">
        <f aca="false">omega*EXP(-A637/tau)*30/PI()</f>
        <v>5324.50481498054</v>
      </c>
      <c r="V637" s="70" t="n">
        <f aca="false">const*($O637/omega)*K637*(wy*I637-wz*(H637-Q637))</f>
        <v>0.103642987719596</v>
      </c>
      <c r="W637" s="70" t="n">
        <f aca="false">const*($O637/omega)*K637*(wz*(G637-P637)-wx*I637)</f>
        <v>12.8065550021823</v>
      </c>
      <c r="X637" s="70" t="n">
        <f aca="false">const*($O637/omega)*K637*(wx*(H637-Q637)-wy*(G637-P637))</f>
        <v>8.16422634041125</v>
      </c>
      <c r="Y637" s="70" t="n">
        <f aca="false">R637+V637</f>
        <v>-0.363519211738793</v>
      </c>
      <c r="Z637" s="70" t="n">
        <f aca="false">S637+W637</f>
        <v>2.25707500647762</v>
      </c>
      <c r="AA637" s="70" t="n">
        <f aca="false">T637+X637-32.174</f>
        <v>-7.45573555967146</v>
      </c>
      <c r="AB637" s="0" t="n">
        <f aca="false">IF(($D637-height)*($D638-height)&lt;0,1,0)</f>
        <v>0</v>
      </c>
    </row>
    <row r="638" customFormat="false" ht="12.75" hidden="false" customHeight="false" outlineLevel="0" collapsed="false">
      <c r="A638" s="0" t="n">
        <f aca="false">A637+dt</f>
        <v>6.05999999999992</v>
      </c>
      <c r="B638" s="70" t="n">
        <f aca="false">B637+G637*dt+0.5*Y637*dt*dt</f>
        <v>13.6275399720398</v>
      </c>
      <c r="C638" s="70" t="n">
        <f aca="false">C637+H637*dt+0.5*Z637*dt*dt</f>
        <v>320.766493073951</v>
      </c>
      <c r="D638" s="70" t="n">
        <f aca="false">D637+I637*dt+0.5*AA637*dt*dt</f>
        <v>-146.927810547828</v>
      </c>
      <c r="E638" s="1" t="n">
        <f aca="false">SQRT(B638^2+C638^2)</f>
        <v>321.055840820021</v>
      </c>
      <c r="F638" s="1" t="n">
        <f aca="false">ATAN2(C638,B638)*180/PI()</f>
        <v>2.43270818723042</v>
      </c>
      <c r="G638" s="69" t="n">
        <f aca="false">G637+Y637*dt</f>
        <v>2.09690314161644</v>
      </c>
      <c r="H638" s="69" t="n">
        <f aca="false">H637+Z637*dt</f>
        <v>47.4570317523183</v>
      </c>
      <c r="I638" s="69" t="n">
        <f aca="false">I637+AA637*dt</f>
        <v>-74.5077877138758</v>
      </c>
      <c r="J638" s="1" t="n">
        <f aca="false">SQRT(G638^2+H638^2+I638^2)</f>
        <v>88.3627596645887</v>
      </c>
      <c r="K638" s="1" t="n">
        <f aca="false">IF(D638&gt;=hwind,SQRT((G638-vxw)^2+(H638-vyw)^2+I638^2),J638)</f>
        <v>88.3627596645887</v>
      </c>
      <c r="L638" s="1" t="n">
        <f aca="false">J638/1.467</f>
        <v>60.2336466697946</v>
      </c>
      <c r="M638" s="70" t="n">
        <f aca="false">cd0+cdspin*(spin/1000)*EXP(-A638/(tau*146.7/K638))</f>
        <v>0.469223749887036</v>
      </c>
      <c r="N638" s="71" t="n">
        <f aca="false">(romega/K638)*EXP(-A638/(tau*146.7/K638))</f>
        <v>0.82727821274425</v>
      </c>
      <c r="O638" s="71" t="n">
        <f aca="false">cl2_*N638/(cl0+cl1_*N638)</f>
        <v>0.368697502762472</v>
      </c>
      <c r="P638" s="71" t="n">
        <f aca="false">IF(D638&gt;=hwind,vxw,0)</f>
        <v>0</v>
      </c>
      <c r="Q638" s="71" t="n">
        <f aca="false">IF(D638&gt;=hwind,vyw,0)</f>
        <v>0</v>
      </c>
      <c r="R638" s="70" t="n">
        <f aca="false">-const*$M638*$K638*(G638-P638)</f>
        <v>-0.466698475836982</v>
      </c>
      <c r="S638" s="70" t="n">
        <f aca="false">-const*$M638*$K638*(H638-Q638)</f>
        <v>-10.5623020667902</v>
      </c>
      <c r="T638" s="70" t="n">
        <f aca="false">-const*$M638*$K638*I638</f>
        <v>16.5828694105757</v>
      </c>
      <c r="U638" s="72" t="n">
        <f aca="false">omega*EXP(-A638/tau)*30/PI()</f>
        <v>5322.73027581517</v>
      </c>
      <c r="V638" s="70" t="n">
        <f aca="false">const*($O638/omega)*K638*(wy*I638-wz*(H638-Q638))</f>
        <v>0.103227178159446</v>
      </c>
      <c r="W638" s="70" t="n">
        <f aca="false">const*($O638/omega)*K638*(wz*(G638-P638)-wx*I638)</f>
        <v>12.8269656517823</v>
      </c>
      <c r="X638" s="70" t="n">
        <f aca="false">const*($O638/omega)*K638*(wx*(H638-Q638)-wy*(G638-P638))</f>
        <v>8.17291980209077</v>
      </c>
      <c r="Y638" s="70" t="n">
        <f aca="false">R638+V638</f>
        <v>-0.363471297677536</v>
      </c>
      <c r="Z638" s="70" t="n">
        <f aca="false">S638+W638</f>
        <v>2.26466358499206</v>
      </c>
      <c r="AA638" s="70" t="n">
        <f aca="false">T638+X638-32.174</f>
        <v>-7.41821078733355</v>
      </c>
      <c r="AB638" s="0" t="n">
        <f aca="false">IF(($D638-height)*($D639-height)&lt;0,1,0)</f>
        <v>0</v>
      </c>
    </row>
    <row r="639" customFormat="false" ht="12.75" hidden="false" customHeight="false" outlineLevel="0" collapsed="false">
      <c r="A639" s="0" t="n">
        <f aca="false">A638+dt</f>
        <v>6.06999999999992</v>
      </c>
      <c r="B639" s="70" t="n">
        <f aca="false">B638+G638*dt+0.5*Y638*dt*dt</f>
        <v>13.6484908298911</v>
      </c>
      <c r="C639" s="70" t="n">
        <f aca="false">C638+H638*dt+0.5*Z638*dt*dt</f>
        <v>321.241176624653</v>
      </c>
      <c r="D639" s="70" t="n">
        <f aca="false">D638+I638*dt+0.5*AA638*dt*dt</f>
        <v>-147.673259335507</v>
      </c>
      <c r="E639" s="1" t="n">
        <f aca="false">SQRT(B639^2+C639^2)</f>
        <v>321.530985849148</v>
      </c>
      <c r="F639" s="1" t="n">
        <f aca="false">ATAN2(C639,B639)*180/PI()</f>
        <v>2.43284781376391</v>
      </c>
      <c r="G639" s="69" t="n">
        <f aca="false">G638+Y638*dt</f>
        <v>2.09326842863966</v>
      </c>
      <c r="H639" s="69" t="n">
        <f aca="false">H638+Z638*dt</f>
        <v>47.4796783881682</v>
      </c>
      <c r="I639" s="69" t="n">
        <f aca="false">I638+AA638*dt</f>
        <v>-74.5819698217492</v>
      </c>
      <c r="J639" s="1" t="n">
        <f aca="false">SQRT(G639^2+H639^2+I639^2)</f>
        <v>88.4373894631142</v>
      </c>
      <c r="K639" s="1" t="n">
        <f aca="false">IF(D639&gt;=hwind,SQRT((G639-vxw)^2+(H639-vyw)^2+I639^2),J639)</f>
        <v>88.4373894631142</v>
      </c>
      <c r="L639" s="1" t="n">
        <f aca="false">J639/1.467</f>
        <v>60.2845190614275</v>
      </c>
      <c r="M639" s="70" t="n">
        <f aca="false">cd0+cdspin*(spin/1000)*EXP(-A639/(tau*146.7/K639))</f>
        <v>0.469172605571122</v>
      </c>
      <c r="N639" s="71" t="n">
        <f aca="false">(romega/K639)*EXP(-A639/(tau*146.7/K639))</f>
        <v>0.826329093139597</v>
      </c>
      <c r="O639" s="71" t="n">
        <f aca="false">cl2_*N639/(cl0+cl1_*N639)</f>
        <v>0.368599284662166</v>
      </c>
      <c r="P639" s="71" t="n">
        <f aca="false">IF(D639&gt;=hwind,vxw,0)</f>
        <v>0</v>
      </c>
      <c r="Q639" s="71" t="n">
        <f aca="false">IF(D639&gt;=hwind,vyw,0)</f>
        <v>0</v>
      </c>
      <c r="R639" s="70" t="n">
        <f aca="false">-const*$M639*$K639*(G639-P639)</f>
        <v>-0.466232172997636</v>
      </c>
      <c r="S639" s="70" t="n">
        <f aca="false">-const*$M639*$K639*(H639-Q639)</f>
        <v>-10.5751146509816</v>
      </c>
      <c r="T639" s="70" t="n">
        <f aca="false">-const*$M639*$K639*I639</f>
        <v>16.6115885476931</v>
      </c>
      <c r="U639" s="72" t="n">
        <f aca="false">omega*EXP(-A639/tau)*30/PI()</f>
        <v>5320.95632806428</v>
      </c>
      <c r="V639" s="70" t="n">
        <f aca="false">const*($O639/omega)*K639*(wy*I639-wz*(H639-Q639))</f>
        <v>0.102817334054635</v>
      </c>
      <c r="W639" s="70" t="n">
        <f aca="false">const*($O639/omega)*K639*(wz*(G639-P639)-wx*I639)</f>
        <v>12.8472906183159</v>
      </c>
      <c r="X639" s="70" t="n">
        <f aca="false">const*($O639/omega)*K639*(wx*(H639-Q639)-wy*(G639-P639))</f>
        <v>8.18160813470924</v>
      </c>
      <c r="Y639" s="70" t="n">
        <f aca="false">R639+V639</f>
        <v>-0.363414838943001</v>
      </c>
      <c r="Z639" s="70" t="n">
        <f aca="false">S639+W639</f>
        <v>2.27217596733426</v>
      </c>
      <c r="AA639" s="70" t="n">
        <f aca="false">T639+X639-32.174</f>
        <v>-7.38080331759763</v>
      </c>
      <c r="AB639" s="0" t="n">
        <f aca="false">IF(($D639-height)*($D640-height)&lt;0,1,0)</f>
        <v>0</v>
      </c>
    </row>
    <row r="640" customFormat="false" ht="12.75" hidden="false" customHeight="false" outlineLevel="0" collapsed="false">
      <c r="A640" s="0" t="n">
        <f aca="false">A639+dt</f>
        <v>6.07999999999992</v>
      </c>
      <c r="B640" s="70" t="n">
        <f aca="false">B639+G639*dt+0.5*Y639*dt*dt</f>
        <v>13.6694053434355</v>
      </c>
      <c r="C640" s="70" t="n">
        <f aca="false">C639+H639*dt+0.5*Z639*dt*dt</f>
        <v>321.716087017333</v>
      </c>
      <c r="D640" s="70" t="n">
        <f aca="false">D639+I639*dt+0.5*AA639*dt*dt</f>
        <v>-148.41944807389</v>
      </c>
      <c r="E640" s="1" t="n">
        <f aca="false">SQRT(B640^2+C640^2)</f>
        <v>322.006355974828</v>
      </c>
      <c r="F640" s="1" t="n">
        <f aca="false">ATAN2(C640,B640)*180/PI()</f>
        <v>2.43297885375327</v>
      </c>
      <c r="G640" s="69" t="n">
        <f aca="false">G639+Y639*dt</f>
        <v>2.08963428025023</v>
      </c>
      <c r="H640" s="69" t="n">
        <f aca="false">H639+Z639*dt</f>
        <v>47.5024001478416</v>
      </c>
      <c r="I640" s="69" t="n">
        <f aca="false">I639+AA639*dt</f>
        <v>-74.6557778549252</v>
      </c>
      <c r="J640" s="1" t="n">
        <f aca="false">SQRT(G640^2+H640^2+I640^2)</f>
        <v>88.5117492672854</v>
      </c>
      <c r="K640" s="1" t="n">
        <f aca="false">IF(D640&gt;=hwind,SQRT((G640-vxw)^2+(H640-vyw)^2+I640^2),J640)</f>
        <v>88.5117492672854</v>
      </c>
      <c r="L640" s="1" t="n">
        <f aca="false">J640/1.467</f>
        <v>60.3352074078291</v>
      </c>
      <c r="M640" s="70" t="n">
        <f aca="false">cd0+cdspin*(spin/1000)*EXP(-A640/(tau*146.7/K640))</f>
        <v>0.469121482483446</v>
      </c>
      <c r="N640" s="71" t="n">
        <f aca="false">(romega/K640)*EXP(-A640/(tau*146.7/K640))</f>
        <v>0.825384195875939</v>
      </c>
      <c r="O640" s="71" t="n">
        <f aca="false">cl2_*N640/(cl0+cl1_*N640)</f>
        <v>0.368501331270053</v>
      </c>
      <c r="P640" s="71" t="n">
        <f aca="false">IF(D640&gt;=hwind,vxw,0)</f>
        <v>0</v>
      </c>
      <c r="Q640" s="71" t="n">
        <f aca="false">IF(D640&gt;=hwind,vyw,0)</f>
        <v>0</v>
      </c>
      <c r="R640" s="70" t="n">
        <f aca="false">-const*$M640*$K640*(G640-P640)</f>
        <v>-0.465763320719842</v>
      </c>
      <c r="S640" s="70" t="n">
        <f aca="false">-const*$M640*$K640*(H640-Q640)</f>
        <v>-10.5879176294772</v>
      </c>
      <c r="T640" s="70" t="n">
        <f aca="false">-const*$M640*$K640*I640</f>
        <v>16.6401955276446</v>
      </c>
      <c r="U640" s="72" t="n">
        <f aca="false">omega*EXP(-A640/tau)*30/PI()</f>
        <v>5319.18297153077</v>
      </c>
      <c r="V640" s="70" t="n">
        <f aca="false">const*($O640/omega)*K640*(wy*I640-wz*(H640-Q640))</f>
        <v>0.102413438391776</v>
      </c>
      <c r="W640" s="70" t="n">
        <f aca="false">const*($O640/omega)*K640*(wz*(G640-P640)-wx*I640)</f>
        <v>12.8675299780472</v>
      </c>
      <c r="X640" s="70" t="n">
        <f aca="false">const*($O640/omega)*K640*(wx*(H640-Q640)-wy*(G640-P640))</f>
        <v>8.19029125584054</v>
      </c>
      <c r="Y640" s="70" t="n">
        <f aca="false">R640+V640</f>
        <v>-0.363349882328067</v>
      </c>
      <c r="Z640" s="70" t="n">
        <f aca="false">S640+W640</f>
        <v>2.27961234856996</v>
      </c>
      <c r="AA640" s="70" t="n">
        <f aca="false">T640+X640-32.174</f>
        <v>-7.34351321651485</v>
      </c>
      <c r="AB640" s="0" t="n">
        <f aca="false">IF(($D640-height)*($D641-height)&lt;0,1,0)</f>
        <v>0</v>
      </c>
    </row>
    <row r="641" customFormat="false" ht="12.75" hidden="false" customHeight="false" outlineLevel="0" collapsed="false">
      <c r="A641" s="0" t="n">
        <f aca="false">A640+dt</f>
        <v>6.08999999999991</v>
      </c>
      <c r="B641" s="70" t="n">
        <f aca="false">B640+G640*dt+0.5*Y640*dt*dt</f>
        <v>13.6902835187439</v>
      </c>
      <c r="C641" s="70" t="n">
        <f aca="false">C640+H640*dt+0.5*Z640*dt*dt</f>
        <v>322.191224999429</v>
      </c>
      <c r="D641" s="70" t="n">
        <f aca="false">D640+I640*dt+0.5*AA640*dt*dt</f>
        <v>-149.1663730281</v>
      </c>
      <c r="E641" s="1" t="n">
        <f aca="false">SQRT(B641^2+C641^2)</f>
        <v>322.481951943758</v>
      </c>
      <c r="F641" s="1" t="n">
        <f aca="false">ATAN2(C641,B641)*180/PI()</f>
        <v>2.43310134033628</v>
      </c>
      <c r="G641" s="69" t="n">
        <f aca="false">G640+Y640*dt</f>
        <v>2.08600078142695</v>
      </c>
      <c r="H641" s="69" t="n">
        <f aca="false">H640+Z640*dt</f>
        <v>47.5251962713273</v>
      </c>
      <c r="I641" s="69" t="n">
        <f aca="false">I640+AA640*dt</f>
        <v>-74.7292129870903</v>
      </c>
      <c r="J641" s="1" t="n">
        <f aca="false">SQRT(G641^2+H641^2+I641^2)</f>
        <v>88.5858394640938</v>
      </c>
      <c r="K641" s="1" t="n">
        <f aca="false">IF(D641&gt;=hwind,SQRT((G641-vxw)^2+(H641-vyw)^2+I641^2),J641)</f>
        <v>88.5858394640938</v>
      </c>
      <c r="L641" s="1" t="n">
        <f aca="false">J641/1.467</f>
        <v>60.3857119727974</v>
      </c>
      <c r="M641" s="70" t="n">
        <f aca="false">cd0+cdspin*(spin/1000)*EXP(-A641/(tau*146.7/K641))</f>
        <v>0.469070380833683</v>
      </c>
      <c r="N641" s="71" t="n">
        <f aca="false">(romega/K641)*EXP(-A641/(tau*146.7/K641))</f>
        <v>0.824443499106498</v>
      </c>
      <c r="O641" s="71" t="n">
        <f aca="false">cl2_*N641/(cl0+cl1_*N641)</f>
        <v>0.368403642168783</v>
      </c>
      <c r="P641" s="71" t="n">
        <f aca="false">IF(D641&gt;=hwind,vxw,0)</f>
        <v>0</v>
      </c>
      <c r="Q641" s="71" t="n">
        <f aca="false">IF(D641&gt;=hwind,vyw,0)</f>
        <v>0</v>
      </c>
      <c r="R641" s="70" t="n">
        <f aca="false">-const*$M641*$K641*(G641-P641)</f>
        <v>-0.465291948741341</v>
      </c>
      <c r="S641" s="70" t="n">
        <f aca="false">-const*$M641*$K641*(H641-Q641)</f>
        <v>-10.600710883854</v>
      </c>
      <c r="T641" s="70" t="n">
        <f aca="false">-const*$M641*$K641*I641</f>
        <v>16.6686903707124</v>
      </c>
      <c r="U641" s="72" t="n">
        <f aca="false">omega*EXP(-A641/tau)*30/PI()</f>
        <v>5317.41020601759</v>
      </c>
      <c r="V641" s="70" t="n">
        <f aca="false">const*($O641/omega)*K641*(wy*I641-wz*(H641-Q641))</f>
        <v>0.102015473993053</v>
      </c>
      <c r="W641" s="70" t="n">
        <f aca="false">const*($O641/omega)*K641*(wz*(G641-P641)-wx*I641)</f>
        <v>12.8876838096936</v>
      </c>
      <c r="X641" s="70" t="n">
        <f aca="false">const*($O641/omega)*K641*(wx*(H641-Q641)-wy*(G641-P641))</f>
        <v>8.19896908325274</v>
      </c>
      <c r="Y641" s="70" t="n">
        <f aca="false">R641+V641</f>
        <v>-0.363276474748288</v>
      </c>
      <c r="Z641" s="70" t="n">
        <f aca="false">S641+W641</f>
        <v>2.28697292583963</v>
      </c>
      <c r="AA641" s="70" t="n">
        <f aca="false">T641+X641-32.174</f>
        <v>-7.30634054603487</v>
      </c>
      <c r="AB641" s="0" t="n">
        <f aca="false">IF(($D641-height)*($D642-height)&lt;0,1,0)</f>
        <v>0</v>
      </c>
    </row>
    <row r="642" customFormat="false" ht="12.75" hidden="false" customHeight="false" outlineLevel="0" collapsed="false">
      <c r="A642" s="0" t="n">
        <f aca="false">A641+dt</f>
        <v>6.09999999999991</v>
      </c>
      <c r="B642" s="70" t="n">
        <f aca="false">B641+G641*dt+0.5*Y641*dt*dt</f>
        <v>13.7111253627344</v>
      </c>
      <c r="C642" s="70" t="n">
        <f aca="false">C641+H641*dt+0.5*Z641*dt*dt</f>
        <v>322.666591310789</v>
      </c>
      <c r="D642" s="70" t="n">
        <f aca="false">D641+I641*dt+0.5*AA641*dt*dt</f>
        <v>-149.914030474998</v>
      </c>
      <c r="E642" s="1" t="n">
        <f aca="false">SQRT(B642^2+C642^2)</f>
        <v>322.957774495113</v>
      </c>
      <c r="F642" s="1" t="n">
        <f aca="false">ATAN2(C642,B642)*180/PI()</f>
        <v>2.43321530669769</v>
      </c>
      <c r="G642" s="69" t="n">
        <f aca="false">G641+Y641*dt</f>
        <v>2.08236801667947</v>
      </c>
      <c r="H642" s="69" t="n">
        <f aca="false">H641+Z641*dt</f>
        <v>47.5480660005857</v>
      </c>
      <c r="I642" s="69" t="n">
        <f aca="false">I641+AA641*dt</f>
        <v>-74.8022763925506</v>
      </c>
      <c r="J642" s="1" t="n">
        <f aca="false">SQRT(G642^2+H642^2+I642^2)</f>
        <v>88.659660446341</v>
      </c>
      <c r="K642" s="1" t="n">
        <f aca="false">IF(D642&gt;=hwind,SQRT((G642-vxw)^2+(H642-vyw)^2+I642^2),J642)</f>
        <v>88.659660446341</v>
      </c>
      <c r="L642" s="1" t="n">
        <f aca="false">J642/1.467</f>
        <v>60.4360330240906</v>
      </c>
      <c r="M642" s="70" t="n">
        <f aca="false">cd0+cdspin*(spin/1000)*EXP(-A642/(tau*146.7/K642))</f>
        <v>0.469019300829305</v>
      </c>
      <c r="N642" s="71" t="n">
        <f aca="false">(romega/K642)*EXP(-A642/(tau*146.7/K642))</f>
        <v>0.823506981085985</v>
      </c>
      <c r="O642" s="71" t="n">
        <f aca="false">cl2_*N642/(cl0+cl1_*N642)</f>
        <v>0.368306216935935</v>
      </c>
      <c r="P642" s="71" t="n">
        <f aca="false">IF(D642&gt;=hwind,vxw,0)</f>
        <v>0</v>
      </c>
      <c r="Q642" s="71" t="n">
        <f aca="false">IF(D642&gt;=hwind,vyw,0)</f>
        <v>0</v>
      </c>
      <c r="R642" s="70" t="n">
        <f aca="false">-const*$M642*$K642*(G642-P642)</f>
        <v>-0.464818086756147</v>
      </c>
      <c r="S642" s="70" t="n">
        <f aca="false">-const*$M642*$K642*(H642-Q642)</f>
        <v>-10.6134942960705</v>
      </c>
      <c r="T642" s="70" t="n">
        <f aca="false">-const*$M642*$K642*I642</f>
        <v>16.697073101052</v>
      </c>
      <c r="U642" s="72" t="n">
        <f aca="false">omega*EXP(-A642/tau)*30/PI()</f>
        <v>5315.63803132778</v>
      </c>
      <c r="V642" s="70" t="n">
        <f aca="false">const*($O642/omega)*K642*(wy*I642-wz*(H642-Q642))</f>
        <v>0.101623423518644</v>
      </c>
      <c r="W642" s="70" t="n">
        <f aca="false">const*($O642/omega)*K642*(wz*(G642-P642)-wx*I642)</f>
        <v>12.9077521943997</v>
      </c>
      <c r="X642" s="70" t="n">
        <f aca="false">const*($O642/omega)*K642*(wx*(H642-Q642)-wy*(G642-P642))</f>
        <v>8.20764153491116</v>
      </c>
      <c r="Y642" s="70" t="n">
        <f aca="false">R642+V642</f>
        <v>-0.363194663237503</v>
      </c>
      <c r="Z642" s="70" t="n">
        <f aca="false">S642+W642</f>
        <v>2.29425789832921</v>
      </c>
      <c r="AA642" s="70" t="n">
        <f aca="false">T642+X642-32.174</f>
        <v>-7.2692853640368</v>
      </c>
      <c r="AB642" s="0" t="n">
        <f aca="false">IF(($D642-height)*($D643-height)&lt;0,1,0)</f>
        <v>0</v>
      </c>
    </row>
    <row r="643" customFormat="false" ht="12.75" hidden="false" customHeight="false" outlineLevel="0" collapsed="false">
      <c r="A643" s="0" t="n">
        <f aca="false">A642+dt</f>
        <v>6.10999999999991</v>
      </c>
      <c r="B643" s="70" t="n">
        <f aca="false">B642+G642*dt+0.5*Y642*dt*dt</f>
        <v>13.731930883168</v>
      </c>
      <c r="C643" s="70" t="n">
        <f aca="false">C642+H642*dt+0.5*Z642*dt*dt</f>
        <v>323.142186683689</v>
      </c>
      <c r="D643" s="70" t="n">
        <f aca="false">D642+I642*dt+0.5*AA642*dt*dt</f>
        <v>-150.662416703192</v>
      </c>
      <c r="E643" s="1" t="n">
        <f aca="false">SQRT(B643^2+C643^2)</f>
        <v>323.433824360558</v>
      </c>
      <c r="F643" s="1" t="n">
        <f aca="false">ATAN2(C643,B643)*180/PI()</f>
        <v>2.43332078606781</v>
      </c>
      <c r="G643" s="69" t="n">
        <f aca="false">G642+Y642*dt</f>
        <v>2.07873607004709</v>
      </c>
      <c r="H643" s="69" t="n">
        <f aca="false">H642+Z642*dt</f>
        <v>47.571008579569</v>
      </c>
      <c r="I643" s="69" t="n">
        <f aca="false">I642+AA642*dt</f>
        <v>-74.874969246191</v>
      </c>
      <c r="J643" s="1" t="n">
        <f aca="false">SQRT(G643^2+H643^2+I643^2)</f>
        <v>88.7332126125522</v>
      </c>
      <c r="K643" s="1" t="n">
        <f aca="false">IF(D643&gt;=hwind,SQRT((G643-vxw)^2+(H643-vyw)^2+I643^2),J643)</f>
        <v>88.7332126125522</v>
      </c>
      <c r="L643" s="1" t="n">
        <f aca="false">J643/1.467</f>
        <v>60.4861708333689</v>
      </c>
      <c r="M643" s="70" t="n">
        <f aca="false">cd0+cdspin*(spin/1000)*EXP(-A643/(tau*146.7/K643))</f>
        <v>0.468968242675585</v>
      </c>
      <c r="N643" s="71" t="n">
        <f aca="false">(romega/K643)*EXP(-A643/(tau*146.7/K643))</f>
        <v>0.822574620170497</v>
      </c>
      <c r="O643" s="71" t="n">
        <f aca="false">cl2_*N643/(cl0+cl1_*N643)</f>
        <v>0.368209055144106</v>
      </c>
      <c r="P643" s="71" t="n">
        <f aca="false">IF(D643&gt;=hwind,vxw,0)</f>
        <v>0</v>
      </c>
      <c r="Q643" s="71" t="n">
        <f aca="false">IF(D643&gt;=hwind,vyw,0)</f>
        <v>0</v>
      </c>
      <c r="R643" s="70" t="n">
        <f aca="false">-const*$M643*$K643*(G643-P643)</f>
        <v>-0.464341764412602</v>
      </c>
      <c r="S643" s="70" t="n">
        <f aca="false">-const*$M643*$K643*(H643-Q643)</f>
        <v>-10.6262677484707</v>
      </c>
      <c r="T643" s="70" t="n">
        <f aca="false">-const*$M643*$K643*I643</f>
        <v>16.7253437466585</v>
      </c>
      <c r="U643" s="72" t="n">
        <f aca="false">omega*EXP(-A643/tau)*30/PI()</f>
        <v>5313.86644726441</v>
      </c>
      <c r="V643" s="70" t="n">
        <f aca="false">const*($O643/omega)*K643*(wy*I643-wz*(H643-Q643))</f>
        <v>0.101237269469125</v>
      </c>
      <c r="W643" s="70" t="n">
        <f aca="false">const*($O643/omega)*K643*(wz*(G643-P643)-wx*I643)</f>
        <v>12.9277352157117</v>
      </c>
      <c r="X643" s="70" t="n">
        <f aca="false">const*($O643/omega)*K643*(wx*(H643-Q643)-wy*(G643-P643))</f>
        <v>8.21630852898138</v>
      </c>
      <c r="Y643" s="70" t="n">
        <f aca="false">R643+V643</f>
        <v>-0.363104494943477</v>
      </c>
      <c r="Z643" s="70" t="n">
        <f aca="false">S643+W643</f>
        <v>2.30146746724107</v>
      </c>
      <c r="AA643" s="70" t="n">
        <f aca="false">T643+X643-32.174</f>
        <v>-7.23234772436011</v>
      </c>
      <c r="AB643" s="0" t="n">
        <f aca="false">IF(($D643-height)*($D644-height)&lt;0,1,0)</f>
        <v>0</v>
      </c>
    </row>
    <row r="644" customFormat="false" ht="12.75" hidden="false" customHeight="false" outlineLevel="0" collapsed="false">
      <c r="A644" s="0" t="n">
        <f aca="false">A643+dt</f>
        <v>6.11999999999991</v>
      </c>
      <c r="B644" s="70" t="n">
        <f aca="false">B643+G643*dt+0.5*Y643*dt*dt</f>
        <v>13.7527000886438</v>
      </c>
      <c r="C644" s="70" t="n">
        <f aca="false">C643+H643*dt+0.5*Z643*dt*dt</f>
        <v>323.618011842859</v>
      </c>
      <c r="D644" s="70" t="n">
        <f aca="false">D643+I643*dt+0.5*AA643*dt*dt</f>
        <v>-151.41152801304</v>
      </c>
      <c r="E644" s="1" t="n">
        <f aca="false">SQRT(B644^2+C644^2)</f>
        <v>323.910102264274</v>
      </c>
      <c r="F644" s="1" t="n">
        <f aca="false">ATAN2(C644,B644)*180/PI()</f>
        <v>2.43341781172123</v>
      </c>
      <c r="G644" s="69" t="n">
        <f aca="false">G643+Y643*dt</f>
        <v>2.07510502509766</v>
      </c>
      <c r="H644" s="69" t="n">
        <f aca="false">H643+Z643*dt</f>
        <v>47.5940232542414</v>
      </c>
      <c r="I644" s="69" t="n">
        <f aca="false">I643+AA643*dt</f>
        <v>-74.9472927234346</v>
      </c>
      <c r="J644" s="1" t="n">
        <f aca="false">SQRT(G644^2+H644^2+I644^2)</f>
        <v>88.8064963668911</v>
      </c>
      <c r="K644" s="1" t="n">
        <f aca="false">IF(D644&gt;=hwind,SQRT((G644-vxw)^2+(H644-vyw)^2+I644^2),J644)</f>
        <v>88.8064963668911</v>
      </c>
      <c r="L644" s="1" t="n">
        <f aca="false">J644/1.467</f>
        <v>60.5361256761357</v>
      </c>
      <c r="M644" s="70" t="n">
        <f aca="false">cd0+cdspin*(spin/1000)*EXP(-A644/(tau*146.7/K644))</f>
        <v>0.468917206575613</v>
      </c>
      <c r="N644" s="71" t="n">
        <f aca="false">(romega/K644)*EXP(-A644/(tau*146.7/K644))</f>
        <v>0.821646394817401</v>
      </c>
      <c r="O644" s="71" t="n">
        <f aca="false">cl2_*N644/(cl0+cl1_*N644)</f>
        <v>0.368112156360989</v>
      </c>
      <c r="P644" s="71" t="n">
        <f aca="false">IF(D644&gt;=hwind,vxw,0)</f>
        <v>0</v>
      </c>
      <c r="Q644" s="71" t="n">
        <f aca="false">IF(D644&gt;=hwind,vyw,0)</f>
        <v>0</v>
      </c>
      <c r="R644" s="70" t="n">
        <f aca="false">-const*$M644*$K644*(G644-P644)</f>
        <v>-0.463863011311461</v>
      </c>
      <c r="S644" s="70" t="n">
        <f aca="false">-const*$M644*$K644*(H644-Q644)</f>
        <v>-10.6390311237867</v>
      </c>
      <c r="T644" s="70" t="n">
        <f aca="false">-const*$M644*$K644*I644</f>
        <v>16.7535023393323</v>
      </c>
      <c r="U644" s="72" t="n">
        <f aca="false">omega*EXP(-A644/tau)*30/PI()</f>
        <v>5312.09545363066</v>
      </c>
      <c r="V644" s="70" t="n">
        <f aca="false">const*($O644/omega)*K644*(wy*I644-wz*(H644-Q644))</f>
        <v>0.100856994187881</v>
      </c>
      <c r="W644" s="70" t="n">
        <f aca="false">const*($O644/omega)*K644*(wz*(G644-P644)-wx*I644)</f>
        <v>12.9476329595516</v>
      </c>
      <c r="X644" s="70" t="n">
        <f aca="false">const*($O644/omega)*K644*(wx*(H644-Q644)-wy*(G644-P644))</f>
        <v>8.22496998383224</v>
      </c>
      <c r="Y644" s="70" t="n">
        <f aca="false">R644+V644</f>
        <v>-0.36300601712358</v>
      </c>
      <c r="Z644" s="70" t="n">
        <f aca="false">S644+W644</f>
        <v>2.30860183576497</v>
      </c>
      <c r="AA644" s="70" t="n">
        <f aca="false">T644+X644-32.174</f>
        <v>-7.19552767683543</v>
      </c>
      <c r="AB644" s="0" t="n">
        <f aca="false">IF(($D644-height)*($D645-height)&lt;0,1,0)</f>
        <v>0</v>
      </c>
    </row>
    <row r="645" customFormat="false" ht="12.75" hidden="false" customHeight="false" outlineLevel="0" collapsed="false">
      <c r="A645" s="0" t="n">
        <f aca="false">A644+dt</f>
        <v>6.12999999999991</v>
      </c>
      <c r="B645" s="70" t="n">
        <f aca="false">B644+G644*dt+0.5*Y644*dt*dt</f>
        <v>13.7734329885939</v>
      </c>
      <c r="C645" s="70" t="n">
        <f aca="false">C644+H644*dt+0.5*Z644*dt*dt</f>
        <v>324.094067505493</v>
      </c>
      <c r="D645" s="70" t="n">
        <f aca="false">D644+I644*dt+0.5*AA644*dt*dt</f>
        <v>-152.161360716658</v>
      </c>
      <c r="E645" s="1" t="n">
        <f aca="false">SQRT(B645^2+C645^2)</f>
        <v>324.386608922974</v>
      </c>
      <c r="F645" s="1" t="n">
        <f aca="false">ATAN2(C645,B645)*180/PI()</f>
        <v>2.43350641697541</v>
      </c>
      <c r="G645" s="69" t="n">
        <f aca="false">G644+Y644*dt</f>
        <v>2.07147496492642</v>
      </c>
      <c r="H645" s="69" t="n">
        <f aca="false">H644+Z644*dt</f>
        <v>47.617109272599</v>
      </c>
      <c r="I645" s="69" t="n">
        <f aca="false">I644+AA644*dt</f>
        <v>-75.019248000203</v>
      </c>
      <c r="J645" s="1" t="n">
        <f aca="false">SQRT(G645^2+H645^2+I645^2)</f>
        <v>88.8795121190756</v>
      </c>
      <c r="K645" s="1" t="n">
        <f aca="false">IF(D645&gt;=hwind,SQRT((G645-vxw)^2+(H645-vyw)^2+I645^2),J645)</f>
        <v>88.8795121190756</v>
      </c>
      <c r="L645" s="1" t="n">
        <f aca="false">J645/1.467</f>
        <v>60.5858978316807</v>
      </c>
      <c r="M645" s="70" t="n">
        <f aca="false">cd0+cdspin*(spin/1000)*EXP(-A645/(tau*146.7/K645))</f>
        <v>0.468866192730308</v>
      </c>
      <c r="N645" s="71" t="n">
        <f aca="false">(romega/K645)*EXP(-A645/(tau*146.7/K645))</f>
        <v>0.820722283585214</v>
      </c>
      <c r="O645" s="71" t="n">
        <f aca="false">cl2_*N645/(cl0+cl1_*N645)</f>
        <v>0.368015520149453</v>
      </c>
      <c r="P645" s="71" t="n">
        <f aca="false">IF(D645&gt;=hwind,vxw,0)</f>
        <v>0</v>
      </c>
      <c r="Q645" s="71" t="n">
        <f aca="false">IF(D645&gt;=hwind,vyw,0)</f>
        <v>0</v>
      </c>
      <c r="R645" s="70" t="n">
        <f aca="false">-const*$M645*$K645*(G645-P645)</f>
        <v>-0.46338185700399</v>
      </c>
      <c r="S645" s="70" t="n">
        <f aca="false">-const*$M645*$K645*(H645-Q645)</f>
        <v>-10.6517843051425</v>
      </c>
      <c r="T645" s="70" t="n">
        <f aca="false">-const*$M645*$K645*I645</f>
        <v>16.7815489146458</v>
      </c>
      <c r="U645" s="72" t="n">
        <f aca="false">omega*EXP(-A645/tau)*30/PI()</f>
        <v>5310.32505022975</v>
      </c>
      <c r="V645" s="70" t="n">
        <f aca="false">const*($O645/omega)*K645*(wy*I645-wz*(H645-Q645))</f>
        <v>0.100482579863495</v>
      </c>
      <c r="W645" s="70" t="n">
        <f aca="false">const*($O645/omega)*K645*(wz*(G645-P645)-wx*I645)</f>
        <v>12.9674455141917</v>
      </c>
      <c r="X645" s="70" t="n">
        <f aca="false">const*($O645/omega)*K645*(wx*(H645-Q645)-wy*(G645-P645))</f>
        <v>8.23362581803893</v>
      </c>
      <c r="Y645" s="70" t="n">
        <f aca="false">R645+V645</f>
        <v>-0.362899277140494</v>
      </c>
      <c r="Z645" s="70" t="n">
        <f aca="false">S645+W645</f>
        <v>2.31566120904917</v>
      </c>
      <c r="AA645" s="70" t="n">
        <f aca="false">T645+X645-32.174</f>
        <v>-7.15882526731531</v>
      </c>
      <c r="AB645" s="0" t="n">
        <f aca="false">IF(($D645-height)*($D646-height)&lt;0,1,0)</f>
        <v>0</v>
      </c>
    </row>
    <row r="646" customFormat="false" ht="12.75" hidden="false" customHeight="false" outlineLevel="0" collapsed="false">
      <c r="A646" s="0" t="n">
        <f aca="false">A645+dt</f>
        <v>6.13999999999991</v>
      </c>
      <c r="B646" s="70" t="n">
        <f aca="false">B645+G645*dt+0.5*Y645*dt*dt</f>
        <v>13.7941295932793</v>
      </c>
      <c r="C646" s="70" t="n">
        <f aca="false">C645+H645*dt+0.5*Z645*dt*dt</f>
        <v>324.570354381279</v>
      </c>
      <c r="D646" s="70" t="n">
        <f aca="false">D645+I645*dt+0.5*AA645*dt*dt</f>
        <v>-152.911911137924</v>
      </c>
      <c r="E646" s="1" t="n">
        <f aca="false">SQRT(B646^2+C646^2)</f>
        <v>324.863345045921</v>
      </c>
      <c r="F646" s="1" t="n">
        <f aca="false">ATAN2(C646,B646)*180/PI()</f>
        <v>2.43358663518941</v>
      </c>
      <c r="G646" s="69" t="n">
        <f aca="false">G645+Y645*dt</f>
        <v>2.06784597215502</v>
      </c>
      <c r="H646" s="69" t="n">
        <f aca="false">H645+Z645*dt</f>
        <v>47.6402658846895</v>
      </c>
      <c r="I646" s="69" t="n">
        <f aca="false">I645+AA645*dt</f>
        <v>-75.0908362528761</v>
      </c>
      <c r="J646" s="1" t="n">
        <f aca="false">SQRT(G646^2+H646^2+I646^2)</f>
        <v>88.9522602842936</v>
      </c>
      <c r="K646" s="1" t="n">
        <f aca="false">IF(D646&gt;=hwind,SQRT((G646-vxw)^2+(H646-vyw)^2+I646^2),J646)</f>
        <v>88.9522602842936</v>
      </c>
      <c r="L646" s="1" t="n">
        <f aca="false">J646/1.467</f>
        <v>60.6354875830222</v>
      </c>
      <c r="M646" s="70" t="n">
        <f aca="false">cd0+cdspin*(spin/1000)*EXP(-A646/(tau*146.7/K646))</f>
        <v>0.468815201338432</v>
      </c>
      <c r="N646" s="71" t="n">
        <f aca="false">(romega/K646)*EXP(-A646/(tau*146.7/K646))</f>
        <v>0.819802265133468</v>
      </c>
      <c r="O646" s="71" t="n">
        <f aca="false">cl2_*N646/(cl0+cl1_*N646)</f>
        <v>0.36791914606763</v>
      </c>
      <c r="P646" s="71" t="n">
        <f aca="false">IF(D646&gt;=hwind,vxw,0)</f>
        <v>0</v>
      </c>
      <c r="Q646" s="71" t="n">
        <f aca="false">IF(D646&gt;=hwind,vyw,0)</f>
        <v>0</v>
      </c>
      <c r="R646" s="70" t="n">
        <f aca="false">-const*$M646*$K646*(G646-P646)</f>
        <v>-0.4628983309901</v>
      </c>
      <c r="S646" s="70" t="n">
        <f aca="false">-const*$M646*$K646*(H646-Q646)</f>
        <v>-10.6645271760571</v>
      </c>
      <c r="T646" s="70" t="n">
        <f aca="false">-const*$M646*$K646*I646</f>
        <v>16.809483511909</v>
      </c>
      <c r="U646" s="72" t="n">
        <f aca="false">omega*EXP(-A646/tau)*30/PI()</f>
        <v>5308.55523686495</v>
      </c>
      <c r="V646" s="70" t="n">
        <f aca="false">const*($O646/omega)*K646*(wy*I646-wz*(H646-Q646))</f>
        <v>0.10011400853214</v>
      </c>
      <c r="W646" s="70" t="n">
        <f aca="false">const*($O646/omega)*K646*(wz*(G646-P646)-wx*I646)</f>
        <v>12.9871729702287</v>
      </c>
      <c r="X646" s="70" t="n">
        <f aca="false">const*($O646/omega)*K646*(wx*(H646-Q646)-wy*(G646-P646))</f>
        <v>8.24227595038594</v>
      </c>
      <c r="Y646" s="70" t="n">
        <f aca="false">R646+V646</f>
        <v>-0.362784322457961</v>
      </c>
      <c r="Z646" s="70" t="n">
        <f aca="false">S646+W646</f>
        <v>2.32264579417164</v>
      </c>
      <c r="AA646" s="70" t="n">
        <f aca="false">T646+X646-32.174</f>
        <v>-7.12224053770504</v>
      </c>
      <c r="AB646" s="0" t="n">
        <f aca="false">IF(($D646-height)*($D647-height)&lt;0,1,0)</f>
        <v>0</v>
      </c>
    </row>
    <row r="647" customFormat="false" ht="12.75" hidden="false" customHeight="false" outlineLevel="0" collapsed="false">
      <c r="A647" s="0" t="n">
        <f aca="false">A646+dt</f>
        <v>6.14999999999991</v>
      </c>
      <c r="B647" s="70" t="n">
        <f aca="false">B646+G646*dt+0.5*Y646*dt*dt</f>
        <v>13.8147899137847</v>
      </c>
      <c r="C647" s="70" t="n">
        <f aca="false">C646+H646*dt+0.5*Z646*dt*dt</f>
        <v>325.046873172416</v>
      </c>
      <c r="D647" s="70" t="n">
        <f aca="false">D646+I646*dt+0.5*AA646*dt*dt</f>
        <v>-153.663175612479</v>
      </c>
      <c r="E647" s="1" t="n">
        <f aca="false">SQRT(B647^2+C647^2)</f>
        <v>325.340311334957</v>
      </c>
      <c r="F647" s="1" t="n">
        <f aca="false">ATAN2(C647,B647)*180/PI()</f>
        <v>2.43365849976251</v>
      </c>
      <c r="G647" s="69" t="n">
        <f aca="false">G646+Y646*dt</f>
        <v>2.06421812893044</v>
      </c>
      <c r="H647" s="69" t="n">
        <f aca="false">H646+Z646*dt</f>
        <v>47.6634923426312</v>
      </c>
      <c r="I647" s="69" t="n">
        <f aca="false">I646+AA646*dt</f>
        <v>-75.1620586582532</v>
      </c>
      <c r="J647" s="1" t="n">
        <f aca="false">SQRT(G647^2+H647^2+I647^2)</f>
        <v>89.0247412831206</v>
      </c>
      <c r="K647" s="1" t="n">
        <f aca="false">IF(D647&gt;=hwind,SQRT((G647-vxw)^2+(H647-vyw)^2+I647^2),J647)</f>
        <v>89.0247412831206</v>
      </c>
      <c r="L647" s="1" t="n">
        <f aca="false">J647/1.467</f>
        <v>60.6848952168511</v>
      </c>
      <c r="M647" s="70" t="n">
        <f aca="false">cd0+cdspin*(spin/1000)*EXP(-A647/(tau*146.7/K647))</f>
        <v>0.468764232596599</v>
      </c>
      <c r="N647" s="71" t="n">
        <f aca="false">(romega/K647)*EXP(-A647/(tau*146.7/K647))</f>
        <v>0.818886318222571</v>
      </c>
      <c r="O647" s="71" t="n">
        <f aca="false">cl2_*N647/(cl0+cl1_*N647)</f>
        <v>0.367823033668988</v>
      </c>
      <c r="P647" s="71" t="n">
        <f aca="false">IF(D647&gt;=hwind,vxw,0)</f>
        <v>0</v>
      </c>
      <c r="Q647" s="71" t="n">
        <f aca="false">IF(D647&gt;=hwind,vyw,0)</f>
        <v>0</v>
      </c>
      <c r="R647" s="70" t="n">
        <f aca="false">-const*$M647*$K647*(G647-P647)</f>
        <v>-0.462412462716506</v>
      </c>
      <c r="S647" s="70" t="n">
        <f aca="false">-const*$M647*$K647*(H647-Q647)</f>
        <v>-10.6772596204479</v>
      </c>
      <c r="T647" s="70" t="n">
        <f aca="false">-const*$M647*$K647*I647</f>
        <v>16.8373061741367</v>
      </c>
      <c r="U647" s="72" t="n">
        <f aca="false">omega*EXP(-A647/tau)*30/PI()</f>
        <v>5306.78601333963</v>
      </c>
      <c r="V647" s="70" t="n">
        <f aca="false">const*($O647/omega)*K647*(wy*I647-wz*(H647-Q647))</f>
        <v>0.0997512620799522</v>
      </c>
      <c r="W647" s="70" t="n">
        <f aca="false">const*($O647/omega)*K647*(wz*(G647-P647)-wx*I647)</f>
        <v>13.0068154205592</v>
      </c>
      <c r="X647" s="70" t="n">
        <f aca="false">const*($O647/omega)*K647*(wx*(H647-Q647)-wy*(G647-P647))</f>
        <v>8.25092029987013</v>
      </c>
      <c r="Y647" s="70" t="n">
        <f aca="false">R647+V647</f>
        <v>-0.362661200636554</v>
      </c>
      <c r="Z647" s="70" t="n">
        <f aca="false">S647+W647</f>
        <v>2.32955580011134</v>
      </c>
      <c r="AA647" s="70" t="n">
        <f aca="false">T647+X647-32.174</f>
        <v>-7.0857735259932</v>
      </c>
      <c r="AB647" s="0" t="n">
        <f aca="false">IF(($D647-height)*($D648-height)&lt;0,1,0)</f>
        <v>0</v>
      </c>
    </row>
    <row r="648" customFormat="false" ht="12.75" hidden="false" customHeight="false" outlineLevel="0" collapsed="false">
      <c r="A648" s="0" t="n">
        <f aca="false">A647+dt</f>
        <v>6.15999999999991</v>
      </c>
      <c r="B648" s="70" t="n">
        <f aca="false">B647+G647*dt+0.5*Y647*dt*dt</f>
        <v>13.835413962014</v>
      </c>
      <c r="C648" s="70" t="n">
        <f aca="false">C647+H647*dt+0.5*Z647*dt*dt</f>
        <v>325.523624573632</v>
      </c>
      <c r="D648" s="70" t="n">
        <f aca="false">D647+I647*dt+0.5*AA647*dt*dt</f>
        <v>-154.415150487738</v>
      </c>
      <c r="E648" s="1" t="n">
        <f aca="false">SQRT(B648^2+C648^2)</f>
        <v>325.817508484512</v>
      </c>
      <c r="F648" s="1" t="n">
        <f aca="false">ATAN2(C648,B648)*180/PI()</f>
        <v>2.4337220441329</v>
      </c>
      <c r="G648" s="69" t="n">
        <f aca="false">G647+Y647*dt</f>
        <v>2.06059151692407</v>
      </c>
      <c r="H648" s="69" t="n">
        <f aca="false">H647+Z647*dt</f>
        <v>47.6867879006324</v>
      </c>
      <c r="I648" s="69" t="n">
        <f aca="false">I647+AA647*dt</f>
        <v>-75.2329163935131</v>
      </c>
      <c r="J648" s="1" t="n">
        <f aca="false">SQRT(G648^2+H648^2+I648^2)</f>
        <v>89.0969555414373</v>
      </c>
      <c r="K648" s="1" t="n">
        <f aca="false">IF(D648&gt;=hwind,SQRT((G648-vxw)^2+(H648-vyw)^2+I648^2),J648)</f>
        <v>89.0969555414373</v>
      </c>
      <c r="L648" s="1" t="n">
        <f aca="false">J648/1.467</f>
        <v>60.7341210234746</v>
      </c>
      <c r="M648" s="70" t="n">
        <f aca="false">cd0+cdspin*(spin/1000)*EXP(-A648/(tau*146.7/K648))</f>
        <v>0.468713286699287</v>
      </c>
      <c r="N648" s="71" t="n">
        <f aca="false">(romega/K648)*EXP(-A648/(tau*146.7/K648))</f>
        <v>0.817974421713655</v>
      </c>
      <c r="O648" s="71" t="n">
        <f aca="false">cl2_*N648/(cl0+cl1_*N648)</f>
        <v>0.367727182502412</v>
      </c>
      <c r="P648" s="71" t="n">
        <f aca="false">IF(D648&gt;=hwind,vxw,0)</f>
        <v>0</v>
      </c>
      <c r="Q648" s="71" t="n">
        <f aca="false">IF(D648&gt;=hwind,vyw,0)</f>
        <v>0</v>
      </c>
      <c r="R648" s="70" t="n">
        <f aca="false">-const*$M648*$K648*(G648-P648)</f>
        <v>-0.461924281574902</v>
      </c>
      <c r="S648" s="70" t="n">
        <f aca="false">-const*$M648*$K648*(H648-Q648)</f>
        <v>-10.6899815226338</v>
      </c>
      <c r="T648" s="70" t="n">
        <f aca="false">-const*$M648*$K648*I648</f>
        <v>16.8650169480139</v>
      </c>
      <c r="U648" s="72" t="n">
        <f aca="false">omega*EXP(-A648/tau)*30/PI()</f>
        <v>5305.01737945721</v>
      </c>
      <c r="V648" s="70" t="n">
        <f aca="false">const*($O648/omega)*K648*(wy*I648-wz*(H648-Q648))</f>
        <v>0.099394322245405</v>
      </c>
      <c r="W648" s="70" t="n">
        <f aca="false">const*($O648/omega)*K648*(wz*(G648-P648)-wx*I648)</f>
        <v>13.0263729603534</v>
      </c>
      <c r="X648" s="70" t="n">
        <f aca="false">const*($O648/omega)*K648*(wx*(H648-Q648)-wy*(G648-P648))</f>
        <v>8.25955878570374</v>
      </c>
      <c r="Y648" s="70" t="n">
        <f aca="false">R648+V648</f>
        <v>-0.362529959329497</v>
      </c>
      <c r="Z648" s="70" t="n">
        <f aca="false">S648+W648</f>
        <v>2.33639143771961</v>
      </c>
      <c r="AA648" s="70" t="n">
        <f aca="false">T648+X648-32.174</f>
        <v>-7.04942426628234</v>
      </c>
      <c r="AB648" s="0" t="n">
        <f aca="false">IF(($D648-height)*($D649-height)&lt;0,1,0)</f>
        <v>0</v>
      </c>
    </row>
    <row r="649" customFormat="false" ht="12.75" hidden="false" customHeight="false" outlineLevel="0" collapsed="false">
      <c r="A649" s="0" t="n">
        <f aca="false">A648+dt</f>
        <v>6.16999999999991</v>
      </c>
      <c r="B649" s="70" t="n">
        <f aca="false">B648+G648*dt+0.5*Y648*dt*dt</f>
        <v>13.8560017506853</v>
      </c>
      <c r="C649" s="70" t="n">
        <f aca="false">C648+H648*dt+0.5*Z648*dt*dt</f>
        <v>326.00060927221</v>
      </c>
      <c r="D649" s="70" t="n">
        <f aca="false">D648+I648*dt+0.5*AA648*dt*dt</f>
        <v>-155.167832122887</v>
      </c>
      <c r="E649" s="1" t="n">
        <f aca="false">SQRT(B649^2+C649^2)</f>
        <v>326.294937181635</v>
      </c>
      <c r="F649" s="1" t="n">
        <f aca="false">ATAN2(C649,B649)*180/PI()</f>
        <v>2.43377730177634</v>
      </c>
      <c r="G649" s="69" t="n">
        <f aca="false">G648+Y648*dt</f>
        <v>2.05696621733078</v>
      </c>
      <c r="H649" s="69" t="n">
        <f aca="false">H648+Z648*dt</f>
        <v>47.7101518150096</v>
      </c>
      <c r="I649" s="69" t="n">
        <f aca="false">I648+AA648*dt</f>
        <v>-75.3034106361759</v>
      </c>
      <c r="J649" s="1" t="n">
        <f aca="false">SQRT(G649^2+H649^2+I649^2)</f>
        <v>89.1689034903482</v>
      </c>
      <c r="K649" s="1" t="n">
        <f aca="false">IF(D649&gt;=hwind,SQRT((G649-vxw)^2+(H649-vyw)^2+I649^2),J649)</f>
        <v>89.1689034903482</v>
      </c>
      <c r="L649" s="1" t="n">
        <f aca="false">J649/1.467</f>
        <v>60.7831652967609</v>
      </c>
      <c r="M649" s="70" t="n">
        <f aca="false">cd0+cdspin*(spin/1000)*EXP(-A649/(tau*146.7/K649))</f>
        <v>0.468662363838853</v>
      </c>
      <c r="N649" s="71" t="n">
        <f aca="false">(romega/K649)*EXP(-A649/(tau*146.7/K649))</f>
        <v>0.817066554568415</v>
      </c>
      <c r="O649" s="71" t="n">
        <f aca="false">cl2_*N649/(cl0+cl1_*N649)</f>
        <v>0.367631592112286</v>
      </c>
      <c r="P649" s="71" t="n">
        <f aca="false">IF(D649&gt;=hwind,vxw,0)</f>
        <v>0</v>
      </c>
      <c r="Q649" s="71" t="n">
        <f aca="false">IF(D649&gt;=hwind,vyw,0)</f>
        <v>0</v>
      </c>
      <c r="R649" s="70" t="n">
        <f aca="false">-const*$M649*$K649*(G649-P649)</f>
        <v>-0.461433816900176</v>
      </c>
      <c r="S649" s="70" t="n">
        <f aca="false">-const*$M649*$K649*(H649-Q649)</f>
        <v>-10.702692767339</v>
      </c>
      <c r="T649" s="70" t="n">
        <f aca="false">-const*$M649*$K649*I649</f>
        <v>16.8926158838632</v>
      </c>
      <c r="U649" s="72" t="n">
        <f aca="false">omega*EXP(-A649/tau)*30/PI()</f>
        <v>5303.24933502117</v>
      </c>
      <c r="V649" s="70" t="n">
        <f aca="false">const*($O649/omega)*K649*(wy*I649-wz*(H649-Q649))</f>
        <v>0.0990431706216671</v>
      </c>
      <c r="W649" s="70" t="n">
        <f aca="false">const*($O649/omega)*K649*(wz*(G649-P649)-wx*I649)</f>
        <v>13.0458456870307</v>
      </c>
      <c r="X649" s="70" t="n">
        <f aca="false">const*($O649/omega)*K649*(wx*(H649-Q649)-wy*(G649-P649))</f>
        <v>8.26819132731736</v>
      </c>
      <c r="Y649" s="70" t="n">
        <f aca="false">R649+V649</f>
        <v>-0.362390646278509</v>
      </c>
      <c r="Z649" s="70" t="n">
        <f aca="false">S649+W649</f>
        <v>2.34315291969171</v>
      </c>
      <c r="AA649" s="70" t="n">
        <f aca="false">T649+X649-32.174</f>
        <v>-7.01319278881942</v>
      </c>
      <c r="AB649" s="0" t="n">
        <f aca="false">IF(($D649-height)*($D650-height)&lt;0,1,0)</f>
        <v>0</v>
      </c>
    </row>
    <row r="650" customFormat="false" ht="12.75" hidden="false" customHeight="false" outlineLevel="0" collapsed="false">
      <c r="A650" s="0" t="n">
        <f aca="false">A649+dt</f>
        <v>6.17999999999991</v>
      </c>
      <c r="B650" s="70" t="n">
        <f aca="false">B649+G649*dt+0.5*Y649*dt*dt</f>
        <v>13.8765532933263</v>
      </c>
      <c r="C650" s="70" t="n">
        <f aca="false">C649+H649*dt+0.5*Z649*dt*dt</f>
        <v>326.477827948006</v>
      </c>
      <c r="D650" s="70" t="n">
        <f aca="false">D649+I649*dt+0.5*AA649*dt*dt</f>
        <v>-155.921216888888</v>
      </c>
      <c r="E650" s="1" t="n">
        <f aca="false">SQRT(B650^2+C650^2)</f>
        <v>326.772598106008</v>
      </c>
      <c r="F650" s="1" t="n">
        <f aca="false">ATAN2(C650,B650)*180/PI()</f>
        <v>2.43382430620484</v>
      </c>
      <c r="G650" s="69" t="n">
        <f aca="false">G649+Y649*dt</f>
        <v>2.05334231086799</v>
      </c>
      <c r="H650" s="69" t="n">
        <f aca="false">H649+Z649*dt</f>
        <v>47.7335833442065</v>
      </c>
      <c r="I650" s="69" t="n">
        <f aca="false">I649+AA649*dt</f>
        <v>-75.3735425640641</v>
      </c>
      <c r="J650" s="1" t="n">
        <f aca="false">SQRT(G650^2+H650^2+I650^2)</f>
        <v>89.2405855661015</v>
      </c>
      <c r="K650" s="1" t="n">
        <f aca="false">IF(D650&gt;=hwind,SQRT((G650-vxw)^2+(H650-vyw)^2+I650^2),J650)</f>
        <v>89.2405855661015</v>
      </c>
      <c r="L650" s="1" t="n">
        <f aca="false">J650/1.467</f>
        <v>60.8320283340842</v>
      </c>
      <c r="M650" s="70" t="n">
        <f aca="false">cd0+cdspin*(spin/1000)*EXP(-A650/(tau*146.7/K650))</f>
        <v>0.468611464205545</v>
      </c>
      <c r="N650" s="71" t="n">
        <f aca="false">(romega/K650)*EXP(-A650/(tau*146.7/K650))</f>
        <v>0.816162695848946</v>
      </c>
      <c r="O650" s="71" t="n">
        <f aca="false">cl2_*N650/(cl0+cl1_*N650)</f>
        <v>0.367536262038562</v>
      </c>
      <c r="P650" s="71" t="n">
        <f aca="false">IF(D650&gt;=hwind,vxw,0)</f>
        <v>0</v>
      </c>
      <c r="Q650" s="71" t="n">
        <f aca="false">IF(D650&gt;=hwind,vyw,0)</f>
        <v>0</v>
      </c>
      <c r="R650" s="70" t="n">
        <f aca="false">-const*$M650*$K650*(G650-P650)</f>
        <v>-0.460941097968633</v>
      </c>
      <c r="S650" s="70" t="n">
        <f aca="false">-const*$M650*$K650*(H650-Q650)</f>
        <v>-10.7153932396956</v>
      </c>
      <c r="T650" s="70" t="n">
        <f aca="false">-const*$M650*$K650*I650</f>
        <v>16.9201030356106</v>
      </c>
      <c r="U650" s="72" t="n">
        <f aca="false">omega*EXP(-A650/tau)*30/PI()</f>
        <v>5301.48187983505</v>
      </c>
      <c r="V650" s="70" t="n">
        <f aca="false">const*($O650/omega)*K650*(wy*I650-wz*(H650-Q650))</f>
        <v>0.0986977886589538</v>
      </c>
      <c r="W650" s="70" t="n">
        <f aca="false">const*($O650/omega)*K650*(wz*(G650-P650)-wx*I650)</f>
        <v>13.065233700234</v>
      </c>
      <c r="X650" s="70" t="n">
        <f aca="false">const*($O650/omega)*K650*(wx*(H650-Q650)-wy*(G650-P650))</f>
        <v>8.27681784436297</v>
      </c>
      <c r="Y650" s="70" t="n">
        <f aca="false">R650+V650</f>
        <v>-0.362243309309679</v>
      </c>
      <c r="Z650" s="70" t="n">
        <f aca="false">S650+W650</f>
        <v>2.34984046053843</v>
      </c>
      <c r="AA650" s="70" t="n">
        <f aca="false">T650+X650-32.174</f>
        <v>-6.97707912002643</v>
      </c>
      <c r="AB650" s="0" t="n">
        <f aca="false">IF(($D650-height)*($D651-height)&lt;0,1,0)</f>
        <v>0</v>
      </c>
    </row>
    <row r="651" customFormat="false" ht="12.75" hidden="false" customHeight="false" outlineLevel="0" collapsed="false">
      <c r="A651" s="0" t="n">
        <f aca="false">A650+dt</f>
        <v>6.18999999999991</v>
      </c>
      <c r="B651" s="70" t="n">
        <f aca="false">B650+G650*dt+0.5*Y650*dt*dt</f>
        <v>13.8970686042695</v>
      </c>
      <c r="C651" s="70" t="n">
        <f aca="false">C650+H650*dt+0.5*Z650*dt*dt</f>
        <v>326.955281273471</v>
      </c>
      <c r="D651" s="70" t="n">
        <f aca="false">D650+I650*dt+0.5*AA650*dt*dt</f>
        <v>-156.675301168484</v>
      </c>
      <c r="E651" s="1" t="n">
        <f aca="false">SQRT(B651^2+C651^2)</f>
        <v>327.250491929969</v>
      </c>
      <c r="F651" s="1" t="n">
        <f aca="false">ATAN2(C651,B651)*180/PI()</f>
        <v>2.43386309096537</v>
      </c>
      <c r="G651" s="69" t="n">
        <f aca="false">G650+Y650*dt</f>
        <v>2.0497198777749</v>
      </c>
      <c r="H651" s="69" t="n">
        <f aca="false">H650+Z650*dt</f>
        <v>47.7570817488119</v>
      </c>
      <c r="I651" s="69" t="n">
        <f aca="false">I650+AA650*dt</f>
        <v>-75.4433133552644</v>
      </c>
      <c r="J651" s="1" t="n">
        <f aca="false">SQRT(G651^2+H651^2+I651^2)</f>
        <v>89.312002210009</v>
      </c>
      <c r="K651" s="1" t="n">
        <f aca="false">IF(D651&gt;=hwind,SQRT((G651-vxw)^2+(H651-vyw)^2+I651^2),J651)</f>
        <v>89.312002210009</v>
      </c>
      <c r="L651" s="1" t="n">
        <f aca="false">J651/1.467</f>
        <v>60.8807104362706</v>
      </c>
      <c r="M651" s="70" t="n">
        <f aca="false">cd0+cdspin*(spin/1000)*EXP(-A651/(tau*146.7/K651))</f>
        <v>0.468560587987511</v>
      </c>
      <c r="N651" s="71" t="n">
        <f aca="false">(romega/K651)*EXP(-A651/(tau*146.7/K651))</f>
        <v>0.815262824717559</v>
      </c>
      <c r="O651" s="71" t="n">
        <f aca="false">cl2_*N651/(cl0+cl1_*N651)</f>
        <v>0.367441191816843</v>
      </c>
      <c r="P651" s="71" t="n">
        <f aca="false">IF(D651&gt;=hwind,vxw,0)</f>
        <v>0</v>
      </c>
      <c r="Q651" s="71" t="n">
        <f aca="false">IF(D651&gt;=hwind,vyw,0)</f>
        <v>0</v>
      </c>
      <c r="R651" s="70" t="n">
        <f aca="false">-const*$M651*$K651*(G651-P651)</f>
        <v>-0.460446153996259</v>
      </c>
      <c r="S651" s="70" t="n">
        <f aca="false">-const*$M651*$K651*(H651-Q651)</f>
        <v>-10.7280828252475</v>
      </c>
      <c r="T651" s="70" t="n">
        <f aca="false">-const*$M651*$K651*I651</f>
        <v>16.9474784607524</v>
      </c>
      <c r="U651" s="72" t="n">
        <f aca="false">omega*EXP(-A651/tau)*30/PI()</f>
        <v>5299.71501370249</v>
      </c>
      <c r="V651" s="70" t="n">
        <f aca="false">const*($O651/omega)*K651*(wy*I651-wz*(H651-Q651))</f>
        <v>0.0983581576668705</v>
      </c>
      <c r="W651" s="70" t="n">
        <f aca="false">const*($O651/omega)*K651*(wz*(G651-P651)-wx*I651)</f>
        <v>13.0845371018054</v>
      </c>
      <c r="X651" s="70" t="n">
        <f aca="false">const*($O651/omega)*K651*(wx*(H651-Q651)-wy*(G651-P651))</f>
        <v>8.28543825671695</v>
      </c>
      <c r="Y651" s="70" t="n">
        <f aca="false">R651+V651</f>
        <v>-0.362087996329389</v>
      </c>
      <c r="Z651" s="70" t="n">
        <f aca="false">S651+W651</f>
        <v>2.35645427655783</v>
      </c>
      <c r="AA651" s="70" t="n">
        <f aca="false">T651+X651-32.174</f>
        <v>-6.94108328253065</v>
      </c>
      <c r="AB651" s="0" t="n">
        <f aca="false">IF(($D651-height)*($D652-height)&lt;0,1,0)</f>
        <v>0</v>
      </c>
    </row>
    <row r="652" customFormat="false" ht="12.75" hidden="false" customHeight="false" outlineLevel="0" collapsed="false">
      <c r="A652" s="0" t="n">
        <f aca="false">A651+dt</f>
        <v>6.19999999999991</v>
      </c>
      <c r="B652" s="70" t="n">
        <f aca="false">B651+G651*dt+0.5*Y651*dt*dt</f>
        <v>13.9175476986474</v>
      </c>
      <c r="C652" s="70" t="n">
        <f aca="false">C651+H651*dt+0.5*Z651*dt*dt</f>
        <v>327.432969913673</v>
      </c>
      <c r="D652" s="70" t="n">
        <f aca="false">D651+I651*dt+0.5*AA651*dt*dt</f>
        <v>-157.430081356201</v>
      </c>
      <c r="E652" s="1" t="n">
        <f aca="false">SQRT(B652^2+C652^2)</f>
        <v>327.728619318534</v>
      </c>
      <c r="F652" s="1" t="n">
        <f aca="false">ATAN2(C652,B652)*180/PI()</f>
        <v>2.43389368963849</v>
      </c>
      <c r="G652" s="69" t="n">
        <f aca="false">G651+Y651*dt</f>
        <v>2.0460989978116</v>
      </c>
      <c r="H652" s="69" t="n">
        <f aca="false">H651+Z651*dt</f>
        <v>47.7806462915774</v>
      </c>
      <c r="I652" s="69" t="n">
        <f aca="false">I651+AA651*dt</f>
        <v>-75.5127241880897</v>
      </c>
      <c r="J652" s="1" t="n">
        <f aca="false">SQRT(G652^2+H652^2+I652^2)</f>
        <v>89.3831538683671</v>
      </c>
      <c r="K652" s="1" t="n">
        <f aca="false">IF(D652&gt;=hwind,SQRT((G652-vxw)^2+(H652-vyw)^2+I652^2),J652)</f>
        <v>89.3831538683671</v>
      </c>
      <c r="L652" s="1" t="n">
        <f aca="false">J652/1.467</f>
        <v>60.929211907544</v>
      </c>
      <c r="M652" s="70" t="n">
        <f aca="false">cd0+cdspin*(spin/1000)*EXP(-A652/(tau*146.7/K652))</f>
        <v>0.468509735370814</v>
      </c>
      <c r="N652" s="71" t="n">
        <f aca="false">(romega/K652)*EXP(-A652/(tau*146.7/K652))</f>
        <v>0.814366920436606</v>
      </c>
      <c r="O652" s="71" t="n">
        <f aca="false">cl2_*N652/(cl0+cl1_*N652)</f>
        <v>0.367346380978454</v>
      </c>
      <c r="P652" s="71" t="n">
        <f aca="false">IF(D652&gt;=hwind,vxw,0)</f>
        <v>0</v>
      </c>
      <c r="Q652" s="71" t="n">
        <f aca="false">IF(D652&gt;=hwind,vyw,0)</f>
        <v>0</v>
      </c>
      <c r="R652" s="70" t="n">
        <f aca="false">-const*$M652*$K652*(G652-P652)</f>
        <v>-0.459949014136999</v>
      </c>
      <c r="S652" s="70" t="n">
        <f aca="false">-const*$M652*$K652*(H652-Q652)</f>
        <v>-10.7407614099537</v>
      </c>
      <c r="T652" s="70" t="n">
        <f aca="false">-const*$M652*$K652*I652</f>
        <v>16.9747422203219</v>
      </c>
      <c r="U652" s="72" t="n">
        <f aca="false">omega*EXP(-A652/tau)*30/PI()</f>
        <v>5297.94873642716</v>
      </c>
      <c r="V652" s="70" t="n">
        <f aca="false">const*($O652/omega)*K652*(wy*I652-wz*(H652-Q652))</f>
        <v>0.0980242588167427</v>
      </c>
      <c r="W652" s="70" t="n">
        <f aca="false">const*($O652/omega)*K652*(wz*(G652-P652)-wx*I652)</f>
        <v>13.1037559957607</v>
      </c>
      <c r="X652" s="70" t="n">
        <f aca="false">const*($O652/omega)*K652*(wx*(H652-Q652)-wy*(G652-P652))</f>
        <v>8.29405248448301</v>
      </c>
      <c r="Y652" s="70" t="n">
        <f aca="false">R652+V652</f>
        <v>-0.361924755320257</v>
      </c>
      <c r="Z652" s="70" t="n">
        <f aca="false">S652+W652</f>
        <v>2.36299458580704</v>
      </c>
      <c r="AA652" s="70" t="n">
        <f aca="false">T652+X652-32.174</f>
        <v>-6.90520529519506</v>
      </c>
      <c r="AB652" s="0" t="n">
        <f aca="false">IF(($D652-height)*($D653-height)&lt;0,1,0)</f>
        <v>0</v>
      </c>
    </row>
    <row r="653" customFormat="false" ht="12.75" hidden="false" customHeight="false" outlineLevel="0" collapsed="false">
      <c r="A653" s="0" t="n">
        <f aca="false">A652+dt</f>
        <v>6.20999999999991</v>
      </c>
      <c r="B653" s="70" t="n">
        <f aca="false">B652+G652*dt+0.5*Y652*dt*dt</f>
        <v>13.9379905923878</v>
      </c>
      <c r="C653" s="70" t="n">
        <f aca="false">C652+H652*dt+0.5*Z652*dt*dt</f>
        <v>327.910894526319</v>
      </c>
      <c r="D653" s="70" t="n">
        <f aca="false">D652+I652*dt+0.5*AA652*dt*dt</f>
        <v>-158.185553858347</v>
      </c>
      <c r="E653" s="1" t="n">
        <f aca="false">SQRT(B653^2+C653^2)</f>
        <v>328.206980929419</v>
      </c>
      <c r="F653" s="1" t="n">
        <f aca="false">ATAN2(C653,B653)*180/PI()</f>
        <v>2.43391613583709</v>
      </c>
      <c r="G653" s="69" t="n">
        <f aca="false">G652+Y652*dt</f>
        <v>2.0424797502584</v>
      </c>
      <c r="H653" s="69" t="n">
        <f aca="false">H652+Z652*dt</f>
        <v>47.8042762374355</v>
      </c>
      <c r="I653" s="69" t="n">
        <f aca="false">I652+AA652*dt</f>
        <v>-75.5817762410416</v>
      </c>
      <c r="J653" s="1" t="n">
        <f aca="false">SQRT(G653^2+H653^2+I653^2)</f>
        <v>89.4540409923786</v>
      </c>
      <c r="K653" s="1" t="n">
        <f aca="false">IF(D653&gt;=hwind,SQRT((G653-vxw)^2+(H653-vyw)^2+I653^2),J653)</f>
        <v>89.4540409923786</v>
      </c>
      <c r="L653" s="1" t="n">
        <f aca="false">J653/1.467</f>
        <v>60.9775330554728</v>
      </c>
      <c r="M653" s="70" t="n">
        <f aca="false">cd0+cdspin*(spin/1000)*EXP(-A653/(tau*146.7/K653))</f>
        <v>0.468458906539441</v>
      </c>
      <c r="N653" s="71" t="n">
        <f aca="false">(romega/K653)*EXP(-A653/(tau*146.7/K653))</f>
        <v>0.813474962368282</v>
      </c>
      <c r="O653" s="71" t="n">
        <f aca="false">cl2_*N653/(cl0+cl1_*N653)</f>
        <v>0.36725182905052</v>
      </c>
      <c r="P653" s="71" t="n">
        <f aca="false">IF(D653&gt;=hwind,vxw,0)</f>
        <v>0</v>
      </c>
      <c r="Q653" s="71" t="n">
        <f aca="false">IF(D653&gt;=hwind,vyw,0)</f>
        <v>0</v>
      </c>
      <c r="R653" s="70" t="n">
        <f aca="false">-const*$M653*$K653*(G653-P653)</f>
        <v>-0.459449707481064</v>
      </c>
      <c r="S653" s="70" t="n">
        <f aca="false">-const*$M653*$K653*(H653-Q653)</f>
        <v>-10.7534288801909</v>
      </c>
      <c r="T653" s="70" t="n">
        <f aca="false">-const*$M653*$K653*I653</f>
        <v>17.0018943788562</v>
      </c>
      <c r="U653" s="72" t="n">
        <f aca="false">omega*EXP(-A653/tau)*30/PI()</f>
        <v>5296.1830478128</v>
      </c>
      <c r="V653" s="70" t="n">
        <f aca="false">const*($O653/omega)*K653*(wy*I653-wz*(H653-Q653))</f>
        <v>0.0976960731439404</v>
      </c>
      <c r="W653" s="70" t="n">
        <f aca="false">const*($O653/omega)*K653*(wz*(G653-P653)-wx*I653)</f>
        <v>13.1228904882652</v>
      </c>
      <c r="X653" s="70" t="n">
        <f aca="false">const*($O653/omega)*K653*(wx*(H653-Q653)-wy*(G653-P653))</f>
        <v>8.30266044799519</v>
      </c>
      <c r="Y653" s="70" t="n">
        <f aca="false">R653+V653</f>
        <v>-0.361753634337124</v>
      </c>
      <c r="Z653" s="70" t="n">
        <f aca="false">S653+W653</f>
        <v>2.3694616080743</v>
      </c>
      <c r="AA653" s="70" t="n">
        <f aca="false">T653+X653-32.174</f>
        <v>-6.86944517314865</v>
      </c>
      <c r="AB653" s="0" t="n">
        <f aca="false">IF(($D653-height)*($D654-height)&lt;0,1,0)</f>
        <v>0</v>
      </c>
    </row>
    <row r="654" customFormat="false" ht="12.75" hidden="false" customHeight="false" outlineLevel="0" collapsed="false">
      <c r="A654" s="0" t="n">
        <f aca="false">A653+dt</f>
        <v>6.21999999999991</v>
      </c>
      <c r="B654" s="70" t="n">
        <f aca="false">B653+G653*dt+0.5*Y653*dt*dt</f>
        <v>13.9583973022086</v>
      </c>
      <c r="C654" s="70" t="n">
        <f aca="false">C653+H653*dt+0.5*Z653*dt*dt</f>
        <v>328.389055761773</v>
      </c>
      <c r="D654" s="70" t="n">
        <f aca="false">D653+I653*dt+0.5*AA653*dt*dt</f>
        <v>-158.941715093016</v>
      </c>
      <c r="E654" s="1" t="n">
        <f aca="false">SQRT(B654^2+C654^2)</f>
        <v>328.685577413058</v>
      </c>
      <c r="F654" s="1" t="n">
        <f aca="false">ATAN2(C654,B654)*180/PI()</f>
        <v>2.43393046320507</v>
      </c>
      <c r="G654" s="69" t="n">
        <f aca="false">G653+Y653*dt</f>
        <v>2.03886221391503</v>
      </c>
      <c r="H654" s="69" t="n">
        <f aca="false">H653+Z653*dt</f>
        <v>47.8279708535163</v>
      </c>
      <c r="I654" s="69" t="n">
        <f aca="false">I653+AA653*dt</f>
        <v>-75.6504706927731</v>
      </c>
      <c r="J654" s="1" t="n">
        <f aca="false">SQRT(G654^2+H654^2+I654^2)</f>
        <v>89.5246640380753</v>
      </c>
      <c r="K654" s="1" t="n">
        <f aca="false">IF(D654&gt;=hwind,SQRT((G654-vxw)^2+(H654-vyw)^2+I654^2),J654)</f>
        <v>89.5246640380753</v>
      </c>
      <c r="L654" s="1" t="n">
        <f aca="false">J654/1.467</f>
        <v>61.0256741909171</v>
      </c>
      <c r="M654" s="70" t="n">
        <f aca="false">cd0+cdspin*(spin/1000)*EXP(-A654/(tau*146.7/K654))</f>
        <v>0.468408101675322</v>
      </c>
      <c r="N654" s="71" t="n">
        <f aca="false">(romega/K654)*EXP(-A654/(tau*146.7/K654))</f>
        <v>0.812586929974427</v>
      </c>
      <c r="O654" s="71" t="n">
        <f aca="false">cl2_*N654/(cl0+cl1_*N654)</f>
        <v>0.367157535556038</v>
      </c>
      <c r="P654" s="71" t="n">
        <f aca="false">IF(D654&gt;=hwind,vxw,0)</f>
        <v>0</v>
      </c>
      <c r="Q654" s="71" t="n">
        <f aca="false">IF(D654&gt;=hwind,vyw,0)</f>
        <v>0</v>
      </c>
      <c r="R654" s="70" t="n">
        <f aca="false">-const*$M654*$K654*(G654-P654)</f>
        <v>-0.458948263053262</v>
      </c>
      <c r="S654" s="70" t="n">
        <f aca="false">-const*$M654*$K654*(H654-Q654)</f>
        <v>-10.7660851227576</v>
      </c>
      <c r="T654" s="70" t="n">
        <f aca="false">-const*$M654*$K654*I654</f>
        <v>17.0289350043626</v>
      </c>
      <c r="U654" s="72" t="n">
        <f aca="false">omega*EXP(-A654/tau)*30/PI()</f>
        <v>5294.41794766323</v>
      </c>
      <c r="V654" s="70" t="n">
        <f aca="false">const*($O654/omega)*K654*(wy*I654-wz*(H654-Q654))</f>
        <v>0.0973735815501881</v>
      </c>
      <c r="W654" s="70" t="n">
        <f aca="false">const*($O654/omega)*K654*(wz*(G654-P654)-wx*I654)</f>
        <v>13.1419406876086</v>
      </c>
      <c r="X654" s="70" t="n">
        <f aca="false">const*($O654/omega)*K654*(wx*(H654-Q654)-wy*(G654-P654))</f>
        <v>8.31126206782089</v>
      </c>
      <c r="Y654" s="70" t="n">
        <f aca="false">R654+V654</f>
        <v>-0.361574681503074</v>
      </c>
      <c r="Z654" s="70" t="n">
        <f aca="false">S654+W654</f>
        <v>2.37585556485099</v>
      </c>
      <c r="AA654" s="70" t="n">
        <f aca="false">T654+X654-32.174</f>
        <v>-6.83380292781649</v>
      </c>
      <c r="AB654" s="0" t="n">
        <f aca="false">IF(($D654-height)*($D655-height)&lt;0,1,0)</f>
        <v>0</v>
      </c>
    </row>
    <row r="655" customFormat="false" ht="12.75" hidden="false" customHeight="false" outlineLevel="0" collapsed="false">
      <c r="A655" s="0" t="n">
        <f aca="false">A654+dt</f>
        <v>6.22999999999991</v>
      </c>
      <c r="B655" s="70" t="n">
        <f aca="false">B654+G654*dt+0.5*Y654*dt*dt</f>
        <v>13.9787678456137</v>
      </c>
      <c r="C655" s="70" t="n">
        <f aca="false">C654+H654*dt+0.5*Z654*dt*dt</f>
        <v>328.867454263087</v>
      </c>
      <c r="D655" s="70" t="n">
        <f aca="false">D654+I654*dt+0.5*AA654*dt*dt</f>
        <v>-159.69856149009</v>
      </c>
      <c r="E655" s="1" t="n">
        <f aca="false">SQRT(B655^2+C655^2)</f>
        <v>329.164409412629</v>
      </c>
      <c r="F655" s="1" t="n">
        <f aca="false">ATAN2(C655,B655)*180/PI()</f>
        <v>2.433936705416</v>
      </c>
      <c r="G655" s="69" t="n">
        <f aca="false">G654+Y654*dt</f>
        <v>2.0352464671</v>
      </c>
      <c r="H655" s="69" t="n">
        <f aca="false">H654+Z654*dt</f>
        <v>47.8517294091648</v>
      </c>
      <c r="I655" s="69" t="n">
        <f aca="false">I654+AA654*dt</f>
        <v>-75.7188087220513</v>
      </c>
      <c r="J655" s="1" t="n">
        <f aca="false">SQRT(G655^2+H655^2+I655^2)</f>
        <v>89.5950234662415</v>
      </c>
      <c r="K655" s="1" t="n">
        <f aca="false">IF(D655&gt;=hwind,SQRT((G655-vxw)^2+(H655-vyw)^2+I655^2),J655)</f>
        <v>89.5950234662415</v>
      </c>
      <c r="L655" s="1" t="n">
        <f aca="false">J655/1.467</f>
        <v>61.0736356279765</v>
      </c>
      <c r="M655" s="70" t="n">
        <f aca="false">cd0+cdspin*(spin/1000)*EXP(-A655/(tau*146.7/K655))</f>
        <v>0.468357320958331</v>
      </c>
      <c r="N655" s="71" t="n">
        <f aca="false">(romega/K655)*EXP(-A655/(tau*146.7/K655))</f>
        <v>0.811702802816322</v>
      </c>
      <c r="O655" s="71" t="n">
        <f aca="false">cl2_*N655/(cl0+cl1_*N655)</f>
        <v>0.367063500013946</v>
      </c>
      <c r="P655" s="71" t="n">
        <f aca="false">IF(D655&gt;=hwind,vxw,0)</f>
        <v>0</v>
      </c>
      <c r="Q655" s="71" t="n">
        <f aca="false">IF(D655&gt;=hwind,vyw,0)</f>
        <v>0</v>
      </c>
      <c r="R655" s="70" t="n">
        <f aca="false">-const*$M655*$K655*(G655-P655)</f>
        <v>-0.458444709811353</v>
      </c>
      <c r="S655" s="70" t="n">
        <f aca="false">-const*$M655*$K655*(H655-Q655)</f>
        <v>-10.7787300248772</v>
      </c>
      <c r="T655" s="70" t="n">
        <f aca="false">-const*$M655*$K655*I655</f>
        <v>17.0558641682863</v>
      </c>
      <c r="U655" s="72" t="n">
        <f aca="false">omega*EXP(-A655/tau)*30/PI()</f>
        <v>5292.65343578233</v>
      </c>
      <c r="V655" s="70" t="n">
        <f aca="false">const*($O655/omega)*K655*(wy*I655-wz*(H655-Q655))</f>
        <v>0.0970567648058684</v>
      </c>
      <c r="W655" s="70" t="n">
        <f aca="false">const*($O655/omega)*K655*(wz*(G655-P655)-wx*I655)</f>
        <v>13.160906704181</v>
      </c>
      <c r="X655" s="70" t="n">
        <f aca="false">const*($O655/omega)*K655*(wx*(H655-Q655)-wy*(G655-P655))</f>
        <v>8.31985726476369</v>
      </c>
      <c r="Y655" s="70" t="n">
        <f aca="false">R655+V655</f>
        <v>-0.361387945005485</v>
      </c>
      <c r="Z655" s="70" t="n">
        <f aca="false">S655+W655</f>
        <v>2.38217667930384</v>
      </c>
      <c r="AA655" s="70" t="n">
        <f aca="false">T655+X655-32.174</f>
        <v>-6.79827856695</v>
      </c>
      <c r="AB655" s="0" t="n">
        <f aca="false">IF(($D655-height)*($D656-height)&lt;0,1,0)</f>
        <v>0</v>
      </c>
    </row>
    <row r="656" customFormat="false" ht="12.75" hidden="false" customHeight="false" outlineLevel="0" collapsed="false">
      <c r="A656" s="0" t="n">
        <f aca="false">A655+dt</f>
        <v>6.23999999999991</v>
      </c>
      <c r="B656" s="70" t="n">
        <f aca="false">B655+G655*dt+0.5*Y655*dt*dt</f>
        <v>13.9991022408875</v>
      </c>
      <c r="C656" s="70" t="n">
        <f aca="false">C655+H655*dt+0.5*Z655*dt*dt</f>
        <v>329.346090666012</v>
      </c>
      <c r="D656" s="70" t="n">
        <f aca="false">D655+I655*dt+0.5*AA655*dt*dt</f>
        <v>-160.456089491239</v>
      </c>
      <c r="E656" s="1" t="n">
        <f aca="false">SQRT(B656^2+C656^2)</f>
        <v>329.643477564074</v>
      </c>
      <c r="F656" s="1" t="n">
        <f aca="false">ATAN2(C656,B656)*180/PI()</f>
        <v>2.43393489617191</v>
      </c>
      <c r="G656" s="69" t="n">
        <f aca="false">G655+Y655*dt</f>
        <v>2.03163258764994</v>
      </c>
      <c r="H656" s="69" t="n">
        <f aca="false">H655+Z655*dt</f>
        <v>47.8755511759578</v>
      </c>
      <c r="I656" s="69" t="n">
        <f aca="false">I655+AA655*dt</f>
        <v>-75.7867915077208</v>
      </c>
      <c r="J656" s="1" t="n">
        <f aca="false">SQRT(G656^2+H656^2+I656^2)</f>
        <v>89.6651197423374</v>
      </c>
      <c r="K656" s="1" t="n">
        <f aca="false">IF(D656&gt;=hwind,SQRT((G656-vxw)^2+(H656-vyw)^2+I656^2),J656)</f>
        <v>89.6651197423374</v>
      </c>
      <c r="L656" s="1" t="n">
        <f aca="false">J656/1.467</f>
        <v>61.1214176839382</v>
      </c>
      <c r="M656" s="70" t="n">
        <f aca="false">cd0+cdspin*(spin/1000)*EXP(-A656/(tau*146.7/K656))</f>
        <v>0.46830656456631</v>
      </c>
      <c r="N656" s="71" t="n">
        <f aca="false">(romega/K656)*EXP(-A656/(tau*146.7/K656))</f>
        <v>0.810822560554471</v>
      </c>
      <c r="O656" s="71" t="n">
        <f aca="false">cl2_*N656/(cl0+cl1_*N656)</f>
        <v>0.366969721939203</v>
      </c>
      <c r="P656" s="71" t="n">
        <f aca="false">IF(D656&gt;=hwind,vxw,0)</f>
        <v>0</v>
      </c>
      <c r="Q656" s="71" t="n">
        <f aca="false">IF(D656&gt;=hwind,vyw,0)</f>
        <v>0</v>
      </c>
      <c r="R656" s="70" t="n">
        <f aca="false">-const*$M656*$K656*(G656-P656)</f>
        <v>-0.457939076644432</v>
      </c>
      <c r="S656" s="70" t="n">
        <f aca="false">-const*$M656*$K656*(H656-Q656)</f>
        <v>-10.7913634742006</v>
      </c>
      <c r="T656" s="70" t="n">
        <f aca="false">-const*$M656*$K656*I656</f>
        <v>17.0826819454766</v>
      </c>
      <c r="U656" s="72" t="n">
        <f aca="false">omega*EXP(-A656/tau)*30/PI()</f>
        <v>5290.88951197404</v>
      </c>
      <c r="V656" s="70" t="n">
        <f aca="false">const*($O656/omega)*K656*(wy*I656-wz*(H656-Q656))</f>
        <v>0.0967456035523125</v>
      </c>
      <c r="W656" s="70" t="n">
        <f aca="false">const*($O656/omega)*K656*(wz*(G656-P656)-wx*I656)</f>
        <v>13.1797886504479</v>
      </c>
      <c r="X656" s="70" t="n">
        <f aca="false">const*($O656/omega)*K656*(wx*(H656-Q656)-wy*(G656-P656))</f>
        <v>8.32844595986643</v>
      </c>
      <c r="Y656" s="70" t="n">
        <f aca="false">R656+V656</f>
        <v>-0.361193473092119</v>
      </c>
      <c r="Z656" s="70" t="n">
        <f aca="false">S656+W656</f>
        <v>2.3884251762473</v>
      </c>
      <c r="AA656" s="70" t="n">
        <f aca="false">T656+X656-32.174</f>
        <v>-6.76287209465692</v>
      </c>
      <c r="AB656" s="0" t="n">
        <f aca="false">IF(($D656-height)*($D657-height)&lt;0,1,0)</f>
        <v>0</v>
      </c>
    </row>
    <row r="657" customFormat="false" ht="12.75" hidden="false" customHeight="false" outlineLevel="0" collapsed="false">
      <c r="A657" s="0" t="n">
        <f aca="false">A656+dt</f>
        <v>6.24999999999991</v>
      </c>
      <c r="B657" s="70" t="n">
        <f aca="false">B656+G656*dt+0.5*Y656*dt*dt</f>
        <v>14.0194005070903</v>
      </c>
      <c r="C657" s="70" t="n">
        <f aca="false">C656+H656*dt+0.5*Z656*dt*dt</f>
        <v>329.824965599031</v>
      </c>
      <c r="D657" s="70" t="n">
        <f aca="false">D656+I656*dt+0.5*AA656*dt*dt</f>
        <v>-161.214295549921</v>
      </c>
      <c r="E657" s="1" t="n">
        <f aca="false">SQRT(B657^2+C657^2)</f>
        <v>330.122782496119</v>
      </c>
      <c r="F657" s="1" t="n">
        <f aca="false">ATAN2(C657,B657)*180/PI()</f>
        <v>2.43392506920191</v>
      </c>
      <c r="G657" s="69" t="n">
        <f aca="false">G656+Y656*dt</f>
        <v>2.02802065291902</v>
      </c>
      <c r="H657" s="69" t="n">
        <f aca="false">H656+Z656*dt</f>
        <v>47.8994354277203</v>
      </c>
      <c r="I657" s="69" t="n">
        <f aca="false">I656+AA656*dt</f>
        <v>-75.8544202286674</v>
      </c>
      <c r="J657" s="1" t="n">
        <f aca="false">SQRT(G657^2+H657^2+I657^2)</f>
        <v>89.7349533364244</v>
      </c>
      <c r="K657" s="1" t="n">
        <f aca="false">IF(D657&gt;=hwind,SQRT((G657-vxw)^2+(H657-vyw)^2+I657^2),J657)</f>
        <v>89.7349533364244</v>
      </c>
      <c r="L657" s="1" t="n">
        <f aca="false">J657/1.467</f>
        <v>61.1690206792259</v>
      </c>
      <c r="M657" s="70" t="n">
        <f aca="false">cd0+cdspin*(spin/1000)*EXP(-A657/(tau*146.7/K657))</f>
        <v>0.468255832675071</v>
      </c>
      <c r="N657" s="71" t="n">
        <f aca="false">(romega/K657)*EXP(-A657/(tau*146.7/K657))</f>
        <v>0.809946182948384</v>
      </c>
      <c r="O657" s="71" t="n">
        <f aca="false">cl2_*N657/(cl0+cl1_*N657)</f>
        <v>0.366876200842852</v>
      </c>
      <c r="P657" s="71" t="n">
        <f aca="false">IF(D657&gt;=hwind,vxw,0)</f>
        <v>0</v>
      </c>
      <c r="Q657" s="71" t="n">
        <f aca="false">IF(D657&gt;=hwind,vyw,0)</f>
        <v>0</v>
      </c>
      <c r="R657" s="70" t="n">
        <f aca="false">-const*$M657*$K657*(G657-P657)</f>
        <v>-0.457431392371327</v>
      </c>
      <c r="S657" s="70" t="n">
        <f aca="false">-const*$M657*$K657*(H657-Q657)</f>
        <v>-10.8039853588106</v>
      </c>
      <c r="T657" s="70" t="n">
        <f aca="false">-const*$M657*$K657*I657</f>
        <v>17.1093884141547</v>
      </c>
      <c r="U657" s="72" t="n">
        <f aca="false">omega*EXP(-A657/tau)*30/PI()</f>
        <v>5289.12617604236</v>
      </c>
      <c r="V657" s="70" t="n">
        <f aca="false">const*($O657/omega)*K657*(wy*I657-wz*(H657-Q657))</f>
        <v>0.0964400783040817</v>
      </c>
      <c r="W657" s="70" t="n">
        <f aca="false">const*($O657/omega)*K657*(wz*(G657-P657)-wx*I657)</f>
        <v>13.1985866409265</v>
      </c>
      <c r="X657" s="70" t="n">
        <f aca="false">const*($O657/omega)*K657*(wx*(H657-Q657)-wy*(G657-P657))</f>
        <v>8.33702807441406</v>
      </c>
      <c r="Y657" s="70" t="n">
        <f aca="false">R657+V657</f>
        <v>-0.360991314067246</v>
      </c>
      <c r="Z657" s="70" t="n">
        <f aca="false">S657+W657</f>
        <v>2.39460128211596</v>
      </c>
      <c r="AA657" s="70" t="n">
        <f aca="false">T657+X657-32.174</f>
        <v>-6.72758351143128</v>
      </c>
      <c r="AB657" s="0" t="n">
        <f aca="false">IF(($D657-height)*($D658-height)&lt;0,1,0)</f>
        <v>0</v>
      </c>
    </row>
    <row r="658" customFormat="false" ht="12.75" hidden="false" customHeight="false" outlineLevel="0" collapsed="false">
      <c r="A658" s="0" t="n">
        <f aca="false">A657+dt</f>
        <v>6.25999999999991</v>
      </c>
      <c r="B658" s="70" t="n">
        <f aca="false">B657+G657*dt+0.5*Y657*dt*dt</f>
        <v>14.0396626640538</v>
      </c>
      <c r="C658" s="70" t="n">
        <f aca="false">C657+H657*dt+0.5*Z657*dt*dt</f>
        <v>330.304079683372</v>
      </c>
      <c r="D658" s="70" t="n">
        <f aca="false">D657+I657*dt+0.5*AA657*dt*dt</f>
        <v>-161.973176131383</v>
      </c>
      <c r="E658" s="1" t="n">
        <f aca="false">SQRT(B658^2+C658^2)</f>
        <v>330.602324830301</v>
      </c>
      <c r="F658" s="1" t="n">
        <f aca="false">ATAN2(C658,B658)*180/PI()</f>
        <v>2.43390725826095</v>
      </c>
      <c r="G658" s="69" t="n">
        <f aca="false">G657+Y657*dt</f>
        <v>2.02441073977835</v>
      </c>
      <c r="H658" s="69" t="n">
        <f aca="false">H657+Z657*dt</f>
        <v>47.9233814405414</v>
      </c>
      <c r="I658" s="69" t="n">
        <f aca="false">I657+AA657*dt</f>
        <v>-75.9216960637817</v>
      </c>
      <c r="J658" s="1" t="n">
        <f aca="false">SQRT(G658^2+H658^2+I658^2)</f>
        <v>89.8045247230907</v>
      </c>
      <c r="K658" s="1" t="n">
        <f aca="false">IF(D658&gt;=hwind,SQRT((G658-vxw)^2+(H658-vyw)^2+I658^2),J658)</f>
        <v>89.8045247230907</v>
      </c>
      <c r="L658" s="1" t="n">
        <f aca="false">J658/1.467</f>
        <v>61.2164449373488</v>
      </c>
      <c r="M658" s="70" t="n">
        <f aca="false">cd0+cdspin*(spin/1000)*EXP(-A658/(tau*146.7/K658))</f>
        <v>0.468205125458414</v>
      </c>
      <c r="N658" s="71" t="n">
        <f aca="false">(romega/K658)*EXP(-A658/(tau*146.7/K658))</f>
        <v>0.809073649856349</v>
      </c>
      <c r="O658" s="71" t="n">
        <f aca="false">cl2_*N658/(cl0+cl1_*N658)</f>
        <v>0.366782936232097</v>
      </c>
      <c r="P658" s="71" t="n">
        <f aca="false">IF(D658&gt;=hwind,vxw,0)</f>
        <v>0</v>
      </c>
      <c r="Q658" s="71" t="n">
        <f aca="false">IF(D658&gt;=hwind,vyw,0)</f>
        <v>0</v>
      </c>
      <c r="R658" s="70" t="n">
        <f aca="false">-const*$M658*$K658*(G658-P658)</f>
        <v>-0.456921685739036</v>
      </c>
      <c r="S658" s="70" t="n">
        <f aca="false">-const*$M658*$K658*(H658-Q658)</f>
        <v>-10.8165955672239</v>
      </c>
      <c r="T658" s="70" t="n">
        <f aca="false">-const*$M658*$K658*I658</f>
        <v>17.1359836558801</v>
      </c>
      <c r="U658" s="72" t="n">
        <f aca="false">omega*EXP(-A658/tau)*30/PI()</f>
        <v>5287.36342779137</v>
      </c>
      <c r="V658" s="70" t="n">
        <f aca="false">const*($O658/omega)*K658*(wy*I658-wz*(H658-Q658))</f>
        <v>0.0961401694512362</v>
      </c>
      <c r="W658" s="70" t="n">
        <f aca="false">const*($O658/omega)*K658*(wz*(G658-P658)-wx*I658)</f>
        <v>13.2173007921611</v>
      </c>
      <c r="X658" s="70" t="n">
        <f aca="false">const*($O658/omega)*K658*(wx*(H658-Q658)-wy*(G658-P658))</f>
        <v>8.34560352993657</v>
      </c>
      <c r="Y658" s="70" t="n">
        <f aca="false">R658+V658</f>
        <v>-0.3607815162878</v>
      </c>
      <c r="Z658" s="70" t="n">
        <f aca="false">S658+W658</f>
        <v>2.40070522493715</v>
      </c>
      <c r="AA658" s="70" t="n">
        <f aca="false">T658+X658-32.174</f>
        <v>-6.69241281418336</v>
      </c>
      <c r="AB658" s="0" t="n">
        <f aca="false">IF(($D658-height)*($D659-height)&lt;0,1,0)</f>
        <v>0</v>
      </c>
    </row>
    <row r="659" customFormat="false" ht="12.75" hidden="false" customHeight="false" outlineLevel="0" collapsed="false">
      <c r="A659" s="0" t="n">
        <f aca="false">A658+dt</f>
        <v>6.26999999999991</v>
      </c>
      <c r="B659" s="70" t="n">
        <f aca="false">B658+G658*dt+0.5*Y658*dt*dt</f>
        <v>14.0598887323758</v>
      </c>
      <c r="C659" s="70" t="n">
        <f aca="false">C658+H658*dt+0.5*Z658*dt*dt</f>
        <v>330.783433533039</v>
      </c>
      <c r="D659" s="70" t="n">
        <f aca="false">D658+I658*dt+0.5*AA658*dt*dt</f>
        <v>-162.732727712662</v>
      </c>
      <c r="E659" s="1" t="n">
        <f aca="false">SQRT(B659^2+C659^2)</f>
        <v>331.082105180985</v>
      </c>
      <c r="F659" s="1" t="n">
        <f aca="false">ATAN2(C659,B659)*180/PI()</f>
        <v>2.43388149712852</v>
      </c>
      <c r="G659" s="69" t="n">
        <f aca="false">G658+Y658*dt</f>
        <v>2.02080292461547</v>
      </c>
      <c r="H659" s="69" t="n">
        <f aca="false">H658+Z658*dt</f>
        <v>47.9473884927908</v>
      </c>
      <c r="I659" s="69" t="n">
        <f aca="false">I658+AA658*dt</f>
        <v>-75.9886201919235</v>
      </c>
      <c r="J659" s="1" t="n">
        <f aca="false">SQRT(G659^2+H659^2+I659^2)</f>
        <v>89.8738343813768</v>
      </c>
      <c r="K659" s="1" t="n">
        <f aca="false">IF(D659&gt;=hwind,SQRT((G659-vxw)^2+(H659-vyw)^2+I659^2),J659)</f>
        <v>89.8738343813768</v>
      </c>
      <c r="L659" s="1" t="n">
        <f aca="false">J659/1.467</f>
        <v>61.2636907848513</v>
      </c>
      <c r="M659" s="70" t="n">
        <f aca="false">cd0+cdspin*(spin/1000)*EXP(-A659/(tau*146.7/K659))</f>
        <v>0.468154443088139</v>
      </c>
      <c r="N659" s="71" t="n">
        <f aca="false">(romega/K659)*EXP(-A659/(tau*146.7/K659))</f>
        <v>0.808204941235196</v>
      </c>
      <c r="O659" s="71" t="n">
        <f aca="false">cl2_*N659/(cl0+cl1_*N659)</f>
        <v>0.366689927610367</v>
      </c>
      <c r="P659" s="71" t="n">
        <f aca="false">IF(D659&gt;=hwind,vxw,0)</f>
        <v>0</v>
      </c>
      <c r="Q659" s="71" t="n">
        <f aca="false">IF(D659&gt;=hwind,vyw,0)</f>
        <v>0</v>
      </c>
      <c r="R659" s="70" t="n">
        <f aca="false">-const*$M659*$K659*(G659-P659)</f>
        <v>-0.456409985421172</v>
      </c>
      <c r="S659" s="70" t="n">
        <f aca="false">-const*$M659*$K659*(H659-Q659)</f>
        <v>-10.8291939883955</v>
      </c>
      <c r="T659" s="70" t="n">
        <f aca="false">-const*$M659*$K659*I659</f>
        <v>17.1624677555186</v>
      </c>
      <c r="U659" s="72" t="n">
        <f aca="false">omega*EXP(-A659/tau)*30/PI()</f>
        <v>5285.60126702522</v>
      </c>
      <c r="V659" s="70" t="n">
        <f aca="false">const*($O659/omega)*K659*(wy*I659-wz*(H659-Q659))</f>
        <v>0.095845857261596</v>
      </c>
      <c r="W659" s="70" t="n">
        <f aca="false">const*($O659/omega)*K659*(wz*(G659-P659)-wx*I659)</f>
        <v>13.2359312226991</v>
      </c>
      <c r="X659" s="70" t="n">
        <f aca="false">const*($O659/omega)*K659*(wx*(H659-Q659)-wy*(G659-P659))</f>
        <v>8.35417224821189</v>
      </c>
      <c r="Y659" s="70" t="n">
        <f aca="false">R659+V659</f>
        <v>-0.360564128159576</v>
      </c>
      <c r="Z659" s="70" t="n">
        <f aca="false">S659+W659</f>
        <v>2.40673723430362</v>
      </c>
      <c r="AA659" s="70" t="n">
        <f aca="false">T659+X659-32.174</f>
        <v>-6.65735999626946</v>
      </c>
      <c r="AB659" s="0" t="n">
        <f aca="false">IF(($D659-height)*($D660-height)&lt;0,1,0)</f>
        <v>0</v>
      </c>
    </row>
    <row r="660" customFormat="false" ht="12.75" hidden="false" customHeight="false" outlineLevel="0" collapsed="false">
      <c r="A660" s="0" t="n">
        <f aca="false">A659+dt</f>
        <v>6.27999999999991</v>
      </c>
      <c r="B660" s="70" t="n">
        <f aca="false">B659+G659*dt+0.5*Y659*dt*dt</f>
        <v>14.0800787334155</v>
      </c>
      <c r="C660" s="70" t="n">
        <f aca="false">C659+H659*dt+0.5*Z659*dt*dt</f>
        <v>331.263027754828</v>
      </c>
      <c r="D660" s="70" t="n">
        <f aca="false">D659+I659*dt+0.5*AA659*dt*dt</f>
        <v>-163.492946782581</v>
      </c>
      <c r="E660" s="1" t="n">
        <f aca="false">SQRT(B660^2+C660^2)</f>
        <v>331.562124155392</v>
      </c>
      <c r="F660" s="1" t="n">
        <f aca="false">ATAN2(C660,B660)*180/PI()</f>
        <v>2.43384781960739</v>
      </c>
      <c r="G660" s="69" t="n">
        <f aca="false">G659+Y659*dt</f>
        <v>2.01719728333388</v>
      </c>
      <c r="H660" s="69" t="n">
        <f aca="false">H659+Z659*dt</f>
        <v>47.9714558651338</v>
      </c>
      <c r="I660" s="69" t="n">
        <f aca="false">I659+AA659*dt</f>
        <v>-76.0551937918862</v>
      </c>
      <c r="J660" s="1" t="n">
        <f aca="false">SQRT(G660^2+H660^2+I660^2)</f>
        <v>89.9428827947033</v>
      </c>
      <c r="K660" s="1" t="n">
        <f aca="false">IF(D660&gt;=hwind,SQRT((G660-vxw)^2+(H660-vyw)^2+I660^2),J660)</f>
        <v>89.9428827947033</v>
      </c>
      <c r="L660" s="1" t="n">
        <f aca="false">J660/1.467</f>
        <v>61.3107585512634</v>
      </c>
      <c r="M660" s="70" t="n">
        <f aca="false">cd0+cdspin*(spin/1000)*EXP(-A660/(tau*146.7/K660))</f>
        <v>0.468103785734052</v>
      </c>
      <c r="N660" s="71" t="n">
        <f aca="false">(romega/K660)*EXP(-A660/(tau*146.7/K660))</f>
        <v>0.807340037140064</v>
      </c>
      <c r="O660" s="71" t="n">
        <f aca="false">cl2_*N660/(cl0+cl1_*N660)</f>
        <v>0.366597174477388</v>
      </c>
      <c r="P660" s="71" t="n">
        <f aca="false">IF(D660&gt;=hwind,vxw,0)</f>
        <v>0</v>
      </c>
      <c r="Q660" s="71" t="n">
        <f aca="false">IF(D660&gt;=hwind,vyw,0)</f>
        <v>0</v>
      </c>
      <c r="R660" s="70" t="n">
        <f aca="false">-const*$M660*$K660*(G660-P660)</f>
        <v>-0.455896320016443</v>
      </c>
      <c r="S660" s="70" t="n">
        <f aca="false">-const*$M660*$K660*(H660-Q660)</f>
        <v>-10.841780511721</v>
      </c>
      <c r="T660" s="70" t="n">
        <f aca="false">-const*$M660*$K660*I660</f>
        <v>17.1888408012095</v>
      </c>
      <c r="U660" s="72" t="n">
        <f aca="false">omega*EXP(-A660/tau)*30/PI()</f>
        <v>5283.8396935481</v>
      </c>
      <c r="V660" s="70" t="n">
        <f aca="false">const*($O660/omega)*K660*(wy*I660-wz*(H660-Q660))</f>
        <v>0.0955571218829856</v>
      </c>
      <c r="W660" s="70" t="n">
        <f aca="false">const*($O660/omega)*K660*(wz*(G660-P660)-wx*I660)</f>
        <v>13.2544780530674</v>
      </c>
      <c r="X660" s="70" t="n">
        <f aca="false">const*($O660/omega)*K660*(wx*(H660-Q660)-wy*(G660-P660))</f>
        <v>8.36273415126882</v>
      </c>
      <c r="Y660" s="70" t="n">
        <f aca="false">R660+V660</f>
        <v>-0.360339198133458</v>
      </c>
      <c r="Z660" s="70" t="n">
        <f aca="false">S660+W660</f>
        <v>2.41269754134645</v>
      </c>
      <c r="AA660" s="70" t="n">
        <f aca="false">T660+X660-32.174</f>
        <v>-6.62242504752165</v>
      </c>
      <c r="AB660" s="0" t="n">
        <f aca="false">IF(($D660-height)*($D661-height)&lt;0,1,0)</f>
        <v>0</v>
      </c>
    </row>
    <row r="661" customFormat="false" ht="12.75" hidden="false" customHeight="false" outlineLevel="0" collapsed="false">
      <c r="A661" s="0" t="n">
        <f aca="false">A660+dt</f>
        <v>6.28999999999991</v>
      </c>
      <c r="B661" s="70" t="n">
        <f aca="false">B660+G660*dt+0.5*Y660*dt*dt</f>
        <v>14.1002326892889</v>
      </c>
      <c r="C661" s="70" t="n">
        <f aca="false">C660+H660*dt+0.5*Z660*dt*dt</f>
        <v>331.742862948357</v>
      </c>
      <c r="D661" s="70" t="n">
        <f aca="false">D660+I660*dt+0.5*AA660*dt*dt</f>
        <v>-164.253829841752</v>
      </c>
      <c r="E661" s="1" t="n">
        <f aca="false">SQRT(B661^2+C661^2)</f>
        <v>332.042382353615</v>
      </c>
      <c r="F661" s="1" t="n">
        <f aca="false">ATAN2(C661,B661)*180/PI()</f>
        <v>2.43380625952231</v>
      </c>
      <c r="G661" s="69" t="n">
        <f aca="false">G660+Y660*dt</f>
        <v>2.01359389135254</v>
      </c>
      <c r="H661" s="69" t="n">
        <f aca="false">H660+Z660*dt</f>
        <v>47.9955828405473</v>
      </c>
      <c r="I661" s="69" t="n">
        <f aca="false">I660+AA660*dt</f>
        <v>-76.1214180423614</v>
      </c>
      <c r="J661" s="1" t="n">
        <f aca="false">SQRT(G661^2+H661^2+I661^2)</f>
        <v>90.0116704507981</v>
      </c>
      <c r="K661" s="1" t="n">
        <f aca="false">IF(D661&gt;=hwind,SQRT((G661-vxw)^2+(H661-vyw)^2+I661^2),J661)</f>
        <v>90.0116704507981</v>
      </c>
      <c r="L661" s="1" t="n">
        <f aca="false">J661/1.467</f>
        <v>61.3576485690512</v>
      </c>
      <c r="M661" s="70" t="n">
        <f aca="false">cd0+cdspin*(spin/1000)*EXP(-A661/(tau*146.7/K661))</f>
        <v>0.468053153563985</v>
      </c>
      <c r="N661" s="71" t="n">
        <f aca="false">(romega/K661)*EXP(-A661/(tau*146.7/K661))</f>
        <v>0.806478917724145</v>
      </c>
      <c r="O661" s="71" t="n">
        <f aca="false">cl2_*N661/(cl0+cl1_*N661)</f>
        <v>0.366504676329252</v>
      </c>
      <c r="P661" s="71" t="n">
        <f aca="false">IF(D661&gt;=hwind,vxw,0)</f>
        <v>0</v>
      </c>
      <c r="Q661" s="71" t="n">
        <f aca="false">IF(D661&gt;=hwind,vyw,0)</f>
        <v>0</v>
      </c>
      <c r="R661" s="70" t="n">
        <f aca="false">-const*$M661*$K661*(G661-P661)</f>
        <v>-0.455380718047151</v>
      </c>
      <c r="S661" s="70" t="n">
        <f aca="false">-const*$M661*$K661*(H661-Q661)</f>
        <v>-10.8543550270402</v>
      </c>
      <c r="T661" s="70" t="n">
        <f aca="false">-const*$M661*$K661*I661</f>
        <v>17.2151028843327</v>
      </c>
      <c r="U661" s="72" t="n">
        <f aca="false">omega*EXP(-A661/tau)*30/PI()</f>
        <v>5282.07870716429</v>
      </c>
      <c r="V661" s="70" t="n">
        <f aca="false">const*($O661/omega)*K661*(wy*I661-wz*(H661-Q661))</f>
        <v>0.0952739433454738</v>
      </c>
      <c r="W661" s="70" t="n">
        <f aca="false">const*($O661/omega)*K661*(wz*(G661-P661)-wx*I661)</f>
        <v>13.2729414057482</v>
      </c>
      <c r="X661" s="70" t="n">
        <f aca="false">const*($O661/omega)*K661*(wx*(H661-Q661)-wy*(G661-P661))</f>
        <v>8.37128916138983</v>
      </c>
      <c r="Y661" s="70" t="n">
        <f aca="false">R661+V661</f>
        <v>-0.360106774701677</v>
      </c>
      <c r="Z661" s="70" t="n">
        <f aca="false">S661+W661</f>
        <v>2.418586378708</v>
      </c>
      <c r="AA661" s="70" t="n">
        <f aca="false">T661+X661-32.174</f>
        <v>-6.58760795427744</v>
      </c>
      <c r="AB661" s="0" t="n">
        <f aca="false">IF(($D661-height)*($D662-height)&lt;0,1,0)</f>
        <v>0</v>
      </c>
    </row>
    <row r="662" customFormat="false" ht="12.75" hidden="false" customHeight="false" outlineLevel="0" collapsed="false">
      <c r="A662" s="0" t="n">
        <f aca="false">A661+dt</f>
        <v>6.29999999999991</v>
      </c>
      <c r="B662" s="70" t="n">
        <f aca="false">B661+G661*dt+0.5*Y661*dt*dt</f>
        <v>14.1203506228637</v>
      </c>
      <c r="C662" s="70" t="n">
        <f aca="false">C661+H661*dt+0.5*Z661*dt*dt</f>
        <v>332.222939706081</v>
      </c>
      <c r="D662" s="70" t="n">
        <f aca="false">D661+I661*dt+0.5*AA661*dt*dt</f>
        <v>-165.015373402573</v>
      </c>
      <c r="E662" s="1" t="n">
        <f aca="false">SQRT(B662^2+C662^2)</f>
        <v>332.522880368649</v>
      </c>
      <c r="F662" s="1" t="n">
        <f aca="false">ATAN2(C662,B662)*180/PI()</f>
        <v>2.43375685071879</v>
      </c>
      <c r="G662" s="69" t="n">
        <f aca="false">G661+Y661*dt</f>
        <v>2.00999282360553</v>
      </c>
      <c r="H662" s="69" t="n">
        <f aca="false">H661+Z661*dt</f>
        <v>48.0197687043344</v>
      </c>
      <c r="I662" s="69" t="n">
        <f aca="false">I661+AA661*dt</f>
        <v>-76.1872941219042</v>
      </c>
      <c r="J662" s="1" t="n">
        <f aca="false">SQRT(G662^2+H662^2+I662^2)</f>
        <v>90.0801978416247</v>
      </c>
      <c r="K662" s="1" t="n">
        <f aca="false">IF(D662&gt;=hwind,SQRT((G662-vxw)^2+(H662-vyw)^2+I662^2),J662)</f>
        <v>90.0801978416247</v>
      </c>
      <c r="L662" s="1" t="n">
        <f aca="false">J662/1.467</f>
        <v>61.4043611735683</v>
      </c>
      <c r="M662" s="70" t="n">
        <f aca="false">cd0+cdspin*(spin/1000)*EXP(-A662/(tau*146.7/K662))</f>
        <v>0.468002546743803</v>
      </c>
      <c r="N662" s="71" t="n">
        <f aca="false">(romega/K662)*EXP(-A662/(tau*146.7/K662))</f>
        <v>0.805621563238441</v>
      </c>
      <c r="O662" s="71" t="n">
        <f aca="false">cl2_*N662/(cl0+cl1_*N662)</f>
        <v>0.366412432658479</v>
      </c>
      <c r="P662" s="71" t="n">
        <f aca="false">IF(D662&gt;=hwind,vxw,0)</f>
        <v>0</v>
      </c>
      <c r="Q662" s="71" t="n">
        <f aca="false">IF(D662&gt;=hwind,vyw,0)</f>
        <v>0</v>
      </c>
      <c r="R662" s="70" t="n">
        <f aca="false">-const*$M662*$K662*(G662-P662)</f>
        <v>-0.454863207957717</v>
      </c>
      <c r="S662" s="70" t="n">
        <f aca="false">-const*$M662*$K662*(H662-Q662)</f>
        <v>-10.8669174246404</v>
      </c>
      <c r="T662" s="70" t="n">
        <f aca="false">-const*$M662*$K662*I662</f>
        <v>17.2412540994767</v>
      </c>
      <c r="U662" s="72" t="n">
        <f aca="false">omega*EXP(-A662/tau)*30/PI()</f>
        <v>5280.31830767812</v>
      </c>
      <c r="V662" s="70" t="n">
        <f aca="false">const*($O662/omega)*K662*(wy*I662-wz*(H662-Q662))</f>
        <v>0.0949963015635965</v>
      </c>
      <c r="W662" s="70" t="n">
        <f aca="false">const*($O662/omega)*K662*(wz*(G662-P662)-wx*I662)</f>
        <v>13.2913214051554</v>
      </c>
      <c r="X662" s="70" t="n">
        <f aca="false">const*($O662/omega)*K662*(wx*(H662-Q662)-wy*(G662-P662))</f>
        <v>8.37983720111397</v>
      </c>
      <c r="Y662" s="70" t="n">
        <f aca="false">R662+V662</f>
        <v>-0.359866906394121</v>
      </c>
      <c r="Z662" s="70" t="n">
        <f aca="false">S662+W662</f>
        <v>2.42440398051498</v>
      </c>
      <c r="AA662" s="70" t="n">
        <f aca="false">T662+X662-32.174</f>
        <v>-6.55290869940936</v>
      </c>
      <c r="AB662" s="0" t="n">
        <f aca="false">IF(($D662-height)*($D663-height)&lt;0,1,0)</f>
        <v>0</v>
      </c>
    </row>
    <row r="663" customFormat="false" ht="12.75" hidden="false" customHeight="false" outlineLevel="0" collapsed="false">
      <c r="A663" s="0" t="n">
        <f aca="false">A662+dt</f>
        <v>6.30999999999991</v>
      </c>
      <c r="B663" s="70" t="n">
        <f aca="false">B662+G662*dt+0.5*Y662*dt*dt</f>
        <v>14.1404325577545</v>
      </c>
      <c r="C663" s="70" t="n">
        <f aca="false">C662+H662*dt+0.5*Z662*dt*dt</f>
        <v>332.703258613324</v>
      </c>
      <c r="D663" s="70" t="n">
        <f aca="false">D662+I662*dt+0.5*AA662*dt*dt</f>
        <v>-165.777573989227</v>
      </c>
      <c r="E663" s="1" t="n">
        <f aca="false">SQRT(B663^2+C663^2)</f>
        <v>333.00361878641</v>
      </c>
      <c r="F663" s="1" t="n">
        <f aca="false">ATAN2(C663,B663)*180/PI()</f>
        <v>2.43369962706177</v>
      </c>
      <c r="G663" s="69" t="n">
        <f aca="false">G662+Y662*dt</f>
        <v>2.00639415454158</v>
      </c>
      <c r="H663" s="69" t="n">
        <f aca="false">H662+Z662*dt</f>
        <v>48.0440127441395</v>
      </c>
      <c r="I663" s="69" t="n">
        <f aca="false">I662+AA662*dt</f>
        <v>-76.2528232088983</v>
      </c>
      <c r="J663" s="1" t="n">
        <f aca="false">SQRT(G663^2+H663^2+I663^2)</f>
        <v>90.1484654633118</v>
      </c>
      <c r="K663" s="1" t="n">
        <f aca="false">IF(D663&gt;=hwind,SQRT((G663-vxw)^2+(H663-vyw)^2+I663^2),J663)</f>
        <v>90.1484654633118</v>
      </c>
      <c r="L663" s="1" t="n">
        <f aca="false">J663/1.467</f>
        <v>61.4508967030074</v>
      </c>
      <c r="M663" s="70" t="n">
        <f aca="false">cd0+cdspin*(spin/1000)*EXP(-A663/(tau*146.7/K663))</f>
        <v>0.467951965437415</v>
      </c>
      <c r="N663" s="71" t="n">
        <f aca="false">(romega/K663)*EXP(-A663/(tau*146.7/K663))</f>
        <v>0.804767954031503</v>
      </c>
      <c r="O663" s="71" t="n">
        <f aca="false">cl2_*N663/(cl0+cl1_*N663)</f>
        <v>0.366320442954091</v>
      </c>
      <c r="P663" s="71" t="n">
        <f aca="false">IF(D663&gt;=hwind,vxw,0)</f>
        <v>0</v>
      </c>
      <c r="Q663" s="71" t="n">
        <f aca="false">IF(D663&gt;=hwind,vyw,0)</f>
        <v>0</v>
      </c>
      <c r="R663" s="70" t="n">
        <f aca="false">-const*$M663*$K663*(G663-P663)</f>
        <v>-0.454343818113228</v>
      </c>
      <c r="S663" s="70" t="n">
        <f aca="false">-const*$M663*$K663*(H663-Q663)</f>
        <v>-10.8794675952593</v>
      </c>
      <c r="T663" s="70" t="n">
        <f aca="false">-const*$M663*$K663*I663</f>
        <v>17.2672945444059</v>
      </c>
      <c r="U663" s="72" t="n">
        <f aca="false">omega*EXP(-A663/tau)*30/PI()</f>
        <v>5278.55849489398</v>
      </c>
      <c r="V663" s="70" t="n">
        <f aca="false">const*($O663/omega)*K663*(wy*I663-wz*(H663-Q663))</f>
        <v>0.0947241763385699</v>
      </c>
      <c r="W663" s="70" t="n">
        <f aca="false">const*($O663/omega)*K663*(wz*(G663-P663)-wx*I663)</f>
        <v>13.3096181776111</v>
      </c>
      <c r="X663" s="70" t="n">
        <f aca="false">const*($O663/omega)*K663*(wx*(H663-Q663)-wy*(G663-P663))</f>
        <v>8.38837819323965</v>
      </c>
      <c r="Y663" s="70" t="n">
        <f aca="false">R663+V663</f>
        <v>-0.359619641774658</v>
      </c>
      <c r="Z663" s="70" t="n">
        <f aca="false">S663+W663</f>
        <v>2.4301505823518</v>
      </c>
      <c r="AA663" s="70" t="n">
        <f aca="false">T663+X663-32.174</f>
        <v>-6.51832726235443</v>
      </c>
      <c r="AB663" s="0" t="n">
        <f aca="false">IF(($D663-height)*($D664-height)&lt;0,1,0)</f>
        <v>0</v>
      </c>
    </row>
    <row r="664" customFormat="false" ht="12.75" hidden="false" customHeight="false" outlineLevel="0" collapsed="false">
      <c r="A664" s="0" t="n">
        <f aca="false">A663+dt</f>
        <v>6.31999999999991</v>
      </c>
      <c r="B664" s="70" t="n">
        <f aca="false">B663+G663*dt+0.5*Y663*dt*dt</f>
        <v>14.1604785183178</v>
      </c>
      <c r="C664" s="70" t="n">
        <f aca="false">C663+H663*dt+0.5*Z663*dt*dt</f>
        <v>333.183820248294</v>
      </c>
      <c r="D664" s="70" t="n">
        <f aca="false">D663+I663*dt+0.5*AA663*dt*dt</f>
        <v>-166.540428137679</v>
      </c>
      <c r="E664" s="1" t="n">
        <f aca="false">SQRT(B664^2+C664^2)</f>
        <v>333.484598185756</v>
      </c>
      <c r="F664" s="1" t="n">
        <f aca="false">ATAN2(C664,B664)*180/PI()</f>
        <v>2.43363462243444</v>
      </c>
      <c r="G664" s="69" t="n">
        <f aca="false">G663+Y663*dt</f>
        <v>2.00279795812384</v>
      </c>
      <c r="H664" s="69" t="n">
        <f aca="false">H663+Z663*dt</f>
        <v>48.0683142499631</v>
      </c>
      <c r="I664" s="69" t="n">
        <f aca="false">I663+AA663*dt</f>
        <v>-76.3180064815218</v>
      </c>
      <c r="J664" s="1" t="n">
        <f aca="false">SQRT(G664^2+H664^2+I664^2)</f>
        <v>90.2164738160824</v>
      </c>
      <c r="K664" s="1" t="n">
        <f aca="false">IF(D664&gt;=hwind,SQRT((G664-vxw)^2+(H664-vyw)^2+I664^2),J664)</f>
        <v>90.2164738160824</v>
      </c>
      <c r="L664" s="1" t="n">
        <f aca="false">J664/1.467</f>
        <v>61.497255498352</v>
      </c>
      <c r="M664" s="70" t="n">
        <f aca="false">cd0+cdspin*(spin/1000)*EXP(-A664/(tau*146.7/K664))</f>
        <v>0.467901409806789</v>
      </c>
      <c r="N664" s="71" t="n">
        <f aca="false">(romega/K664)*EXP(-A664/(tau*146.7/K664))</f>
        <v>0.803918070549169</v>
      </c>
      <c r="O664" s="71" t="n">
        <f aca="false">cl2_*N664/(cl0+cl1_*N664)</f>
        <v>0.366228706701669</v>
      </c>
      <c r="P664" s="71" t="n">
        <f aca="false">IF(D664&gt;=hwind,vxw,0)</f>
        <v>0</v>
      </c>
      <c r="Q664" s="71" t="n">
        <f aca="false">IF(D664&gt;=hwind,vyw,0)</f>
        <v>0</v>
      </c>
      <c r="R664" s="70" t="n">
        <f aca="false">-const*$M664*$K664*(G664-P664)</f>
        <v>-0.453822576798008</v>
      </c>
      <c r="S664" s="70" t="n">
        <f aca="false">-const*$M664*$K664*(H664-Q664)</f>
        <v>-10.8920054300883</v>
      </c>
      <c r="T664" s="70" t="n">
        <f aca="false">-const*$M664*$K664*I664</f>
        <v>17.2932243200289</v>
      </c>
      <c r="U664" s="72" t="n">
        <f aca="false">omega*EXP(-A664/tau)*30/PI()</f>
        <v>5276.79926861635</v>
      </c>
      <c r="V664" s="70" t="n">
        <f aca="false">const*($O664/omega)*K664*(wy*I664-wz*(H664-Q664))</f>
        <v>0.0944575473604938</v>
      </c>
      <c r="W664" s="70" t="n">
        <f aca="false">const*($O664/omega)*K664*(wz*(G664-P664)-wx*I664)</f>
        <v>13.3278318513222</v>
      </c>
      <c r="X664" s="70" t="n">
        <f aca="false">const*($O664/omega)*K664*(wx*(H664-Q664)-wy*(G664-P664))</f>
        <v>8.39691206082754</v>
      </c>
      <c r="Y664" s="70" t="n">
        <f aca="false">R664+V664</f>
        <v>-0.359365029437514</v>
      </c>
      <c r="Z664" s="70" t="n">
        <f aca="false">S664+W664</f>
        <v>2.43582642123388</v>
      </c>
      <c r="AA664" s="70" t="n">
        <f aca="false">T664+X664-32.174</f>
        <v>-6.48386361914361</v>
      </c>
      <c r="AB664" s="0" t="n">
        <f aca="false">IF(($D664-height)*($D665-height)&lt;0,1,0)</f>
        <v>0</v>
      </c>
    </row>
    <row r="665" customFormat="false" ht="12.75" hidden="false" customHeight="false" outlineLevel="0" collapsed="false">
      <c r="A665" s="0" t="n">
        <f aca="false">A664+dt</f>
        <v>6.32999999999991</v>
      </c>
      <c r="B665" s="70" t="n">
        <f aca="false">B664+G664*dt+0.5*Y664*dt*dt</f>
        <v>14.1804885296476</v>
      </c>
      <c r="C665" s="70" t="n">
        <f aca="false">C664+H664*dt+0.5*Z664*dt*dt</f>
        <v>333.664625182115</v>
      </c>
      <c r="D665" s="70" t="n">
        <f aca="false">D664+I664*dt+0.5*AA664*dt*dt</f>
        <v>-167.303932395676</v>
      </c>
      <c r="E665" s="1" t="n">
        <f aca="false">SQRT(B665^2+C665^2)</f>
        <v>333.965819138517</v>
      </c>
      <c r="F665" s="1" t="n">
        <f aca="false">ATAN2(C665,B665)*180/PI()</f>
        <v>2.43356187073692</v>
      </c>
      <c r="G665" s="69" t="n">
        <f aca="false">G664+Y664*dt</f>
        <v>1.99920430782946</v>
      </c>
      <c r="H665" s="69" t="n">
        <f aca="false">H664+Z664*dt</f>
        <v>48.0926725141754</v>
      </c>
      <c r="I665" s="69" t="n">
        <f aca="false">I664+AA664*dt</f>
        <v>-76.3828451177133</v>
      </c>
      <c r="J665" s="1" t="n">
        <f aca="false">SQRT(G665^2+H665^2+I665^2)</f>
        <v>90.2842234041847</v>
      </c>
      <c r="K665" s="1" t="n">
        <f aca="false">IF(D665&gt;=hwind,SQRT((G665-vxw)^2+(H665-vyw)^2+I665^2),J665)</f>
        <v>90.2842234041847</v>
      </c>
      <c r="L665" s="1" t="n">
        <f aca="false">J665/1.467</f>
        <v>61.5434379033297</v>
      </c>
      <c r="M665" s="70" t="n">
        <f aca="false">cd0+cdspin*(spin/1000)*EXP(-A665/(tau*146.7/K665))</f>
        <v>0.467850880011964</v>
      </c>
      <c r="N665" s="71" t="n">
        <f aca="false">(romega/K665)*EXP(-A665/(tau*146.7/K665))</f>
        <v>0.803071893334293</v>
      </c>
      <c r="O665" s="71" t="n">
        <f aca="false">cl2_*N665/(cl0+cl1_*N665)</f>
        <v>0.366137223383425</v>
      </c>
      <c r="P665" s="71" t="n">
        <f aca="false">IF(D665&gt;=hwind,vxw,0)</f>
        <v>0</v>
      </c>
      <c r="Q665" s="71" t="n">
        <f aca="false">IF(D665&gt;=hwind,vyw,0)</f>
        <v>0</v>
      </c>
      <c r="R665" s="70" t="n">
        <f aca="false">-const*$M665*$K665*(G665-P665)</f>
        <v>-0.45329951221421</v>
      </c>
      <c r="S665" s="70" t="n">
        <f aca="false">-const*$M665*$K665*(H665-Q665)</f>
        <v>-10.9045308207755</v>
      </c>
      <c r="T665" s="70" t="n">
        <f aca="false">-const*$M665*$K665*I665</f>
        <v>17.3190435303657</v>
      </c>
      <c r="U665" s="72" t="n">
        <f aca="false">omega*EXP(-A665/tau)*30/PI()</f>
        <v>5275.04062864976</v>
      </c>
      <c r="V665" s="70" t="n">
        <f aca="false">const*($O665/omega)*K665*(wy*I665-wz*(H665-Q665))</f>
        <v>0.0941963942105381</v>
      </c>
      <c r="W665" s="70" t="n">
        <f aca="false">const*($O665/omega)*K665*(wz*(G665-P665)-wx*I665)</f>
        <v>13.3459625563567</v>
      </c>
      <c r="X665" s="70" t="n">
        <f aca="false">const*($O665/omega)*K665*(wx*(H665-Q665)-wy*(G665-P665))</f>
        <v>8.40543872720328</v>
      </c>
      <c r="Y665" s="70" t="n">
        <f aca="false">R665+V665</f>
        <v>-0.359103118003672</v>
      </c>
      <c r="Z665" s="70" t="n">
        <f aca="false">S665+W665</f>
        <v>2.44143173558122</v>
      </c>
      <c r="AA665" s="70" t="n">
        <f aca="false">T665+X665-32.174</f>
        <v>-6.44951774243107</v>
      </c>
      <c r="AB665" s="0" t="n">
        <f aca="false">IF(($D665-height)*($D666-height)&lt;0,1,0)</f>
        <v>0</v>
      </c>
    </row>
    <row r="666" customFormat="false" ht="12.75" hidden="false" customHeight="false" outlineLevel="0" collapsed="false">
      <c r="A666" s="0" t="n">
        <f aca="false">A665+dt</f>
        <v>6.33999999999991</v>
      </c>
      <c r="B666" s="70" t="n">
        <f aca="false">B665+G665*dt+0.5*Y665*dt*dt</f>
        <v>14.20046261757</v>
      </c>
      <c r="C666" s="70" t="n">
        <f aca="false">C665+H665*dt+0.5*Z665*dt*dt</f>
        <v>334.145673978843</v>
      </c>
      <c r="D666" s="70" t="n">
        <f aca="false">D665+I665*dt+0.5*AA665*dt*dt</f>
        <v>-168.06808332274</v>
      </c>
      <c r="E666" s="1" t="n">
        <f aca="false">SQRT(B666^2+C666^2)</f>
        <v>334.447282209511</v>
      </c>
      <c r="F666" s="1" t="n">
        <f aca="false">ATAN2(C666,B666)*180/PI()</f>
        <v>2.43348140588507</v>
      </c>
      <c r="G666" s="69" t="n">
        <f aca="false">G665+Y665*dt</f>
        <v>1.99561327664943</v>
      </c>
      <c r="H666" s="69" t="n">
        <f aca="false">H665+Z665*dt</f>
        <v>48.1170868315312</v>
      </c>
      <c r="I666" s="69" t="n">
        <f aca="false">I665+AA665*dt</f>
        <v>-76.4473402951376</v>
      </c>
      <c r="J666" s="1" t="n">
        <f aca="false">SQRT(G666^2+H666^2+I666^2)</f>
        <v>90.3517147358235</v>
      </c>
      <c r="K666" s="1" t="n">
        <f aca="false">IF(D666&gt;=hwind,SQRT((G666-vxw)^2+(H666-vyw)^2+I666^2),J666)</f>
        <v>90.3517147358235</v>
      </c>
      <c r="L666" s="1" t="n">
        <f aca="false">J666/1.467</f>
        <v>61.589444264365</v>
      </c>
      <c r="M666" s="70" t="n">
        <f aca="false">cd0+cdspin*(spin/1000)*EXP(-A666/(tau*146.7/K666))</f>
        <v>0.467800376211058</v>
      </c>
      <c r="N666" s="71" t="n">
        <f aca="false">(romega/K666)*EXP(-A666/(tau*146.7/K666))</f>
        <v>0.802229403026479</v>
      </c>
      <c r="O666" s="71" t="n">
        <f aca="false">cl2_*N666/(cl0+cl1_*N666)</f>
        <v>0.366045992478264</v>
      </c>
      <c r="P666" s="71" t="n">
        <f aca="false">IF(D666&gt;=hwind,vxw,0)</f>
        <v>0</v>
      </c>
      <c r="Q666" s="71" t="n">
        <f aca="false">IF(D666&gt;=hwind,vyw,0)</f>
        <v>0</v>
      </c>
      <c r="R666" s="70" t="n">
        <f aca="false">-const*$M666*$K666*(G666-P666)</f>
        <v>-0.452774652480439</v>
      </c>
      <c r="S666" s="70" t="n">
        <f aca="false">-const*$M666*$K666*(H666-Q666)</f>
        <v>-10.9170436594289</v>
      </c>
      <c r="T666" s="70" t="n">
        <f aca="false">-const*$M666*$K666*I666</f>
        <v>17.3447522825162</v>
      </c>
      <c r="U666" s="72" t="n">
        <f aca="false">omega*EXP(-A666/tau)*30/PI()</f>
        <v>5273.2825747988</v>
      </c>
      <c r="V666" s="70" t="n">
        <f aca="false">const*($O666/omega)*K666*(wy*I666-wz*(H666-Q666))</f>
        <v>0.093940696363124</v>
      </c>
      <c r="W666" s="70" t="n">
        <f aca="false">const*($O666/omega)*K666*(wz*(G666-P666)-wx*I666)</f>
        <v>13.3640104246209</v>
      </c>
      <c r="X666" s="70" t="n">
        <f aca="false">const*($O666/omega)*K666*(wx*(H666-Q666)-wy*(G666-P666))</f>
        <v>8.41395811596032</v>
      </c>
      <c r="Y666" s="70" t="n">
        <f aca="false">R666+V666</f>
        <v>-0.358833956117315</v>
      </c>
      <c r="Z666" s="70" t="n">
        <f aca="false">S666+W666</f>
        <v>2.44696676519208</v>
      </c>
      <c r="AA666" s="70" t="n">
        <f aca="false">T666+X666-32.174</f>
        <v>-6.41528960152346</v>
      </c>
      <c r="AB666" s="0" t="n">
        <f aca="false">IF(($D666-height)*($D667-height)&lt;0,1,0)</f>
        <v>0</v>
      </c>
    </row>
    <row r="667" customFormat="false" ht="12.75" hidden="false" customHeight="false" outlineLevel="0" collapsed="false">
      <c r="A667" s="0" t="n">
        <f aca="false">A666+dt</f>
        <v>6.34999999999991</v>
      </c>
      <c r="B667" s="70" t="n">
        <f aca="false">B666+G666*dt+0.5*Y666*dt*dt</f>
        <v>14.2204008086386</v>
      </c>
      <c r="C667" s="70" t="n">
        <f aca="false">C666+H666*dt+0.5*Z666*dt*dt</f>
        <v>334.626967195497</v>
      </c>
      <c r="D667" s="70" t="n">
        <f aca="false">D666+I666*dt+0.5*AA666*dt*dt</f>
        <v>-168.832877490171</v>
      </c>
      <c r="E667" s="1" t="n">
        <f aca="false">SQRT(B667^2+C667^2)</f>
        <v>334.928987956573</v>
      </c>
      <c r="F667" s="1" t="n">
        <f aca="false">ATAN2(C667,B667)*180/PI()</f>
        <v>2.43339326180921</v>
      </c>
      <c r="G667" s="69" t="n">
        <f aca="false">G666+Y666*dt</f>
        <v>1.99202493708825</v>
      </c>
      <c r="H667" s="69" t="n">
        <f aca="false">H666+Z666*dt</f>
        <v>48.1415564991831</v>
      </c>
      <c r="I667" s="69" t="n">
        <f aca="false">I666+AA666*dt</f>
        <v>-76.5114931911528</v>
      </c>
      <c r="J667" s="1" t="n">
        <f aca="false">SQRT(G667^2+H667^2+I667^2)</f>
        <v>90.4189483230912</v>
      </c>
      <c r="K667" s="1" t="n">
        <f aca="false">IF(D667&gt;=hwind,SQRT((G667-vxw)^2+(H667-vyw)^2+I667^2),J667)</f>
        <v>90.4189483230912</v>
      </c>
      <c r="L667" s="1" t="n">
        <f aca="false">J667/1.467</f>
        <v>61.6352749305325</v>
      </c>
      <c r="M667" s="70" t="n">
        <f aca="false">cd0+cdspin*(spin/1000)*EXP(-A667/(tau*146.7/K667))</f>
        <v>0.467749898560283</v>
      </c>
      <c r="N667" s="71" t="n">
        <f aca="false">(romega/K667)*EXP(-A667/(tau*146.7/K667))</f>
        <v>0.801390580361795</v>
      </c>
      <c r="O667" s="71" t="n">
        <f aca="false">cl2_*N667/(cl0+cl1_*N667)</f>
        <v>0.365955013461847</v>
      </c>
      <c r="P667" s="71" t="n">
        <f aca="false">IF(D667&gt;=hwind,vxw,0)</f>
        <v>0</v>
      </c>
      <c r="Q667" s="71" t="n">
        <f aca="false">IF(D667&gt;=hwind,vyw,0)</f>
        <v>0</v>
      </c>
      <c r="R667" s="70" t="n">
        <f aca="false">-const*$M667*$K667*(G667-P667)</f>
        <v>-0.452248025630386</v>
      </c>
      <c r="S667" s="70" t="n">
        <f aca="false">-const*$M667*$K667*(H667-Q667)</f>
        <v>-10.9295438386195</v>
      </c>
      <c r="T667" s="70" t="n">
        <f aca="false">-const*$M667*$K667*I667</f>
        <v>17.3703506866283</v>
      </c>
      <c r="U667" s="72" t="n">
        <f aca="false">omega*EXP(-A667/tau)*30/PI()</f>
        <v>5271.52510686812</v>
      </c>
      <c r="V667" s="70" t="n">
        <f aca="false">const*($O667/omega)*K667*(wy*I667-wz*(H667-Q667))</f>
        <v>0.0936904331880859</v>
      </c>
      <c r="W667" s="70" t="n">
        <f aca="false">const*($O667/omega)*K667*(wz*(G667-P667)-wx*I667)</f>
        <v>13.3819755898362</v>
      </c>
      <c r="X667" s="70" t="n">
        <f aca="false">const*($O667/omega)*K667*(wx*(H667-Q667)-wy*(G667-P667))</f>
        <v>8.42247015096267</v>
      </c>
      <c r="Y667" s="70" t="n">
        <f aca="false">R667+V667</f>
        <v>-0.3585575924423</v>
      </c>
      <c r="Z667" s="70" t="n">
        <f aca="false">S667+W667</f>
        <v>2.45243175121678</v>
      </c>
      <c r="AA667" s="70" t="n">
        <f aca="false">T667+X667-32.174</f>
        <v>-6.38117916240905</v>
      </c>
      <c r="AB667" s="0" t="n">
        <f aca="false">IF(($D667-height)*($D668-height)&lt;0,1,0)</f>
        <v>0</v>
      </c>
    </row>
    <row r="668" customFormat="false" ht="12.75" hidden="false" customHeight="false" outlineLevel="0" collapsed="false">
      <c r="A668" s="0" t="n">
        <f aca="false">A667+dt</f>
        <v>6.35999999999991</v>
      </c>
      <c r="B668" s="70" t="n">
        <f aca="false">B667+G667*dt+0.5*Y667*dt*dt</f>
        <v>14.2403031301299</v>
      </c>
      <c r="C668" s="70" t="n">
        <f aca="false">C667+H667*dt+0.5*Z667*dt*dt</f>
        <v>335.108505382076</v>
      </c>
      <c r="D668" s="70" t="n">
        <f aca="false">D667+I667*dt+0.5*AA667*dt*dt</f>
        <v>-169.598311481041</v>
      </c>
      <c r="E668" s="1" t="n">
        <f aca="false">SQRT(B668^2+C668^2)</f>
        <v>335.410936930576</v>
      </c>
      <c r="F668" s="1" t="n">
        <f aca="false">ATAN2(C668,B668)*180/PI()</f>
        <v>2.43329747245291</v>
      </c>
      <c r="G668" s="69" t="n">
        <f aca="false">G667+Y667*dt</f>
        <v>1.98843936116383</v>
      </c>
      <c r="H668" s="69" t="n">
        <f aca="false">H667+Z667*dt</f>
        <v>48.1660808166953</v>
      </c>
      <c r="I668" s="69" t="n">
        <f aca="false">I667+AA667*dt</f>
        <v>-76.5753049827769</v>
      </c>
      <c r="J668" s="1" t="n">
        <f aca="false">SQRT(G668^2+H668^2+I668^2)</f>
        <v>90.4859246819015</v>
      </c>
      <c r="K668" s="1" t="n">
        <f aca="false">IF(D668&gt;=hwind,SQRT((G668-vxw)^2+(H668-vyw)^2+I668^2),J668)</f>
        <v>90.4859246819015</v>
      </c>
      <c r="L668" s="1" t="n">
        <f aca="false">J668/1.467</f>
        <v>61.6809302535116</v>
      </c>
      <c r="M668" s="70" t="n">
        <f aca="false">cd0+cdspin*(spin/1000)*EXP(-A668/(tau*146.7/K668))</f>
        <v>0.467699447213957</v>
      </c>
      <c r="N668" s="71" t="n">
        <f aca="false">(romega/K668)*EXP(-A668/(tau*146.7/K668))</f>
        <v>0.800555406172494</v>
      </c>
      <c r="O668" s="71" t="n">
        <f aca="false">cl2_*N668/(cl0+cl1_*N668)</f>
        <v>0.365864285806652</v>
      </c>
      <c r="P668" s="71" t="n">
        <f aca="false">IF(D668&gt;=hwind,vxw,0)</f>
        <v>0</v>
      </c>
      <c r="Q668" s="71" t="n">
        <f aca="false">IF(D668&gt;=hwind,vyw,0)</f>
        <v>0</v>
      </c>
      <c r="R668" s="70" t="n">
        <f aca="false">-const*$M668*$K668*(G668-P668)</f>
        <v>-0.451719659611494</v>
      </c>
      <c r="S668" s="70" t="n">
        <f aca="false">-const*$M668*$K668*(H668-Q668)</f>
        <v>-10.9420312513843</v>
      </c>
      <c r="T668" s="70" t="n">
        <f aca="false">-const*$M668*$K668*I668</f>
        <v>17.3958388558656</v>
      </c>
      <c r="U668" s="72" t="n">
        <f aca="false">omega*EXP(-A668/tau)*30/PI()</f>
        <v>5269.76822466247</v>
      </c>
      <c r="V668" s="70" t="n">
        <f aca="false">const*($O668/omega)*K668*(wy*I668-wz*(H668-Q668))</f>
        <v>0.0934455839528259</v>
      </c>
      <c r="W668" s="70" t="n">
        <f aca="false">const*($O668/omega)*K668*(wz*(G668-P668)-wx*I668)</f>
        <v>13.399858187516</v>
      </c>
      <c r="X668" s="70" t="n">
        <f aca="false">const*($O668/omega)*K668*(wx*(H668-Q668)-wy*(G668-P668))</f>
        <v>8.43097475634761</v>
      </c>
      <c r="Y668" s="70" t="n">
        <f aca="false">R668+V668</f>
        <v>-0.358274075658668</v>
      </c>
      <c r="Z668" s="70" t="n">
        <f aca="false">S668+W668</f>
        <v>2.45782693613169</v>
      </c>
      <c r="AA668" s="70" t="n">
        <f aca="false">T668+X668-32.174</f>
        <v>-6.34718638778678</v>
      </c>
      <c r="AB668" s="0" t="n">
        <f aca="false">IF(($D668-height)*($D669-height)&lt;0,1,0)</f>
        <v>0</v>
      </c>
    </row>
    <row r="669" customFormat="false" ht="12.75" hidden="false" customHeight="false" outlineLevel="0" collapsed="false">
      <c r="A669" s="0" t="n">
        <f aca="false">A668+dt</f>
        <v>6.36999999999991</v>
      </c>
      <c r="B669" s="70" t="n">
        <f aca="false">B668+G668*dt+0.5*Y668*dt*dt</f>
        <v>14.2601696100378</v>
      </c>
      <c r="C669" s="70" t="n">
        <f aca="false">C668+H668*dt+0.5*Z668*dt*dt</f>
        <v>335.59028908159</v>
      </c>
      <c r="D669" s="70" t="n">
        <f aca="false">D668+I668*dt+0.5*AA668*dt*dt</f>
        <v>-170.364381890188</v>
      </c>
      <c r="E669" s="1" t="n">
        <f aca="false">SQRT(B669^2+C669^2)</f>
        <v>335.893129675455</v>
      </c>
      <c r="F669" s="1" t="n">
        <f aca="false">ATAN2(C669,B669)*180/PI()</f>
        <v>2.43319407177175</v>
      </c>
      <c r="G669" s="69" t="n">
        <f aca="false">G668+Y668*dt</f>
        <v>1.98485662040724</v>
      </c>
      <c r="H669" s="69" t="n">
        <f aca="false">H668+Z668*dt</f>
        <v>48.1906590860566</v>
      </c>
      <c r="I669" s="69" t="n">
        <f aca="false">I668+AA668*dt</f>
        <v>-76.6387768466548</v>
      </c>
      <c r="J669" s="1" t="n">
        <f aca="false">SQRT(G669^2+H669^2+I669^2)</f>
        <v>90.5526443319214</v>
      </c>
      <c r="K669" s="1" t="n">
        <f aca="false">IF(D669&gt;=hwind,SQRT((G669-vxw)^2+(H669-vyw)^2+I669^2),J669)</f>
        <v>90.5526443319214</v>
      </c>
      <c r="L669" s="1" t="n">
        <f aca="false">J669/1.467</f>
        <v>61.7264105875401</v>
      </c>
      <c r="M669" s="70" t="n">
        <f aca="false">cd0+cdspin*(spin/1000)*EXP(-A669/(tau*146.7/K669))</f>
        <v>0.467649022324513</v>
      </c>
      <c r="N669" s="71" t="n">
        <f aca="false">(romega/K669)*EXP(-A669/(tau*146.7/K669))</f>
        <v>0.799723861386726</v>
      </c>
      <c r="O669" s="71" t="n">
        <f aca="false">cl2_*N669/(cl0+cl1_*N669)</f>
        <v>0.365773808982039</v>
      </c>
      <c r="P669" s="71" t="n">
        <f aca="false">IF(D669&gt;=hwind,vxw,0)</f>
        <v>0</v>
      </c>
      <c r="Q669" s="71" t="n">
        <f aca="false">IF(D669&gt;=hwind,vyw,0)</f>
        <v>0</v>
      </c>
      <c r="R669" s="70" t="n">
        <f aca="false">-const*$M669*$K669*(G669-P669)</f>
        <v>-0.451189582283646</v>
      </c>
      <c r="S669" s="70" t="n">
        <f aca="false">-const*$M669*$K669*(H669-Q669)</f>
        <v>-10.9545057912296</v>
      </c>
      <c r="T669" s="70" t="n">
        <f aca="false">-const*$M669*$K669*I669</f>
        <v>17.4212169063764</v>
      </c>
      <c r="U669" s="72" t="n">
        <f aca="false">omega*EXP(-A669/tau)*30/PI()</f>
        <v>5268.01192798662</v>
      </c>
      <c r="V669" s="70" t="n">
        <f aca="false">const*($O669/omega)*K669*(wy*I669-wz*(H669-Q669))</f>
        <v>0.0932061278244539</v>
      </c>
      <c r="W669" s="70" t="n">
        <f aca="false">const*($O669/omega)*K669*(wz*(G669-P669)-wx*I669)</f>
        <v>13.4176583549429</v>
      </c>
      <c r="X669" s="70" t="n">
        <f aca="false">const*($O669/omega)*K669*(wx*(H669-Q669)-wy*(G669-P669))</f>
        <v>8.43947185652844</v>
      </c>
      <c r="Y669" s="70" t="n">
        <f aca="false">R669+V669</f>
        <v>-0.357983454459192</v>
      </c>
      <c r="Z669" s="70" t="n">
        <f aca="false">S669+W669</f>
        <v>2.46315256371333</v>
      </c>
      <c r="AA669" s="70" t="n">
        <f aca="false">T669+X669-32.174</f>
        <v>-6.31331123709519</v>
      </c>
      <c r="AB669" s="0" t="n">
        <f aca="false">IF(($D669-height)*($D670-height)&lt;0,1,0)</f>
        <v>0</v>
      </c>
    </row>
    <row r="670" customFormat="false" ht="12.75" hidden="false" customHeight="false" outlineLevel="0" collapsed="false">
      <c r="A670" s="0" t="n">
        <f aca="false">A669+dt</f>
        <v>6.37999999999991</v>
      </c>
      <c r="B670" s="70" t="n">
        <f aca="false">B669+G669*dt+0.5*Y669*dt*dt</f>
        <v>14.2800002770691</v>
      </c>
      <c r="C670" s="70" t="n">
        <f aca="false">C669+H669*dt+0.5*Z669*dt*dt</f>
        <v>336.072318830079</v>
      </c>
      <c r="D670" s="70" t="n">
        <f aca="false">D669+I669*dt+0.5*AA669*dt*dt</f>
        <v>-171.131085324216</v>
      </c>
      <c r="E670" s="1" t="n">
        <f aca="false">SQRT(B670^2+C670^2)</f>
        <v>336.375566728232</v>
      </c>
      <c r="F670" s="1" t="n">
        <f aca="false">ATAN2(C670,B670)*180/PI()</f>
        <v>2.4330830937321</v>
      </c>
      <c r="G670" s="69" t="n">
        <f aca="false">G669+Y669*dt</f>
        <v>1.98127678586265</v>
      </c>
      <c r="H670" s="69" t="n">
        <f aca="false">H669+Z669*dt</f>
        <v>48.2152906116937</v>
      </c>
      <c r="I670" s="69" t="n">
        <f aca="false">I669+AA669*dt</f>
        <v>-76.7019099590257</v>
      </c>
      <c r="J670" s="1" t="n">
        <f aca="false">SQRT(G670^2+H670^2+I670^2)</f>
        <v>90.619107796506</v>
      </c>
      <c r="K670" s="1" t="n">
        <f aca="false">IF(D670&gt;=hwind,SQRT((G670-vxw)^2+(H670-vyw)^2+I670^2),J670)</f>
        <v>90.619107796506</v>
      </c>
      <c r="L670" s="1" t="n">
        <f aca="false">J670/1.467</f>
        <v>61.7717162893701</v>
      </c>
      <c r="M670" s="70" t="n">
        <f aca="false">cd0+cdspin*(spin/1000)*EXP(-A670/(tau*146.7/K670))</f>
        <v>0.467598624042512</v>
      </c>
      <c r="N670" s="71" t="n">
        <f aca="false">(romega/K670)*EXP(-A670/(tau*146.7/K670))</f>
        <v>0.798895927028248</v>
      </c>
      <c r="O670" s="71" t="n">
        <f aca="false">cl2_*N670/(cl0+cl1_*N670)</f>
        <v>0.36568358245431</v>
      </c>
      <c r="P670" s="71" t="n">
        <f aca="false">IF(D670&gt;=hwind,vxw,0)</f>
        <v>0</v>
      </c>
      <c r="Q670" s="71" t="n">
        <f aca="false">IF(D670&gt;=hwind,vyw,0)</f>
        <v>0</v>
      </c>
      <c r="R670" s="70" t="n">
        <f aca="false">-const*$M670*$K670*(G670-P670)</f>
        <v>-0.450657821417869</v>
      </c>
      <c r="S670" s="70" t="n">
        <f aca="false">-const*$M670*$K670*(H670-Q670)</f>
        <v>-10.9669673521333</v>
      </c>
      <c r="T670" s="70" t="n">
        <f aca="false">-const*$M670*$K670*I670</f>
        <v>17.4464849572615</v>
      </c>
      <c r="U670" s="72" t="n">
        <f aca="false">omega*EXP(-A670/tau)*30/PI()</f>
        <v>5266.25621664544</v>
      </c>
      <c r="V670" s="70" t="n">
        <f aca="false">const*($O670/omega)*K670*(wy*I670-wz*(H670-Q670))</f>
        <v>0.0929720438719156</v>
      </c>
      <c r="W670" s="70" t="n">
        <f aca="false">const*($O670/omega)*K670*(wz*(G670-P670)-wx*I670)</f>
        <v>13.4353762311459</v>
      </c>
      <c r="X670" s="70" t="n">
        <f aca="false">const*($O670/omega)*K670*(wx*(H670-Q670)-wy*(G670-P670))</f>
        <v>8.44796137619717</v>
      </c>
      <c r="Y670" s="70" t="n">
        <f aca="false">R670+V670</f>
        <v>-0.357685777545954</v>
      </c>
      <c r="Z670" s="70" t="n">
        <f aca="false">S670+W670</f>
        <v>2.46840887901262</v>
      </c>
      <c r="AA670" s="70" t="n">
        <f aca="false">T670+X670-32.174</f>
        <v>-6.27955366654136</v>
      </c>
      <c r="AB670" s="0" t="n">
        <f aca="false">IF(($D670-height)*($D671-height)&lt;0,1,0)</f>
        <v>0</v>
      </c>
    </row>
    <row r="671" customFormat="false" ht="12.75" hidden="false" customHeight="false" outlineLevel="0" collapsed="false">
      <c r="A671" s="0" t="n">
        <f aca="false">A670+dt</f>
        <v>6.38999999999991</v>
      </c>
      <c r="B671" s="70" t="n">
        <f aca="false">B670+G670*dt+0.5*Y670*dt*dt</f>
        <v>14.2997951606389</v>
      </c>
      <c r="C671" s="70" t="n">
        <f aca="false">C670+H670*dt+0.5*Z670*dt*dt</f>
        <v>336.55459515664</v>
      </c>
      <c r="D671" s="70" t="n">
        <f aca="false">D670+I670*dt+0.5*AA670*dt*dt</f>
        <v>-171.89841840149</v>
      </c>
      <c r="E671" s="1" t="n">
        <f aca="false">SQRT(B671^2+C671^2)</f>
        <v>336.858248619038</v>
      </c>
      <c r="F671" s="1" t="n">
        <f aca="false">ATAN2(C671,B671)*180/PI()</f>
        <v>2.4329645723099</v>
      </c>
      <c r="G671" s="69" t="n">
        <f aca="false">G670+Y670*dt</f>
        <v>1.97769992808719</v>
      </c>
      <c r="H671" s="69" t="n">
        <f aca="false">H670+Z670*dt</f>
        <v>48.2399747004839</v>
      </c>
      <c r="I671" s="69" t="n">
        <f aca="false">I670+AA670*dt</f>
        <v>-76.7647054956911</v>
      </c>
      <c r="J671" s="1" t="n">
        <f aca="false">SQRT(G671^2+H671^2+I671^2)</f>
        <v>90.6853156026326</v>
      </c>
      <c r="K671" s="1" t="n">
        <f aca="false">IF(D671&gt;=hwind,SQRT((G671-vxw)^2+(H671-vyw)^2+I671^2),J671)</f>
        <v>90.6853156026326</v>
      </c>
      <c r="L671" s="1" t="n">
        <f aca="false">J671/1.467</f>
        <v>61.8168477182226</v>
      </c>
      <c r="M671" s="70" t="n">
        <f aca="false">cd0+cdspin*(spin/1000)*EXP(-A671/(tau*146.7/K671))</f>
        <v>0.467548252516656</v>
      </c>
      <c r="N671" s="71" t="n">
        <f aca="false">(romega/K671)*EXP(-A671/(tau*146.7/K671))</f>
        <v>0.798071584216123</v>
      </c>
      <c r="O671" s="71" t="n">
        <f aca="false">cl2_*N671/(cl0+cl1_*N671)</f>
        <v>0.365593605686771</v>
      </c>
      <c r="P671" s="71" t="n">
        <f aca="false">IF(D671&gt;=hwind,vxw,0)</f>
        <v>0</v>
      </c>
      <c r="Q671" s="71" t="n">
        <f aca="false">IF(D671&gt;=hwind,vyw,0)</f>
        <v>0</v>
      </c>
      <c r="R671" s="70" t="n">
        <f aca="false">-const*$M671*$K671*(G671-P671)</f>
        <v>-0.45012440469507</v>
      </c>
      <c r="S671" s="70" t="n">
        <f aca="false">-const*$M671*$K671*(H671-Q671)</f>
        <v>-10.9794158285489</v>
      </c>
      <c r="T671" s="70" t="n">
        <f aca="false">-const*$M671*$K671*I671</f>
        <v>17.4716431305432</v>
      </c>
      <c r="U671" s="72" t="n">
        <f aca="false">omega*EXP(-A671/tau)*30/PI()</f>
        <v>5264.50109044385</v>
      </c>
      <c r="V671" s="70" t="n">
        <f aca="false">const*($O671/omega)*K671*(wy*I671-wz*(H671-Q671))</f>
        <v>0.0927433110681071</v>
      </c>
      <c r="W671" s="70" t="n">
        <f aca="false">const*($O671/omega)*K671*(wz*(G671-P671)-wx*I671)</f>
        <v>13.4530119568782</v>
      </c>
      <c r="X671" s="70" t="n">
        <f aca="false">const*($O671/omega)*K671*(wx*(H671-Q671)-wy*(G671-P671))</f>
        <v>8.45644324032717</v>
      </c>
      <c r="Y671" s="70" t="n">
        <f aca="false">R671+V671</f>
        <v>-0.357381093626963</v>
      </c>
      <c r="Z671" s="70" t="n">
        <f aca="false">S671+W671</f>
        <v>2.47359612832933</v>
      </c>
      <c r="AA671" s="70" t="n">
        <f aca="false">T671+X671-32.174</f>
        <v>-6.24591362912962</v>
      </c>
      <c r="AB671" s="0" t="n">
        <f aca="false">IF(($D671-height)*($D672-height)&lt;0,1,0)</f>
        <v>0</v>
      </c>
    </row>
    <row r="672" customFormat="false" ht="12.75" hidden="false" customHeight="false" outlineLevel="0" collapsed="false">
      <c r="A672" s="0" t="n">
        <f aca="false">A671+dt</f>
        <v>6.39999999999991</v>
      </c>
      <c r="B672" s="70" t="n">
        <f aca="false">B671+G671*dt+0.5*Y671*dt*dt</f>
        <v>14.319554290865</v>
      </c>
      <c r="C672" s="70" t="n">
        <f aca="false">C671+H671*dt+0.5*Z671*dt*dt</f>
        <v>337.037118583451</v>
      </c>
      <c r="D672" s="70" t="n">
        <f aca="false">D671+I671*dt+0.5*AA671*dt*dt</f>
        <v>-172.666377752128</v>
      </c>
      <c r="E672" s="1" t="n">
        <f aca="false">SQRT(B672^2+C672^2)</f>
        <v>337.341175871141</v>
      </c>
      <c r="F672" s="1" t="n">
        <f aca="false">ATAN2(C672,B672)*180/PI()</f>
        <v>2.43283854148946</v>
      </c>
      <c r="G672" s="69" t="n">
        <f aca="false">G671+Y671*dt</f>
        <v>1.97412611715092</v>
      </c>
      <c r="H672" s="69" t="n">
        <f aca="false">H671+Z671*dt</f>
        <v>48.2647106617672</v>
      </c>
      <c r="I672" s="69" t="n">
        <f aca="false">I671+AA671*dt</f>
        <v>-76.8271646319824</v>
      </c>
      <c r="J672" s="1" t="n">
        <f aca="false">SQRT(G672^2+H672^2+I672^2)</f>
        <v>90.7512682808359</v>
      </c>
      <c r="K672" s="1" t="n">
        <f aca="false">IF(D672&gt;=hwind,SQRT((G672-vxw)^2+(H672-vyw)^2+I672^2),J672)</f>
        <v>90.7512682808359</v>
      </c>
      <c r="L672" s="1" t="n">
        <f aca="false">J672/1.467</f>
        <v>61.8618052357436</v>
      </c>
      <c r="M672" s="70" t="n">
        <f aca="false">cd0+cdspin*(spin/1000)*EXP(-A672/(tau*146.7/K672))</f>
        <v>0.467497907893799</v>
      </c>
      <c r="N672" s="71" t="n">
        <f aca="false">(romega/K672)*EXP(-A672/(tau*146.7/K672))</f>
        <v>0.797250814164423</v>
      </c>
      <c r="O672" s="71" t="n">
        <f aca="false">cl2_*N672/(cl0+cl1_*N672)</f>
        <v>0.365503878139788</v>
      </c>
      <c r="P672" s="71" t="n">
        <f aca="false">IF(D672&gt;=hwind,vxw,0)</f>
        <v>0</v>
      </c>
      <c r="Q672" s="71" t="n">
        <f aca="false">IF(D672&gt;=hwind,vyw,0)</f>
        <v>0</v>
      </c>
      <c r="R672" s="70" t="n">
        <f aca="false">-const*$M672*$K672*(G672-P672)</f>
        <v>-0.449589359704786</v>
      </c>
      <c r="S672" s="70" t="n">
        <f aca="false">-const*$M672*$K672*(H672-Q672)</f>
        <v>-10.9918511154076</v>
      </c>
      <c r="T672" s="70" t="n">
        <f aca="false">-const*$M672*$K672*I672</f>
        <v>17.4966915511338</v>
      </c>
      <c r="U672" s="72" t="n">
        <f aca="false">omega*EXP(-A672/tau)*30/PI()</f>
        <v>5262.74654918682</v>
      </c>
      <c r="V672" s="70" t="n">
        <f aca="false">const*($O672/omega)*K672*(wy*I672-wz*(H672-Q672))</f>
        <v>0.0925199082919775</v>
      </c>
      <c r="W672" s="70" t="n">
        <f aca="false">const*($O672/omega)*K672*(wz*(G672-P672)-wx*I672)</f>
        <v>13.4705656745942</v>
      </c>
      <c r="X672" s="70" t="n">
        <f aca="false">const*($O672/omega)*K672*(wx*(H672-Q672)-wy*(G672-P672))</f>
        <v>8.46491737417587</v>
      </c>
      <c r="Y672" s="70" t="n">
        <f aca="false">R672+V672</f>
        <v>-0.357069451412809</v>
      </c>
      <c r="Z672" s="70" t="n">
        <f aca="false">S672+W672</f>
        <v>2.4787145591866</v>
      </c>
      <c r="AA672" s="70" t="n">
        <f aca="false">T672+X672-32.174</f>
        <v>-6.21239107469028</v>
      </c>
      <c r="AB672" s="0" t="n">
        <f aca="false">IF(($D672-height)*($D673-height)&lt;0,1,0)</f>
        <v>0</v>
      </c>
    </row>
    <row r="673" customFormat="false" ht="12.75" hidden="false" customHeight="false" outlineLevel="0" collapsed="false">
      <c r="A673" s="0" t="n">
        <f aca="false">A672+dt</f>
        <v>6.40999999999991</v>
      </c>
      <c r="B673" s="70" t="n">
        <f aca="false">B672+G672*dt+0.5*Y672*dt*dt</f>
        <v>14.339277698564</v>
      </c>
      <c r="C673" s="70" t="n">
        <f aca="false">C672+H672*dt+0.5*Z672*dt*dt</f>
        <v>337.519889625796</v>
      </c>
      <c r="D673" s="70" t="n">
        <f aca="false">D672+I672*dt+0.5*AA672*dt*dt</f>
        <v>-173.434960018002</v>
      </c>
      <c r="E673" s="1" t="n">
        <f aca="false">SQRT(B673^2+C673^2)</f>
        <v>337.824349000966</v>
      </c>
      <c r="F673" s="1" t="n">
        <f aca="false">ATAN2(C673,B673)*180/PI()</f>
        <v>2.43270503526223</v>
      </c>
      <c r="G673" s="69" t="n">
        <f aca="false">G672+Y672*dt</f>
        <v>1.97055542263679</v>
      </c>
      <c r="H673" s="69" t="n">
        <f aca="false">H672+Z672*dt</f>
        <v>48.289497807359</v>
      </c>
      <c r="I673" s="69" t="n">
        <f aca="false">I672+AA672*dt</f>
        <v>-76.8892885427293</v>
      </c>
      <c r="J673" s="1" t="n">
        <f aca="false">SQRT(G673^2+H673^2+I673^2)</f>
        <v>90.8169663651441</v>
      </c>
      <c r="K673" s="1" t="n">
        <f aca="false">IF(D673&gt;=hwind,SQRT((G673-vxw)^2+(H673-vyw)^2+I673^2),J673)</f>
        <v>90.8169663651441</v>
      </c>
      <c r="L673" s="1" t="n">
        <f aca="false">J673/1.467</f>
        <v>61.9065892059605</v>
      </c>
      <c r="M673" s="70" t="n">
        <f aca="false">cd0+cdspin*(spin/1000)*EXP(-A673/(tau*146.7/K673))</f>
        <v>0.467447590318957</v>
      </c>
      <c r="N673" s="71" t="n">
        <f aca="false">(romega/K673)*EXP(-A673/(tau*146.7/K673))</f>
        <v>0.796433598181926</v>
      </c>
      <c r="O673" s="71" t="n">
        <f aca="false">cl2_*N673/(cl0+cl1_*N673)</f>
        <v>0.36541439927085</v>
      </c>
      <c r="P673" s="71" t="n">
        <f aca="false">IF(D673&gt;=hwind,vxw,0)</f>
        <v>0</v>
      </c>
      <c r="Q673" s="71" t="n">
        <f aca="false">IF(D673&gt;=hwind,vyw,0)</f>
        <v>0</v>
      </c>
      <c r="R673" s="70" t="n">
        <f aca="false">-const*$M673*$K673*(G673-P673)</f>
        <v>-0.449052713943962</v>
      </c>
      <c r="S673" s="70" t="n">
        <f aca="false">-const*$M673*$K673*(H673-Q673)</f>
        <v>-11.0042731081218</v>
      </c>
      <c r="T673" s="70" t="n">
        <f aca="false">-const*$M673*$K673*I673</f>
        <v>17.5216303468045</v>
      </c>
      <c r="U673" s="72" t="n">
        <f aca="false">omega*EXP(-A673/tau)*30/PI()</f>
        <v>5260.99259267942</v>
      </c>
      <c r="V673" s="70" t="n">
        <f aca="false">const*($O673/omega)*K673*(wy*I673-wz*(H673-Q673))</f>
        <v>0.0923018143306183</v>
      </c>
      <c r="W673" s="70" t="n">
        <f aca="false">const*($O673/omega)*K673*(wz*(G673-P673)-wx*I673)</f>
        <v>13.4880375284274</v>
      </c>
      <c r="X673" s="70" t="n">
        <f aca="false">const*($O673/omega)*K673*(wx*(H673-Q673)-wy*(G673-P673))</f>
        <v>8.47338370328734</v>
      </c>
      <c r="Y673" s="70" t="n">
        <f aca="false">R673+V673</f>
        <v>-0.356750899613344</v>
      </c>
      <c r="Z673" s="70" t="n">
        <f aca="false">S673+W673</f>
        <v>2.48376442030566</v>
      </c>
      <c r="AA673" s="70" t="n">
        <f aca="false">T673+X673-32.174</f>
        <v>-6.17898594990817</v>
      </c>
      <c r="AB673" s="0" t="n">
        <f aca="false">IF(($D673-height)*($D674-height)&lt;0,1,0)</f>
        <v>0</v>
      </c>
    </row>
    <row r="674" customFormat="false" ht="12.75" hidden="false" customHeight="false" outlineLevel="0" collapsed="false">
      <c r="A674" s="0" t="n">
        <f aca="false">A673+dt</f>
        <v>6.41999999999991</v>
      </c>
      <c r="B674" s="70" t="n">
        <f aca="false">B673+G673*dt+0.5*Y673*dt*dt</f>
        <v>14.3589654152454</v>
      </c>
      <c r="C674" s="70" t="n">
        <f aca="false">C673+H673*dt+0.5*Z673*dt*dt</f>
        <v>338.002908792091</v>
      </c>
      <c r="D674" s="70" t="n">
        <f aca="false">D673+I673*dt+0.5*AA673*dt*dt</f>
        <v>-174.204161852727</v>
      </c>
      <c r="E674" s="1" t="n">
        <f aca="false">SQRT(B674^2+C674^2)</f>
        <v>338.307768518121</v>
      </c>
      <c r="F674" s="1" t="n">
        <f aca="false">ATAN2(C674,B674)*180/PI()</f>
        <v>2.43256408762565</v>
      </c>
      <c r="G674" s="69" t="n">
        <f aca="false">G673+Y673*dt</f>
        <v>1.96698791364066</v>
      </c>
      <c r="H674" s="69" t="n">
        <f aca="false">H673+Z673*dt</f>
        <v>48.3143354515621</v>
      </c>
      <c r="I674" s="69" t="n">
        <f aca="false">I673+AA673*dt</f>
        <v>-76.9510784022284</v>
      </c>
      <c r="J674" s="1" t="n">
        <f aca="false">SQRT(G674^2+H674^2+I674^2)</f>
        <v>90.8824103930149</v>
      </c>
      <c r="K674" s="1" t="n">
        <f aca="false">IF(D674&gt;=hwind,SQRT((G674-vxw)^2+(H674-vyw)^2+I674^2),J674)</f>
        <v>90.8824103930149</v>
      </c>
      <c r="L674" s="1" t="n">
        <f aca="false">J674/1.467</f>
        <v>61.9511999952385</v>
      </c>
      <c r="M674" s="70" t="n">
        <f aca="false">cd0+cdspin*(spin/1000)*EXP(-A674/(tau*146.7/K674))</f>
        <v>0.467397299935322</v>
      </c>
      <c r="N674" s="71" t="n">
        <f aca="false">(romega/K674)*EXP(-A674/(tau*146.7/K674))</f>
        <v>0.795619917671804</v>
      </c>
      <c r="O674" s="71" t="n">
        <f aca="false">cl2_*N674/(cl0+cl1_*N674)</f>
        <v>0.365325168534628</v>
      </c>
      <c r="P674" s="71" t="n">
        <f aca="false">IF(D674&gt;=hwind,vxw,0)</f>
        <v>0</v>
      </c>
      <c r="Q674" s="71" t="n">
        <f aca="false">IF(D674&gt;=hwind,vyw,0)</f>
        <v>0</v>
      </c>
      <c r="R674" s="70" t="n">
        <f aca="false">-const*$M674*$K674*(G674-P674)</f>
        <v>-0.448514494815746</v>
      </c>
      <c r="S674" s="70" t="n">
        <f aca="false">-const*$M674*$K674*(H674-Q674)</f>
        <v>-11.0166817025875</v>
      </c>
      <c r="T674" s="70" t="n">
        <f aca="false">-const*$M674*$K674*I674</f>
        <v>17.5464596481539</v>
      </c>
      <c r="U674" s="72" t="n">
        <f aca="false">omega*EXP(-A674/tau)*30/PI()</f>
        <v>5259.23922072675</v>
      </c>
      <c r="V674" s="70" t="n">
        <f aca="false">const*($O674/omega)*K674*(wy*I674-wz*(H674-Q674))</f>
        <v>0.0920890078813394</v>
      </c>
      <c r="W674" s="70" t="n">
        <f aca="false">const*($O674/omega)*K674*(wz*(G674-P674)-wx*I674)</f>
        <v>13.5054276641683</v>
      </c>
      <c r="X674" s="70" t="n">
        <f aca="false">const*($O674/omega)*K674*(wx*(H674-Q674)-wy*(G674-P674))</f>
        <v>8.48184215349491</v>
      </c>
      <c r="Y674" s="70" t="n">
        <f aca="false">R674+V674</f>
        <v>-0.356425486934407</v>
      </c>
      <c r="Z674" s="70" t="n">
        <f aca="false">S674+W674</f>
        <v>2.48874596158074</v>
      </c>
      <c r="AA674" s="70" t="n">
        <f aca="false">T674+X674-32.174</f>
        <v>-6.14569819835116</v>
      </c>
      <c r="AB674" s="0" t="n">
        <f aca="false">IF(($D674-height)*($D675-height)&lt;0,1,0)</f>
        <v>0</v>
      </c>
    </row>
    <row r="675" customFormat="false" ht="12.75" hidden="false" customHeight="false" outlineLevel="0" collapsed="false">
      <c r="A675" s="0" t="n">
        <f aca="false">A674+dt</f>
        <v>6.42999999999991</v>
      </c>
      <c r="B675" s="70" t="n">
        <f aca="false">B674+G674*dt+0.5*Y674*dt*dt</f>
        <v>14.3786174731074</v>
      </c>
      <c r="C675" s="70" t="n">
        <f aca="false">C674+H674*dt+0.5*Z674*dt*dt</f>
        <v>338.486176583905</v>
      </c>
      <c r="D675" s="70" t="n">
        <f aca="false">D674+I674*dt+0.5*AA674*dt*dt</f>
        <v>-174.973979921659</v>
      </c>
      <c r="E675" s="1" t="n">
        <f aca="false">SQRT(B675^2+C675^2)</f>
        <v>338.791434925425</v>
      </c>
      <c r="F675" s="1" t="n">
        <f aca="false">ATAN2(C675,B675)*180/PI()</f>
        <v>2.43241573258191</v>
      </c>
      <c r="G675" s="69" t="n">
        <f aca="false">G674+Y674*dt</f>
        <v>1.96342365877132</v>
      </c>
      <c r="H675" s="69" t="n">
        <f aca="false">H674+Z674*dt</f>
        <v>48.3392229111779</v>
      </c>
      <c r="I675" s="69" t="n">
        <f aca="false">I674+AA674*dt</f>
        <v>-77.0125353842119</v>
      </c>
      <c r="J675" s="1" t="n">
        <f aca="false">SQRT(G675^2+H675^2+I675^2)</f>
        <v>90.9476009052733</v>
      </c>
      <c r="K675" s="1" t="n">
        <f aca="false">IF(D675&gt;=hwind,SQRT((G675-vxw)^2+(H675-vyw)^2+I675^2),J675)</f>
        <v>90.9476009052733</v>
      </c>
      <c r="L675" s="1" t="n">
        <f aca="false">J675/1.467</f>
        <v>61.9956379722381</v>
      </c>
      <c r="M675" s="70" t="n">
        <f aca="false">cd0+cdspin*(spin/1000)*EXP(-A675/(tau*146.7/K675))</f>
        <v>0.46734703688427</v>
      </c>
      <c r="N675" s="71" t="n">
        <f aca="false">(romega/K675)*EXP(-A675/(tau*146.7/K675))</f>
        <v>0.794809754131315</v>
      </c>
      <c r="O675" s="71" t="n">
        <f aca="false">cl2_*N675/(cl0+cl1_*N675)</f>
        <v>0.365236185383028</v>
      </c>
      <c r="P675" s="71" t="n">
        <f aca="false">IF(D675&gt;=hwind,vxw,0)</f>
        <v>0</v>
      </c>
      <c r="Q675" s="71" t="n">
        <f aca="false">IF(D675&gt;=hwind,vyw,0)</f>
        <v>0</v>
      </c>
      <c r="R675" s="70" t="n">
        <f aca="false">-const*$M675*$K675*(G675-P675)</f>
        <v>-0.447974729628311</v>
      </c>
      <c r="S675" s="70" t="n">
        <f aca="false">-const*$M675*$K675*(H675-Q675)</f>
        <v>-11.0290767951879</v>
      </c>
      <c r="T675" s="70" t="n">
        <f aca="false">-const*$M675*$K675*I675</f>
        <v>17.5711795885777</v>
      </c>
      <c r="U675" s="72" t="n">
        <f aca="false">omega*EXP(-A675/tau)*30/PI()</f>
        <v>5257.486433134</v>
      </c>
      <c r="V675" s="70" t="n">
        <f aca="false">const*($O675/omega)*K675*(wy*I675-wz*(H675-Q675))</f>
        <v>0.0918814675537329</v>
      </c>
      <c r="W675" s="70" t="n">
        <f aca="false">const*($O675/omega)*K675*(wz*(G675-P675)-wx*I675)</f>
        <v>13.5227362292419</v>
      </c>
      <c r="X675" s="70" t="n">
        <f aca="false">const*($O675/omega)*K675*(wx*(H675-Q675)-wy*(G675-P675))</f>
        <v>8.49029265092379</v>
      </c>
      <c r="Y675" s="70" t="n">
        <f aca="false">R675+V675</f>
        <v>-0.356093262074579</v>
      </c>
      <c r="Z675" s="70" t="n">
        <f aca="false">S675+W675</f>
        <v>2.49365943405403</v>
      </c>
      <c r="AA675" s="70" t="n">
        <f aca="false">T675+X675-32.174</f>
        <v>-6.11252776049851</v>
      </c>
      <c r="AB675" s="0" t="n">
        <f aca="false">IF(($D675-height)*($D676-height)&lt;0,1,0)</f>
        <v>0</v>
      </c>
    </row>
    <row r="676" customFormat="false" ht="12.75" hidden="false" customHeight="false" outlineLevel="0" collapsed="false">
      <c r="A676" s="0" t="n">
        <f aca="false">A675+dt</f>
        <v>6.43999999999991</v>
      </c>
      <c r="B676" s="70" t="n">
        <f aca="false">B675+G675*dt+0.5*Y675*dt*dt</f>
        <v>14.398233905032</v>
      </c>
      <c r="C676" s="70" t="n">
        <f aca="false">C675+H675*dt+0.5*Z675*dt*dt</f>
        <v>338.969693495988</v>
      </c>
      <c r="D676" s="70" t="n">
        <f aca="false">D675+I675*dt+0.5*AA675*dt*dt</f>
        <v>-175.744410901889</v>
      </c>
      <c r="E676" s="1" t="n">
        <f aca="false">SQRT(B676^2+C676^2)</f>
        <v>339.275348718925</v>
      </c>
      <c r="F676" s="1" t="n">
        <f aca="false">ATAN2(C676,B676)*180/PI()</f>
        <v>2.43226000413676</v>
      </c>
      <c r="G676" s="69" t="n">
        <f aca="false">G675+Y675*dt</f>
        <v>1.95986272615057</v>
      </c>
      <c r="H676" s="69" t="n">
        <f aca="false">H675+Z675*dt</f>
        <v>48.3641595055184</v>
      </c>
      <c r="I676" s="69" t="n">
        <f aca="false">I675+AA675*dt</f>
        <v>-77.0736606618169</v>
      </c>
      <c r="J676" s="1" t="n">
        <f aca="false">SQRT(G676^2+H676^2+I676^2)</f>
        <v>91.0125384460487</v>
      </c>
      <c r="K676" s="1" t="n">
        <f aca="false">IF(D676&gt;=hwind,SQRT((G676-vxw)^2+(H676-vyw)^2+I676^2),J676)</f>
        <v>91.0125384460487</v>
      </c>
      <c r="L676" s="1" t="n">
        <f aca="false">J676/1.467</f>
        <v>62.0399035078723</v>
      </c>
      <c r="M676" s="70" t="n">
        <f aca="false">cd0+cdspin*(spin/1000)*EXP(-A676/(tau*146.7/K676))</f>
        <v>0.467296801305376</v>
      </c>
      <c r="N676" s="71" t="n">
        <f aca="false">(romega/K676)*EXP(-A676/(tau*146.7/K676))</f>
        <v>0.794003089151482</v>
      </c>
      <c r="O676" s="71" t="n">
        <f aca="false">cl2_*N676/(cl0+cl1_*N676)</f>
        <v>0.365147449265253</v>
      </c>
      <c r="P676" s="71" t="n">
        <f aca="false">IF(D676&gt;=hwind,vxw,0)</f>
        <v>0</v>
      </c>
      <c r="Q676" s="71" t="n">
        <f aca="false">IF(D676&gt;=hwind,vyw,0)</f>
        <v>0</v>
      </c>
      <c r="R676" s="70" t="n">
        <f aca="false">-const*$M676*$K676*(G676-P676)</f>
        <v>-0.447433445593697</v>
      </c>
      <c r="S676" s="70" t="n">
        <f aca="false">-const*$M676*$K676*(H676-Q676)</f>
        <v>-11.0414582827954</v>
      </c>
      <c r="T676" s="70" t="n">
        <f aca="false">-const*$M676*$K676*I676</f>
        <v>17.5957903042372</v>
      </c>
      <c r="U676" s="72" t="n">
        <f aca="false">omega*EXP(-A676/tau)*30/PI()</f>
        <v>5255.73422970642</v>
      </c>
      <c r="V676" s="70" t="n">
        <f aca="false">const*($O676/omega)*K676*(wy*I676-wz*(H676-Q676))</f>
        <v>0.0916791718717221</v>
      </c>
      <c r="W676" s="70" t="n">
        <f aca="false">const*($O676/omega)*K676*(wz*(G676-P676)-wx*I676)</f>
        <v>13.5399633726864</v>
      </c>
      <c r="X676" s="70" t="n">
        <f aca="false">const*($O676/omega)*K676*(wx*(H676-Q676)-wy*(G676-P676))</f>
        <v>8.49873512199355</v>
      </c>
      <c r="Y676" s="70" t="n">
        <f aca="false">R676+V676</f>
        <v>-0.355754273721975</v>
      </c>
      <c r="Z676" s="70" t="n">
        <f aca="false">S676+W676</f>
        <v>2.49850508989092</v>
      </c>
      <c r="AA676" s="70" t="n">
        <f aca="false">T676+X676-32.174</f>
        <v>-6.07947457376924</v>
      </c>
      <c r="AB676" s="0" t="n">
        <f aca="false">IF(($D676-height)*($D677-height)&lt;0,1,0)</f>
        <v>0</v>
      </c>
    </row>
    <row r="677" customFormat="false" ht="12.75" hidden="false" customHeight="false" outlineLevel="0" collapsed="false">
      <c r="A677" s="0" t="n">
        <f aca="false">A676+dt</f>
        <v>6.44999999999991</v>
      </c>
      <c r="B677" s="70" t="n">
        <f aca="false">B676+G676*dt+0.5*Y676*dt*dt</f>
        <v>14.4178147445799</v>
      </c>
      <c r="C677" s="70" t="n">
        <f aca="false">C676+H676*dt+0.5*Z676*dt*dt</f>
        <v>339.453460016298</v>
      </c>
      <c r="D677" s="70" t="n">
        <f aca="false">D676+I676*dt+0.5*AA676*dt*dt</f>
        <v>-176.515451482236</v>
      </c>
      <c r="E677" s="1" t="n">
        <f aca="false">SQRT(B677^2+C677^2)</f>
        <v>339.759510387929</v>
      </c>
      <c r="F677" s="1" t="n">
        <f aca="false">ATAN2(C677,B677)*180/PI()</f>
        <v>2.43209693629837</v>
      </c>
      <c r="G677" s="69" t="n">
        <f aca="false">G676+Y676*dt</f>
        <v>1.95630518341335</v>
      </c>
      <c r="H677" s="69" t="n">
        <f aca="false">H676+Z676*dt</f>
        <v>48.3891445564173</v>
      </c>
      <c r="I677" s="69" t="n">
        <f aca="false">I676+AA676*dt</f>
        <v>-77.1344554075546</v>
      </c>
      <c r="J677" s="1" t="n">
        <f aca="false">SQRT(G677^2+H677^2+I677^2)</f>
        <v>91.0772235627137</v>
      </c>
      <c r="K677" s="1" t="n">
        <f aca="false">IF(D677&gt;=hwind,SQRT((G677-vxw)^2+(H677-vyw)^2+I677^2),J677)</f>
        <v>91.0772235627137</v>
      </c>
      <c r="L677" s="1" t="n">
        <f aca="false">J677/1.467</f>
        <v>62.083996975265</v>
      </c>
      <c r="M677" s="70" t="n">
        <f aca="false">cd0+cdspin*(spin/1000)*EXP(-A677/(tau*146.7/K677))</f>
        <v>0.467246593336426</v>
      </c>
      <c r="N677" s="71" t="n">
        <f aca="false">(romega/K677)*EXP(-A677/(tau*146.7/K677))</f>
        <v>0.793199904416783</v>
      </c>
      <c r="O677" s="71" t="n">
        <f aca="false">cl2_*N677/(cl0+cl1_*N677)</f>
        <v>0.365058959627858</v>
      </c>
      <c r="P677" s="71" t="n">
        <f aca="false">IF(D677&gt;=hwind,vxw,0)</f>
        <v>0</v>
      </c>
      <c r="Q677" s="71" t="n">
        <f aca="false">IF(D677&gt;=hwind,vyw,0)</f>
        <v>0</v>
      </c>
      <c r="R677" s="70" t="n">
        <f aca="false">-const*$M677*$K677*(G677-P677)</f>
        <v>-0.44689066982667</v>
      </c>
      <c r="S677" s="70" t="n">
        <f aca="false">-const*$M677*$K677*(H677-Q677)</f>
        <v>-11.0538260627753</v>
      </c>
      <c r="T677" s="70" t="n">
        <f aca="false">-const*$M677*$K677*I677</f>
        <v>17.6202919340291</v>
      </c>
      <c r="U677" s="72" t="n">
        <f aca="false">omega*EXP(-A677/tau)*30/PI()</f>
        <v>5253.98261024931</v>
      </c>
      <c r="V677" s="70" t="n">
        <f aca="false">const*($O677/omega)*K677*(wy*I677-wz*(H677-Q677))</f>
        <v>0.091482099275599</v>
      </c>
      <c r="W677" s="70" t="n">
        <f aca="false">const*($O677/omega)*K677*(wz*(G677-P677)-wx*I677)</f>
        <v>13.5571092451306</v>
      </c>
      <c r="X677" s="70" t="n">
        <f aca="false">const*($O677/omega)*K677*(wx*(H677-Q677)-wy*(G677-P677))</f>
        <v>8.5071694934207</v>
      </c>
      <c r="Y677" s="70" t="n">
        <f aca="false">R677+V677</f>
        <v>-0.355408570551071</v>
      </c>
      <c r="Z677" s="70" t="n">
        <f aca="false">S677+W677</f>
        <v>2.50328318235528</v>
      </c>
      <c r="AA677" s="70" t="n">
        <f aca="false">T677+X677-32.174</f>
        <v>-6.04653857255024</v>
      </c>
      <c r="AB677" s="0" t="n">
        <f aca="false">IF(($D677-height)*($D678-height)&lt;0,1,0)</f>
        <v>0</v>
      </c>
    </row>
    <row r="678" customFormat="false" ht="12.75" hidden="false" customHeight="false" outlineLevel="0" collapsed="false">
      <c r="A678" s="0" t="n">
        <f aca="false">A677+dt</f>
        <v>6.45999999999991</v>
      </c>
      <c r="B678" s="70" t="n">
        <f aca="false">B677+G677*dt+0.5*Y677*dt*dt</f>
        <v>14.4373600259855</v>
      </c>
      <c r="C678" s="70" t="n">
        <f aca="false">C677+H677*dt+0.5*Z677*dt*dt</f>
        <v>339.937476626021</v>
      </c>
      <c r="D678" s="70" t="n">
        <f aca="false">D677+I677*dt+0.5*AA677*dt*dt</f>
        <v>-177.28709836324</v>
      </c>
      <c r="E678" s="1" t="n">
        <f aca="false">SQRT(B678^2+C678^2)</f>
        <v>340.243920415026</v>
      </c>
      <c r="F678" s="1" t="n">
        <f aca="false">ATAN2(C678,B678)*180/PI()</f>
        <v>2.43192656307614</v>
      </c>
      <c r="G678" s="69" t="n">
        <f aca="false">G677+Y677*dt</f>
        <v>1.95275109770784</v>
      </c>
      <c r="H678" s="69" t="n">
        <f aca="false">H677+Z677*dt</f>
        <v>48.4141773882409</v>
      </c>
      <c r="I678" s="69" t="n">
        <f aca="false">I677+AA677*dt</f>
        <v>-77.1949207932801</v>
      </c>
      <c r="J678" s="1" t="n">
        <f aca="false">SQRT(G678^2+H678^2+I678^2)</f>
        <v>91.1416568058231</v>
      </c>
      <c r="K678" s="1" t="n">
        <f aca="false">IF(D678&gt;=hwind,SQRT((G678-vxw)^2+(H678-vyw)^2+I678^2),J678)</f>
        <v>91.1416568058231</v>
      </c>
      <c r="L678" s="1" t="n">
        <f aca="false">J678/1.467</f>
        <v>62.127918749709</v>
      </c>
      <c r="M678" s="70" t="n">
        <f aca="false">cd0+cdspin*(spin/1000)*EXP(-A678/(tau*146.7/K678))</f>
        <v>0.467196413113424</v>
      </c>
      <c r="N678" s="71" t="n">
        <f aca="false">(romega/K678)*EXP(-A678/(tau*146.7/K678))</f>
        <v>0.792400181704819</v>
      </c>
      <c r="O678" s="71" t="n">
        <f aca="false">cl2_*N678/(cl0+cl1_*N678)</f>
        <v>0.364970715914805</v>
      </c>
      <c r="P678" s="71" t="n">
        <f aca="false">IF(D678&gt;=hwind,vxw,0)</f>
        <v>0</v>
      </c>
      <c r="Q678" s="71" t="n">
        <f aca="false">IF(D678&gt;=hwind,vyw,0)</f>
        <v>0</v>
      </c>
      <c r="R678" s="70" t="n">
        <f aca="false">-const*$M678*$K678*(G678-P678)</f>
        <v>-0.446346429343612</v>
      </c>
      <c r="S678" s="70" t="n">
        <f aca="false">-const*$M678*$K678*(H678-Q678)</f>
        <v>-11.0661800329878</v>
      </c>
      <c r="T678" s="70" t="n">
        <f aca="false">-const*$M678*$K678*I678</f>
        <v>17.6446846195544</v>
      </c>
      <c r="U678" s="72" t="n">
        <f aca="false">omega*EXP(-A678/tau)*30/PI()</f>
        <v>5252.23157456805</v>
      </c>
      <c r="V678" s="70" t="n">
        <f aca="false">const*($O678/omega)*K678*(wy*I678-wz*(H678-Q678))</f>
        <v>0.0912902281240468</v>
      </c>
      <c r="W678" s="70" t="n">
        <f aca="false">const*($O678/omega)*K678*(wz*(G678-P678)-wx*I678)</f>
        <v>13.5741739987728</v>
      </c>
      <c r="X678" s="70" t="n">
        <f aca="false">const*($O678/omega)*K678*(wx*(H678-Q678)-wy*(G678-P678))</f>
        <v>8.5155956922212</v>
      </c>
      <c r="Y678" s="70" t="n">
        <f aca="false">R678+V678</f>
        <v>-0.355056201219565</v>
      </c>
      <c r="Z678" s="70" t="n">
        <f aca="false">S678+W678</f>
        <v>2.507993965785</v>
      </c>
      <c r="AA678" s="70" t="n">
        <f aca="false">T678+X678-32.174</f>
        <v>-6.0137196882244</v>
      </c>
      <c r="AB678" s="0" t="n">
        <f aca="false">IF(($D678-height)*($D679-height)&lt;0,1,0)</f>
        <v>0</v>
      </c>
    </row>
    <row r="679" customFormat="false" ht="12.75" hidden="false" customHeight="false" outlineLevel="0" collapsed="false">
      <c r="A679" s="0" t="n">
        <f aca="false">A678+dt</f>
        <v>6.46999999999991</v>
      </c>
      <c r="B679" s="70" t="n">
        <f aca="false">B678+G678*dt+0.5*Y678*dt*dt</f>
        <v>14.4568697841525</v>
      </c>
      <c r="C679" s="70" t="n">
        <f aca="false">C678+H678*dt+0.5*Z678*dt*dt</f>
        <v>340.421743799602</v>
      </c>
      <c r="D679" s="70" t="n">
        <f aca="false">D678+I678*dt+0.5*AA678*dt*dt</f>
        <v>-178.059348257157</v>
      </c>
      <c r="E679" s="1" t="n">
        <f aca="false">SQRT(B679^2+C679^2)</f>
        <v>340.728579276112</v>
      </c>
      <c r="F679" s="1" t="n">
        <f aca="false">ATAN2(C679,B679)*180/PI()</f>
        <v>2.43174891847952</v>
      </c>
      <c r="G679" s="69" t="n">
        <f aca="false">G678+Y678*dt</f>
        <v>1.94920053569564</v>
      </c>
      <c r="H679" s="69" t="n">
        <f aca="false">H678+Z678*dt</f>
        <v>48.4392573278987</v>
      </c>
      <c r="I679" s="69" t="n">
        <f aca="false">I678+AA678*dt</f>
        <v>-77.2550579901624</v>
      </c>
      <c r="J679" s="1" t="n">
        <f aca="false">SQRT(G679^2+H679^2+I679^2)</f>
        <v>91.2058387290534</v>
      </c>
      <c r="K679" s="1" t="n">
        <f aca="false">IF(D679&gt;=hwind,SQRT((G679-vxw)^2+(H679-vyw)^2+I679^2),J679)</f>
        <v>91.2058387290534</v>
      </c>
      <c r="L679" s="1" t="n">
        <f aca="false">J679/1.467</f>
        <v>62.1716692086254</v>
      </c>
      <c r="M679" s="70" t="n">
        <f aca="false">cd0+cdspin*(spin/1000)*EXP(-A679/(tau*146.7/K679))</f>
        <v>0.467146260770608</v>
      </c>
      <c r="N679" s="71" t="n">
        <f aca="false">(romega/K679)*EXP(-A679/(tau*146.7/K679))</f>
        <v>0.791603902885997</v>
      </c>
      <c r="O679" s="71" t="n">
        <f aca="false">cl2_*N679/(cl0+cl1_*N679)</f>
        <v>0.364882717567519</v>
      </c>
      <c r="P679" s="71" t="n">
        <f aca="false">IF(D679&gt;=hwind,vxw,0)</f>
        <v>0</v>
      </c>
      <c r="Q679" s="71" t="n">
        <f aca="false">IF(D679&gt;=hwind,vyw,0)</f>
        <v>0</v>
      </c>
      <c r="R679" s="70" t="n">
        <f aca="false">-const*$M679*$K679*(G679-P679)</f>
        <v>-0.445800751061421</v>
      </c>
      <c r="S679" s="70" t="n">
        <f aca="false">-const*$M679*$K679*(H679-Q679)</f>
        <v>-11.0785200917914</v>
      </c>
      <c r="T679" s="70" t="n">
        <f aca="false">-const*$M679*$K679*I679</f>
        <v>17.6689685050885</v>
      </c>
      <c r="U679" s="72" t="n">
        <f aca="false">omega*EXP(-A679/tau)*30/PI()</f>
        <v>5250.48112246809</v>
      </c>
      <c r="V679" s="70" t="n">
        <f aca="false">const*($O679/omega)*K679*(wy*I679-wz*(H679-Q679))</f>
        <v>0.0911035366961509</v>
      </c>
      <c r="W679" s="70" t="n">
        <f aca="false">const*($O679/omega)*K679*(wz*(G679-P679)-wx*I679)</f>
        <v>13.591157787359</v>
      </c>
      <c r="X679" s="70" t="n">
        <f aca="false">const*($O679/omega)*K679*(wx*(H679-Q679)-wy*(G679-P679))</f>
        <v>8.52401364571292</v>
      </c>
      <c r="Y679" s="70" t="n">
        <f aca="false">R679+V679</f>
        <v>-0.35469721436527</v>
      </c>
      <c r="Z679" s="70" t="n">
        <f aca="false">S679+W679</f>
        <v>2.51263769556759</v>
      </c>
      <c r="AA679" s="70" t="n">
        <f aca="false">T679+X679-32.174</f>
        <v>-5.98101784919857</v>
      </c>
      <c r="AB679" s="0" t="n">
        <f aca="false">IF(($D679-height)*($D680-height)&lt;0,1,0)</f>
        <v>0</v>
      </c>
    </row>
    <row r="680" customFormat="false" ht="12.75" hidden="false" customHeight="false" outlineLevel="0" collapsed="false">
      <c r="A680" s="0" t="n">
        <f aca="false">A679+dt</f>
        <v>6.47999999999991</v>
      </c>
      <c r="B680" s="70" t="n">
        <f aca="false">B679+G679*dt+0.5*Y679*dt*dt</f>
        <v>14.4763440546487</v>
      </c>
      <c r="C680" s="70" t="n">
        <f aca="false">C679+H679*dt+0.5*Z679*dt*dt</f>
        <v>340.906262004766</v>
      </c>
      <c r="D680" s="70" t="n">
        <f aca="false">D679+I679*dt+0.5*AA679*dt*dt</f>
        <v>-178.832197887951</v>
      </c>
      <c r="E680" s="1" t="n">
        <f aca="false">SQRT(B680^2+C680^2)</f>
        <v>341.213487440415</v>
      </c>
      <c r="F680" s="1" t="n">
        <f aca="false">ATAN2(C680,B680)*180/PI()</f>
        <v>2.43156403651684</v>
      </c>
      <c r="G680" s="69" t="n">
        <f aca="false">G679+Y679*dt</f>
        <v>1.94565356355199</v>
      </c>
      <c r="H680" s="69" t="n">
        <f aca="false">H679+Z679*dt</f>
        <v>48.4643837048544</v>
      </c>
      <c r="I680" s="69" t="n">
        <f aca="false">I679+AA679*dt</f>
        <v>-77.3148681686543</v>
      </c>
      <c r="J680" s="1" t="n">
        <f aca="false">SQRT(G680^2+H680^2+I680^2)</f>
        <v>91.269769889143</v>
      </c>
      <c r="K680" s="1" t="n">
        <f aca="false">IF(D680&gt;=hwind,SQRT((G680-vxw)^2+(H680-vyw)^2+I680^2),J680)</f>
        <v>91.269769889143</v>
      </c>
      <c r="L680" s="1" t="n">
        <f aca="false">J680/1.467</f>
        <v>62.2152487315222</v>
      </c>
      <c r="M680" s="70" t="n">
        <f aca="false">cd0+cdspin*(spin/1000)*EXP(-A680/(tau*146.7/K680))</f>
        <v>0.467096136440457</v>
      </c>
      <c r="N680" s="71" t="n">
        <f aca="false">(romega/K680)*EXP(-A680/(tau*146.7/K680))</f>
        <v>0.790811049923196</v>
      </c>
      <c r="O680" s="71" t="n">
        <f aca="false">cl2_*N680/(cl0+cl1_*N680)</f>
        <v>0.364794964024943</v>
      </c>
      <c r="P680" s="71" t="n">
        <f aca="false">IF(D680&gt;=hwind,vxw,0)</f>
        <v>0</v>
      </c>
      <c r="Q680" s="71" t="n">
        <f aca="false">IF(D680&gt;=hwind,vyw,0)</f>
        <v>0</v>
      </c>
      <c r="R680" s="70" t="n">
        <f aca="false">-const*$M680*$K680*(G680-P680)</f>
        <v>-0.445253661796443</v>
      </c>
      <c r="S680" s="70" t="n">
        <f aca="false">-const*$M680*$K680*(H680-Q680)</f>
        <v>-11.0908461380451</v>
      </c>
      <c r="T680" s="70" t="n">
        <f aca="false">-const*$M680*$K680*I680</f>
        <v>17.6931437375504</v>
      </c>
      <c r="U680" s="72" t="n">
        <f aca="false">omega*EXP(-A680/tau)*30/PI()</f>
        <v>5248.73125375492</v>
      </c>
      <c r="V680" s="70" t="n">
        <f aca="false">const*($O680/omega)*K680*(wy*I680-wz*(H680-Q680))</f>
        <v>0.0909220031933927</v>
      </c>
      <c r="W680" s="70" t="n">
        <f aca="false">const*($O680/omega)*K680*(wz*(G680-P680)-wx*I680)</f>
        <v>13.6080607661612</v>
      </c>
      <c r="X680" s="70" t="n">
        <f aca="false">const*($O680/omega)*K680*(wx*(H680-Q680)-wy*(G680-P680))</f>
        <v>8.5324232815181</v>
      </c>
      <c r="Y680" s="70" t="n">
        <f aca="false">R680+V680</f>
        <v>-0.354331658603051</v>
      </c>
      <c r="Z680" s="70" t="n">
        <f aca="false">S680+W680</f>
        <v>2.51721462811608</v>
      </c>
      <c r="AA680" s="70" t="n">
        <f aca="false">T680+X680-32.174</f>
        <v>-5.94843298093145</v>
      </c>
      <c r="AB680" s="0" t="n">
        <f aca="false">IF(($D680-height)*($D681-height)&lt;0,1,0)</f>
        <v>0</v>
      </c>
    </row>
    <row r="681" customFormat="false" ht="12.75" hidden="false" customHeight="false" outlineLevel="0" collapsed="false">
      <c r="A681" s="0" t="n">
        <f aca="false">A680+dt</f>
        <v>6.48999999999991</v>
      </c>
      <c r="B681" s="70" t="n">
        <f aca="false">B680+G680*dt+0.5*Y680*dt*dt</f>
        <v>14.4957828737013</v>
      </c>
      <c r="C681" s="70" t="n">
        <f aca="false">C680+H680*dt+0.5*Z680*dt*dt</f>
        <v>341.391031702546</v>
      </c>
      <c r="D681" s="70" t="n">
        <f aca="false">D680+I680*dt+0.5*AA680*dt*dt</f>
        <v>-179.605643991287</v>
      </c>
      <c r="E681" s="1" t="n">
        <f aca="false">SQRT(B681^2+C681^2)</f>
        <v>341.698645370522</v>
      </c>
      <c r="F681" s="1" t="n">
        <f aca="false">ATAN2(C681,B681)*180/PI()</f>
        <v>2.43137195119422</v>
      </c>
      <c r="G681" s="69" t="n">
        <f aca="false">G680+Y680*dt</f>
        <v>1.94211024696596</v>
      </c>
      <c r="H681" s="69" t="n">
        <f aca="false">H680+Z680*dt</f>
        <v>48.4895558511356</v>
      </c>
      <c r="I681" s="69" t="n">
        <f aca="false">I680+AA680*dt</f>
        <v>-77.3743524984637</v>
      </c>
      <c r="J681" s="1" t="n">
        <f aca="false">SQRT(G681^2+H681^2+I681^2)</f>
        <v>91.3334508458334</v>
      </c>
      <c r="K681" s="1" t="n">
        <f aca="false">IF(D681&gt;=hwind,SQRT((G681-vxw)^2+(H681-vyw)^2+I681^2),J681)</f>
        <v>91.3334508458334</v>
      </c>
      <c r="L681" s="1" t="n">
        <f aca="false">J681/1.467</f>
        <v>62.2586576999546</v>
      </c>
      <c r="M681" s="70" t="n">
        <f aca="false">cd0+cdspin*(spin/1000)*EXP(-A681/(tau*146.7/K681))</f>
        <v>0.467046040253708</v>
      </c>
      <c r="N681" s="71" t="n">
        <f aca="false">(romega/K681)*EXP(-A681/(tau*146.7/K681))</f>
        <v>0.790021604871437</v>
      </c>
      <c r="O681" s="71" t="n">
        <f aca="false">cl2_*N681/(cl0+cl1_*N681)</f>
        <v>0.364707454723591</v>
      </c>
      <c r="P681" s="71" t="n">
        <f aca="false">IF(D681&gt;=hwind,vxw,0)</f>
        <v>0</v>
      </c>
      <c r="Q681" s="71" t="n">
        <f aca="false">IF(D681&gt;=hwind,vyw,0)</f>
        <v>0</v>
      </c>
      <c r="R681" s="70" t="n">
        <f aca="false">-const*$M681*$K681*(G681-P681)</f>
        <v>-0.44470518826342</v>
      </c>
      <c r="S681" s="70" t="n">
        <f aca="false">-const*$M681*$K681*(H681-Q681)</f>
        <v>-11.1031580711117</v>
      </c>
      <c r="T681" s="70" t="n">
        <f aca="false">-const*$M681*$K681*I681</f>
        <v>17.7172104664728</v>
      </c>
      <c r="U681" s="72" t="n">
        <f aca="false">omega*EXP(-A681/tau)*30/PI()</f>
        <v>5246.98196823412</v>
      </c>
      <c r="V681" s="70" t="n">
        <f aca="false">const*($O681/omega)*K681*(wy*I681-wz*(H681-Q681))</f>
        <v>0.0907456057416351</v>
      </c>
      <c r="W681" s="70" t="n">
        <f aca="false">const*($O681/omega)*K681*(wz*(G681-P681)-wx*I681)</f>
        <v>13.6248830919565</v>
      </c>
      <c r="X681" s="70" t="n">
        <f aca="false">const*($O681/omega)*K681*(wx*(H681-Q681)-wy*(G681-P681))</f>
        <v>8.54082452756576</v>
      </c>
      <c r="Y681" s="70" t="n">
        <f aca="false">R681+V681</f>
        <v>-0.353959582521784</v>
      </c>
      <c r="Z681" s="70" t="n">
        <f aca="false">S681+W681</f>
        <v>2.52172502084485</v>
      </c>
      <c r="AA681" s="70" t="n">
        <f aca="false">T681+X681-32.174</f>
        <v>-5.9159650059614</v>
      </c>
      <c r="AB681" s="0" t="n">
        <f aca="false">IF(($D681-height)*($D682-height)&lt;0,1,0)</f>
        <v>0</v>
      </c>
    </row>
    <row r="682" customFormat="false" ht="12.75" hidden="false" customHeight="false" outlineLevel="0" collapsed="false">
      <c r="A682" s="0" t="n">
        <f aca="false">A681+dt</f>
        <v>6.49999999999991</v>
      </c>
      <c r="B682" s="70" t="n">
        <f aca="false">B681+G681*dt+0.5*Y681*dt*dt</f>
        <v>14.5151862781918</v>
      </c>
      <c r="C682" s="70" t="n">
        <f aca="false">C681+H681*dt+0.5*Z681*dt*dt</f>
        <v>341.876053347308</v>
      </c>
      <c r="D682" s="70" t="n">
        <f aca="false">D681+I681*dt+0.5*AA681*dt*dt</f>
        <v>-180.379683314522</v>
      </c>
      <c r="E682" s="1" t="n">
        <f aca="false">SQRT(B682^2+C682^2)</f>
        <v>342.184053522402</v>
      </c>
      <c r="F682" s="1" t="n">
        <f aca="false">ATAN2(C682,B682)*180/PI()</f>
        <v>2.43117269651431</v>
      </c>
      <c r="G682" s="69" t="n">
        <f aca="false">G681+Y681*dt</f>
        <v>1.93857065114074</v>
      </c>
      <c r="H682" s="69" t="n">
        <f aca="false">H681+Z681*dt</f>
        <v>48.514773101344</v>
      </c>
      <c r="I682" s="69" t="n">
        <f aca="false">I681+AA681*dt</f>
        <v>-77.4335121485233</v>
      </c>
      <c r="J682" s="1" t="n">
        <f aca="false">SQRT(G682^2+H682^2+I682^2)</f>
        <v>91.3968821618104</v>
      </c>
      <c r="K682" s="1" t="n">
        <f aca="false">IF(D682&gt;=hwind,SQRT((G682-vxw)^2+(H682-vyw)^2+I682^2),J682)</f>
        <v>91.3968821618104</v>
      </c>
      <c r="L682" s="1" t="n">
        <f aca="false">J682/1.467</f>
        <v>62.3018964974849</v>
      </c>
      <c r="M682" s="70" t="n">
        <f aca="false">cd0+cdspin*(spin/1000)*EXP(-A682/(tau*146.7/K682))</f>
        <v>0.466995972339362</v>
      </c>
      <c r="N682" s="71" t="n">
        <f aca="false">(romega/K682)*EXP(-A682/(tau*146.7/K682))</f>
        <v>0.789235549877553</v>
      </c>
      <c r="O682" s="71" t="n">
        <f aca="false">cl2_*N682/(cl0+cl1_*N682)</f>
        <v>0.3646201890976</v>
      </c>
      <c r="P682" s="71" t="n">
        <f aca="false">IF(D682&gt;=hwind,vxw,0)</f>
        <v>0</v>
      </c>
      <c r="Q682" s="71" t="n">
        <f aca="false">IF(D682&gt;=hwind,vyw,0)</f>
        <v>0</v>
      </c>
      <c r="R682" s="70" t="n">
        <f aca="false">-const*$M682*$K682*(G682-P682)</f>
        <v>-0.444155357074452</v>
      </c>
      <c r="S682" s="70" t="n">
        <f aca="false">-const*$M682*$K682*(H682-Q682)</f>
        <v>-11.1154557908599</v>
      </c>
      <c r="T682" s="70" t="n">
        <f aca="false">-const*$M682*$K682*I682</f>
        <v>17.7411688439718</v>
      </c>
      <c r="U682" s="72" t="n">
        <f aca="false">omega*EXP(-A682/tau)*30/PI()</f>
        <v>5245.23326571132</v>
      </c>
      <c r="V682" s="70" t="n">
        <f aca="false">const*($O682/omega)*K682*(wy*I682-wz*(H682-Q682))</f>
        <v>0.0905743223930885</v>
      </c>
      <c r="W682" s="70" t="n">
        <f aca="false">const*($O682/omega)*K682*(wz*(G682-P682)-wx*I682)</f>
        <v>13.6416249230058</v>
      </c>
      <c r="X682" s="70" t="n">
        <f aca="false">const*($O682/omega)*K682*(wx*(H682-Q682)-wy*(G682-P682))</f>
        <v>8.54921731209413</v>
      </c>
      <c r="Y682" s="70" t="n">
        <f aca="false">R682+V682</f>
        <v>-0.353581034681363</v>
      </c>
      <c r="Z682" s="70" t="n">
        <f aca="false">S682+W682</f>
        <v>2.52616913214593</v>
      </c>
      <c r="AA682" s="70" t="n">
        <f aca="false">T682+X682-32.174</f>
        <v>-5.8836138439341</v>
      </c>
      <c r="AB682" s="0" t="n">
        <f aca="false">IF(($D682-height)*($D683-height)&lt;0,1,0)</f>
        <v>0</v>
      </c>
    </row>
    <row r="683" customFormat="false" ht="12.75" hidden="false" customHeight="false" outlineLevel="0" collapsed="false">
      <c r="A683" s="0" t="n">
        <f aca="false">A682+dt</f>
        <v>6.50999999999991</v>
      </c>
      <c r="B683" s="70" t="n">
        <f aca="false">B682+G682*dt+0.5*Y682*dt*dt</f>
        <v>14.5345543056515</v>
      </c>
      <c r="C683" s="70" t="n">
        <f aca="false">C682+H682*dt+0.5*Z682*dt*dt</f>
        <v>342.361327386778</v>
      </c>
      <c r="D683" s="70" t="n">
        <f aca="false">D682+I682*dt+0.5*AA682*dt*dt</f>
        <v>-181.154312616699</v>
      </c>
      <c r="E683" s="1" t="n">
        <f aca="false">SQRT(B683^2+C683^2)</f>
        <v>342.669712345431</v>
      </c>
      <c r="F683" s="1" t="n">
        <f aca="false">ATAN2(C683,B683)*180/PI()</f>
        <v>2.43096630647527</v>
      </c>
      <c r="G683" s="69" t="n">
        <f aca="false">G682+Y682*dt</f>
        <v>1.93503484079393</v>
      </c>
      <c r="H683" s="69" t="n">
        <f aca="false">H682+Z682*dt</f>
        <v>48.5400347926655</v>
      </c>
      <c r="I683" s="69" t="n">
        <f aca="false">I682+AA682*dt</f>
        <v>-77.4923482869626</v>
      </c>
      <c r="J683" s="1" t="n">
        <f aca="false">SQRT(G683^2+H683^2+I683^2)</f>
        <v>91.4600644026461</v>
      </c>
      <c r="K683" s="1" t="n">
        <f aca="false">IF(D683&gt;=hwind,SQRT((G683-vxw)^2+(H683-vyw)^2+I683^2),J683)</f>
        <v>91.4600644026461</v>
      </c>
      <c r="L683" s="1" t="n">
        <f aca="false">J683/1.467</f>
        <v>62.3449655096429</v>
      </c>
      <c r="M683" s="70" t="n">
        <f aca="false">cd0+cdspin*(spin/1000)*EXP(-A683/(tau*146.7/K683))</f>
        <v>0.466945932824699</v>
      </c>
      <c r="N683" s="71" t="n">
        <f aca="false">(romega/K683)*EXP(-A683/(tau*146.7/K683))</f>
        <v>0.788452867179848</v>
      </c>
      <c r="O683" s="71" t="n">
        <f aca="false">cl2_*N683/(cl0+cl1_*N683)</f>
        <v>0.364533166578788</v>
      </c>
      <c r="P683" s="71" t="n">
        <f aca="false">IF(D683&gt;=hwind,vxw,0)</f>
        <v>0</v>
      </c>
      <c r="Q683" s="71" t="n">
        <f aca="false">IF(D683&gt;=hwind,vyw,0)</f>
        <v>0</v>
      </c>
      <c r="R683" s="70" t="n">
        <f aca="false">-const*$M683*$K683*(G683-P683)</f>
        <v>-0.443604194737995</v>
      </c>
      <c r="S683" s="70" t="n">
        <f aca="false">-const*$M683*$K683*(H683-Q683)</f>
        <v>-11.1277391976674</v>
      </c>
      <c r="T683" s="70" t="n">
        <f aca="false">-const*$M683*$K683*I683</f>
        <v>17.765019024717</v>
      </c>
      <c r="U683" s="72" t="n">
        <f aca="false">omega*EXP(-A683/tau)*30/PI()</f>
        <v>5243.48514599222</v>
      </c>
      <c r="V683" s="70" t="n">
        <f aca="false">const*($O683/omega)*K683*(wy*I683-wz*(H683-Q683))</f>
        <v>0.0904081311282684</v>
      </c>
      <c r="W683" s="70" t="n">
        <f aca="false">const*($O683/omega)*K683*(wz*(G683-P683)-wx*I683)</f>
        <v>13.6582864190325</v>
      </c>
      <c r="X683" s="70" t="n">
        <f aca="false">const*($O683/omega)*K683*(wx*(H683-Q683)-wy*(G683-P683))</f>
        <v>8.55760156365299</v>
      </c>
      <c r="Y683" s="70" t="n">
        <f aca="false">R683+V683</f>
        <v>-0.353196063609727</v>
      </c>
      <c r="Z683" s="70" t="n">
        <f aca="false">S683+W683</f>
        <v>2.53054722136516</v>
      </c>
      <c r="AA683" s="70" t="n">
        <f aca="false">T683+X683-32.174</f>
        <v>-5.85137941163004</v>
      </c>
      <c r="AB683" s="0" t="n">
        <f aca="false">IF(($D683-height)*($D684-height)&lt;0,1,0)</f>
        <v>0</v>
      </c>
    </row>
    <row r="684" customFormat="false" ht="12.75" hidden="false" customHeight="false" outlineLevel="0" collapsed="false">
      <c r="A684" s="0" t="n">
        <f aca="false">A683+dt</f>
        <v>6.51999999999991</v>
      </c>
      <c r="B684" s="70" t="n">
        <f aca="false">B683+G683*dt+0.5*Y683*dt*dt</f>
        <v>14.5538869942563</v>
      </c>
      <c r="C684" s="70" t="n">
        <f aca="false">C683+H683*dt+0.5*Z683*dt*dt</f>
        <v>342.846854262066</v>
      </c>
      <c r="D684" s="70" t="n">
        <f aca="false">D683+I683*dt+0.5*AA683*dt*dt</f>
        <v>-181.92952866854</v>
      </c>
      <c r="E684" s="1" t="n">
        <f aca="false">SQRT(B684^2+C684^2)</f>
        <v>343.155622282421</v>
      </c>
      <c r="F684" s="1" t="n">
        <f aca="false">ATAN2(C684,B684)*180/PI()</f>
        <v>2.43075281506955</v>
      </c>
      <c r="G684" s="69" t="n">
        <f aca="false">G683+Y683*dt</f>
        <v>1.93150288015783</v>
      </c>
      <c r="H684" s="69" t="n">
        <f aca="false">H683+Z683*dt</f>
        <v>48.5653402648791</v>
      </c>
      <c r="I684" s="69" t="n">
        <f aca="false">I683+AA683*dt</f>
        <v>-77.5508620810789</v>
      </c>
      <c r="J684" s="1" t="n">
        <f aca="false">SQRT(G684^2+H684^2+I684^2)</f>
        <v>91.5229981367419</v>
      </c>
      <c r="K684" s="1" t="n">
        <f aca="false">IF(D684&gt;=hwind,SQRT((G684-vxw)^2+(H684-vyw)^2+I684^2),J684)</f>
        <v>91.5229981367419</v>
      </c>
      <c r="L684" s="1" t="n">
        <f aca="false">J684/1.467</f>
        <v>62.3878651238868</v>
      </c>
      <c r="M684" s="70" t="n">
        <f aca="false">cd0+cdspin*(spin/1000)*EXP(-A684/(tau*146.7/K684))</f>
        <v>0.466895921835285</v>
      </c>
      <c r="N684" s="71" t="n">
        <f aca="false">(romega/K684)*EXP(-A684/(tau*146.7/K684))</f>
        <v>0.787673539107757</v>
      </c>
      <c r="O684" s="71" t="n">
        <f aca="false">cl2_*N684/(cl0+cl1_*N684)</f>
        <v>0.364446386596698</v>
      </c>
      <c r="P684" s="71" t="n">
        <f aca="false">IF(D684&gt;=hwind,vxw,0)</f>
        <v>0</v>
      </c>
      <c r="Q684" s="71" t="n">
        <f aca="false">IF(D684&gt;=hwind,vyw,0)</f>
        <v>0</v>
      </c>
      <c r="R684" s="70" t="n">
        <f aca="false">-const*$M684*$K684*(G684-P684)</f>
        <v>-0.443051727657869</v>
      </c>
      <c r="S684" s="70" t="n">
        <f aca="false">-const*$M684*$K684*(H684-Q684)</f>
        <v>-11.1400081924231</v>
      </c>
      <c r="T684" s="70" t="n">
        <f aca="false">-const*$M684*$K684*I684</f>
        <v>17.7887611659018</v>
      </c>
      <c r="U684" s="72" t="n">
        <f aca="false">omega*EXP(-A684/tau)*30/PI()</f>
        <v>5241.73760888259</v>
      </c>
      <c r="V684" s="70" t="n">
        <f aca="false">const*($O684/omega)*K684*(wy*I684-wz*(H684-Q684))</f>
        <v>0.0902470098579344</v>
      </c>
      <c r="W684" s="70" t="n">
        <f aca="false">const*($O684/omega)*K684*(wz*(G684-P684)-wx*I684)</f>
        <v>13.6748677412018</v>
      </c>
      <c r="X684" s="70" t="n">
        <f aca="false">const*($O684/omega)*K684*(wx*(H684-Q684)-wy*(G684-P684))</f>
        <v>8.56597721110605</v>
      </c>
      <c r="Y684" s="70" t="n">
        <f aca="false">R684+V684</f>
        <v>-0.352804717799935</v>
      </c>
      <c r="Z684" s="70" t="n">
        <f aca="false">S684+W684</f>
        <v>2.53485954877873</v>
      </c>
      <c r="AA684" s="70" t="n">
        <f aca="false">T684+X684-32.174</f>
        <v>-5.81926162299213</v>
      </c>
      <c r="AB684" s="0" t="n">
        <f aca="false">IF(($D684-height)*($D685-height)&lt;0,1,0)</f>
        <v>0</v>
      </c>
    </row>
    <row r="685" customFormat="false" ht="12.75" hidden="false" customHeight="false" outlineLevel="0" collapsed="false">
      <c r="A685" s="0" t="n">
        <f aca="false">A684+dt</f>
        <v>6.52999999999991</v>
      </c>
      <c r="B685" s="70" t="n">
        <f aca="false">B684+G684*dt+0.5*Y684*dt*dt</f>
        <v>14.573184382822</v>
      </c>
      <c r="C685" s="70" t="n">
        <f aca="false">C684+H684*dt+0.5*Z684*dt*dt</f>
        <v>343.332634407692</v>
      </c>
      <c r="D685" s="70" t="n">
        <f aca="false">D684+I684*dt+0.5*AA684*dt*dt</f>
        <v>-182.705328252432</v>
      </c>
      <c r="E685" s="1" t="n">
        <f aca="false">SQRT(B685^2+C685^2)</f>
        <v>343.641783769643</v>
      </c>
      <c r="F685" s="1" t="n">
        <f aca="false">ATAN2(C685,B685)*180/PI()</f>
        <v>2.4305322562828</v>
      </c>
      <c r="G685" s="69" t="n">
        <f aca="false">G684+Y684*dt</f>
        <v>1.92797483297983</v>
      </c>
      <c r="H685" s="69" t="n">
        <f aca="false">H684+Z684*dt</f>
        <v>48.5906888603669</v>
      </c>
      <c r="I685" s="69" t="n">
        <f aca="false">I684+AA684*dt</f>
        <v>-77.6090546973088</v>
      </c>
      <c r="J685" s="1" t="n">
        <f aca="false">SQRT(G685^2+H685^2+I685^2)</f>
        <v>91.5856839352716</v>
      </c>
      <c r="K685" s="1" t="n">
        <f aca="false">IF(D685&gt;=hwind,SQRT((G685-vxw)^2+(H685-vyw)^2+I685^2),J685)</f>
        <v>91.5856839352716</v>
      </c>
      <c r="L685" s="1" t="n">
        <f aca="false">J685/1.467</f>
        <v>62.4305957295648</v>
      </c>
      <c r="M685" s="70" t="n">
        <f aca="false">cd0+cdspin*(spin/1000)*EXP(-A685/(tau*146.7/K685))</f>
        <v>0.466845939494989</v>
      </c>
      <c r="N685" s="71" t="n">
        <f aca="false">(romega/K685)*EXP(-A685/(tau*146.7/K685))</f>
        <v>0.78689754808151</v>
      </c>
      <c r="O685" s="71" t="n">
        <f aca="false">cl2_*N685/(cl0+cl1_*N685)</f>
        <v>0.364359848578657</v>
      </c>
      <c r="P685" s="71" t="n">
        <f aca="false">IF(D685&gt;=hwind,vxw,0)</f>
        <v>0</v>
      </c>
      <c r="Q685" s="71" t="n">
        <f aca="false">IF(D685&gt;=hwind,vyw,0)</f>
        <v>0</v>
      </c>
      <c r="R685" s="70" t="n">
        <f aca="false">-const*$M685*$K685*(G685-P685)</f>
        <v>-0.442497982132286</v>
      </c>
      <c r="S685" s="70" t="n">
        <f aca="false">-const*$M685*$K685*(H685-Q685)</f>
        <v>-11.15226267653</v>
      </c>
      <c r="T685" s="70" t="n">
        <f aca="false">-const*$M685*$K685*I685</f>
        <v>17.8123954272138</v>
      </c>
      <c r="U685" s="72" t="n">
        <f aca="false">omega*EXP(-A685/tau)*30/PI()</f>
        <v>5239.99065418826</v>
      </c>
      <c r="V685" s="70" t="n">
        <f aca="false">const*($O685/omega)*K685*(wy*I685-wz*(H685-Q685))</f>
        <v>0.090090936425018</v>
      </c>
      <c r="W685" s="70" t="n">
        <f aca="false">const*($O685/omega)*K685*(wz*(G685-P685)-wx*I685)</f>
        <v>13.6913690520997</v>
      </c>
      <c r="X685" s="70" t="n">
        <f aca="false">const*($O685/omega)*K685*(wx*(H685-Q685)-wy*(G685-P685))</f>
        <v>8.57434418363321</v>
      </c>
      <c r="Y685" s="70" t="n">
        <f aca="false">R685+V685</f>
        <v>-0.352407045707268</v>
      </c>
      <c r="Z685" s="70" t="n">
        <f aca="false">S685+W685</f>
        <v>2.53910637556976</v>
      </c>
      <c r="AA685" s="70" t="n">
        <f aca="false">T685+X685-32.174</f>
        <v>-5.78726038915296</v>
      </c>
      <c r="AB685" s="0" t="n">
        <f aca="false">IF(($D685-height)*($D686-height)&lt;0,1,0)</f>
        <v>0</v>
      </c>
    </row>
    <row r="686" customFormat="false" ht="12.75" hidden="false" customHeight="false" outlineLevel="0" collapsed="false">
      <c r="A686" s="0" t="n">
        <f aca="false">A685+dt</f>
        <v>6.53999999999991</v>
      </c>
      <c r="B686" s="70" t="n">
        <f aca="false">B685+G685*dt+0.5*Y685*dt*dt</f>
        <v>14.5924465107995</v>
      </c>
      <c r="C686" s="70" t="n">
        <f aca="false">C685+H685*dt+0.5*Z685*dt*dt</f>
        <v>343.818668251615</v>
      </c>
      <c r="D686" s="70" t="n">
        <f aca="false">D685+I685*dt+0.5*AA685*dt*dt</f>
        <v>-183.481708162424</v>
      </c>
      <c r="E686" s="1" t="n">
        <f aca="false">SQRT(B686^2+C686^2)</f>
        <v>344.12819723685</v>
      </c>
      <c r="F686" s="1" t="n">
        <f aca="false">ATAN2(C686,B686)*180/PI()</f>
        <v>2.43030466409273</v>
      </c>
      <c r="G686" s="69" t="n">
        <f aca="false">G685+Y685*dt</f>
        <v>1.92445076252276</v>
      </c>
      <c r="H686" s="69" t="n">
        <f aca="false">H685+Z685*dt</f>
        <v>48.6160799241226</v>
      </c>
      <c r="I686" s="69" t="n">
        <f aca="false">I685+AA685*dt</f>
        <v>-77.6669273012003</v>
      </c>
      <c r="J686" s="1" t="n">
        <f aca="false">SQRT(G686^2+H686^2+I686^2)</f>
        <v>91.648122372125</v>
      </c>
      <c r="K686" s="1" t="n">
        <f aca="false">IF(D686&gt;=hwind,SQRT((G686-vxw)^2+(H686-vyw)^2+I686^2),J686)</f>
        <v>91.648122372125</v>
      </c>
      <c r="L686" s="1" t="n">
        <f aca="false">J686/1.467</f>
        <v>62.4731577178766</v>
      </c>
      <c r="M686" s="70" t="n">
        <f aca="false">cd0+cdspin*(spin/1000)*EXP(-A686/(tau*146.7/K686))</f>
        <v>0.466795985925989</v>
      </c>
      <c r="N686" s="71" t="n">
        <f aca="false">(romega/K686)*EXP(-A686/(tau*146.7/K686))</f>
        <v>0.786124876611781</v>
      </c>
      <c r="O686" s="71" t="n">
        <f aca="false">cl2_*N686/(cl0+cl1_*N686)</f>
        <v>0.364273551949822</v>
      </c>
      <c r="P686" s="71" t="n">
        <f aca="false">IF(D686&gt;=hwind,vxw,0)</f>
        <v>0</v>
      </c>
      <c r="Q686" s="71" t="n">
        <f aca="false">IF(D686&gt;=hwind,vyw,0)</f>
        <v>0</v>
      </c>
      <c r="R686" s="70" t="n">
        <f aca="false">-const*$M686*$K686*(G686-P686)</f>
        <v>-0.441942984352902</v>
      </c>
      <c r="S686" s="70" t="n">
        <f aca="false">-const*$M686*$K686*(H686-Q686)</f>
        <v>-11.1645025519076</v>
      </c>
      <c r="T686" s="70" t="n">
        <f aca="false">-const*$M686*$K686*I686</f>
        <v>17.8359219708051</v>
      </c>
      <c r="U686" s="72" t="n">
        <f aca="false">omega*EXP(-A686/tau)*30/PI()</f>
        <v>5238.24428171511</v>
      </c>
      <c r="V686" s="70" t="n">
        <f aca="false">const*($O686/omega)*K686*(wy*I686-wz*(H686-Q686))</f>
        <v>0.0899398886065375</v>
      </c>
      <c r="W686" s="70" t="n">
        <f aca="false">const*($O686/omega)*K686*(wz*(G686-P686)-wx*I686)</f>
        <v>13.7077905157127</v>
      </c>
      <c r="X686" s="70" t="n">
        <f aca="false">const*($O686/omega)*K686*(wx*(H686-Q686)-wy*(G686-P686))</f>
        <v>8.58270241073291</v>
      </c>
      <c r="Y686" s="70" t="n">
        <f aca="false">R686+V686</f>
        <v>-0.352003095746364</v>
      </c>
      <c r="Z686" s="70" t="n">
        <f aca="false">S686+W686</f>
        <v>2.54328796380511</v>
      </c>
      <c r="AA686" s="70" t="n">
        <f aca="false">T686+X686-32.174</f>
        <v>-5.75537561846199</v>
      </c>
      <c r="AB686" s="0" t="n">
        <f aca="false">IF(($D686-height)*($D687-height)&lt;0,1,0)</f>
        <v>0</v>
      </c>
    </row>
    <row r="687" customFormat="false" ht="12.75" hidden="false" customHeight="false" outlineLevel="0" collapsed="false">
      <c r="A687" s="0" t="n">
        <f aca="false">A686+dt</f>
        <v>6.54999999999991</v>
      </c>
      <c r="B687" s="70" t="n">
        <f aca="false">B686+G686*dt+0.5*Y686*dt*dt</f>
        <v>14.6116734182699</v>
      </c>
      <c r="C687" s="70" t="n">
        <f aca="false">C686+H686*dt+0.5*Z686*dt*dt</f>
        <v>344.304956215254</v>
      </c>
      <c r="D687" s="70" t="n">
        <f aca="false">D686+I686*dt+0.5*AA686*dt*dt</f>
        <v>-184.258665204217</v>
      </c>
      <c r="E687" s="1" t="n">
        <f aca="false">SQRT(B687^2+C687^2)</f>
        <v>344.61486310731</v>
      </c>
      <c r="F687" s="1" t="n">
        <f aca="false">ATAN2(C687,B687)*180/PI()</f>
        <v>2.43007007246801</v>
      </c>
      <c r="G687" s="69" t="n">
        <f aca="false">G686+Y686*dt</f>
        <v>1.9209307315653</v>
      </c>
      <c r="H687" s="69" t="n">
        <f aca="false">H686+Z686*dt</f>
        <v>48.6415128037607</v>
      </c>
      <c r="I687" s="69" t="n">
        <f aca="false">I686+AA686*dt</f>
        <v>-77.724481057385</v>
      </c>
      <c r="J687" s="1" t="n">
        <f aca="false">SQRT(G687^2+H687^2+I687^2)</f>
        <v>91.7103140238527</v>
      </c>
      <c r="K687" s="1" t="n">
        <f aca="false">IF(D687&gt;=hwind,SQRT((G687-vxw)^2+(H687-vyw)^2+I687^2),J687)</f>
        <v>91.7103140238527</v>
      </c>
      <c r="L687" s="1" t="n">
        <f aca="false">J687/1.467</f>
        <v>62.5155514818355</v>
      </c>
      <c r="M687" s="70" t="n">
        <f aca="false">cd0+cdspin*(spin/1000)*EXP(-A687/(tau*146.7/K687))</f>
        <v>0.466746061248786</v>
      </c>
      <c r="N687" s="71" t="n">
        <f aca="false">(romega/K687)*EXP(-A687/(tau*146.7/K687))</f>
        <v>0.785355507299349</v>
      </c>
      <c r="O687" s="71" t="n">
        <f aca="false">cl2_*N687/(cl0+cl1_*N687)</f>
        <v>0.364187496133233</v>
      </c>
      <c r="P687" s="71" t="n">
        <f aca="false">IF(D687&gt;=hwind,vxw,0)</f>
        <v>0</v>
      </c>
      <c r="Q687" s="71" t="n">
        <f aca="false">IF(D687&gt;=hwind,vyw,0)</f>
        <v>0</v>
      </c>
      <c r="R687" s="70" t="n">
        <f aca="false">-const*$M687*$K687*(G687-P687)</f>
        <v>-0.44138676040389</v>
      </c>
      <c r="S687" s="70" t="n">
        <f aca="false">-const*$M687*$K687*(H687-Q687)</f>
        <v>-11.1767277209946</v>
      </c>
      <c r="T687" s="70" t="n">
        <f aca="false">-const*$M687*$K687*I687</f>
        <v>17.8593409612628</v>
      </c>
      <c r="U687" s="72" t="n">
        <f aca="false">omega*EXP(-A687/tau)*30/PI()</f>
        <v>5236.49849126911</v>
      </c>
      <c r="V687" s="70" t="n">
        <f aca="false">const*($O687/omega)*K687*(wy*I687-wz*(H687-Q687))</f>
        <v>0.0897938441154947</v>
      </c>
      <c r="W687" s="70" t="n">
        <f aca="false">const*($O687/omega)*K687*(wz*(G687-P687)-wx*I687)</f>
        <v>13.7241322974069</v>
      </c>
      <c r="X687" s="70" t="n">
        <f aca="false">const*($O687/omega)*K687*(wx*(H687-Q687)-wy*(G687-P687))</f>
        <v>8.59105182222436</v>
      </c>
      <c r="Y687" s="70" t="n">
        <f aca="false">R687+V687</f>
        <v>-0.351592916288395</v>
      </c>
      <c r="Z687" s="70" t="n">
        <f aca="false">S687+W687</f>
        <v>2.54740457641233</v>
      </c>
      <c r="AA687" s="70" t="n">
        <f aca="false">T687+X687-32.174</f>
        <v>-5.72360721651284</v>
      </c>
      <c r="AB687" s="0" t="n">
        <f aca="false">IF(($D687-height)*($D688-height)&lt;0,1,0)</f>
        <v>0</v>
      </c>
    </row>
    <row r="688" customFormat="false" ht="12.75" hidden="false" customHeight="false" outlineLevel="0" collapsed="false">
      <c r="A688" s="0" t="n">
        <f aca="false">A687+dt</f>
        <v>6.5599999999999</v>
      </c>
      <c r="B688" s="70" t="n">
        <f aca="false">B687+G687*dt+0.5*Y687*dt*dt</f>
        <v>14.6308651459398</v>
      </c>
      <c r="C688" s="70" t="n">
        <f aca="false">C687+H687*dt+0.5*Z687*dt*dt</f>
        <v>344.79149871352</v>
      </c>
      <c r="D688" s="70" t="n">
        <f aca="false">D687+I687*dt+0.5*AA687*dt*dt</f>
        <v>-185.036196195152</v>
      </c>
      <c r="E688" s="1" t="n">
        <f aca="false">SQRT(B688^2+C688^2)</f>
        <v>345.101781797826</v>
      </c>
      <c r="F688" s="1" t="n">
        <f aca="false">ATAN2(C688,B688)*180/PI()</f>
        <v>2.42982851536716</v>
      </c>
      <c r="G688" s="69" t="n">
        <f aca="false">G687+Y687*dt</f>
        <v>1.91741480240241</v>
      </c>
      <c r="H688" s="69" t="n">
        <f aca="false">H687+Z687*dt</f>
        <v>48.6669868495248</v>
      </c>
      <c r="I688" s="69" t="n">
        <f aca="false">I687+AA687*dt</f>
        <v>-77.7817171295501</v>
      </c>
      <c r="J688" s="1" t="n">
        <f aca="false">SQRT(G688^2+H688^2+I688^2)</f>
        <v>91.7722594696112</v>
      </c>
      <c r="K688" s="1" t="n">
        <f aca="false">IF(D688&gt;=hwind,SQRT((G688-vxw)^2+(H688-vyw)^2+I688^2),J688)</f>
        <v>91.7722594696112</v>
      </c>
      <c r="L688" s="1" t="n">
        <f aca="false">J688/1.467</f>
        <v>62.5577774162312</v>
      </c>
      <c r="M688" s="70" t="n">
        <f aca="false">cd0+cdspin*(spin/1000)*EXP(-A688/(tau*146.7/K688))</f>
        <v>0.466696165582214</v>
      </c>
      <c r="N688" s="71" t="n">
        <f aca="false">(romega/K688)*EXP(-A688/(tau*146.7/K688))</f>
        <v>0.784589422834743</v>
      </c>
      <c r="O688" s="71" t="n">
        <f aca="false">cl2_*N688/(cl0+cl1_*N688)</f>
        <v>0.364101680549861</v>
      </c>
      <c r="P688" s="71" t="n">
        <f aca="false">IF(D688&gt;=hwind,vxw,0)</f>
        <v>0</v>
      </c>
      <c r="Q688" s="71" t="n">
        <f aca="false">IF(D688&gt;=hwind,vyw,0)</f>
        <v>0</v>
      </c>
      <c r="R688" s="70" t="n">
        <f aca="false">-const*$M688*$K688*(G688-P688)</f>
        <v>-0.44082933626103</v>
      </c>
      <c r="S688" s="70" t="n">
        <f aca="false">-const*$M688*$K688*(H688-Q688)</f>
        <v>-11.1889380867509</v>
      </c>
      <c r="T688" s="70" t="n">
        <f aca="false">-const*$M688*$K688*I688</f>
        <v>17.8826525655801</v>
      </c>
      <c r="U688" s="72" t="n">
        <f aca="false">omega*EXP(-A688/tau)*30/PI()</f>
        <v>5234.75328265628</v>
      </c>
      <c r="V688" s="70" t="n">
        <f aca="false">const*($O688/omega)*K688*(wy*I688-wz*(H688-Q688))</f>
        <v>0.0896527806027621</v>
      </c>
      <c r="W688" s="70" t="n">
        <f aca="false">const*($O688/omega)*K688*(wz*(G688-P688)-wx*I688)</f>
        <v>13.7403945639076</v>
      </c>
      <c r="X688" s="70" t="n">
        <f aca="false">const*($O688/omega)*K688*(wx*(H688-Q688)-wy*(G688-P688))</f>
        <v>8.59939234824974</v>
      </c>
      <c r="Y688" s="70" t="n">
        <f aca="false">R688+V688</f>
        <v>-0.351176555658267</v>
      </c>
      <c r="Z688" s="70" t="n">
        <f aca="false">S688+W688</f>
        <v>2.55145647715675</v>
      </c>
      <c r="AA688" s="70" t="n">
        <f aca="false">T688+X688-32.174</f>
        <v>-5.69195508617019</v>
      </c>
      <c r="AB688" s="0" t="n">
        <f aca="false">IF(($D688-height)*($D689-height)&lt;0,1,0)</f>
        <v>0</v>
      </c>
    </row>
    <row r="689" customFormat="false" ht="12.75" hidden="false" customHeight="false" outlineLevel="0" collapsed="false">
      <c r="A689" s="0" t="n">
        <f aca="false">A688+dt</f>
        <v>6.5699999999999</v>
      </c>
      <c r="B689" s="70" t="n">
        <f aca="false">B688+G688*dt+0.5*Y688*dt*dt</f>
        <v>14.650021735136</v>
      </c>
      <c r="C689" s="70" t="n">
        <f aca="false">C688+H688*dt+0.5*Z688*dt*dt</f>
        <v>345.27829615484</v>
      </c>
      <c r="D689" s="70" t="n">
        <f aca="false">D688+I688*dt+0.5*AA688*dt*dt</f>
        <v>-185.814297964202</v>
      </c>
      <c r="E689" s="1" t="n">
        <f aca="false">SQRT(B689^2+C689^2)</f>
        <v>345.588953718763</v>
      </c>
      <c r="F689" s="1" t="n">
        <f aca="false">ATAN2(C689,B689)*180/PI()</f>
        <v>2.42958002673746</v>
      </c>
      <c r="G689" s="69" t="n">
        <f aca="false">G688+Y688*dt</f>
        <v>1.91390303684583</v>
      </c>
      <c r="H689" s="69" t="n">
        <f aca="false">H688+Z688*dt</f>
        <v>48.6925014142964</v>
      </c>
      <c r="I689" s="69" t="n">
        <f aca="false">I688+AA688*dt</f>
        <v>-77.8386366804118</v>
      </c>
      <c r="J689" s="1" t="n">
        <f aca="false">SQRT(G689^2+H689^2+I689^2)</f>
        <v>91.8339592911078</v>
      </c>
      <c r="K689" s="1" t="n">
        <f aca="false">IF(D689&gt;=hwind,SQRT((G689-vxw)^2+(H689-vyw)^2+I689^2),J689)</f>
        <v>91.8339592911078</v>
      </c>
      <c r="L689" s="1" t="n">
        <f aca="false">J689/1.467</f>
        <v>62.5998359175922</v>
      </c>
      <c r="M689" s="70" t="n">
        <f aca="false">cd0+cdspin*(spin/1000)*EXP(-A689/(tau*146.7/K689))</f>
        <v>0.466646299043451</v>
      </c>
      <c r="N689" s="71" t="n">
        <f aca="false">(romega/K689)*EXP(-A689/(tau*146.7/K689))</f>
        <v>0.783826605997895</v>
      </c>
      <c r="O689" s="71" t="n">
        <f aca="false">cl2_*N689/(cl0+cl1_*N689)</f>
        <v>0.364016104618656</v>
      </c>
      <c r="P689" s="71" t="n">
        <f aca="false">IF(D689&gt;=hwind,vxw,0)</f>
        <v>0</v>
      </c>
      <c r="Q689" s="71" t="n">
        <f aca="false">IF(D689&gt;=hwind,vyw,0)</f>
        <v>0</v>
      </c>
      <c r="R689" s="70" t="n">
        <f aca="false">-const*$M689*$K689*(G689-P689)</f>
        <v>-0.440270737790819</v>
      </c>
      <c r="S689" s="70" t="n">
        <f aca="false">-const*$M689*$K689*(H689-Q689)</f>
        <v>-11.2011335526605</v>
      </c>
      <c r="T689" s="70" t="n">
        <f aca="false">-const*$M689*$K689*I689</f>
        <v>17.9058569531268</v>
      </c>
      <c r="U689" s="72" t="n">
        <f aca="false">omega*EXP(-A689/tau)*30/PI()</f>
        <v>5233.00865568271</v>
      </c>
      <c r="V689" s="70" t="n">
        <f aca="false">const*($O689/omega)*K689*(wy*I689-wz*(H689-Q689))</f>
        <v>0.0895166756589527</v>
      </c>
      <c r="W689" s="70" t="n">
        <f aca="false">const*($O689/omega)*K689*(wz*(G689-P689)-wx*I689)</f>
        <v>13.7565774832794</v>
      </c>
      <c r="X689" s="70" t="n">
        <f aca="false">const*($O689/omega)*K689*(wx*(H689-Q689)-wy*(G689-P689))</f>
        <v>8.60772391927646</v>
      </c>
      <c r="Y689" s="70" t="n">
        <f aca="false">R689+V689</f>
        <v>-0.350754062131866</v>
      </c>
      <c r="Z689" s="70" t="n">
        <f aca="false">S689+W689</f>
        <v>2.55544393061884</v>
      </c>
      <c r="AA689" s="70" t="n">
        <f aca="false">T689+X689-32.174</f>
        <v>-5.66041912759674</v>
      </c>
      <c r="AB689" s="0" t="n">
        <f aca="false">IF(($D689-height)*($D690-height)&lt;0,1,0)</f>
        <v>0</v>
      </c>
    </row>
    <row r="690" customFormat="false" ht="12.75" hidden="false" customHeight="false" outlineLevel="0" collapsed="false">
      <c r="A690" s="0" t="n">
        <f aca="false">A689+dt</f>
        <v>6.5799999999999</v>
      </c>
      <c r="B690" s="70" t="n">
        <f aca="false">B689+G689*dt+0.5*Y689*dt*dt</f>
        <v>14.6691432278013</v>
      </c>
      <c r="C690" s="70" t="n">
        <f aca="false">C689+H689*dt+0.5*Z689*dt*dt</f>
        <v>345.765348941179</v>
      </c>
      <c r="D690" s="70" t="n">
        <f aca="false">D689+I689*dt+0.5*AA689*dt*dt</f>
        <v>-186.592967351962</v>
      </c>
      <c r="E690" s="1" t="n">
        <f aca="false">SQRT(B690^2+C690^2)</f>
        <v>346.076379274075</v>
      </c>
      <c r="F690" s="1" t="n">
        <f aca="false">ATAN2(C690,B690)*180/PI()</f>
        <v>2.42932464051381</v>
      </c>
      <c r="G690" s="69" t="n">
        <f aca="false">G689+Y689*dt</f>
        <v>1.91039549622451</v>
      </c>
      <c r="H690" s="69" t="n">
        <f aca="false">H689+Z689*dt</f>
        <v>48.7180558536025</v>
      </c>
      <c r="I690" s="69" t="n">
        <f aca="false">I689+AA689*dt</f>
        <v>-77.8952408716878</v>
      </c>
      <c r="J690" s="1" t="n">
        <f aca="false">SQRT(G690^2+H690^2+I690^2)</f>
        <v>91.8954140725477</v>
      </c>
      <c r="K690" s="1" t="n">
        <f aca="false">IF(D690&gt;=hwind,SQRT((G690-vxw)^2+(H690-vyw)^2+I690^2),J690)</f>
        <v>91.8954140725477</v>
      </c>
      <c r="L690" s="1" t="n">
        <f aca="false">J690/1.467</f>
        <v>62.6417273841497</v>
      </c>
      <c r="M690" s="70" t="n">
        <f aca="false">cd0+cdspin*(spin/1000)*EXP(-A690/(tau*146.7/K690))</f>
        <v>0.466596461748032</v>
      </c>
      <c r="N690" s="71" t="n">
        <f aca="false">(romega/K690)*EXP(-A690/(tau*146.7/K690))</f>
        <v>0.78306703965779</v>
      </c>
      <c r="O690" s="71" t="n">
        <f aca="false">cl2_*N690/(cl0+cl1_*N690)</f>
        <v>0.363930767756599</v>
      </c>
      <c r="P690" s="71" t="n">
        <f aca="false">IF(D690&gt;=hwind,vxw,0)</f>
        <v>0</v>
      </c>
      <c r="Q690" s="71" t="n">
        <f aca="false">IF(D690&gt;=hwind,vyw,0)</f>
        <v>0</v>
      </c>
      <c r="R690" s="70" t="n">
        <f aca="false">-const*$M690*$K690*(G690-P690)</f>
        <v>-0.439710990749604</v>
      </c>
      <c r="S690" s="70" t="n">
        <f aca="false">-const*$M690*$K690*(H690-Q690)</f>
        <v>-11.213314022734</v>
      </c>
      <c r="T690" s="70" t="n">
        <f aca="false">-const*$M690*$K690*I690</f>
        <v>17.9289542956207</v>
      </c>
      <c r="U690" s="72" t="n">
        <f aca="false">omega*EXP(-A690/tau)*30/PI()</f>
        <v>5231.26461015456</v>
      </c>
      <c r="V690" s="70" t="n">
        <f aca="false">const*($O690/omega)*K690*(wy*I690-wz*(H690-Q690))</f>
        <v>0.0893855068162779</v>
      </c>
      <c r="W690" s="70" t="n">
        <f aca="false">const*($O690/omega)*K690*(wz*(G690-P690)-wx*I690)</f>
        <v>13.7726812249055</v>
      </c>
      <c r="X690" s="70" t="n">
        <f aca="false">const*($O690/omega)*K690*(wx*(H690-Q690)-wy*(G690-P690))</f>
        <v>8.6160464660993</v>
      </c>
      <c r="Y690" s="70" t="n">
        <f aca="false">R690+V690</f>
        <v>-0.350325483933326</v>
      </c>
      <c r="Z690" s="70" t="n">
        <f aca="false">S690+W690</f>
        <v>2.55936720217155</v>
      </c>
      <c r="AA690" s="70" t="n">
        <f aca="false">T690+X690-32.174</f>
        <v>-5.62899923828002</v>
      </c>
      <c r="AB690" s="0" t="n">
        <f aca="false">IF(($D690-height)*($D691-height)&lt;0,1,0)</f>
        <v>0</v>
      </c>
    </row>
    <row r="691" customFormat="false" ht="12.75" hidden="false" customHeight="false" outlineLevel="0" collapsed="false">
      <c r="A691" s="0" t="n">
        <f aca="false">A690+dt</f>
        <v>6.5899999999999</v>
      </c>
      <c r="B691" s="70" t="n">
        <f aca="false">B690+G690*dt+0.5*Y690*dt*dt</f>
        <v>14.6882296664894</v>
      </c>
      <c r="C691" s="70" t="n">
        <f aca="false">C690+H690*dt+0.5*Z690*dt*dt</f>
        <v>346.252657468075</v>
      </c>
      <c r="D691" s="70" t="n">
        <f aca="false">D690+I690*dt+0.5*AA690*dt*dt</f>
        <v>-187.372201210641</v>
      </c>
      <c r="E691" s="1" t="n">
        <f aca="false">SQRT(B691^2+C691^2)</f>
        <v>346.564058861331</v>
      </c>
      <c r="F691" s="1" t="n">
        <f aca="false">ATAN2(C691,B691)*180/PI()</f>
        <v>2.42906239061772</v>
      </c>
      <c r="G691" s="69" t="n">
        <f aca="false">G690+Y690*dt</f>
        <v>1.90689224138518</v>
      </c>
      <c r="H691" s="69" t="n">
        <f aca="false">H690+Z690*dt</f>
        <v>48.7436495256243</v>
      </c>
      <c r="I691" s="69" t="n">
        <f aca="false">I690+AA690*dt</f>
        <v>-77.9515308640706</v>
      </c>
      <c r="J691" s="1" t="n">
        <f aca="false">SQRT(G691^2+H691^2+I691^2)</f>
        <v>91.9566244005797</v>
      </c>
      <c r="K691" s="1" t="n">
        <f aca="false">IF(D691&gt;=hwind,SQRT((G691-vxw)^2+(H691-vyw)^2+I691^2),J691)</f>
        <v>91.9566244005797</v>
      </c>
      <c r="L691" s="1" t="n">
        <f aca="false">J691/1.467</f>
        <v>62.6834522158008</v>
      </c>
      <c r="M691" s="70" t="n">
        <f aca="false">cd0+cdspin*(spin/1000)*EXP(-A691/(tau*146.7/K691))</f>
        <v>0.466546653809857</v>
      </c>
      <c r="N691" s="71" t="n">
        <f aca="false">(romega/K691)*EXP(-A691/(tau*146.7/K691))</f>
        <v>0.782310706772107</v>
      </c>
      <c r="O691" s="71" t="n">
        <f aca="false">cl2_*N691/(cl0+cl1_*N691)</f>
        <v>0.363845669378749</v>
      </c>
      <c r="P691" s="71" t="n">
        <f aca="false">IF(D691&gt;=hwind,vxw,0)</f>
        <v>0</v>
      </c>
      <c r="Q691" s="71" t="n">
        <f aca="false">IF(D691&gt;=hwind,vyw,0)</f>
        <v>0</v>
      </c>
      <c r="R691" s="70" t="n">
        <f aca="false">-const*$M691*$K691*(G691-P691)</f>
        <v>-0.439150120782729</v>
      </c>
      <c r="S691" s="70" t="n">
        <f aca="false">-const*$M691*$K691*(H691-Q691)</f>
        <v>-11.2254794015102</v>
      </c>
      <c r="T691" s="70" t="n">
        <f aca="false">-const*$M691*$K691*I691</f>
        <v>17.9519447670984</v>
      </c>
      <c r="U691" s="72" t="n">
        <f aca="false">omega*EXP(-A691/tau)*30/PI()</f>
        <v>5229.52114587803</v>
      </c>
      <c r="V691" s="70" t="n">
        <f aca="false">const*($O691/omega)*K691*(wy*I691-wz*(H691-Q691))</f>
        <v>0.089259251550389</v>
      </c>
      <c r="W691" s="70" t="n">
        <f aca="false">const*($O691/omega)*K691*(wz*(G691-P691)-wx*I691)</f>
        <v>13.7887059594682</v>
      </c>
      <c r="X691" s="70" t="n">
        <f aca="false">const*($O691/omega)*K691*(wx*(H691-Q691)-wy*(G691-P691))</f>
        <v>8.62435991984253</v>
      </c>
      <c r="Y691" s="70" t="n">
        <f aca="false">R691+V691</f>
        <v>-0.34989086923234</v>
      </c>
      <c r="Z691" s="70" t="n">
        <f aca="false">S691+W691</f>
        <v>2.56322655795802</v>
      </c>
      <c r="AA691" s="70" t="n">
        <f aca="false">T691+X691-32.174</f>
        <v>-5.59769531305905</v>
      </c>
      <c r="AB691" s="0" t="n">
        <f aca="false">IF(($D691-height)*($D692-height)&lt;0,1,0)</f>
        <v>0</v>
      </c>
    </row>
    <row r="692" customFormat="false" ht="12.75" hidden="false" customHeight="false" outlineLevel="0" collapsed="false">
      <c r="A692" s="0" t="n">
        <f aca="false">A691+dt</f>
        <v>6.5999999999999</v>
      </c>
      <c r="B692" s="70" t="n">
        <f aca="false">B691+G691*dt+0.5*Y691*dt*dt</f>
        <v>14.7072810943598</v>
      </c>
      <c r="C692" s="70" t="n">
        <f aca="false">C691+H691*dt+0.5*Z691*dt*dt</f>
        <v>346.740222124659</v>
      </c>
      <c r="D692" s="70" t="n">
        <f aca="false">D691+I691*dt+0.5*AA691*dt*dt</f>
        <v>-188.151996404047</v>
      </c>
      <c r="E692" s="1" t="n">
        <f aca="false">SQRT(B692^2+C692^2)</f>
        <v>347.051992871741</v>
      </c>
      <c r="F692" s="1" t="n">
        <f aca="false">ATAN2(C692,B692)*180/PI()</f>
        <v>2.42879331095616</v>
      </c>
      <c r="G692" s="69" t="n">
        <f aca="false">G691+Y691*dt</f>
        <v>1.90339333269286</v>
      </c>
      <c r="H692" s="69" t="n">
        <f aca="false">H691+Z691*dt</f>
        <v>48.7692817912038</v>
      </c>
      <c r="I692" s="69" t="n">
        <f aca="false">I691+AA691*dt</f>
        <v>-78.0075078172012</v>
      </c>
      <c r="J692" s="1" t="n">
        <f aca="false">SQRT(G692^2+H692^2+I692^2)</f>
        <v>92.0175908642445</v>
      </c>
      <c r="K692" s="1" t="n">
        <f aca="false">IF(D692&gt;=hwind,SQRT((G692-vxw)^2+(H692-vyw)^2+I692^2),J692)</f>
        <v>92.0175908642445</v>
      </c>
      <c r="L692" s="1" t="n">
        <f aca="false">J692/1.467</f>
        <v>62.7250108140726</v>
      </c>
      <c r="M692" s="70" t="n">
        <f aca="false">cd0+cdspin*(spin/1000)*EXP(-A692/(tau*146.7/K692))</f>
        <v>0.466496875341202</v>
      </c>
      <c r="N692" s="71" t="n">
        <f aca="false">(romega/K692)*EXP(-A692/(tau*146.7/K692))</f>
        <v>0.781557590386867</v>
      </c>
      <c r="O692" s="71" t="n">
        <f aca="false">cl2_*N692/(cl0+cl1_*N692)</f>
        <v>0.363760808898286</v>
      </c>
      <c r="P692" s="71" t="n">
        <f aca="false">IF(D692&gt;=hwind,vxw,0)</f>
        <v>0</v>
      </c>
      <c r="Q692" s="71" t="n">
        <f aca="false">IF(D692&gt;=hwind,vyw,0)</f>
        <v>0</v>
      </c>
      <c r="R692" s="70" t="n">
        <f aca="false">-const*$M692*$K692*(G692-P692)</f>
        <v>-0.438588153423707</v>
      </c>
      <c r="S692" s="70" t="n">
        <f aca="false">-const*$M692*$K692*(H692-Q692)</f>
        <v>-11.2376295940594</v>
      </c>
      <c r="T692" s="70" t="n">
        <f aca="false">-const*$M692*$K692*I692</f>
        <v>17.974828543887</v>
      </c>
      <c r="U692" s="72" t="n">
        <f aca="false">omega*EXP(-A692/tau)*30/PI()</f>
        <v>5227.77826265941</v>
      </c>
      <c r="V692" s="70" t="n">
        <f aca="false">const*($O692/omega)*K692*(wy*I692-wz*(H692-Q692))</f>
        <v>0.0891378872822069</v>
      </c>
      <c r="W692" s="70" t="n">
        <f aca="false">const*($O692/omega)*K692*(wz*(G692-P692)-wx*I692)</f>
        <v>13.8046518589287</v>
      </c>
      <c r="X692" s="70" t="n">
        <f aca="false">const*($O692/omega)*K692*(wx*(H692-Q692)-wy*(G692-P692))</f>
        <v>8.63266421196206</v>
      </c>
      <c r="Y692" s="70" t="n">
        <f aca="false">R692+V692</f>
        <v>-0.3494502661415</v>
      </c>
      <c r="Z692" s="70" t="n">
        <f aca="false">S692+W692</f>
        <v>2.56702226486934</v>
      </c>
      <c r="AA692" s="70" t="n">
        <f aca="false">T692+X692-32.174</f>
        <v>-5.56650724415098</v>
      </c>
      <c r="AB692" s="0" t="n">
        <f aca="false">IF(($D692-height)*($D693-height)&lt;0,1,0)</f>
        <v>0</v>
      </c>
    </row>
    <row r="693" customFormat="false" ht="12.75" hidden="false" customHeight="false" outlineLevel="0" collapsed="false">
      <c r="A693" s="0" t="n">
        <f aca="false">A692+dt</f>
        <v>6.6099999999999</v>
      </c>
      <c r="B693" s="70" t="n">
        <f aca="false">B692+G692*dt+0.5*Y692*dt*dt</f>
        <v>14.7262975551734</v>
      </c>
      <c r="C693" s="70" t="n">
        <f aca="false">C692+H692*dt+0.5*Z692*dt*dt</f>
        <v>347.228043293685</v>
      </c>
      <c r="D693" s="70" t="n">
        <f aca="false">D692+I692*dt+0.5*AA692*dt*dt</f>
        <v>-188.932349807581</v>
      </c>
      <c r="E693" s="1" t="n">
        <f aca="false">SQRT(B693^2+C693^2)</f>
        <v>347.540181690182</v>
      </c>
      <c r="F693" s="1" t="n">
        <f aca="false">ATAN2(C693,B693)*180/PI()</f>
        <v>2.42851743542052</v>
      </c>
      <c r="G693" s="69" t="n">
        <f aca="false">G692+Y692*dt</f>
        <v>1.89989883003144</v>
      </c>
      <c r="H693" s="69" t="n">
        <f aca="false">H692+Z692*dt</f>
        <v>48.7949520138525</v>
      </c>
      <c r="I693" s="69" t="n">
        <f aca="false">I692+AA692*dt</f>
        <v>-78.0631728896427</v>
      </c>
      <c r="J693" s="1" t="n">
        <f aca="false">SQRT(G693^2+H693^2+I693^2)</f>
        <v>92.0783140549216</v>
      </c>
      <c r="K693" s="1" t="n">
        <f aca="false">IF(D693&gt;=hwind,SQRT((G693-vxw)^2+(H693-vyw)^2+I693^2),J693)</f>
        <v>92.0783140549216</v>
      </c>
      <c r="L693" s="1" t="n">
        <f aca="false">J693/1.467</f>
        <v>62.766403582087</v>
      </c>
      <c r="M693" s="70" t="n">
        <f aca="false">cd0+cdspin*(spin/1000)*EXP(-A693/(tau*146.7/K693))</f>
        <v>0.466447126452735</v>
      </c>
      <c r="N693" s="71" t="n">
        <f aca="false">(romega/K693)*EXP(-A693/(tau*146.7/K693))</f>
        <v>0.780807673636075</v>
      </c>
      <c r="O693" s="71" t="n">
        <f aca="false">cl2_*N693/(cl0+cl1_*N693)</f>
        <v>0.363676185726562</v>
      </c>
      <c r="P693" s="71" t="n">
        <f aca="false">IF(D693&gt;=hwind,vxw,0)</f>
        <v>0</v>
      </c>
      <c r="Q693" s="71" t="n">
        <f aca="false">IF(D693&gt;=hwind,vyw,0)</f>
        <v>0</v>
      </c>
      <c r="R693" s="70" t="n">
        <f aca="false">-const*$M693*$K693*(G693-P693)</f>
        <v>-0.438025114093407</v>
      </c>
      <c r="S693" s="70" t="n">
        <f aca="false">-const*$M693*$K693*(H693-Q693)</f>
        <v>-11.249764505985</v>
      </c>
      <c r="T693" s="70" t="n">
        <f aca="false">-const*$M693*$K693*I693</f>
        <v>17.997605804575</v>
      </c>
      <c r="U693" s="72" t="n">
        <f aca="false">omega*EXP(-A693/tau)*30/PI()</f>
        <v>5226.03596030505</v>
      </c>
      <c r="V693" s="70" t="n">
        <f aca="false">const*($O693/omega)*K693*(wy*I693-wz*(H693-Q693))</f>
        <v>0.0890213913797353</v>
      </c>
      <c r="W693" s="70" t="n">
        <f aca="false">const*($O693/omega)*K693*(wz*(G693-P693)-wx*I693)</f>
        <v>13.8205190965075</v>
      </c>
      <c r="X693" s="70" t="n">
        <f aca="false">const*($O693/omega)*K693*(wx*(H693-Q693)-wy*(G693-P693))</f>
        <v>8.64095927424751</v>
      </c>
      <c r="Y693" s="70" t="n">
        <f aca="false">R693+V693</f>
        <v>-0.349003722713672</v>
      </c>
      <c r="Z693" s="70" t="n">
        <f aca="false">S693+W693</f>
        <v>2.57075459052249</v>
      </c>
      <c r="AA693" s="70" t="n">
        <f aca="false">T693+X693-32.174</f>
        <v>-5.53543492117748</v>
      </c>
      <c r="AB693" s="0" t="n">
        <f aca="false">IF(($D693-height)*($D694-height)&lt;0,1,0)</f>
        <v>0</v>
      </c>
    </row>
    <row r="694" customFormat="false" ht="12.75" hidden="false" customHeight="false" outlineLevel="0" collapsed="false">
      <c r="A694" s="0" t="n">
        <f aca="false">A693+dt</f>
        <v>6.6199999999999</v>
      </c>
      <c r="B694" s="70" t="n">
        <f aca="false">B693+G693*dt+0.5*Y693*dt*dt</f>
        <v>14.7452790932876</v>
      </c>
      <c r="C694" s="70" t="n">
        <f aca="false">C693+H693*dt+0.5*Z693*dt*dt</f>
        <v>347.716121351553</v>
      </c>
      <c r="D694" s="70" t="n">
        <f aca="false">D693+I693*dt+0.5*AA693*dt*dt</f>
        <v>-189.713258308224</v>
      </c>
      <c r="E694" s="1" t="n">
        <f aca="false">SQRT(B694^2+C694^2)</f>
        <v>348.028625695224</v>
      </c>
      <c r="F694" s="1" t="n">
        <f aca="false">ATAN2(C694,B694)*180/PI()</f>
        <v>2.42823479788555</v>
      </c>
      <c r="G694" s="69" t="n">
        <f aca="false">G693+Y693*dt</f>
        <v>1.8964087928043</v>
      </c>
      <c r="H694" s="69" t="n">
        <f aca="false">H693+Z693*dt</f>
        <v>48.8206595597578</v>
      </c>
      <c r="I694" s="69" t="n">
        <f aca="false">I693+AA693*dt</f>
        <v>-78.1185272388544</v>
      </c>
      <c r="J694" s="1" t="n">
        <f aca="false">SQRT(G694^2+H694^2+I694^2)</f>
        <v>92.1387945662783</v>
      </c>
      <c r="K694" s="1" t="n">
        <f aca="false">IF(D694&gt;=hwind,SQRT((G694-vxw)^2+(H694-vyw)^2+I694^2),J694)</f>
        <v>92.1387945662783</v>
      </c>
      <c r="L694" s="1" t="n">
        <f aca="false">J694/1.467</f>
        <v>62.8076309245251</v>
      </c>
      <c r="M694" s="70" t="n">
        <f aca="false">cd0+cdspin*(spin/1000)*EXP(-A694/(tau*146.7/K694))</f>
        <v>0.46639740725352</v>
      </c>
      <c r="N694" s="71" t="n">
        <f aca="false">(romega/K694)*EXP(-A694/(tau*146.7/K694))</f>
        <v>0.780060939741358</v>
      </c>
      <c r="O694" s="71" t="n">
        <f aca="false">cl2_*N694/(cl0+cl1_*N694)</f>
        <v>0.363591799273149</v>
      </c>
      <c r="P694" s="71" t="n">
        <f aca="false">IF(D694&gt;=hwind,vxw,0)</f>
        <v>0</v>
      </c>
      <c r="Q694" s="71" t="n">
        <f aca="false">IF(D694&gt;=hwind,vyw,0)</f>
        <v>0</v>
      </c>
      <c r="R694" s="70" t="n">
        <f aca="false">-const*$M694*$K694*(G694-P694)</f>
        <v>-0.437461028099264</v>
      </c>
      <c r="S694" s="70" t="n">
        <f aca="false">-const*$M694*$K694*(H694-Q694)</f>
        <v>-11.2618840434261</v>
      </c>
      <c r="T694" s="70" t="n">
        <f aca="false">-const*$M694*$K694*I694</f>
        <v>18.0202767299846</v>
      </c>
      <c r="U694" s="72" t="n">
        <f aca="false">omega*EXP(-A694/tau)*30/PI()</f>
        <v>5224.29423862135</v>
      </c>
      <c r="V694" s="70" t="n">
        <f aca="false">const*($O694/omega)*K694*(wy*I694-wz*(H694-Q694))</f>
        <v>0.0889097411598612</v>
      </c>
      <c r="W694" s="70" t="n">
        <f aca="false">const*($O694/omega)*K694*(wz*(G694-P694)-wx*I694)</f>
        <v>13.8363078466646</v>
      </c>
      <c r="X694" s="70" t="n">
        <f aca="false">const*($O694/omega)*K694*(wx*(H694-Q694)-wy*(G694-P694))</f>
        <v>8.64924503882425</v>
      </c>
      <c r="Y694" s="70" t="n">
        <f aca="false">R694+V694</f>
        <v>-0.348551286939403</v>
      </c>
      <c r="Z694" s="70" t="n">
        <f aca="false">S694+W694</f>
        <v>2.57442380323847</v>
      </c>
      <c r="AA694" s="70" t="n">
        <f aca="false">T694+X694-32.174</f>
        <v>-5.50447823119114</v>
      </c>
      <c r="AB694" s="0" t="n">
        <f aca="false">IF(($D694-height)*($D695-height)&lt;0,1,0)</f>
        <v>0</v>
      </c>
    </row>
    <row r="695" customFormat="false" ht="12.75" hidden="false" customHeight="false" outlineLevel="0" collapsed="false">
      <c r="A695" s="0" t="n">
        <f aca="false">A694+dt</f>
        <v>6.6299999999999</v>
      </c>
      <c r="B695" s="70" t="n">
        <f aca="false">B694+G694*dt+0.5*Y694*dt*dt</f>
        <v>14.7642257536513</v>
      </c>
      <c r="C695" s="70" t="n">
        <f aca="false">C694+H694*dt+0.5*Z694*dt*dt</f>
        <v>348.20445666834</v>
      </c>
      <c r="D695" s="70" t="n">
        <f aca="false">D694+I694*dt+0.5*AA694*dt*dt</f>
        <v>-190.494718804524</v>
      </c>
      <c r="E695" s="1" t="n">
        <f aca="false">SQRT(B695^2+C695^2)</f>
        <v>348.51732525916</v>
      </c>
      <c r="F695" s="1" t="n">
        <f aca="false">ATAN2(C695,B695)*180/PI()</f>
        <v>2.42794543220828</v>
      </c>
      <c r="G695" s="69" t="n">
        <f aca="false">G694+Y694*dt</f>
        <v>1.89292327993491</v>
      </c>
      <c r="H695" s="69" t="n">
        <f aca="false">H694+Z694*dt</f>
        <v>48.8464037977901</v>
      </c>
      <c r="I695" s="69" t="n">
        <f aca="false">I694+AA694*dt</f>
        <v>-78.1735720211664</v>
      </c>
      <c r="J695" s="1" t="n">
        <f aca="false">SQRT(G695^2+H695^2+I695^2)</f>
        <v>92.1990329942184</v>
      </c>
      <c r="K695" s="1" t="n">
        <f aca="false">IF(D695&gt;=hwind,SQRT((G695-vxw)^2+(H695-vyw)^2+I695^2),J695)</f>
        <v>92.1990329942184</v>
      </c>
      <c r="L695" s="1" t="n">
        <f aca="false">J695/1.467</f>
        <v>62.8486932475926</v>
      </c>
      <c r="M695" s="70" t="n">
        <f aca="false">cd0+cdspin*(spin/1000)*EXP(-A695/(tau*146.7/K695))</f>
        <v>0.466347717851032</v>
      </c>
      <c r="N695" s="71" t="n">
        <f aca="false">(romega/K695)*EXP(-A695/(tau*146.7/K695))</f>
        <v>0.779317372011611</v>
      </c>
      <c r="O695" s="71" t="n">
        <f aca="false">cl2_*N695/(cl0+cl1_*N695)</f>
        <v>0.363507648945879</v>
      </c>
      <c r="P695" s="71" t="n">
        <f aca="false">IF(D695&gt;=hwind,vxw,0)</f>
        <v>0</v>
      </c>
      <c r="Q695" s="71" t="n">
        <f aca="false">IF(D695&gt;=hwind,vyw,0)</f>
        <v>0</v>
      </c>
      <c r="R695" s="70" t="n">
        <f aca="false">-const*$M695*$K695*(G695-P695)</f>
        <v>-0.436895920634502</v>
      </c>
      <c r="S695" s="70" t="n">
        <f aca="false">-const*$M695*$K695*(H695-Q695)</f>
        <v>-11.2739881130597</v>
      </c>
      <c r="T695" s="70" t="n">
        <f aca="false">-const*$M695*$K695*I695</f>
        <v>18.0428415031429</v>
      </c>
      <c r="U695" s="72" t="n">
        <f aca="false">omega*EXP(-A695/tau)*30/PI()</f>
        <v>5222.5530974148</v>
      </c>
      <c r="V695" s="70" t="n">
        <f aca="false">const*($O695/omega)*K695*(wy*I695-wz*(H695-Q695))</f>
        <v>0.0888029138901389</v>
      </c>
      <c r="W695" s="70" t="n">
        <f aca="false">const*($O695/omega)*K695*(wz*(G695-P695)-wx*I695)</f>
        <v>13.8520182850803</v>
      </c>
      <c r="X695" s="70" t="n">
        <f aca="false">const*($O695/omega)*K695*(wx*(H695-Q695)-wy*(G695-P695))</f>
        <v>8.65752143815541</v>
      </c>
      <c r="Y695" s="70" t="n">
        <f aca="false">R695+V695</f>
        <v>-0.348093006744363</v>
      </c>
      <c r="Z695" s="70" t="n">
        <f aca="false">S695+W695</f>
        <v>2.57803017202061</v>
      </c>
      <c r="AA695" s="70" t="n">
        <f aca="false">T695+X695-32.174</f>
        <v>-5.47363705870168</v>
      </c>
      <c r="AB695" s="0" t="n">
        <f aca="false">IF(($D695-height)*($D696-height)&lt;0,1,0)</f>
        <v>0</v>
      </c>
    </row>
    <row r="696" customFormat="false" ht="12.75" hidden="false" customHeight="false" outlineLevel="0" collapsed="false">
      <c r="A696" s="0" t="n">
        <f aca="false">A695+dt</f>
        <v>6.6399999999999</v>
      </c>
      <c r="B696" s="70" t="n">
        <f aca="false">B695+G695*dt+0.5*Y695*dt*dt</f>
        <v>14.7831375818003</v>
      </c>
      <c r="C696" s="70" t="n">
        <f aca="false">C695+H695*dt+0.5*Z695*dt*dt</f>
        <v>348.693049607827</v>
      </c>
      <c r="D696" s="70" t="n">
        <f aca="false">D695+I695*dt+0.5*AA695*dt*dt</f>
        <v>-191.276728206589</v>
      </c>
      <c r="E696" s="1" t="n">
        <f aca="false">SQRT(B696^2+C696^2)</f>
        <v>349.006280748025</v>
      </c>
      <c r="F696" s="1" t="n">
        <f aca="false">ATAN2(C696,B696)*180/PI()</f>
        <v>2.42764937222699</v>
      </c>
      <c r="G696" s="69" t="n">
        <f aca="false">G695+Y695*dt</f>
        <v>1.88944234986747</v>
      </c>
      <c r="H696" s="69" t="n">
        <f aca="false">H695+Z695*dt</f>
        <v>48.8721840995104</v>
      </c>
      <c r="I696" s="69" t="n">
        <f aca="false">I695+AA695*dt</f>
        <v>-78.2283083917534</v>
      </c>
      <c r="J696" s="1" t="n">
        <f aca="false">SQRT(G696^2+H696^2+I696^2)</f>
        <v>92.2590299368315</v>
      </c>
      <c r="K696" s="1" t="n">
        <f aca="false">IF(D696&gt;=hwind,SQRT((G696-vxw)^2+(H696-vyw)^2+I696^2),J696)</f>
        <v>92.2590299368315</v>
      </c>
      <c r="L696" s="1" t="n">
        <f aca="false">J696/1.467</f>
        <v>62.8895909589854</v>
      </c>
      <c r="M696" s="70" t="n">
        <f aca="false">cd0+cdspin*(spin/1000)*EXP(-A696/(tau*146.7/K696))</f>
        <v>0.466298058351167</v>
      </c>
      <c r="N696" s="71" t="n">
        <f aca="false">(romega/K696)*EXP(-A696/(tau*146.7/K696))</f>
        <v>0.778576953842629</v>
      </c>
      <c r="O696" s="71" t="n">
        <f aca="false">cl2_*N696/(cl0+cl1_*N696)</f>
        <v>0.363423734150893</v>
      </c>
      <c r="P696" s="71" t="n">
        <f aca="false">IF(D696&gt;=hwind,vxw,0)</f>
        <v>0</v>
      </c>
      <c r="Q696" s="71" t="n">
        <f aca="false">IF(D696&gt;=hwind,vyw,0)</f>
        <v>0</v>
      </c>
      <c r="R696" s="70" t="n">
        <f aca="false">-const*$M696*$K696*(G696-P696)</f>
        <v>-0.436329816777382</v>
      </c>
      <c r="S696" s="70" t="n">
        <f aca="false">-const*$M696*$K696*(H696-Q696)</f>
        <v>-11.2860766221026</v>
      </c>
      <c r="T696" s="70" t="n">
        <f aca="false">-const*$M696*$K696*I696</f>
        <v>18.065300309254</v>
      </c>
      <c r="U696" s="72" t="n">
        <f aca="false">omega*EXP(-A696/tau)*30/PI()</f>
        <v>5220.81253649193</v>
      </c>
      <c r="V696" s="70" t="n">
        <f aca="false">const*($O696/omega)*K696*(wy*I696-wz*(H696-Q696))</f>
        <v>0.0887008867905631</v>
      </c>
      <c r="W696" s="70" t="n">
        <f aca="false">const*($O696/omega)*K696*(wz*(G696-P696)-wx*I696)</f>
        <v>13.8676505886356</v>
      </c>
      <c r="X696" s="70" t="n">
        <f aca="false">const*($O696/omega)*K696*(wx*(H696-Q696)-wy*(G696-P696))</f>
        <v>8.66578840504392</v>
      </c>
      <c r="Y696" s="70" t="n">
        <f aca="false">R696+V696</f>
        <v>-0.347628929986819</v>
      </c>
      <c r="Z696" s="70" t="n">
        <f aca="false">S696+W696</f>
        <v>2.58157396653302</v>
      </c>
      <c r="AA696" s="70" t="n">
        <f aca="false">T696+X696-32.174</f>
        <v>-5.44291128570211</v>
      </c>
      <c r="AB696" s="0" t="n">
        <f aca="false">IF(($D696-height)*($D697-height)&lt;0,1,0)</f>
        <v>0</v>
      </c>
    </row>
    <row r="697" customFormat="false" ht="12.75" hidden="false" customHeight="false" outlineLevel="0" collapsed="false">
      <c r="A697" s="0" t="n">
        <f aca="false">A696+dt</f>
        <v>6.6499999999999</v>
      </c>
      <c r="B697" s="70" t="n">
        <f aca="false">B696+G696*dt+0.5*Y696*dt*dt</f>
        <v>14.8020146238525</v>
      </c>
      <c r="C697" s="70" t="n">
        <f aca="false">C696+H696*dt+0.5*Z696*dt*dt</f>
        <v>349.18190052752</v>
      </c>
      <c r="D697" s="70" t="n">
        <f aca="false">D696+I696*dt+0.5*AA696*dt*dt</f>
        <v>-192.05928343607</v>
      </c>
      <c r="E697" s="1" t="n">
        <f aca="false">SQRT(B697^2+C697^2)</f>
        <v>349.495492521629</v>
      </c>
      <c r="F697" s="1" t="n">
        <f aca="false">ATAN2(C697,B697)*180/PI()</f>
        <v>2.42734665176017</v>
      </c>
      <c r="G697" s="69" t="n">
        <f aca="false">G696+Y696*dt</f>
        <v>1.8859660605676</v>
      </c>
      <c r="H697" s="69" t="n">
        <f aca="false">H696+Z696*dt</f>
        <v>48.8979998391757</v>
      </c>
      <c r="I697" s="69" t="n">
        <f aca="false">I696+AA696*dt</f>
        <v>-78.2827375046104</v>
      </c>
      <c r="J697" s="1" t="n">
        <f aca="false">SQRT(G697^2+H697^2+I697^2)</f>
        <v>92.3187859943434</v>
      </c>
      <c r="K697" s="1" t="n">
        <f aca="false">IF(D697&gt;=hwind,SQRT((G697-vxw)^2+(H697-vyw)^2+I697^2),J697)</f>
        <v>92.3187859943434</v>
      </c>
      <c r="L697" s="1" t="n">
        <f aca="false">J697/1.467</f>
        <v>62.9303244678551</v>
      </c>
      <c r="M697" s="70" t="n">
        <f aca="false">cd0+cdspin*(spin/1000)*EXP(-A697/(tau*146.7/K697))</f>
        <v>0.466248428858253</v>
      </c>
      <c r="N697" s="71" t="n">
        <f aca="false">(romega/K697)*EXP(-A697/(tau*146.7/K697))</f>
        <v>0.777839668716747</v>
      </c>
      <c r="O697" s="71" t="n">
        <f aca="false">cl2_*N697/(cl0+cl1_*N697)</f>
        <v>0.363340054292685</v>
      </c>
      <c r="P697" s="71" t="n">
        <f aca="false">IF(D697&gt;=hwind,vxw,0)</f>
        <v>0</v>
      </c>
      <c r="Q697" s="71" t="n">
        <f aca="false">IF(D697&gt;=hwind,vyw,0)</f>
        <v>0</v>
      </c>
      <c r="R697" s="70" t="n">
        <f aca="false">-const*$M697*$K697*(G697-P697)</f>
        <v>-0.435762741490467</v>
      </c>
      <c r="S697" s="70" t="n">
        <f aca="false">-const*$M697*$K697*(H697-Q697)</f>
        <v>-11.2981494783139</v>
      </c>
      <c r="T697" s="70" t="n">
        <f aca="false">-const*$M697*$K697*I697</f>
        <v>18.0876533356709</v>
      </c>
      <c r="U697" s="72" t="n">
        <f aca="false">omega*EXP(-A697/tau)*30/PI()</f>
        <v>5219.07255565935</v>
      </c>
      <c r="V697" s="70" t="n">
        <f aca="false">const*($O697/omega)*K697*(wy*I697-wz*(H697-Q697))</f>
        <v>0.0886036370353247</v>
      </c>
      <c r="W697" s="70" t="n">
        <f aca="false">const*($O697/omega)*K697*(wz*(G697-P697)-wx*I697)</f>
        <v>13.8832049353931</v>
      </c>
      <c r="X697" s="70" t="n">
        <f aca="false">const*($O697/omega)*K697*(wx*(H697-Q697)-wy*(G697-P697))</f>
        <v>8.67404587263441</v>
      </c>
      <c r="Y697" s="70" t="n">
        <f aca="false">R697+V697</f>
        <v>-0.347159104455142</v>
      </c>
      <c r="Z697" s="70" t="n">
        <f aca="false">S697+W697</f>
        <v>2.58505545707921</v>
      </c>
      <c r="AA697" s="70" t="n">
        <f aca="false">T697+X697-32.174</f>
        <v>-5.4123007916947</v>
      </c>
      <c r="AB697" s="0" t="n">
        <f aca="false">IF(($D697-height)*($D698-height)&lt;0,1,0)</f>
        <v>0</v>
      </c>
    </row>
    <row r="698" customFormat="false" ht="12.75" hidden="false" customHeight="false" outlineLevel="0" collapsed="false">
      <c r="A698" s="0" t="n">
        <f aca="false">A697+dt</f>
        <v>6.6599999999999</v>
      </c>
      <c r="B698" s="70" t="n">
        <f aca="false">B697+G697*dt+0.5*Y697*dt*dt</f>
        <v>14.8208569265029</v>
      </c>
      <c r="C698" s="70" t="n">
        <f aca="false">C697+H697*dt+0.5*Z697*dt*dt</f>
        <v>349.671009778685</v>
      </c>
      <c r="D698" s="70" t="n">
        <f aca="false">D697+I697*dt+0.5*AA697*dt*dt</f>
        <v>-192.842381426156</v>
      </c>
      <c r="E698" s="1" t="n">
        <f aca="false">SQRT(B698^2+C698^2)</f>
        <v>349.984960933582</v>
      </c>
      <c r="F698" s="1" t="n">
        <f aca="false">ATAN2(C698,B698)*180/PI()</f>
        <v>2.42703730460544</v>
      </c>
      <c r="G698" s="69" t="n">
        <f aca="false">G697+Y697*dt</f>
        <v>1.88249446952305</v>
      </c>
      <c r="H698" s="69" t="n">
        <f aca="false">H697+Z697*dt</f>
        <v>48.9238503937465</v>
      </c>
      <c r="I698" s="69" t="n">
        <f aca="false">I697+AA697*dt</f>
        <v>-78.3368605125273</v>
      </c>
      <c r="J698" s="1" t="n">
        <f aca="false">SQRT(G698^2+H698^2+I698^2)</f>
        <v>92.3783017690661</v>
      </c>
      <c r="K698" s="1" t="n">
        <f aca="false">IF(D698&gt;=hwind,SQRT((G698-vxw)^2+(H698-vyw)^2+I698^2),J698)</f>
        <v>92.3783017690661</v>
      </c>
      <c r="L698" s="1" t="n">
        <f aca="false">J698/1.467</f>
        <v>62.9708941847758</v>
      </c>
      <c r="M698" s="70" t="n">
        <f aca="false">cd0+cdspin*(spin/1000)*EXP(-A698/(tau*146.7/K698))</f>
        <v>0.466198829475059</v>
      </c>
      <c r="N698" s="71" t="n">
        <f aca="false">(romega/K698)*EXP(-A698/(tau*146.7/K698))</f>
        <v>0.777105500202476</v>
      </c>
      <c r="O698" s="71" t="n">
        <f aca="false">cl2_*N698/(cl0+cl1_*N698)</f>
        <v>0.363256608774144</v>
      </c>
      <c r="P698" s="71" t="n">
        <f aca="false">IF(D698&gt;=hwind,vxw,0)</f>
        <v>0</v>
      </c>
      <c r="Q698" s="71" t="n">
        <f aca="false">IF(D698&gt;=hwind,vyw,0)</f>
        <v>0</v>
      </c>
      <c r="R698" s="70" t="n">
        <f aca="false">-const*$M698*$K698*(G698-P698)</f>
        <v>-0.435194719619901</v>
      </c>
      <c r="S698" s="70" t="n">
        <f aca="false">-const*$M698*$K698*(H698-Q698)</f>
        <v>-11.310206589997</v>
      </c>
      <c r="T698" s="70" t="n">
        <f aca="false">-const*$M698*$K698*I698</f>
        <v>18.109900771868</v>
      </c>
      <c r="U698" s="72" t="n">
        <f aca="false">omega*EXP(-A698/tau)*30/PI()</f>
        <v>5217.33315472373</v>
      </c>
      <c r="V698" s="70" t="n">
        <f aca="false">const*($O698/omega)*K698*(wy*I698-wz*(H698-Q698))</f>
        <v>0.0885111417545527</v>
      </c>
      <c r="W698" s="70" t="n">
        <f aca="false">const*($O698/omega)*K698*(wz*(G698-P698)-wx*I698)</f>
        <v>13.8986815045779</v>
      </c>
      <c r="X698" s="70" t="n">
        <f aca="false">const*($O698/omega)*K698*(wx*(H698-Q698)-wy*(G698-P698))</f>
        <v>8.68229377441517</v>
      </c>
      <c r="Y698" s="70" t="n">
        <f aca="false">R698+V698</f>
        <v>-0.346683577865348</v>
      </c>
      <c r="Z698" s="70" t="n">
        <f aca="false">S698+W698</f>
        <v>2.58847491458091</v>
      </c>
      <c r="AA698" s="70" t="n">
        <f aca="false">T698+X698-32.174</f>
        <v>-5.38180545371684</v>
      </c>
      <c r="AB698" s="0" t="n">
        <f aca="false">IF(($D698-height)*($D699-height)&lt;0,1,0)</f>
        <v>0</v>
      </c>
    </row>
    <row r="699" customFormat="false" ht="12.75" hidden="false" customHeight="false" outlineLevel="0" collapsed="false">
      <c r="A699" s="0" t="n">
        <f aca="false">A698+dt</f>
        <v>6.6699999999999</v>
      </c>
      <c r="B699" s="70" t="n">
        <f aca="false">B698+G698*dt+0.5*Y698*dt*dt</f>
        <v>14.8396645370193</v>
      </c>
      <c r="C699" s="70" t="n">
        <f aca="false">C698+H698*dt+0.5*Z698*dt*dt</f>
        <v>350.160377706368</v>
      </c>
      <c r="D699" s="70" t="n">
        <f aca="false">D698+I698*dt+0.5*AA698*dt*dt</f>
        <v>-193.626019121554</v>
      </c>
      <c r="E699" s="1" t="n">
        <f aca="false">SQRT(B699^2+C699^2)</f>
        <v>350.474686331321</v>
      </c>
      <c r="F699" s="1" t="n">
        <f aca="false">ATAN2(C699,B699)*180/PI()</f>
        <v>2.42672136453859</v>
      </c>
      <c r="G699" s="69" t="n">
        <f aca="false">G698+Y698*dt</f>
        <v>1.87902763374439</v>
      </c>
      <c r="H699" s="69" t="n">
        <f aca="false">H698+Z698*dt</f>
        <v>48.9497351428923</v>
      </c>
      <c r="I699" s="69" t="n">
        <f aca="false">I698+AA698*dt</f>
        <v>-78.3906785670645</v>
      </c>
      <c r="J699" s="1" t="n">
        <f aca="false">SQRT(G699^2+H699^2+I699^2)</f>
        <v>92.4375778653493</v>
      </c>
      <c r="K699" s="1" t="n">
        <f aca="false">IF(D699&gt;=hwind,SQRT((G699-vxw)^2+(H699-vyw)^2+I699^2),J699)</f>
        <v>92.4375778653493</v>
      </c>
      <c r="L699" s="1" t="n">
        <f aca="false">J699/1.467</f>
        <v>63.0113005217105</v>
      </c>
      <c r="M699" s="70" t="n">
        <f aca="false">cd0+cdspin*(spin/1000)*EXP(-A699/(tau*146.7/K699))</f>
        <v>0.466149260302807</v>
      </c>
      <c r="N699" s="71" t="n">
        <f aca="false">(romega/K699)*EXP(-A699/(tau*146.7/K699))</f>
        <v>0.776374431954136</v>
      </c>
      <c r="O699" s="71" t="n">
        <f aca="false">cl2_*N699/(cl0+cl1_*N699)</f>
        <v>0.363173396996602</v>
      </c>
      <c r="P699" s="71" t="n">
        <f aca="false">IF(D699&gt;=hwind,vxw,0)</f>
        <v>0</v>
      </c>
      <c r="Q699" s="71" t="n">
        <f aca="false">IF(D699&gt;=hwind,vyw,0)</f>
        <v>0</v>
      </c>
      <c r="R699" s="70" t="n">
        <f aca="false">-const*$M699*$K699*(G699-P699)</f>
        <v>-0.434625775894713</v>
      </c>
      <c r="S699" s="70" t="n">
        <f aca="false">-const*$M699*$K699*(H699-Q699)</f>
        <v>-11.3222478660015</v>
      </c>
      <c r="T699" s="70" t="n">
        <f aca="false">-const*$M699*$K699*I699</f>
        <v>18.1320428094131</v>
      </c>
      <c r="U699" s="72" t="n">
        <f aca="false">omega*EXP(-A699/tau)*30/PI()</f>
        <v>5215.59433349179</v>
      </c>
      <c r="V699" s="70" t="n">
        <f aca="false">const*($O699/omega)*K699*(wy*I699-wz*(H699-Q699))</f>
        <v>0.0884233780360418</v>
      </c>
      <c r="W699" s="70" t="n">
        <f aca="false">const*($O699/omega)*K699*(wz*(G699-P699)-wx*I699)</f>
        <v>13.9140804765585</v>
      </c>
      <c r="X699" s="70" t="n">
        <f aca="false">const*($O699/omega)*K699*(wx*(H699-Q699)-wy*(G699-P699))</f>
        <v>8.69053204422005</v>
      </c>
      <c r="Y699" s="70" t="n">
        <f aca="false">R699+V699</f>
        <v>-0.346202397858671</v>
      </c>
      <c r="Z699" s="70" t="n">
        <f aca="false">S699+W699</f>
        <v>2.59183261055705</v>
      </c>
      <c r="AA699" s="70" t="n">
        <f aca="false">T699+X699-32.174</f>
        <v>-5.35142514636688</v>
      </c>
      <c r="AB699" s="0" t="n">
        <f aca="false">IF(($D699-height)*($D700-height)&lt;0,1,0)</f>
        <v>0</v>
      </c>
    </row>
    <row r="700" customFormat="false" ht="12.75" hidden="false" customHeight="false" outlineLevel="0" collapsed="false">
      <c r="A700" s="0" t="n">
        <f aca="false">A699+dt</f>
        <v>6.6799999999999</v>
      </c>
      <c r="B700" s="70" t="n">
        <f aca="false">B699+G699*dt+0.5*Y699*dt*dt</f>
        <v>14.8584375032368</v>
      </c>
      <c r="C700" s="70" t="n">
        <f aca="false">C699+H699*dt+0.5*Z699*dt*dt</f>
        <v>350.650004649428</v>
      </c>
      <c r="D700" s="70" t="n">
        <f aca="false">D699+I699*dt+0.5*AA699*dt*dt</f>
        <v>-194.410193478482</v>
      </c>
      <c r="E700" s="1" t="n">
        <f aca="false">SQRT(B700^2+C700^2)</f>
        <v>350.964669056133</v>
      </c>
      <c r="F700" s="1" t="n">
        <f aca="false">ATAN2(C700,B700)*180/PI()</f>
        <v>2.4263988653125</v>
      </c>
      <c r="G700" s="69" t="n">
        <f aca="false">G699+Y699*dt</f>
        <v>1.87556560976581</v>
      </c>
      <c r="H700" s="69" t="n">
        <f aca="false">H699+Z699*dt</f>
        <v>48.9756534689979</v>
      </c>
      <c r="I700" s="69" t="n">
        <f aca="false">I699+AA699*dt</f>
        <v>-78.4441928185282</v>
      </c>
      <c r="J700" s="1" t="n">
        <f aca="false">SQRT(G700^2+H700^2+I700^2)</f>
        <v>92.4966148895316</v>
      </c>
      <c r="K700" s="1" t="n">
        <f aca="false">IF(D700&gt;=hwind,SQRT((G700-vxw)^2+(H700-vyw)^2+I700^2),J700)</f>
        <v>92.4966148895316</v>
      </c>
      <c r="L700" s="1" t="n">
        <f aca="false">J700/1.467</f>
        <v>63.0515438919779</v>
      </c>
      <c r="M700" s="70" t="n">
        <f aca="false">cd0+cdspin*(spin/1000)*EXP(-A700/(tau*146.7/K700))</f>
        <v>0.466099721441185</v>
      </c>
      <c r="N700" s="71" t="n">
        <f aca="false">(romega/K700)*EXP(-A700/(tau*146.7/K700))</f>
        <v>0.775646447711494</v>
      </c>
      <c r="O700" s="71" t="n">
        <f aca="false">cl2_*N700/(cl0+cl1_*N700)</f>
        <v>0.363090418359872</v>
      </c>
      <c r="P700" s="71" t="n">
        <f aca="false">IF(D700&gt;=hwind,vxw,0)</f>
        <v>0</v>
      </c>
      <c r="Q700" s="71" t="n">
        <f aca="false">IF(D700&gt;=hwind,vyw,0)</f>
        <v>0</v>
      </c>
      <c r="R700" s="70" t="n">
        <f aca="false">-const*$M700*$K700*(G700-P700)</f>
        <v>-0.434055934926133</v>
      </c>
      <c r="S700" s="70" t="n">
        <f aca="false">-const*$M700*$K700*(H700-Q700)</f>
        <v>-11.3342732157254</v>
      </c>
      <c r="T700" s="70" t="n">
        <f aca="false">-const*$M700*$K700*I700</f>
        <v>18.15407964194</v>
      </c>
      <c r="U700" s="72" t="n">
        <f aca="false">omega*EXP(-A700/tau)*30/PI()</f>
        <v>5213.85609177034</v>
      </c>
      <c r="V700" s="70" t="n">
        <f aca="false">const*($O700/omega)*K700*(wy*I700-wz*(H700-Q700))</f>
        <v>0.0883403229269671</v>
      </c>
      <c r="W700" s="70" t="n">
        <f aca="false">const*($O700/omega)*K700*(wz*(G700-P700)-wx*I700)</f>
        <v>13.9294020328282</v>
      </c>
      <c r="X700" s="70" t="n">
        <f aca="false">const*($O700/omega)*K700*(wx*(H700-Q700)-wy*(G700-P700))</f>
        <v>8.69876061623029</v>
      </c>
      <c r="Y700" s="70" t="n">
        <f aca="false">R700+V700</f>
        <v>-0.345715611999166</v>
      </c>
      <c r="Z700" s="70" t="n">
        <f aca="false">S700+W700</f>
        <v>2.59512881710288</v>
      </c>
      <c r="AA700" s="70" t="n">
        <f aca="false">T700+X700-32.174</f>
        <v>-5.32115974182975</v>
      </c>
      <c r="AB700" s="0" t="n">
        <f aca="false">IF(($D700-height)*($D701-height)&lt;0,1,0)</f>
        <v>0</v>
      </c>
    </row>
    <row r="701" customFormat="false" ht="12.75" hidden="false" customHeight="false" outlineLevel="0" collapsed="false">
      <c r="A701" s="0" t="n">
        <f aca="false">A700+dt</f>
        <v>6.6899999999999</v>
      </c>
      <c r="B701" s="70" t="n">
        <f aca="false">B700+G700*dt+0.5*Y700*dt*dt</f>
        <v>14.8771758735539</v>
      </c>
      <c r="C701" s="70" t="n">
        <f aca="false">C700+H700*dt+0.5*Z700*dt*dt</f>
        <v>351.139890940558</v>
      </c>
      <c r="D701" s="70" t="n">
        <f aca="false">D700+I700*dt+0.5*AA700*dt*dt</f>
        <v>-195.194901464654</v>
      </c>
      <c r="E701" s="1" t="n">
        <f aca="false">SQRT(B701^2+C701^2)</f>
        <v>351.454909443189</v>
      </c>
      <c r="F701" s="1" t="n">
        <f aca="false">ATAN2(C701,B701)*180/PI()</f>
        <v>2.42606984065614</v>
      </c>
      <c r="G701" s="69" t="n">
        <f aca="false">G700+Y700*dt</f>
        <v>1.87210845364581</v>
      </c>
      <c r="H701" s="69" t="n">
        <f aca="false">H700+Z700*dt</f>
        <v>49.0016047571689</v>
      </c>
      <c r="I701" s="69" t="n">
        <f aca="false">I700+AA700*dt</f>
        <v>-78.4974044159465</v>
      </c>
      <c r="J701" s="1" t="n">
        <f aca="false">SQRT(G701^2+H701^2+I701^2)</f>
        <v>92.5554134498931</v>
      </c>
      <c r="K701" s="1" t="n">
        <f aca="false">IF(D701&gt;=hwind,SQRT((G701-vxw)^2+(H701-vyw)^2+I701^2),J701)</f>
        <v>92.5554134498931</v>
      </c>
      <c r="L701" s="1" t="n">
        <f aca="false">J701/1.467</f>
        <v>63.0916247102203</v>
      </c>
      <c r="M701" s="70" t="n">
        <f aca="false">cd0+cdspin*(spin/1000)*EXP(-A701/(tau*146.7/K701))</f>
        <v>0.466050212988353</v>
      </c>
      <c r="N701" s="71" t="n">
        <f aca="false">(romega/K701)*EXP(-A701/(tau*146.7/K701))</f>
        <v>0.77492153129939</v>
      </c>
      <c r="O701" s="71" t="n">
        <f aca="false">cl2_*N701/(cl0+cl1_*N701)</f>
        <v>0.363007672262293</v>
      </c>
      <c r="P701" s="71" t="n">
        <f aca="false">IF(D701&gt;=hwind,vxw,0)</f>
        <v>0</v>
      </c>
      <c r="Q701" s="71" t="n">
        <f aca="false">IF(D701&gt;=hwind,vyw,0)</f>
        <v>0</v>
      </c>
      <c r="R701" s="70" t="n">
        <f aca="false">-const*$M701*$K701*(G701-P701)</f>
        <v>-0.433485221206931</v>
      </c>
      <c r="S701" s="70" t="n">
        <f aca="false">-const*$M701*$K701*(H701-Q701)</f>
        <v>-11.346282549117</v>
      </c>
      <c r="T701" s="70" t="n">
        <f aca="false">-const*$M701*$K701*I701</f>
        <v>18.1760114651211</v>
      </c>
      <c r="U701" s="72" t="n">
        <f aca="false">omega*EXP(-A701/tau)*30/PI()</f>
        <v>5212.11842936624</v>
      </c>
      <c r="V701" s="70" t="n">
        <f aca="false">const*($O701/omega)*K701*(wy*I701-wz*(H701-Q701))</f>
        <v>0.0882619534355824</v>
      </c>
      <c r="W701" s="70" t="n">
        <f aca="false">const*($O701/omega)*K701*(wz*(G701-P701)-wx*I701)</f>
        <v>13.9446463559863</v>
      </c>
      <c r="X701" s="70" t="n">
        <f aca="false">const*($O701/omega)*K701*(wx*(H701-Q701)-wy*(G701-P701))</f>
        <v>8.70697942497641</v>
      </c>
      <c r="Y701" s="70" t="n">
        <f aca="false">R701+V701</f>
        <v>-0.345223267771349</v>
      </c>
      <c r="Z701" s="70" t="n">
        <f aca="false">S701+W701</f>
        <v>2.59836380686928</v>
      </c>
      <c r="AA701" s="70" t="n">
        <f aca="false">T701+X701-32.174</f>
        <v>-5.29100910990246</v>
      </c>
      <c r="AB701" s="0" t="n">
        <f aca="false">IF(($D701-height)*($D702-height)&lt;0,1,0)</f>
        <v>0</v>
      </c>
    </row>
    <row r="702" customFormat="false" ht="12.75" hidden="false" customHeight="false" outlineLevel="0" collapsed="false">
      <c r="A702" s="0" t="n">
        <f aca="false">A701+dt</f>
        <v>6.6999999999999</v>
      </c>
      <c r="B702" s="70" t="n">
        <f aca="false">B701+G701*dt+0.5*Y701*dt*dt</f>
        <v>14.8958796969269</v>
      </c>
      <c r="C702" s="70" t="n">
        <f aca="false">C701+H701*dt+0.5*Z701*dt*dt</f>
        <v>351.63003690632</v>
      </c>
      <c r="D702" s="70" t="n">
        <f aca="false">D701+I701*dt+0.5*AA701*dt*dt</f>
        <v>-195.980140059269</v>
      </c>
      <c r="E702" s="1" t="n">
        <f aca="false">SQRT(B702^2+C702^2)</f>
        <v>351.945407821562</v>
      </c>
      <c r="F702" s="1" t="n">
        <f aca="false">ATAN2(C702,B702)*180/PI()</f>
        <v>2.4257343242736</v>
      </c>
      <c r="G702" s="69" t="n">
        <f aca="false">G701+Y701*dt</f>
        <v>1.8686562209681</v>
      </c>
      <c r="H702" s="69" t="n">
        <f aca="false">H701+Z701*dt</f>
        <v>49.0275883952376</v>
      </c>
      <c r="I702" s="69" t="n">
        <f aca="false">I701+AA701*dt</f>
        <v>-78.5503145070455</v>
      </c>
      <c r="J702" s="1" t="n">
        <f aca="false">SQRT(G702^2+H702^2+I702^2)</f>
        <v>92.6139741566075</v>
      </c>
      <c r="K702" s="1" t="n">
        <f aca="false">IF(D702&gt;=hwind,SQRT((G702-vxw)^2+(H702-vyw)^2+I702^2),J702)</f>
        <v>92.6139741566075</v>
      </c>
      <c r="L702" s="1" t="n">
        <f aca="false">J702/1.467</f>
        <v>63.1315433923705</v>
      </c>
      <c r="M702" s="70" t="n">
        <f aca="false">cd0+cdspin*(spin/1000)*EXP(-A702/(tau*146.7/K702))</f>
        <v>0.466000735040957</v>
      </c>
      <c r="N702" s="71" t="n">
        <f aca="false">(romega/K702)*EXP(-A702/(tau*146.7/K702))</f>
        <v>0.774199666627375</v>
      </c>
      <c r="O702" s="71" t="n">
        <f aca="false">cl2_*N702/(cl0+cl1_*N702)</f>
        <v>0.362925158100773</v>
      </c>
      <c r="P702" s="71" t="n">
        <f aca="false">IF(D702&gt;=hwind,vxw,0)</f>
        <v>0</v>
      </c>
      <c r="Q702" s="71" t="n">
        <f aca="false">IF(D702&gt;=hwind,vyw,0)</f>
        <v>0</v>
      </c>
      <c r="R702" s="70" t="n">
        <f aca="false">-const*$M702*$K702*(G702-P702)</f>
        <v>-0.43291365911077</v>
      </c>
      <c r="S702" s="70" t="n">
        <f aca="false">-const*$M702*$K702*(H702-Q702)</f>
        <v>-11.3582757766771</v>
      </c>
      <c r="T702" s="70" t="n">
        <f aca="false">-const*$M702*$K702*I702</f>
        <v>18.1978384766405</v>
      </c>
      <c r="U702" s="72" t="n">
        <f aca="false">omega*EXP(-A702/tau)*30/PI()</f>
        <v>5210.38134608642</v>
      </c>
      <c r="V702" s="70" t="n">
        <f aca="false">const*($O702/omega)*K702*(wy*I702-wz*(H702-Q702))</f>
        <v>0.0881882465329034</v>
      </c>
      <c r="W702" s="70" t="n">
        <f aca="false">const*($O702/omega)*K702*(wz*(G702-P702)-wx*I702)</f>
        <v>13.9598136297194</v>
      </c>
      <c r="X702" s="70" t="n">
        <f aca="false">const*($O702/omega)*K702*(wx*(H702-Q702)-wy*(G702-P702))</f>
        <v>8.71518840533997</v>
      </c>
      <c r="Y702" s="70" t="n">
        <f aca="false">R702+V702</f>
        <v>-0.344725412577866</v>
      </c>
      <c r="Z702" s="70" t="n">
        <f aca="false">S702+W702</f>
        <v>2.60153785304228</v>
      </c>
      <c r="AA702" s="70" t="n">
        <f aca="false">T702+X702-32.174</f>
        <v>-5.26097311801958</v>
      </c>
      <c r="AB702" s="0" t="n">
        <f aca="false">IF(($D702-height)*($D703-height)&lt;0,1,0)</f>
        <v>0</v>
      </c>
    </row>
    <row r="703" customFormat="false" ht="12.75" hidden="false" customHeight="false" outlineLevel="0" collapsed="false">
      <c r="A703" s="0" t="n">
        <f aca="false">A702+dt</f>
        <v>6.7099999999999</v>
      </c>
      <c r="B703" s="70" t="n">
        <f aca="false">B702+G702*dt+0.5*Y702*dt*dt</f>
        <v>14.914549022866</v>
      </c>
      <c r="C703" s="70" t="n">
        <f aca="false">C702+H702*dt+0.5*Z702*dt*dt</f>
        <v>352.120442867166</v>
      </c>
      <c r="D703" s="70" t="n">
        <f aca="false">D702+I702*dt+0.5*AA702*dt*dt</f>
        <v>-196.765906252996</v>
      </c>
      <c r="E703" s="1" t="n">
        <f aca="false">SQRT(B703^2+C703^2)</f>
        <v>352.436164514262</v>
      </c>
      <c r="F703" s="1" t="n">
        <f aca="false">ATAN2(C703,B703)*180/PI()</f>
        <v>2.42539234984304</v>
      </c>
      <c r="G703" s="69" t="n">
        <f aca="false">G702+Y702*dt</f>
        <v>1.86520896684232</v>
      </c>
      <c r="H703" s="69" t="n">
        <f aca="false">H702+Z702*dt</f>
        <v>49.053603773768</v>
      </c>
      <c r="I703" s="69" t="n">
        <f aca="false">I702+AA702*dt</f>
        <v>-78.6029242382257</v>
      </c>
      <c r="J703" s="1" t="n">
        <f aca="false">SQRT(G703^2+H703^2+I703^2)</f>
        <v>92.6722976216952</v>
      </c>
      <c r="K703" s="1" t="n">
        <f aca="false">IF(D703&gt;=hwind,SQRT((G703-vxw)^2+(H703-vyw)^2+I703^2),J703)</f>
        <v>92.6722976216952</v>
      </c>
      <c r="L703" s="1" t="n">
        <f aca="false">J703/1.467</f>
        <v>63.1713003556205</v>
      </c>
      <c r="M703" s="70" t="n">
        <f aca="false">cd0+cdspin*(spin/1000)*EXP(-A703/(tau*146.7/K703))</f>
        <v>0.465951287694136</v>
      </c>
      <c r="N703" s="71" t="n">
        <f aca="false">(romega/K703)*EXP(-A703/(tau*146.7/K703))</f>
        <v>0.773480837689337</v>
      </c>
      <c r="O703" s="71" t="n">
        <f aca="false">cl2_*N703/(cl0+cl1_*N703)</f>
        <v>0.362842875270827</v>
      </c>
      <c r="P703" s="71" t="n">
        <f aca="false">IF(D703&gt;=hwind,vxw,0)</f>
        <v>0</v>
      </c>
      <c r="Q703" s="71" t="n">
        <f aca="false">IF(D703&gt;=hwind,vyw,0)</f>
        <v>0</v>
      </c>
      <c r="R703" s="70" t="n">
        <f aca="false">-const*$M703*$K703*(G703-P703)</f>
        <v>-0.432341272891577</v>
      </c>
      <c r="S703" s="70" t="n">
        <f aca="false">-const*$M703*$K703*(H703-Q703)</f>
        <v>-11.3702528094606</v>
      </c>
      <c r="T703" s="70" t="n">
        <f aca="false">-const*$M703*$K703*I703</f>
        <v>18.2195608761662</v>
      </c>
      <c r="U703" s="72" t="n">
        <f aca="false">omega*EXP(-A703/tau)*30/PI()</f>
        <v>5208.64484173786</v>
      </c>
      <c r="V703" s="70" t="n">
        <f aca="false">const*($O703/omega)*K703*(wy*I703-wz*(H703-Q703))</f>
        <v>0.0881191791543792</v>
      </c>
      <c r="W703" s="70" t="n">
        <f aca="false">const*($O703/omega)*K703*(wz*(G703-P703)-wx*I703)</f>
        <v>13.9749040387832</v>
      </c>
      <c r="X703" s="70" t="n">
        <f aca="false">const*($O703/omega)*K703*(wx*(H703-Q703)-wy*(G703-P703))</f>
        <v>8.72338749255534</v>
      </c>
      <c r="Y703" s="70" t="n">
        <f aca="false">R703+V703</f>
        <v>-0.344222093737198</v>
      </c>
      <c r="Z703" s="70" t="n">
        <f aca="false">S703+W703</f>
        <v>2.60465122932268</v>
      </c>
      <c r="AA703" s="70" t="n">
        <f aca="false">T703+X703-32.174</f>
        <v>-5.23105163127848</v>
      </c>
      <c r="AB703" s="0" t="n">
        <f aca="false">IF(($D703-height)*($D704-height)&lt;0,1,0)</f>
        <v>0</v>
      </c>
    </row>
    <row r="704" customFormat="false" ht="12.75" hidden="false" customHeight="false" outlineLevel="0" collapsed="false">
      <c r="A704" s="0" t="n">
        <f aca="false">A703+dt</f>
        <v>6.7199999999999</v>
      </c>
      <c r="B704" s="70" t="n">
        <f aca="false">B703+G703*dt+0.5*Y703*dt*dt</f>
        <v>14.9331839014297</v>
      </c>
      <c r="C704" s="70" t="n">
        <f aca="false">C703+H703*dt+0.5*Z703*dt*dt</f>
        <v>352.611109137465</v>
      </c>
      <c r="D704" s="70" t="n">
        <f aca="false">D703+I703*dt+0.5*AA703*dt*dt</f>
        <v>-197.55219704796</v>
      </c>
      <c r="E704" s="1" t="n">
        <f aca="false">SQRT(B704^2+C704^2)</f>
        <v>352.927179838259</v>
      </c>
      <c r="F704" s="1" t="n">
        <f aca="false">ATAN2(C704,B704)*180/PI()</f>
        <v>2.42504395101571</v>
      </c>
      <c r="G704" s="69" t="n">
        <f aca="false">G703+Y703*dt</f>
        <v>1.86176674590495</v>
      </c>
      <c r="H704" s="69" t="n">
        <f aca="false">H703+Z703*dt</f>
        <v>49.0796502860612</v>
      </c>
      <c r="I704" s="69" t="n">
        <f aca="false">I703+AA703*dt</f>
        <v>-78.6552347545385</v>
      </c>
      <c r="J704" s="1" t="n">
        <f aca="false">SQRT(G704^2+H704^2+I704^2)</f>
        <v>92.7303844589776</v>
      </c>
      <c r="K704" s="1" t="n">
        <f aca="false">IF(D704&gt;=hwind,SQRT((G704-vxw)^2+(H704-vyw)^2+I704^2),J704)</f>
        <v>92.7303844589776</v>
      </c>
      <c r="L704" s="1" t="n">
        <f aca="false">J704/1.467</f>
        <v>63.2108960183896</v>
      </c>
      <c r="M704" s="70" t="n">
        <f aca="false">cd0+cdspin*(spin/1000)*EXP(-A704/(tau*146.7/K704))</f>
        <v>0.465901871041539</v>
      </c>
      <c r="N704" s="71" t="n">
        <f aca="false">(romega/K704)*EXP(-A704/(tau*146.7/K704))</f>
        <v>0.772765028563138</v>
      </c>
      <c r="O704" s="71" t="n">
        <f aca="false">cl2_*N704/(cl0+cl1_*N704)</f>
        <v>0.362760823166622</v>
      </c>
      <c r="P704" s="71" t="n">
        <f aca="false">IF(D704&gt;=hwind,vxw,0)</f>
        <v>0</v>
      </c>
      <c r="Q704" s="71" t="n">
        <f aca="false">IF(D704&gt;=hwind,vyw,0)</f>
        <v>0</v>
      </c>
      <c r="R704" s="70" t="n">
        <f aca="false">-const*$M704*$K704*(G704-P704)</f>
        <v>-0.431768086682938</v>
      </c>
      <c r="S704" s="70" t="n">
        <f aca="false">-const*$M704*$K704*(H704-Q704)</f>
        <v>-11.3822135590783</v>
      </c>
      <c r="T704" s="70" t="n">
        <f aca="false">-const*$M704*$K704*I704</f>
        <v>18.241178865324</v>
      </c>
      <c r="U704" s="72" t="n">
        <f aca="false">omega*EXP(-A704/tau)*30/PI()</f>
        <v>5206.90891612762</v>
      </c>
      <c r="V704" s="70" t="n">
        <f aca="false">const*($O704/omega)*K704*(wy*I704-wz*(H704-Q704))</f>
        <v>0.0880547282015473</v>
      </c>
      <c r="W704" s="70" t="n">
        <f aca="false">const*($O704/omega)*K704*(wz*(G704-P704)-wx*I704)</f>
        <v>13.9899177689842</v>
      </c>
      <c r="X704" s="70" t="n">
        <f aca="false">const*($O704/omega)*K704*(wx*(H704-Q704)-wy*(G704-P704))</f>
        <v>8.73157662221147</v>
      </c>
      <c r="Y704" s="70" t="n">
        <f aca="false">R704+V704</f>
        <v>-0.343713358481391</v>
      </c>
      <c r="Z704" s="70" t="n">
        <f aca="false">S704+W704</f>
        <v>2.6077042099059</v>
      </c>
      <c r="AA704" s="70" t="n">
        <f aca="false">T704+X704-32.174</f>
        <v>-5.20124451246453</v>
      </c>
      <c r="AB704" s="0" t="n">
        <f aca="false">IF(($D704-height)*($D705-height)&lt;0,1,0)</f>
        <v>0</v>
      </c>
    </row>
    <row r="705" customFormat="false" ht="12.75" hidden="false" customHeight="false" outlineLevel="0" collapsed="false">
      <c r="A705" s="0" t="n">
        <f aca="false">A704+dt</f>
        <v>6.7299999999999</v>
      </c>
      <c r="B705" s="70" t="n">
        <f aca="false">B704+G704*dt+0.5*Y704*dt*dt</f>
        <v>14.9517843832209</v>
      </c>
      <c r="C705" s="70" t="n">
        <f aca="false">C704+H704*dt+0.5*Z704*dt*dt</f>
        <v>353.102036025536</v>
      </c>
      <c r="D705" s="70" t="n">
        <f aca="false">D704+I704*dt+0.5*AA704*dt*dt</f>
        <v>-198.339009457731</v>
      </c>
      <c r="E705" s="1" t="n">
        <f aca="false">SQRT(B705^2+C705^2)</f>
        <v>353.418454104509</v>
      </c>
      <c r="F705" s="1" t="n">
        <f aca="false">ATAN2(C705,B705)*180/PI()</f>
        <v>2.42468916141499</v>
      </c>
      <c r="G705" s="69" t="n">
        <f aca="false">G704+Y704*dt</f>
        <v>1.85832961232014</v>
      </c>
      <c r="H705" s="69" t="n">
        <f aca="false">H704+Z704*dt</f>
        <v>49.1057273281603</v>
      </c>
      <c r="I705" s="69" t="n">
        <f aca="false">I704+AA704*dt</f>
        <v>-78.7072471996631</v>
      </c>
      <c r="J705" s="1" t="n">
        <f aca="false">SQRT(G705^2+H705^2+I705^2)</f>
        <v>92.7882352840301</v>
      </c>
      <c r="K705" s="1" t="n">
        <f aca="false">IF(D705&gt;=hwind,SQRT((G705-vxw)^2+(H705-vyw)^2+I705^2),J705)</f>
        <v>92.7882352840301</v>
      </c>
      <c r="L705" s="1" t="n">
        <f aca="false">J705/1.467</f>
        <v>63.2503308002932</v>
      </c>
      <c r="M705" s="70" t="n">
        <f aca="false">cd0+cdspin*(spin/1000)*EXP(-A705/(tau*146.7/K705))</f>
        <v>0.465852485175329</v>
      </c>
      <c r="N705" s="71" t="n">
        <f aca="false">(romega/K705)*EXP(-A705/(tau*146.7/K705))</f>
        <v>0.772052223410236</v>
      </c>
      <c r="O705" s="71" t="n">
        <f aca="false">cl2_*N705/(cl0+cl1_*N705)</f>
        <v>0.362679001181015</v>
      </c>
      <c r="P705" s="71" t="n">
        <f aca="false">IF(D705&gt;=hwind,vxw,0)</f>
        <v>0</v>
      </c>
      <c r="Q705" s="71" t="n">
        <f aca="false">IF(D705&gt;=hwind,vyw,0)</f>
        <v>0</v>
      </c>
      <c r="R705" s="70" t="n">
        <f aca="false">-const*$M705*$K705*(G705-P705)</f>
        <v>-0.431194124497498</v>
      </c>
      <c r="S705" s="70" t="n">
        <f aca="false">-const*$M705*$K705*(H705-Q705)</f>
        <v>-11.3941579376992</v>
      </c>
      <c r="T705" s="70" t="n">
        <f aca="false">-const*$M705*$K705*I705</f>
        <v>18.2626926476703</v>
      </c>
      <c r="U705" s="72" t="n">
        <f aca="false">omega*EXP(-A705/tau)*30/PI()</f>
        <v>5205.17356906283</v>
      </c>
      <c r="V705" s="70" t="n">
        <f aca="false">const*($O705/omega)*K705*(wy*I705-wz*(H705-Q705))</f>
        <v>0.0879948705436738</v>
      </c>
      <c r="W705" s="70" t="n">
        <f aca="false">const*($O705/omega)*K705*(wz*(G705-P705)-wx*I705)</f>
        <v>14.0048550071612</v>
      </c>
      <c r="X705" s="70" t="n">
        <f aca="false">const*($O705/omega)*K705*(wx*(H705-Q705)-wy*(G705-P705))</f>
        <v>8.73975573025357</v>
      </c>
      <c r="Y705" s="70" t="n">
        <f aca="false">R705+V705</f>
        <v>-0.343199253953824</v>
      </c>
      <c r="Z705" s="70" t="n">
        <f aca="false">S705+W705</f>
        <v>2.61069706946197</v>
      </c>
      <c r="AA705" s="70" t="n">
        <f aca="false">T705+X705-32.174</f>
        <v>-5.17155162207616</v>
      </c>
      <c r="AB705" s="0" t="n">
        <f aca="false">IF(($D705-height)*($D706-height)&lt;0,1,0)</f>
        <v>0</v>
      </c>
    </row>
    <row r="706" customFormat="false" ht="12.75" hidden="false" customHeight="false" outlineLevel="0" collapsed="false">
      <c r="A706" s="0" t="n">
        <f aca="false">A705+dt</f>
        <v>6.7399999999999</v>
      </c>
      <c r="B706" s="70" t="n">
        <f aca="false">B705+G705*dt+0.5*Y705*dt*dt</f>
        <v>14.9703505193814</v>
      </c>
      <c r="C706" s="70" t="n">
        <f aca="false">C705+H705*dt+0.5*Z705*dt*dt</f>
        <v>353.593223833671</v>
      </c>
      <c r="D706" s="70" t="n">
        <f aca="false">D705+I705*dt+0.5*AA705*dt*dt</f>
        <v>-199.126340507308</v>
      </c>
      <c r="E706" s="1" t="n">
        <f aca="false">SQRT(B706^2+C706^2)</f>
        <v>353.909987617984</v>
      </c>
      <c r="F706" s="1" t="n">
        <f aca="false">ATAN2(C706,B706)*180/PI()</f>
        <v>2.42432801463541</v>
      </c>
      <c r="G706" s="69" t="n">
        <f aca="false">G705+Y705*dt</f>
        <v>1.8548976197806</v>
      </c>
      <c r="H706" s="69" t="n">
        <f aca="false">H705+Z705*dt</f>
        <v>49.1318342988549</v>
      </c>
      <c r="I706" s="69" t="n">
        <f aca="false">I705+AA705*dt</f>
        <v>-78.7589627158839</v>
      </c>
      <c r="J706" s="1" t="n">
        <f aca="false">SQRT(G706^2+H706^2+I706^2)</f>
        <v>92.845850714138</v>
      </c>
      <c r="K706" s="1" t="n">
        <f aca="false">IF(D706&gt;=hwind,SQRT((G706-vxw)^2+(H706-vyw)^2+I706^2),J706)</f>
        <v>92.845850714138</v>
      </c>
      <c r="L706" s="1" t="n">
        <f aca="false">J706/1.467</f>
        <v>63.2896051221118</v>
      </c>
      <c r="M706" s="70" t="n">
        <f aca="false">cd0+cdspin*(spin/1000)*EXP(-A706/(tau*146.7/K706))</f>
        <v>0.465803130186195</v>
      </c>
      <c r="N706" s="71" t="n">
        <f aca="false">(romega/K706)*EXP(-A706/(tau*146.7/K706))</f>
        <v>0.771342406475319</v>
      </c>
      <c r="O706" s="71" t="n">
        <f aca="false">cl2_*N706/(cl0+cl1_*N706)</f>
        <v>0.362597408705592</v>
      </c>
      <c r="P706" s="71" t="n">
        <f aca="false">IF(D706&gt;=hwind,vxw,0)</f>
        <v>0</v>
      </c>
      <c r="Q706" s="71" t="n">
        <f aca="false">IF(D706&gt;=hwind,vyw,0)</f>
        <v>0</v>
      </c>
      <c r="R706" s="70" t="n">
        <f aca="false">-const*$M706*$K706*(G706-P706)</f>
        <v>-0.43061941022639</v>
      </c>
      <c r="S706" s="70" t="n">
        <f aca="false">-const*$M706*$K706*(H706-Q706)</f>
        <v>-11.4060858580519</v>
      </c>
      <c r="T706" s="70" t="n">
        <f aca="false">-const*$M706*$K706*I706</f>
        <v>18.2841024286654</v>
      </c>
      <c r="U706" s="72" t="n">
        <f aca="false">omega*EXP(-A706/tau)*30/PI()</f>
        <v>5203.43880035065</v>
      </c>
      <c r="V706" s="70" t="n">
        <f aca="false">const*($O706/omega)*K706*(wy*I706-wz*(H706-Q706))</f>
        <v>0.0879395830193812</v>
      </c>
      <c r="W706" s="70" t="n">
        <f aca="false">const*($O706/omega)*K706*(wz*(G706-P706)-wx*I706)</f>
        <v>14.0197159411676</v>
      </c>
      <c r="X706" s="70" t="n">
        <f aca="false">const*($O706/omega)*K706*(wx*(H706-Q706)-wy*(G706-P706))</f>
        <v>8.7479247529848</v>
      </c>
      <c r="Y706" s="70" t="n">
        <f aca="false">R706+V706</f>
        <v>-0.342679827207008</v>
      </c>
      <c r="Z706" s="70" t="n">
        <f aca="false">S706+W706</f>
        <v>2.61363008311568</v>
      </c>
      <c r="AA706" s="70" t="n">
        <f aca="false">T706+X706-32.174</f>
        <v>-5.14197281834978</v>
      </c>
      <c r="AB706" s="0" t="n">
        <f aca="false">IF(($D706-height)*($D707-height)&lt;0,1,0)</f>
        <v>0</v>
      </c>
    </row>
    <row r="707" customFormat="false" ht="12.75" hidden="false" customHeight="false" outlineLevel="0" collapsed="false">
      <c r="A707" s="0" t="n">
        <f aca="false">A706+dt</f>
        <v>6.7499999999999</v>
      </c>
      <c r="B707" s="70" t="n">
        <f aca="false">B706+G706*dt+0.5*Y706*dt*dt</f>
        <v>14.9888823615878</v>
      </c>
      <c r="C707" s="70" t="n">
        <f aca="false">C706+H706*dt+0.5*Z706*dt*dt</f>
        <v>354.084672858164</v>
      </c>
      <c r="D707" s="70" t="n">
        <f aca="false">D706+I706*dt+0.5*AA706*dt*dt</f>
        <v>-199.914187233108</v>
      </c>
      <c r="E707" s="1" t="n">
        <f aca="false">SQRT(B707^2+C707^2)</f>
        <v>354.401780677697</v>
      </c>
      <c r="F707" s="1" t="n">
        <f aca="false">ATAN2(C707,B707)*180/PI()</f>
        <v>2.42396054424164</v>
      </c>
      <c r="G707" s="69" t="n">
        <f aca="false">G706+Y706*dt</f>
        <v>1.85147082150853</v>
      </c>
      <c r="H707" s="69" t="n">
        <f aca="false">H706+Z706*dt</f>
        <v>49.1579705996861</v>
      </c>
      <c r="I707" s="69" t="n">
        <f aca="false">I706+AA706*dt</f>
        <v>-78.8103824440674</v>
      </c>
      <c r="J707" s="1" t="n">
        <f aca="false">SQRT(G707^2+H707^2+I707^2)</f>
        <v>92.9032313682504</v>
      </c>
      <c r="K707" s="1" t="n">
        <f aca="false">IF(D707&gt;=hwind,SQRT((G707-vxw)^2+(H707-vyw)^2+I707^2),J707)</f>
        <v>92.9032313682504</v>
      </c>
      <c r="L707" s="1" t="n">
        <f aca="false">J707/1.467</f>
        <v>63.3287194057603</v>
      </c>
      <c r="M707" s="70" t="n">
        <f aca="false">cd0+cdspin*(spin/1000)*EXP(-A707/(tau*146.7/K707))</f>
        <v>0.465753806163364</v>
      </c>
      <c r="N707" s="71" t="n">
        <f aca="false">(romega/K707)*EXP(-A707/(tau*146.7/K707))</f>
        <v>0.770635562085932</v>
      </c>
      <c r="O707" s="71" t="n">
        <f aca="false">cl2_*N707/(cl0+cl1_*N707)</f>
        <v>0.362516045130711</v>
      </c>
      <c r="P707" s="71" t="n">
        <f aca="false">IF(D707&gt;=hwind,vxw,0)</f>
        <v>0</v>
      </c>
      <c r="Q707" s="71" t="n">
        <f aca="false">IF(D707&gt;=hwind,vyw,0)</f>
        <v>0</v>
      </c>
      <c r="R707" s="70" t="n">
        <f aca="false">-const*$M707*$K707*(G707-P707)</f>
        <v>-0.430043967638673</v>
      </c>
      <c r="S707" s="70" t="n">
        <f aca="false">-const*$M707*$K707*(H707-Q707)</f>
        <v>-11.4179972334265</v>
      </c>
      <c r="T707" s="70" t="n">
        <f aca="false">-const*$M707*$K707*I707</f>
        <v>18.3054084156475</v>
      </c>
      <c r="U707" s="72" t="n">
        <f aca="false">omega*EXP(-A707/tau)*30/PI()</f>
        <v>5201.70460979835</v>
      </c>
      <c r="V707" s="70" t="n">
        <f aca="false">const*($O707/omega)*K707*(wy*I707-wz*(H707-Q707))</f>
        <v>0.0878888424382584</v>
      </c>
      <c r="W707" s="70" t="n">
        <f aca="false">const*($O707/omega)*K707*(wz*(G707-P707)-wx*I707)</f>
        <v>14.0345007598534</v>
      </c>
      <c r="X707" s="70" t="n">
        <f aca="false">const*($O707/omega)*K707*(wx*(H707-Q707)-wy*(G707-P707))</f>
        <v>8.75608362706789</v>
      </c>
      <c r="Y707" s="70" t="n">
        <f aca="false">R707+V707</f>
        <v>-0.342155125200415</v>
      </c>
      <c r="Z707" s="70" t="n">
        <f aca="false">S707+W707</f>
        <v>2.61650352642694</v>
      </c>
      <c r="AA707" s="70" t="n">
        <f aca="false">T707+X707-32.174</f>
        <v>-5.11250795728462</v>
      </c>
      <c r="AB707" s="0" t="n">
        <f aca="false">IF(($D707-height)*($D708-height)&lt;0,1,0)</f>
        <v>0</v>
      </c>
    </row>
    <row r="708" customFormat="false" ht="12.75" hidden="false" customHeight="false" outlineLevel="0" collapsed="false">
      <c r="A708" s="0" t="n">
        <f aca="false">A707+dt</f>
        <v>6.7599999999999</v>
      </c>
      <c r="B708" s="70" t="n">
        <f aca="false">B707+G707*dt+0.5*Y707*dt*dt</f>
        <v>15.0073799620466</v>
      </c>
      <c r="C708" s="70" t="n">
        <f aca="false">C707+H707*dt+0.5*Z707*dt*dt</f>
        <v>354.576383389337</v>
      </c>
      <c r="D708" s="70" t="n">
        <f aca="false">D707+I707*dt+0.5*AA707*dt*dt</f>
        <v>-200.702546682947</v>
      </c>
      <c r="E708" s="1" t="n">
        <f aca="false">SQRT(B708^2+C708^2)</f>
        <v>354.893833576729</v>
      </c>
      <c r="F708" s="1" t="n">
        <f aca="false">ATAN2(C708,B708)*180/PI()</f>
        <v>2.42358678376757</v>
      </c>
      <c r="G708" s="69" t="n">
        <f aca="false">G707+Y707*dt</f>
        <v>1.84804927025652</v>
      </c>
      <c r="H708" s="69" t="n">
        <f aca="false">H707+Z707*dt</f>
        <v>49.1841356349503</v>
      </c>
      <c r="I708" s="69" t="n">
        <f aca="false">I707+AA707*dt</f>
        <v>-78.8615075236402</v>
      </c>
      <c r="J708" s="1" t="n">
        <f aca="false">SQRT(G708^2+H708^2+I708^2)</f>
        <v>92.9603778669367</v>
      </c>
      <c r="K708" s="1" t="n">
        <f aca="false">IF(D708&gt;=hwind,SQRT((G708-vxw)^2+(H708-vyw)^2+I708^2),J708)</f>
        <v>92.9603778669367</v>
      </c>
      <c r="L708" s="1" t="n">
        <f aca="false">J708/1.467</f>
        <v>63.3676740742581</v>
      </c>
      <c r="M708" s="70" t="n">
        <f aca="false">cd0+cdspin*(spin/1000)*EXP(-A708/(tau*146.7/K708))</f>
        <v>0.465704513194611</v>
      </c>
      <c r="N708" s="71" t="n">
        <f aca="false">(romega/K708)*EXP(-A708/(tau*146.7/K708))</f>
        <v>0.769931674652105</v>
      </c>
      <c r="O708" s="71" t="n">
        <f aca="false">cl2_*N708/(cl0+cl1_*N708)</f>
        <v>0.362434909845538</v>
      </c>
      <c r="P708" s="71" t="n">
        <f aca="false">IF(D708&gt;=hwind,vxw,0)</f>
        <v>0</v>
      </c>
      <c r="Q708" s="71" t="n">
        <f aca="false">IF(D708&gt;=hwind,vyw,0)</f>
        <v>0</v>
      </c>
      <c r="R708" s="70" t="n">
        <f aca="false">-const*$M708*$K708*(G708-P708)</f>
        <v>-0.429467820380794</v>
      </c>
      <c r="S708" s="70" t="n">
        <f aca="false">-const*$M708*$K708*(H708-Q708)</f>
        <v>-11.4298919776762</v>
      </c>
      <c r="T708" s="70" t="n">
        <f aca="false">-const*$M708*$K708*I708</f>
        <v>18.3266108178058</v>
      </c>
      <c r="U708" s="72" t="n">
        <f aca="false">omega*EXP(-A708/tau)*30/PI()</f>
        <v>5199.97099721324</v>
      </c>
      <c r="V708" s="70" t="n">
        <f aca="false">const*($O708/omega)*K708*(wy*I708-wz*(H708-Q708))</f>
        <v>0.0878426255824605</v>
      </c>
      <c r="W708" s="70" t="n">
        <f aca="false">const*($O708/omega)*K708*(wz*(G708-P708)-wx*I708)</f>
        <v>14.0492096530475</v>
      </c>
      <c r="X708" s="70" t="n">
        <f aca="false">const*($O708/omega)*K708*(wx*(H708-Q708)-wy*(G708-P708))</f>
        <v>8.76423228952681</v>
      </c>
      <c r="Y708" s="70" t="n">
        <f aca="false">R708+V708</f>
        <v>-0.341625194798334</v>
      </c>
      <c r="Z708" s="70" t="n">
        <f aca="false">S708+W708</f>
        <v>2.6193176753713</v>
      </c>
      <c r="AA708" s="70" t="n">
        <f aca="false">T708+X708-32.174</f>
        <v>-5.08315689266737</v>
      </c>
      <c r="AB708" s="0" t="n">
        <f aca="false">IF(($D708-height)*($D709-height)&lt;0,1,0)</f>
        <v>0</v>
      </c>
    </row>
    <row r="709" customFormat="false" ht="12.75" hidden="false" customHeight="false" outlineLevel="0" collapsed="false">
      <c r="A709" s="0" t="n">
        <f aca="false">A708+dt</f>
        <v>6.7699999999999</v>
      </c>
      <c r="B709" s="70" t="n">
        <f aca="false">B708+G708*dt+0.5*Y708*dt*dt</f>
        <v>15.0258433734895</v>
      </c>
      <c r="C709" s="70" t="n">
        <f aca="false">C708+H708*dt+0.5*Z708*dt*dt</f>
        <v>355.06835571157</v>
      </c>
      <c r="D709" s="70" t="n">
        <f aca="false">D708+I708*dt+0.5*AA708*dt*dt</f>
        <v>-201.491415916028</v>
      </c>
      <c r="E709" s="1" t="n">
        <f aca="false">SQRT(B709^2+C709^2)</f>
        <v>355.38614660226</v>
      </c>
      <c r="F709" s="1" t="n">
        <f aca="false">ATAN2(C709,B709)*180/PI()</f>
        <v>2.42320676671535</v>
      </c>
      <c r="G709" s="69" t="n">
        <f aca="false">G708+Y708*dt</f>
        <v>1.84463301830854</v>
      </c>
      <c r="H709" s="69" t="n">
        <f aca="false">H708+Z708*dt</f>
        <v>49.2103288117041</v>
      </c>
      <c r="I709" s="69" t="n">
        <f aca="false">I708+AA708*dt</f>
        <v>-78.9123390925669</v>
      </c>
      <c r="J709" s="1" t="n">
        <f aca="false">SQRT(G709^2+H709^2+I709^2)</f>
        <v>93.0172908323422</v>
      </c>
      <c r="K709" s="1" t="n">
        <f aca="false">IF(D709&gt;=hwind,SQRT((G709-vxw)^2+(H709-vyw)^2+I709^2),J709)</f>
        <v>93.0172908323422</v>
      </c>
      <c r="L709" s="1" t="n">
        <f aca="false">J709/1.467</f>
        <v>63.4064695516988</v>
      </c>
      <c r="M709" s="70" t="n">
        <f aca="false">cd0+cdspin*(spin/1000)*EXP(-A709/(tau*146.7/K709))</f>
        <v>0.465655251366268</v>
      </c>
      <c r="N709" s="71" t="n">
        <f aca="false">(romega/K709)*EXP(-A709/(tau*146.7/K709))</f>
        <v>0.769230728665981</v>
      </c>
      <c r="O709" s="71" t="n">
        <f aca="false">cl2_*N709/(cl0+cl1_*N709)</f>
        <v>0.362354002238086</v>
      </c>
      <c r="P709" s="71" t="n">
        <f aca="false">IF(D709&gt;=hwind,vxw,0)</f>
        <v>0</v>
      </c>
      <c r="Q709" s="71" t="n">
        <f aca="false">IF(D709&gt;=hwind,vyw,0)</f>
        <v>0</v>
      </c>
      <c r="R709" s="70" t="n">
        <f aca="false">-const*$M709*$K709*(G709-P709)</f>
        <v>-0.428890991976058</v>
      </c>
      <c r="S709" s="70" t="n">
        <f aca="false">-const*$M709*$K709*(H709-Q709)</f>
        <v>-11.4417700052193</v>
      </c>
      <c r="T709" s="70" t="n">
        <f aca="false">-const*$M709*$K709*I709</f>
        <v>18.3477098461549</v>
      </c>
      <c r="U709" s="72" t="n">
        <f aca="false">omega*EXP(-A709/tau)*30/PI()</f>
        <v>5198.23796240268</v>
      </c>
      <c r="V709" s="70" t="n">
        <f aca="false">const*($O709/omega)*K709*(wy*I709-wz*(H709-Q709))</f>
        <v>0.0878009092082896</v>
      </c>
      <c r="W709" s="70" t="n">
        <f aca="false">const*($O709/omega)*K709*(wz*(G709-P709)-wx*I709)</f>
        <v>14.0638428115399</v>
      </c>
      <c r="X709" s="70" t="n">
        <f aca="false">const*($O709/omega)*K709*(wx*(H709-Q709)-wy*(G709-P709))</f>
        <v>8.77237067774826</v>
      </c>
      <c r="Y709" s="70" t="n">
        <f aca="false">R709+V709</f>
        <v>-0.341090082767769</v>
      </c>
      <c r="Z709" s="70" t="n">
        <f aca="false">S709+W709</f>
        <v>2.62207280632061</v>
      </c>
      <c r="AA709" s="70" t="n">
        <f aca="false">T709+X709-32.174</f>
        <v>-5.0539194760968</v>
      </c>
      <c r="AB709" s="0" t="n">
        <f aca="false">IF(($D709-height)*($D710-height)&lt;0,1,0)</f>
        <v>0</v>
      </c>
    </row>
    <row r="710" customFormat="false" ht="12.75" hidden="false" customHeight="false" outlineLevel="0" collapsed="false">
      <c r="A710" s="0" t="n">
        <f aca="false">A709+dt</f>
        <v>6.7799999999999</v>
      </c>
      <c r="B710" s="70" t="n">
        <f aca="false">B709+G709*dt+0.5*Y709*dt*dt</f>
        <v>15.0442726491684</v>
      </c>
      <c r="C710" s="70" t="n">
        <f aca="false">C709+H709*dt+0.5*Z709*dt*dt</f>
        <v>355.560590103327</v>
      </c>
      <c r="D710" s="70" t="n">
        <f aca="false">D709+I709*dt+0.5*AA709*dt*dt</f>
        <v>-202.280792002927</v>
      </c>
      <c r="E710" s="1" t="n">
        <f aca="false">SQRT(B710^2+C710^2)</f>
        <v>355.878720035589</v>
      </c>
      <c r="F710" s="1" t="n">
        <f aca="false">ATAN2(C710,B710)*180/PI()</f>
        <v>2.42282052655441</v>
      </c>
      <c r="G710" s="69" t="n">
        <f aca="false">G709+Y709*dt</f>
        <v>1.84122211748086</v>
      </c>
      <c r="H710" s="69" t="n">
        <f aca="false">H709+Z709*dt</f>
        <v>49.2365495397673</v>
      </c>
      <c r="I710" s="69" t="n">
        <f aca="false">I709+AA709*dt</f>
        <v>-78.9628782873279</v>
      </c>
      <c r="J710" s="1" t="n">
        <f aca="false">SQRT(G710^2+H710^2+I710^2)</f>
        <v>93.0739708881447</v>
      </c>
      <c r="K710" s="1" t="n">
        <f aca="false">IF(D710&gt;=hwind,SQRT((G710-vxw)^2+(H710-vyw)^2+I710^2),J710)</f>
        <v>93.0739708881447</v>
      </c>
      <c r="L710" s="1" t="n">
        <f aca="false">J710/1.467</f>
        <v>63.4451062632207</v>
      </c>
      <c r="M710" s="70" t="n">
        <f aca="false">cd0+cdspin*(spin/1000)*EXP(-A710/(tau*146.7/K710))</f>
        <v>0.465606020763235</v>
      </c>
      <c r="N710" s="71" t="n">
        <f aca="false">(romega/K710)*EXP(-A710/(tau*146.7/K710))</f>
        <v>0.768532708701444</v>
      </c>
      <c r="O710" s="71" t="n">
        <f aca="false">cl2_*N710/(cl0+cl1_*N710)</f>
        <v>0.362273321695254</v>
      </c>
      <c r="P710" s="71" t="n">
        <f aca="false">IF(D710&gt;=hwind,vxw,0)</f>
        <v>0</v>
      </c>
      <c r="Q710" s="71" t="n">
        <f aca="false">IF(D710&gt;=hwind,vyw,0)</f>
        <v>0</v>
      </c>
      <c r="R710" s="70" t="n">
        <f aca="false">-const*$M710*$K710*(G710-P710)</f>
        <v>-0.428313505824123</v>
      </c>
      <c r="S710" s="70" t="n">
        <f aca="false">-const*$M710*$K710*(H710-Q710)</f>
        <v>-11.4536312310402</v>
      </c>
      <c r="T710" s="70" t="n">
        <f aca="false">-const*$M710*$K710*I710</f>
        <v>18.3687057135085</v>
      </c>
      <c r="U710" s="72" t="n">
        <f aca="false">omega*EXP(-A710/tau)*30/PI()</f>
        <v>5196.50550517412</v>
      </c>
      <c r="V710" s="70" t="n">
        <f aca="false">const*($O710/omega)*K710*(wy*I710-wz*(H710-Q710))</f>
        <v>0.0877636700477646</v>
      </c>
      <c r="W710" s="70" t="n">
        <f aca="false">const*($O710/omega)*K710*(wz*(G710-P710)-wx*I710)</f>
        <v>14.0784004270641</v>
      </c>
      <c r="X710" s="70" t="n">
        <f aca="false">const*($O710/omega)*K710*(wx*(H710-Q710)-wy*(G710-P710))</f>
        <v>8.7804987294833</v>
      </c>
      <c r="Y710" s="70" t="n">
        <f aca="false">R710+V710</f>
        <v>-0.340549835776359</v>
      </c>
      <c r="Z710" s="70" t="n">
        <f aca="false">S710+W710</f>
        <v>2.6247691960239</v>
      </c>
      <c r="AA710" s="70" t="n">
        <f aca="false">T710+X710-32.174</f>
        <v>-5.0247955570082</v>
      </c>
      <c r="AB710" s="0" t="n">
        <f aca="false">IF(($D710-height)*($D711-height)&lt;0,1,0)</f>
        <v>0</v>
      </c>
    </row>
    <row r="711" customFormat="false" ht="12.75" hidden="false" customHeight="false" outlineLevel="0" collapsed="false">
      <c r="A711" s="0" t="n">
        <f aca="false">A710+dt</f>
        <v>6.7899999999999</v>
      </c>
      <c r="B711" s="70" t="n">
        <f aca="false">B710+G710*dt+0.5*Y710*dt*dt</f>
        <v>15.0626678428514</v>
      </c>
      <c r="C711" s="70" t="n">
        <f aca="false">C710+H710*dt+0.5*Z710*dt*dt</f>
        <v>356.053086837185</v>
      </c>
      <c r="D711" s="70" t="n">
        <f aca="false">D710+I710*dt+0.5*AA710*dt*dt</f>
        <v>-203.070672025578</v>
      </c>
      <c r="E711" s="1" t="n">
        <f aca="false">SQRT(B711^2+C711^2)</f>
        <v>356.371554152169</v>
      </c>
      <c r="F711" s="1" t="n">
        <f aca="false">ATAN2(C711,B711)*180/PI()</f>
        <v>2.42242809672059</v>
      </c>
      <c r="G711" s="69" t="n">
        <f aca="false">G710+Y710*dt</f>
        <v>1.8378166191231</v>
      </c>
      <c r="H711" s="69" t="n">
        <f aca="false">H710+Z710*dt</f>
        <v>49.2627972317275</v>
      </c>
      <c r="I711" s="69" t="n">
        <f aca="false">I710+AA710*dt</f>
        <v>-79.013126242898</v>
      </c>
      <c r="J711" s="1" t="n">
        <f aca="false">SQRT(G711^2+H711^2+I711^2)</f>
        <v>93.1304186595119</v>
      </c>
      <c r="K711" s="1" t="n">
        <f aca="false">IF(D711&gt;=hwind,SQRT((G711-vxw)^2+(H711-vyw)^2+I711^2),J711)</f>
        <v>93.1304186595119</v>
      </c>
      <c r="L711" s="1" t="n">
        <f aca="false">J711/1.467</f>
        <v>63.4835846349774</v>
      </c>
      <c r="M711" s="70" t="n">
        <f aca="false">cd0+cdspin*(spin/1000)*EXP(-A711/(tau*146.7/K711))</f>
        <v>0.465556821468991</v>
      </c>
      <c r="N711" s="71" t="n">
        <f aca="false">(romega/K711)*EXP(-A711/(tau*146.7/K711))</f>
        <v>0.767837599413743</v>
      </c>
      <c r="O711" s="71" t="n">
        <f aca="false">cl2_*N711/(cl0+cl1_*N711)</f>
        <v>0.362192867602866</v>
      </c>
      <c r="P711" s="71" t="n">
        <f aca="false">IF(D711&gt;=hwind,vxw,0)</f>
        <v>0</v>
      </c>
      <c r="Q711" s="71" t="n">
        <f aca="false">IF(D711&gt;=hwind,vyw,0)</f>
        <v>0</v>
      </c>
      <c r="R711" s="70" t="n">
        <f aca="false">-const*$M711*$K711*(G711-P711)</f>
        <v>-0.427735385200505</v>
      </c>
      <c r="S711" s="70" t="n">
        <f aca="false">-const*$M711*$K711*(H711-Q711)</f>
        <v>-11.4654755706918</v>
      </c>
      <c r="T711" s="70" t="n">
        <f aca="false">-const*$M711*$K711*I711</f>
        <v>18.3895986344535</v>
      </c>
      <c r="U711" s="72" t="n">
        <f aca="false">omega*EXP(-A711/tau)*30/PI()</f>
        <v>5194.77362533508</v>
      </c>
      <c r="V711" s="70" t="n">
        <f aca="false">const*($O711/omega)*K711*(wy*I711-wz*(H711-Q711))</f>
        <v>0.0877308848101743</v>
      </c>
      <c r="W711" s="70" t="n">
        <f aca="false">const*($O711/omega)*K711*(wz*(G711-P711)-wx*I711)</f>
        <v>14.0928826922802</v>
      </c>
      <c r="X711" s="70" t="n">
        <f aca="false">const*($O711/omega)*K711*(wx*(H711-Q711)-wy*(G711-P711))</f>
        <v>8.78861638284882</v>
      </c>
      <c r="Y711" s="70" t="n">
        <f aca="false">R711+V711</f>
        <v>-0.340004500390331</v>
      </c>
      <c r="Z711" s="70" t="n">
        <f aca="false">S711+W711</f>
        <v>2.62740712158836</v>
      </c>
      <c r="AA711" s="70" t="n">
        <f aca="false">T711+X711-32.174</f>
        <v>-4.99578498269766</v>
      </c>
      <c r="AB711" s="0" t="n">
        <f aca="false">IF(($D711-height)*($D712-height)&lt;0,1,0)</f>
        <v>0</v>
      </c>
    </row>
    <row r="712" customFormat="false" ht="12.75" hidden="false" customHeight="false" outlineLevel="0" collapsed="false">
      <c r="A712" s="0" t="n">
        <f aca="false">A711+dt</f>
        <v>6.7999999999999</v>
      </c>
      <c r="B712" s="70" t="n">
        <f aca="false">B711+G711*dt+0.5*Y711*dt*dt</f>
        <v>15.0810290088176</v>
      </c>
      <c r="C712" s="70" t="n">
        <f aca="false">C711+H711*dt+0.5*Z711*dt*dt</f>
        <v>356.545846179858</v>
      </c>
      <c r="D712" s="70" t="n">
        <f aca="false">D711+I711*dt+0.5*AA711*dt*dt</f>
        <v>-203.861053077256</v>
      </c>
      <c r="E712" s="1" t="n">
        <f aca="false">SQRT(B712^2+C712^2)</f>
        <v>356.864649221629</v>
      </c>
      <c r="F712" s="1" t="n">
        <f aca="false">ATAN2(C712,B712)*180/PI()</f>
        <v>2.42202951061511</v>
      </c>
      <c r="G712" s="69" t="n">
        <f aca="false">G711+Y711*dt</f>
        <v>1.8344165741192</v>
      </c>
      <c r="H712" s="69" t="n">
        <f aca="false">H711+Z711*dt</f>
        <v>49.2890713029434</v>
      </c>
      <c r="I712" s="69" t="n">
        <f aca="false">I711+AA711*dt</f>
        <v>-79.063084092725</v>
      </c>
      <c r="J712" s="1" t="n">
        <f aca="false">SQRT(G712^2+H712^2+I712^2)</f>
        <v>93.1866347730582</v>
      </c>
      <c r="K712" s="1" t="n">
        <f aca="false">IF(D712&gt;=hwind,SQRT((G712-vxw)^2+(H712-vyw)^2+I712^2),J712)</f>
        <v>93.1866347730582</v>
      </c>
      <c r="L712" s="1" t="n">
        <f aca="false">J712/1.467</f>
        <v>63.5219050941092</v>
      </c>
      <c r="M712" s="70" t="n">
        <f aca="false">cd0+cdspin*(spin/1000)*EXP(-A712/(tau*146.7/K712))</f>
        <v>0.465507653565604</v>
      </c>
      <c r="N712" s="71" t="n">
        <f aca="false">(romega/K712)*EXP(-A712/(tau*146.7/K712))</f>
        <v>0.767145385539121</v>
      </c>
      <c r="O712" s="71" t="n">
        <f aca="false">cl2_*N712/(cl0+cl1_*N712)</f>
        <v>0.362112639345702</v>
      </c>
      <c r="P712" s="71" t="n">
        <f aca="false">IF(D712&gt;=hwind,vxw,0)</f>
        <v>0</v>
      </c>
      <c r="Q712" s="71" t="n">
        <f aca="false">IF(D712&gt;=hwind,vyw,0)</f>
        <v>0</v>
      </c>
      <c r="R712" s="70" t="n">
        <f aca="false">-const*$M712*$K712*(G712-P712)</f>
        <v>-0.427156653256104</v>
      </c>
      <c r="S712" s="70" t="n">
        <f aca="false">-const*$M712*$K712*(H712-Q712)</f>
        <v>-11.4773029402964</v>
      </c>
      <c r="T712" s="70" t="n">
        <f aca="false">-const*$M712*$K712*I712</f>
        <v>18.4103888253246</v>
      </c>
      <c r="U712" s="72" t="n">
        <f aca="false">omega*EXP(-A712/tau)*30/PI()</f>
        <v>5193.0423226931</v>
      </c>
      <c r="V712" s="70" t="n">
        <f aca="false">const*($O712/omega)*K712*(wy*I712-wz*(H712-Q712))</f>
        <v>0.0877025301836175</v>
      </c>
      <c r="W712" s="70" t="n">
        <f aca="false">const*($O712/omega)*K712*(wz*(G712-P712)-wx*I712)</f>
        <v>14.107289800757</v>
      </c>
      <c r="X712" s="70" t="n">
        <f aca="false">const*($O712/omega)*K712*(wx*(H712-Q712)-wy*(G712-P712))</f>
        <v>8.79672357632904</v>
      </c>
      <c r="Y712" s="70" t="n">
        <f aca="false">R712+V712</f>
        <v>-0.339454123072486</v>
      </c>
      <c r="Z712" s="70" t="n">
        <f aca="false">S712+W712</f>
        <v>2.62998686046058</v>
      </c>
      <c r="AA712" s="70" t="n">
        <f aca="false">T712+X712-32.174</f>
        <v>-4.96688759834635</v>
      </c>
      <c r="AB712" s="0" t="n">
        <f aca="false">IF(($D712-height)*($D713-height)&lt;0,1,0)</f>
        <v>0</v>
      </c>
    </row>
    <row r="713" customFormat="false" ht="12.75" hidden="false" customHeight="false" outlineLevel="0" collapsed="false">
      <c r="A713" s="0" t="n">
        <f aca="false">A712+dt</f>
        <v>6.8099999999999</v>
      </c>
      <c r="B713" s="70" t="n">
        <f aca="false">B712+G712*dt+0.5*Y712*dt*dt</f>
        <v>15.0993562018527</v>
      </c>
      <c r="C713" s="70" t="n">
        <f aca="false">C712+H712*dt+0.5*Z712*dt*dt</f>
        <v>357.038868392231</v>
      </c>
      <c r="D713" s="70" t="n">
        <f aca="false">D712+I712*dt+0.5*AA712*dt*dt</f>
        <v>-204.651932262563</v>
      </c>
      <c r="E713" s="1" t="n">
        <f aca="false">SQRT(B713^2+C713^2)</f>
        <v>357.358005507803</v>
      </c>
      <c r="F713" s="1" t="n">
        <f aca="false">ATAN2(C713,B713)*180/PI()</f>
        <v>2.42162480160374</v>
      </c>
      <c r="G713" s="69" t="n">
        <f aca="false">G712+Y712*dt</f>
        <v>1.83102203288847</v>
      </c>
      <c r="H713" s="69" t="n">
        <f aca="false">H712+Z712*dt</f>
        <v>49.315371171548</v>
      </c>
      <c r="I713" s="69" t="n">
        <f aca="false">I712+AA712*dt</f>
        <v>-79.1127529687084</v>
      </c>
      <c r="J713" s="1" t="n">
        <f aca="false">SQRT(G713^2+H713^2+I713^2)</f>
        <v>93.2426198568034</v>
      </c>
      <c r="K713" s="1" t="n">
        <f aca="false">IF(D713&gt;=hwind,SQRT((G713-vxw)^2+(H713-vyw)^2+I713^2),J713)</f>
        <v>93.2426198568034</v>
      </c>
      <c r="L713" s="1" t="n">
        <f aca="false">J713/1.467</f>
        <v>63.560068068714</v>
      </c>
      <c r="M713" s="70" t="n">
        <f aca="false">cd0+cdspin*(spin/1000)*EXP(-A713/(tau*146.7/K713))</f>
        <v>0.465458517133737</v>
      </c>
      <c r="N713" s="71" t="n">
        <f aca="false">(romega/K713)*EXP(-A713/(tau*146.7/K713))</f>
        <v>0.766456051894444</v>
      </c>
      <c r="O713" s="71" t="n">
        <f aca="false">cl2_*N713/(cl0+cl1_*N713)</f>
        <v>0.362032636307544</v>
      </c>
      <c r="P713" s="71" t="n">
        <f aca="false">IF(D713&gt;=hwind,vxw,0)</f>
        <v>0</v>
      </c>
      <c r="Q713" s="71" t="n">
        <f aca="false">IF(D713&gt;=hwind,vyw,0)</f>
        <v>0</v>
      </c>
      <c r="R713" s="70" t="n">
        <f aca="false">-const*$M713*$K713*(G713-P713)</f>
        <v>-0.426577333016741</v>
      </c>
      <c r="S713" s="70" t="n">
        <f aca="false">-const*$M713*$K713*(H713-Q713)</f>
        <v>-11.4891132565476</v>
      </c>
      <c r="T713" s="70" t="n">
        <f aca="false">-const*$M713*$K713*I713</f>
        <v>18.4310765041785</v>
      </c>
      <c r="U713" s="72" t="n">
        <f aca="false">omega*EXP(-A713/tau)*30/PI()</f>
        <v>5191.31159705584</v>
      </c>
      <c r="V713" s="70" t="n">
        <f aca="false">const*($O713/omega)*K713*(wy*I713-wz*(H713-Q713))</f>
        <v>0.0876785828365281</v>
      </c>
      <c r="W713" s="70" t="n">
        <f aca="false">const*($O713/omega)*K713*(wz*(G713-P713)-wx*I713)</f>
        <v>14.1216219469555</v>
      </c>
      <c r="X713" s="70" t="n">
        <f aca="false">const*($O713/omega)*K713*(wx*(H713-Q713)-wy*(G713-P713))</f>
        <v>8.80482024877695</v>
      </c>
      <c r="Y713" s="70" t="n">
        <f aca="false">R713+V713</f>
        <v>-0.338898750180213</v>
      </c>
      <c r="Z713" s="70" t="n">
        <f aca="false">S713+W713</f>
        <v>2.6325086904079</v>
      </c>
      <c r="AA713" s="70" t="n">
        <f aca="false">T713+X713-32.174</f>
        <v>-4.93810324704454</v>
      </c>
      <c r="AB713" s="0" t="n">
        <f aca="false">IF(($D713-height)*($D714-height)&lt;0,1,0)</f>
        <v>0</v>
      </c>
    </row>
    <row r="714" customFormat="false" ht="12.75" hidden="false" customHeight="false" outlineLevel="0" collapsed="false">
      <c r="A714" s="0" t="n">
        <f aca="false">A713+dt</f>
        <v>6.8199999999999</v>
      </c>
      <c r="B714" s="70" t="n">
        <f aca="false">B713+G713*dt+0.5*Y713*dt*dt</f>
        <v>15.117649477244</v>
      </c>
      <c r="C714" s="70" t="n">
        <f aca="false">C713+H713*dt+0.5*Z713*dt*dt</f>
        <v>357.532153729381</v>
      </c>
      <c r="D714" s="70" t="n">
        <f aca="false">D713+I713*dt+0.5*AA713*dt*dt</f>
        <v>-205.443306697413</v>
      </c>
      <c r="E714" s="1" t="n">
        <f aca="false">SQRT(B714^2+C714^2)</f>
        <v>357.85162326876</v>
      </c>
      <c r="F714" s="1" t="n">
        <f aca="false">ATAN2(C714,B714)*180/PI()</f>
        <v>2.42121400301584</v>
      </c>
      <c r="G714" s="69" t="n">
        <f aca="false">G713+Y713*dt</f>
        <v>1.82763304538667</v>
      </c>
      <c r="H714" s="69" t="n">
        <f aca="false">H713+Z713*dt</f>
        <v>49.3416962584521</v>
      </c>
      <c r="I714" s="69" t="n">
        <f aca="false">I713+AA713*dt</f>
        <v>-79.1621340011789</v>
      </c>
      <c r="J714" s="1" t="n">
        <f aca="false">SQRT(G714^2+H714^2+I714^2)</f>
        <v>93.2983745401308</v>
      </c>
      <c r="K714" s="1" t="n">
        <f aca="false">IF(D714&gt;=hwind,SQRT((G714-vxw)^2+(H714-vyw)^2+I714^2),J714)</f>
        <v>93.2983745401308</v>
      </c>
      <c r="L714" s="1" t="n">
        <f aca="false">J714/1.467</f>
        <v>63.5980739878192</v>
      </c>
      <c r="M714" s="70" t="n">
        <f aca="false">cd0+cdspin*(spin/1000)*EXP(-A714/(tau*146.7/K714))</f>
        <v>0.465409412252666</v>
      </c>
      <c r="N714" s="71" t="n">
        <f aca="false">(romega/K714)*EXP(-A714/(tau*146.7/K714))</f>
        <v>0.765769583376821</v>
      </c>
      <c r="O714" s="71" t="n">
        <f aca="false">cl2_*N714/(cl0+cl1_*N714)</f>
        <v>0.361952857871202</v>
      </c>
      <c r="P714" s="71" t="n">
        <f aca="false">IF(D714&gt;=hwind,vxw,0)</f>
        <v>0</v>
      </c>
      <c r="Q714" s="71" t="n">
        <f aca="false">IF(D714&gt;=hwind,vyw,0)</f>
        <v>0</v>
      </c>
      <c r="R714" s="70" t="n">
        <f aca="false">-const*$M714*$K714*(G714-P714)</f>
        <v>-0.425997447382717</v>
      </c>
      <c r="S714" s="70" t="n">
        <f aca="false">-const*$M714*$K714*(H714-Q714)</f>
        <v>-11.5009064367114</v>
      </c>
      <c r="T714" s="70" t="n">
        <f aca="false">-const*$M714*$K714*I714</f>
        <v>18.4516618907687</v>
      </c>
      <c r="U714" s="72" t="n">
        <f aca="false">omega*EXP(-A714/tau)*30/PI()</f>
        <v>5189.58144823097</v>
      </c>
      <c r="V714" s="70" t="n">
        <f aca="false">const*($O714/omega)*K714*(wy*I714-wz*(H714-Q714))</f>
        <v>0.0876590194191859</v>
      </c>
      <c r="W714" s="70" t="n">
        <f aca="false">const*($O714/omega)*K714*(wz*(G714-P714)-wx*I714)</f>
        <v>14.1358793262113</v>
      </c>
      <c r="X714" s="70" t="n">
        <f aca="false">const*($O714/omega)*K714*(wx*(H714-Q714)-wy*(G714-P714))</f>
        <v>8.81290633941574</v>
      </c>
      <c r="Y714" s="70" t="n">
        <f aca="false">R714+V714</f>
        <v>-0.338338427963531</v>
      </c>
      <c r="Z714" s="70" t="n">
        <f aca="false">S714+W714</f>
        <v>2.63497288949994</v>
      </c>
      <c r="AA714" s="70" t="n">
        <f aca="false">T714+X714-32.174</f>
        <v>-4.90943176981552</v>
      </c>
      <c r="AB714" s="0" t="n">
        <f aca="false">IF(($D714-height)*($D715-height)&lt;0,1,0)</f>
        <v>0</v>
      </c>
    </row>
    <row r="715" customFormat="false" ht="12.75" hidden="false" customHeight="false" outlineLevel="0" collapsed="false">
      <c r="A715" s="0" t="n">
        <f aca="false">A714+dt</f>
        <v>6.8299999999999</v>
      </c>
      <c r="B715" s="70" t="n">
        <f aca="false">B714+G714*dt+0.5*Y714*dt*dt</f>
        <v>15.1359088907765</v>
      </c>
      <c r="C715" s="70" t="n">
        <f aca="false">C714+H714*dt+0.5*Z714*dt*dt</f>
        <v>358.02570244061</v>
      </c>
      <c r="D715" s="70" t="n">
        <f aca="false">D714+I714*dt+0.5*AA714*dt*dt</f>
        <v>-206.235173509013</v>
      </c>
      <c r="E715" s="1" t="n">
        <f aca="false">SQRT(B715^2+C715^2)</f>
        <v>358.345502756825</v>
      </c>
      <c r="F715" s="1" t="n">
        <f aca="false">ATAN2(C715,B715)*180/PI()</f>
        <v>2.42079714814345</v>
      </c>
      <c r="G715" s="69" t="n">
        <f aca="false">G714+Y714*dt</f>
        <v>1.82424966110703</v>
      </c>
      <c r="H715" s="69" t="n">
        <f aca="false">H714+Z714*dt</f>
        <v>49.3680459873471</v>
      </c>
      <c r="I715" s="69" t="n">
        <f aca="false">I714+AA714*dt</f>
        <v>-79.211228318877</v>
      </c>
      <c r="J715" s="1" t="n">
        <f aca="false">SQRT(G715^2+H715^2+I715^2)</f>
        <v>93.353899453746</v>
      </c>
      <c r="K715" s="1" t="n">
        <f aca="false">IF(D715&gt;=hwind,SQRT((G715-vxw)^2+(H715-vyw)^2+I715^2),J715)</f>
        <v>93.353899453746</v>
      </c>
      <c r="L715" s="1" t="n">
        <f aca="false">J715/1.467</f>
        <v>63.6359232813538</v>
      </c>
      <c r="M715" s="70" t="n">
        <f aca="false">cd0+cdspin*(spin/1000)*EXP(-A715/(tau*146.7/K715))</f>
        <v>0.465360339000282</v>
      </c>
      <c r="N715" s="71" t="n">
        <f aca="false">(romega/K715)*EXP(-A715/(tau*146.7/K715))</f>
        <v>0.765085964963237</v>
      </c>
      <c r="O715" s="71" t="n">
        <f aca="false">cl2_*N715/(cl0+cl1_*N715)</f>
        <v>0.361873303418559</v>
      </c>
      <c r="P715" s="71" t="n">
        <f aca="false">IF(D715&gt;=hwind,vxw,0)</f>
        <v>0</v>
      </c>
      <c r="Q715" s="71" t="n">
        <f aca="false">IF(D715&gt;=hwind,vyw,0)</f>
        <v>0</v>
      </c>
      <c r="R715" s="70" t="n">
        <f aca="false">-const*$M715*$K715*(G715-P715)</f>
        <v>-0.425417019128385</v>
      </c>
      <c r="S715" s="70" t="n">
        <f aca="false">-const*$M715*$K715*(H715-Q715)</f>
        <v>-11.5126823986281</v>
      </c>
      <c r="T715" s="70" t="n">
        <f aca="false">-const*$M715*$K715*I715</f>
        <v>18.4721452065203</v>
      </c>
      <c r="U715" s="72" t="n">
        <f aca="false">omega*EXP(-A715/tau)*30/PI()</f>
        <v>5187.85187602628</v>
      </c>
      <c r="V715" s="70" t="n">
        <f aca="false">const*($O715/omega)*K715*(wy*I715-wz*(H715-Q715))</f>
        <v>0.087643816565211</v>
      </c>
      <c r="W715" s="70" t="n">
        <f aca="false">const*($O715/omega)*K715*(wz*(G715-P715)-wx*I715)</f>
        <v>14.1500621347184</v>
      </c>
      <c r="X715" s="70" t="n">
        <f aca="false">const*($O715/omega)*K715*(wx*(H715-Q715)-wy*(G715-P715))</f>
        <v>8.82098178784017</v>
      </c>
      <c r="Y715" s="70" t="n">
        <f aca="false">R715+V715</f>
        <v>-0.337773202563174</v>
      </c>
      <c r="Z715" s="70" t="n">
        <f aca="false">S715+W715</f>
        <v>2.63737973609031</v>
      </c>
      <c r="AA715" s="70" t="n">
        <f aca="false">T715+X715-32.174</f>
        <v>-4.88087300563955</v>
      </c>
      <c r="AB715" s="0" t="n">
        <f aca="false">IF(($D715-height)*($D716-height)&lt;0,1,0)</f>
        <v>0</v>
      </c>
    </row>
    <row r="716" customFormat="false" ht="12.75" hidden="false" customHeight="false" outlineLevel="0" collapsed="false">
      <c r="A716" s="0" t="n">
        <f aca="false">A715+dt</f>
        <v>6.8399999999999</v>
      </c>
      <c r="B716" s="70" t="n">
        <f aca="false">B715+G715*dt+0.5*Y715*dt*dt</f>
        <v>15.1541344987275</v>
      </c>
      <c r="C716" s="70" t="n">
        <f aca="false">C715+H715*dt+0.5*Z715*dt*dt</f>
        <v>358.51951476947</v>
      </c>
      <c r="D716" s="70" t="n">
        <f aca="false">D715+I715*dt+0.5*AA715*dt*dt</f>
        <v>-207.027529835852</v>
      </c>
      <c r="E716" s="1" t="n">
        <f aca="false">SQRT(B716^2+C716^2)</f>
        <v>358.839644218614</v>
      </c>
      <c r="F716" s="1" t="n">
        <f aca="false">ATAN2(C716,B716)*180/PI()</f>
        <v>2.42037427024038</v>
      </c>
      <c r="G716" s="69" t="n">
        <f aca="false">G715+Y715*dt</f>
        <v>1.8208719290814</v>
      </c>
      <c r="H716" s="69" t="n">
        <f aca="false">H715+Z715*dt</f>
        <v>49.394419784708</v>
      </c>
      <c r="I716" s="69" t="n">
        <f aca="false">I715+AA715*dt</f>
        <v>-79.2600370489334</v>
      </c>
      <c r="J716" s="1" t="n">
        <f aca="false">SQRT(G716^2+H716^2+I716^2)</f>
        <v>93.4091952296366</v>
      </c>
      <c r="K716" s="1" t="n">
        <f aca="false">IF(D716&gt;=hwind,SQRT((G716-vxw)^2+(H716-vyw)^2+I716^2),J716)</f>
        <v>93.4091952296366</v>
      </c>
      <c r="L716" s="1" t="n">
        <f aca="false">J716/1.467</f>
        <v>63.6736163801204</v>
      </c>
      <c r="M716" s="70" t="n">
        <f aca="false">cd0+cdspin*(spin/1000)*EXP(-A716/(tau*146.7/K716))</f>
        <v>0.465311297453108</v>
      </c>
      <c r="N716" s="71" t="n">
        <f aca="false">(romega/K716)*EXP(-A716/(tau*146.7/K716))</f>
        <v>0.764405181710176</v>
      </c>
      <c r="O716" s="71" t="n">
        <f aca="false">cl2_*N716/(cl0+cl1_*N716)</f>
        <v>0.3617939723306</v>
      </c>
      <c r="P716" s="71" t="n">
        <f aca="false">IF(D716&gt;=hwind,vxw,0)</f>
        <v>0</v>
      </c>
      <c r="Q716" s="71" t="n">
        <f aca="false">IF(D716&gt;=hwind,vyw,0)</f>
        <v>0</v>
      </c>
      <c r="R716" s="70" t="n">
        <f aca="false">-const*$M716*$K716*(G716-P716)</f>
        <v>-0.424836070901731</v>
      </c>
      <c r="S716" s="70" t="n">
        <f aca="false">-const*$M716*$K716*(H716-Q716)</f>
        <v>-11.5244410607134</v>
      </c>
      <c r="T716" s="70" t="n">
        <f aca="false">-const*$M716*$K716*I716</f>
        <v>18.4925266745046</v>
      </c>
      <c r="U716" s="72" t="n">
        <f aca="false">omega*EXP(-A716/tau)*30/PI()</f>
        <v>5186.12288024958</v>
      </c>
      <c r="V716" s="70" t="n">
        <f aca="false">const*($O716/omega)*K716*(wy*I716-wz*(H716-Q716))</f>
        <v>0.0876329508930485</v>
      </c>
      <c r="W716" s="70" t="n">
        <f aca="false">const*($O716/omega)*K716*(wz*(G716-P716)-wx*I716)</f>
        <v>14.1641705695119</v>
      </c>
      <c r="X716" s="70" t="n">
        <f aca="false">const*($O716/omega)*K716*(wx*(H716-Q716)-wy*(G716-P716))</f>
        <v>8.82904653401794</v>
      </c>
      <c r="Y716" s="70" t="n">
        <f aca="false">R716+V716</f>
        <v>-0.337203120008683</v>
      </c>
      <c r="Z716" s="70" t="n">
        <f aca="false">S716+W716</f>
        <v>2.6397295087985</v>
      </c>
      <c r="AA716" s="70" t="n">
        <f aca="false">T716+X716-32.174</f>
        <v>-4.85242679147744</v>
      </c>
      <c r="AB716" s="0" t="n">
        <f aca="false">IF(($D716-height)*($D717-height)&lt;0,1,0)</f>
        <v>0</v>
      </c>
    </row>
    <row r="717" customFormat="false" ht="12.75" hidden="false" customHeight="false" outlineLevel="0" collapsed="false">
      <c r="A717" s="0" t="n">
        <f aca="false">A716+dt</f>
        <v>6.8499999999999</v>
      </c>
      <c r="B717" s="70" t="n">
        <f aca="false">B716+G716*dt+0.5*Y716*dt*dt</f>
        <v>15.1723263578623</v>
      </c>
      <c r="C717" s="70" t="n">
        <f aca="false">C716+H716*dt+0.5*Z716*dt*dt</f>
        <v>359.013590953793</v>
      </c>
      <c r="D717" s="70" t="n">
        <f aca="false">D716+I716*dt+0.5*AA716*dt*dt</f>
        <v>-207.820372827681</v>
      </c>
      <c r="E717" s="1" t="n">
        <f aca="false">SQRT(B717^2+C717^2)</f>
        <v>359.334047895056</v>
      </c>
      <c r="F717" s="1" t="n">
        <f aca="false">ATAN2(C717,B717)*180/PI()</f>
        <v>2.41994540252136</v>
      </c>
      <c r="G717" s="69" t="n">
        <f aca="false">G716+Y716*dt</f>
        <v>1.81749989788131</v>
      </c>
      <c r="H717" s="69" t="n">
        <f aca="false">H716+Z716*dt</f>
        <v>49.420817079796</v>
      </c>
      <c r="I717" s="69" t="n">
        <f aca="false">I716+AA716*dt</f>
        <v>-79.3085613168482</v>
      </c>
      <c r="J717" s="1" t="n">
        <f aca="false">SQRT(G717^2+H717^2+I717^2)</f>
        <v>93.4642625010315</v>
      </c>
      <c r="K717" s="1" t="n">
        <f aca="false">IF(D717&gt;=hwind,SQRT((G717-vxw)^2+(H717-vyw)^2+I717^2),J717)</f>
        <v>93.4642625010315</v>
      </c>
      <c r="L717" s="1" t="n">
        <f aca="false">J717/1.467</f>
        <v>63.7111537157679</v>
      </c>
      <c r="M717" s="70" t="n">
        <f aca="false">cd0+cdspin*(spin/1000)*EXP(-A717/(tau*146.7/K717))</f>
        <v>0.465262287686304</v>
      </c>
      <c r="N717" s="71" t="n">
        <f aca="false">(romega/K717)*EXP(-A717/(tau*146.7/K717))</f>
        <v>0.763727218753246</v>
      </c>
      <c r="O717" s="71" t="n">
        <f aca="false">cl2_*N717/(cl0+cl1_*N717)</f>
        <v>0.361714863987451</v>
      </c>
      <c r="P717" s="71" t="n">
        <f aca="false">IF(D717&gt;=hwind,vxw,0)</f>
        <v>0</v>
      </c>
      <c r="Q717" s="71" t="n">
        <f aca="false">IF(D717&gt;=hwind,vyw,0)</f>
        <v>0</v>
      </c>
      <c r="R717" s="70" t="n">
        <f aca="false">-const*$M717*$K717*(G717-P717)</f>
        <v>-0.424254625223985</v>
      </c>
      <c r="S717" s="70" t="n">
        <f aca="false">-const*$M717*$K717*(H717-Q717)</f>
        <v>-11.5361823419597</v>
      </c>
      <c r="T717" s="70" t="n">
        <f aca="false">-const*$M717*$K717*I717</f>
        <v>18.5128065194148</v>
      </c>
      <c r="U717" s="72" t="n">
        <f aca="false">omega*EXP(-A717/tau)*30/PI()</f>
        <v>5184.39446070875</v>
      </c>
      <c r="V717" s="70" t="n">
        <f aca="false">const*($O717/omega)*K717*(wy*I717-wz*(H717-Q717))</f>
        <v>0.0876263990074339</v>
      </c>
      <c r="W717" s="70" t="n">
        <f aca="false">const*($O717/omega)*K717*(wz*(G717-P717)-wx*I717)</f>
        <v>14.1782048284516</v>
      </c>
      <c r="X717" s="70" t="n">
        <f aca="false">const*($O717/omega)*K717*(wx*(H717-Q717)-wy*(G717-P717))</f>
        <v>8.83710051829103</v>
      </c>
      <c r="Y717" s="70" t="n">
        <f aca="false">R717+V717</f>
        <v>-0.336628226216551</v>
      </c>
      <c r="Z717" s="70" t="n">
        <f aca="false">S717+W717</f>
        <v>2.64202248649192</v>
      </c>
      <c r="AA717" s="70" t="n">
        <f aca="false">T717+X717-32.174</f>
        <v>-4.8240929622942</v>
      </c>
      <c r="AB717" s="0" t="n">
        <f aca="false">IF(($D717-height)*($D718-height)&lt;0,1,0)</f>
        <v>0</v>
      </c>
    </row>
    <row r="718" customFormat="false" ht="12.75" hidden="false" customHeight="false" outlineLevel="0" collapsed="false">
      <c r="A718" s="0" t="n">
        <f aca="false">A717+dt</f>
        <v>6.8599999999999</v>
      </c>
      <c r="B718" s="70" t="n">
        <f aca="false">B717+G717*dt+0.5*Y717*dt*dt</f>
        <v>15.1904845254298</v>
      </c>
      <c r="C718" s="70" t="n">
        <f aca="false">C717+H717*dt+0.5*Z717*dt*dt</f>
        <v>359.507931225715</v>
      </c>
      <c r="D718" s="70" t="n">
        <f aca="false">D717+I717*dt+0.5*AA717*dt*dt</f>
        <v>-208.613699645498</v>
      </c>
      <c r="E718" s="1" t="n">
        <f aca="false">SQRT(B718^2+C718^2)</f>
        <v>359.828714021423</v>
      </c>
      <c r="F718" s="1" t="n">
        <f aca="false">ATAN2(C718,B718)*180/PI()</f>
        <v>2.41951057816111</v>
      </c>
      <c r="G718" s="69" t="n">
        <f aca="false">G717+Y717*dt</f>
        <v>1.81413361561915</v>
      </c>
      <c r="H718" s="69" t="n">
        <f aca="false">H717+Z717*dt</f>
        <v>49.4472373046609</v>
      </c>
      <c r="I718" s="69" t="n">
        <f aca="false">I717+AA717*dt</f>
        <v>-79.3568022464711</v>
      </c>
      <c r="J718" s="1" t="n">
        <f aca="false">SQRT(G718^2+H718^2+I718^2)</f>
        <v>93.5191019023616</v>
      </c>
      <c r="K718" s="1" t="n">
        <f aca="false">IF(D718&gt;=hwind,SQRT((G718-vxw)^2+(H718-vyw)^2+I718^2),J718)</f>
        <v>93.5191019023616</v>
      </c>
      <c r="L718" s="1" t="n">
        <f aca="false">J718/1.467</f>
        <v>63.7485357207645</v>
      </c>
      <c r="M718" s="70" t="n">
        <f aca="false">cd0+cdspin*(spin/1000)*EXP(-A718/(tau*146.7/K718))</f>
        <v>0.465213309773677</v>
      </c>
      <c r="N718" s="71" t="n">
        <f aca="false">(romega/K718)*EXP(-A718/(tau*146.7/K718))</f>
        <v>0.763052061306809</v>
      </c>
      <c r="O718" s="71" t="n">
        <f aca="false">cl2_*N718/(cl0+cl1_*N718)</f>
        <v>0.361635977768408</v>
      </c>
      <c r="P718" s="71" t="n">
        <f aca="false">IF(D718&gt;=hwind,vxw,0)</f>
        <v>0</v>
      </c>
      <c r="Q718" s="71" t="n">
        <f aca="false">IF(D718&gt;=hwind,vyw,0)</f>
        <v>0</v>
      </c>
      <c r="R718" s="70" t="n">
        <f aca="false">-const*$M718*$K718*(G718-P718)</f>
        <v>-0.423672704489234</v>
      </c>
      <c r="S718" s="70" t="n">
        <f aca="false">-const*$M718*$K718*(H718-Q718)</f>
        <v>-11.5479061619377</v>
      </c>
      <c r="T718" s="70" t="n">
        <f aca="false">-const*$M718*$K718*I718</f>
        <v>18.5329849675406</v>
      </c>
      <c r="U718" s="72" t="n">
        <f aca="false">omega*EXP(-A718/tau)*30/PI()</f>
        <v>5182.66661721177</v>
      </c>
      <c r="V718" s="70" t="n">
        <f aca="false">const*($O718/omega)*K718*(wy*I718-wz*(H718-Q718))</f>
        <v>0.0876241375008471</v>
      </c>
      <c r="W718" s="70" t="n">
        <f aca="false">const*($O718/omega)*K718*(wz*(G718-P718)-wx*I718)</f>
        <v>14.1921651102058</v>
      </c>
      <c r="X718" s="70" t="n">
        <f aca="false">const*($O718/omega)*K718*(wx*(H718-Q718)-wy*(G718-P718))</f>
        <v>8.84514368137693</v>
      </c>
      <c r="Y718" s="70" t="n">
        <f aca="false">R718+V718</f>
        <v>-0.336048566988387</v>
      </c>
      <c r="Z718" s="70" t="n">
        <f aca="false">S718+W718</f>
        <v>2.6442589482681</v>
      </c>
      <c r="AA718" s="70" t="n">
        <f aca="false">T718+X718-32.174</f>
        <v>-4.79587135108248</v>
      </c>
      <c r="AB718" s="0" t="n">
        <f aca="false">IF(($D718-height)*($D719-height)&lt;0,1,0)</f>
        <v>0</v>
      </c>
    </row>
    <row r="719" customFormat="false" ht="12.75" hidden="false" customHeight="false" outlineLevel="0" collapsed="false">
      <c r="A719" s="0" t="n">
        <f aca="false">A718+dt</f>
        <v>6.8699999999999</v>
      </c>
      <c r="B719" s="70" t="n">
        <f aca="false">B718+G718*dt+0.5*Y718*dt*dt</f>
        <v>15.2086090591576</v>
      </c>
      <c r="C719" s="70" t="n">
        <f aca="false">C718+H718*dt+0.5*Z718*dt*dt</f>
        <v>360.002535811709</v>
      </c>
      <c r="D719" s="70" t="n">
        <f aca="false">D718+I718*dt+0.5*AA718*dt*dt</f>
        <v>-209.40750746153</v>
      </c>
      <c r="E719" s="1" t="n">
        <f aca="false">SQRT(B719^2+C719^2)</f>
        <v>360.323642827355</v>
      </c>
      <c r="F719" s="1" t="n">
        <f aca="false">ATAN2(C719,B719)*180/PI()</f>
        <v>2.41906983029349</v>
      </c>
      <c r="G719" s="69" t="n">
        <f aca="false">G718+Y718*dt</f>
        <v>1.81077312994927</v>
      </c>
      <c r="H719" s="69" t="n">
        <f aca="false">H718+Z718*dt</f>
        <v>49.4736798941436</v>
      </c>
      <c r="I719" s="69" t="n">
        <f aca="false">I718+AA718*dt</f>
        <v>-79.4047609599819</v>
      </c>
      <c r="J719" s="1" t="n">
        <f aca="false">SQRT(G719^2+H719^2+I719^2)</f>
        <v>93.5737140692203</v>
      </c>
      <c r="K719" s="1" t="n">
        <f aca="false">IF(D719&gt;=hwind,SQRT((G719-vxw)^2+(H719-vyw)^2+I719^2),J719)</f>
        <v>93.5737140692203</v>
      </c>
      <c r="L719" s="1" t="n">
        <f aca="false">J719/1.467</f>
        <v>63.785762828371</v>
      </c>
      <c r="M719" s="70" t="n">
        <f aca="false">cd0+cdspin*(spin/1000)*EXP(-A719/(tau*146.7/K719))</f>
        <v>0.465164363787696</v>
      </c>
      <c r="N719" s="71" t="n">
        <f aca="false">(romega/K719)*EXP(-A719/(tau*146.7/K719))</f>
        <v>0.762379694663606</v>
      </c>
      <c r="O719" s="71" t="n">
        <f aca="false">cl2_*N719/(cl0+cl1_*N719)</f>
        <v>0.361557313051979</v>
      </c>
      <c r="P719" s="71" t="n">
        <f aca="false">IF(D719&gt;=hwind,vxw,0)</f>
        <v>0</v>
      </c>
      <c r="Q719" s="71" t="n">
        <f aca="false">IF(D719&gt;=hwind,vyw,0)</f>
        <v>0</v>
      </c>
      <c r="R719" s="70" t="n">
        <f aca="false">-const*$M719*$K719*(G719-P719)</f>
        <v>-0.423090330964055</v>
      </c>
      <c r="S719" s="70" t="n">
        <f aca="false">-const*$M719*$K719*(H719-Q719)</f>
        <v>-11.5596124407972</v>
      </c>
      <c r="T719" s="70" t="n">
        <f aca="false">-const*$M719*$K719*I719</f>
        <v>18.5530622467441</v>
      </c>
      <c r="U719" s="72" t="n">
        <f aca="false">omega*EXP(-A719/tau)*30/PI()</f>
        <v>5180.93934956663</v>
      </c>
      <c r="V719" s="70" t="n">
        <f aca="false">const*($O719/omega)*K719*(wy*I719-wz*(H719-Q719))</f>
        <v>0.087626142954951</v>
      </c>
      <c r="W719" s="70" t="n">
        <f aca="false">const*($O719/omega)*K719*(wz*(G719-P719)-wx*I719)</f>
        <v>14.2060516142343</v>
      </c>
      <c r="X719" s="70" t="n">
        <f aca="false">const*($O719/omega)*K719*(wx*(H719-Q719)-wy*(G719-P719))</f>
        <v>8.85317596436996</v>
      </c>
      <c r="Y719" s="70" t="n">
        <f aca="false">R719+V719</f>
        <v>-0.335464188009104</v>
      </c>
      <c r="Z719" s="70" t="n">
        <f aca="false">S719+W719</f>
        <v>2.64643917343709</v>
      </c>
      <c r="AA719" s="70" t="n">
        <f aca="false">T719+X719-32.174</f>
        <v>-4.76776178888591</v>
      </c>
      <c r="AB719" s="0" t="n">
        <f aca="false">IF(($D719-height)*($D720-height)&lt;0,1,0)</f>
        <v>0</v>
      </c>
    </row>
    <row r="720" customFormat="false" ht="12.75" hidden="false" customHeight="false" outlineLevel="0" collapsed="false">
      <c r="A720" s="0" t="n">
        <f aca="false">A719+dt</f>
        <v>6.8799999999999</v>
      </c>
      <c r="B720" s="70" t="n">
        <f aca="false">B719+G719*dt+0.5*Y719*dt*dt</f>
        <v>15.2267000172477</v>
      </c>
      <c r="C720" s="70" t="n">
        <f aca="false">C719+H719*dt+0.5*Z719*dt*dt</f>
        <v>360.497404932609</v>
      </c>
      <c r="D720" s="70" t="n">
        <f aca="false">D719+I719*dt+0.5*AA719*dt*dt</f>
        <v>-210.201793459219</v>
      </c>
      <c r="E720" s="1" t="n">
        <f aca="false">SQRT(B720^2+C720^2)</f>
        <v>360.818834536892</v>
      </c>
      <c r="F720" s="1" t="n">
        <f aca="false">ATAN2(C720,B720)*180/PI()</f>
        <v>2.4186231920106</v>
      </c>
      <c r="G720" s="69" t="n">
        <f aca="false">G719+Y719*dt</f>
        <v>1.80741848806917</v>
      </c>
      <c r="H720" s="69" t="n">
        <f aca="false">H719+Z719*dt</f>
        <v>49.5001442858779</v>
      </c>
      <c r="I720" s="69" t="n">
        <f aca="false">I719+AA719*dt</f>
        <v>-79.4524385778708</v>
      </c>
      <c r="J720" s="1" t="n">
        <f aca="false">SQRT(G720^2+H720^2+I720^2)</f>
        <v>93.6280996383248</v>
      </c>
      <c r="K720" s="1" t="n">
        <f aca="false">IF(D720&gt;=hwind,SQRT((G720-vxw)^2+(H720-vyw)^2+I720^2),J720)</f>
        <v>93.6280996383248</v>
      </c>
      <c r="L720" s="1" t="n">
        <f aca="false">J720/1.467</f>
        <v>63.8228354726141</v>
      </c>
      <c r="M720" s="70" t="n">
        <f aca="false">cd0+cdspin*(spin/1000)*EXP(-A720/(tau*146.7/K720))</f>
        <v>0.465115449799494</v>
      </c>
      <c r="N720" s="71" t="n">
        <f aca="false">(romega/K720)*EXP(-A720/(tau*146.7/K720))</f>
        <v>0.761710104194382</v>
      </c>
      <c r="O720" s="71" t="n">
        <f aca="false">cl2_*N720/(cl0+cl1_*N720)</f>
        <v>0.361478869215911</v>
      </c>
      <c r="P720" s="71" t="n">
        <f aca="false">IF(D720&gt;=hwind,vxw,0)</f>
        <v>0</v>
      </c>
      <c r="Q720" s="71" t="n">
        <f aca="false">IF(D720&gt;=hwind,vyw,0)</f>
        <v>0</v>
      </c>
      <c r="R720" s="70" t="n">
        <f aca="false">-const*$M720*$K720*(G720-P720)</f>
        <v>-0.422507526787163</v>
      </c>
      <c r="S720" s="70" t="n">
        <f aca="false">-const*$M720*$K720*(H720-Q720)</f>
        <v>-11.571301099269</v>
      </c>
      <c r="T720" s="70" t="n">
        <f aca="false">-const*$M720*$K720*I720</f>
        <v>18.5730385864352</v>
      </c>
      <c r="U720" s="72" t="n">
        <f aca="false">omega*EXP(-A720/tau)*30/PI()</f>
        <v>5179.21265758143</v>
      </c>
      <c r="V720" s="70" t="n">
        <f aca="false">const*($O720/omega)*K720*(wy*I720-wz*(H720-Q720))</f>
        <v>0.0876323919420154</v>
      </c>
      <c r="W720" s="70" t="n">
        <f aca="false">const*($O720/omega)*K720*(wz*(G720-P720)-wx*I720)</f>
        <v>14.2198645407731</v>
      </c>
      <c r="X720" s="70" t="n">
        <f aca="false">const*($O720/omega)*K720*(wx*(H720-Q720)-wy*(G720-P720))</f>
        <v>8.86119730874249</v>
      </c>
      <c r="Y720" s="70" t="n">
        <f aca="false">R720+V720</f>
        <v>-0.334875134845148</v>
      </c>
      <c r="Z720" s="70" t="n">
        <f aca="false">S720+W720</f>
        <v>2.64856344150404</v>
      </c>
      <c r="AA720" s="70" t="n">
        <f aca="false">T720+X720-32.174</f>
        <v>-4.73976410482229</v>
      </c>
      <c r="AB720" s="0" t="n">
        <f aca="false">IF(($D720-height)*($D721-height)&lt;0,1,0)</f>
        <v>0</v>
      </c>
    </row>
    <row r="721" customFormat="false" ht="12.75" hidden="false" customHeight="false" outlineLevel="0" collapsed="false">
      <c r="A721" s="0" t="n">
        <f aca="false">A720+dt</f>
        <v>6.8899999999999</v>
      </c>
      <c r="B721" s="70" t="n">
        <f aca="false">B720+G720*dt+0.5*Y720*dt*dt</f>
        <v>15.2447574583717</v>
      </c>
      <c r="C721" s="70" t="n">
        <f aca="false">C720+H720*dt+0.5*Z720*dt*dt</f>
        <v>360.99253880364</v>
      </c>
      <c r="D721" s="70" t="n">
        <f aca="false">D720+I720*dt+0.5*AA720*dt*dt</f>
        <v>-210.996554833203</v>
      </c>
      <c r="E721" s="1" t="n">
        <f aca="false">SQRT(B721^2+C721^2)</f>
        <v>361.314289368497</v>
      </c>
      <c r="F721" s="1" t="n">
        <f aca="false">ATAN2(C721,B721)*180/PI()</f>
        <v>2.41817069636197</v>
      </c>
      <c r="G721" s="69" t="n">
        <f aca="false">G720+Y720*dt</f>
        <v>1.80406973672072</v>
      </c>
      <c r="H721" s="69" t="n">
        <f aca="false">H720+Z720*dt</f>
        <v>49.526629920293</v>
      </c>
      <c r="I721" s="69" t="n">
        <f aca="false">I720+AA720*dt</f>
        <v>-79.499836218919</v>
      </c>
      <c r="J721" s="1" t="n">
        <f aca="false">SQRT(G721^2+H721^2+I721^2)</f>
        <v>93.6822592474774</v>
      </c>
      <c r="K721" s="1" t="n">
        <f aca="false">IF(D721&gt;=hwind,SQRT((G721-vxw)^2+(H721-vyw)^2+I721^2),J721)</f>
        <v>93.6822592474774</v>
      </c>
      <c r="L721" s="1" t="n">
        <f aca="false">J721/1.467</f>
        <v>63.85975408826</v>
      </c>
      <c r="M721" s="70" t="n">
        <f aca="false">cd0+cdspin*(spin/1000)*EXP(-A721/(tau*146.7/K721))</f>
        <v>0.465066567878886</v>
      </c>
      <c r="N721" s="71" t="n">
        <f aca="false">(romega/K721)*EXP(-A721/(tau*146.7/K721))</f>
        <v>0.761043275347515</v>
      </c>
      <c r="O721" s="71" t="n">
        <f aca="false">cl2_*N721/(cl0+cl1_*N721)</f>
        <v>0.361400645637224</v>
      </c>
      <c r="P721" s="71" t="n">
        <f aca="false">IF(D721&gt;=hwind,vxw,0)</f>
        <v>0</v>
      </c>
      <c r="Q721" s="71" t="n">
        <f aca="false">IF(D721&gt;=hwind,vyw,0)</f>
        <v>0</v>
      </c>
      <c r="R721" s="70" t="n">
        <f aca="false">-const*$M721*$K721*(G721-P721)</f>
        <v>-0.421924313969078</v>
      </c>
      <c r="S721" s="70" t="n">
        <f aca="false">-const*$M721*$K721*(H721-Q721)</f>
        <v>-11.5829720586654</v>
      </c>
      <c r="T721" s="70" t="n">
        <f aca="false">-const*$M721*$K721*I721</f>
        <v>18.5929142175473</v>
      </c>
      <c r="U721" s="72" t="n">
        <f aca="false">omega*EXP(-A721/tau)*30/PI()</f>
        <v>5177.4865410643</v>
      </c>
      <c r="V721" s="70" t="n">
        <f aca="false">const*($O721/omega)*K721*(wy*I721-wz*(H721-Q721))</f>
        <v>0.0876428610263281</v>
      </c>
      <c r="W721" s="70" t="n">
        <f aca="false">const*($O721/omega)*K721*(wz*(G721-P721)-wx*I721)</f>
        <v>14.2336040908173</v>
      </c>
      <c r="X721" s="70" t="n">
        <f aca="false">const*($O721/omega)*K721*(wx*(H721-Q721)-wy*(G721-P721))</f>
        <v>8.86920765634606</v>
      </c>
      <c r="Y721" s="70" t="n">
        <f aca="false">R721+V721</f>
        <v>-0.33428145294275</v>
      </c>
      <c r="Z721" s="70" t="n">
        <f aca="false">S721+W721</f>
        <v>2.65063203215188</v>
      </c>
      <c r="AA721" s="70" t="n">
        <f aca="false">T721+X721-32.174</f>
        <v>-4.71187812610666</v>
      </c>
      <c r="AB721" s="0" t="n">
        <f aca="false">IF(($D721-height)*($D722-height)&lt;0,1,0)</f>
        <v>0</v>
      </c>
    </row>
    <row r="722" customFormat="false" ht="12.75" hidden="false" customHeight="false" outlineLevel="0" collapsed="false">
      <c r="A722" s="0" t="n">
        <f aca="false">A721+dt</f>
        <v>6.8999999999999</v>
      </c>
      <c r="B722" s="70" t="n">
        <f aca="false">B721+G721*dt+0.5*Y721*dt*dt</f>
        <v>15.2627814416662</v>
      </c>
      <c r="C722" s="70" t="n">
        <f aca="false">C721+H721*dt+0.5*Z721*dt*dt</f>
        <v>361.487937634444</v>
      </c>
      <c r="D722" s="70" t="n">
        <f aca="false">D721+I721*dt+0.5*AA721*dt*dt</f>
        <v>-211.791788789299</v>
      </c>
      <c r="E722" s="1" t="n">
        <f aca="false">SQRT(B722^2+C722^2)</f>
        <v>361.810007535087</v>
      </c>
      <c r="F722" s="1" t="n">
        <f aca="false">ATAN2(C722,B722)*180/PI()</f>
        <v>2.41771237635363</v>
      </c>
      <c r="G722" s="69" t="n">
        <f aca="false">G721+Y721*dt</f>
        <v>1.8007269221913</v>
      </c>
      <c r="H722" s="69" t="n">
        <f aca="false">H721+Z721*dt</f>
        <v>49.5531362406145</v>
      </c>
      <c r="I722" s="69" t="n">
        <f aca="false">I721+AA721*dt</f>
        <v>-79.5469550001801</v>
      </c>
      <c r="J722" s="1" t="n">
        <f aca="false">SQRT(G722^2+H722^2+I722^2)</f>
        <v>93.7361935355276</v>
      </c>
      <c r="K722" s="1" t="n">
        <f aca="false">IF(D722&gt;=hwind,SQRT((G722-vxw)^2+(H722-vyw)^2+I722^2),J722)</f>
        <v>93.7361935355276</v>
      </c>
      <c r="L722" s="1" t="n">
        <f aca="false">J722/1.467</f>
        <v>63.8965191107891</v>
      </c>
      <c r="M722" s="70" t="n">
        <f aca="false">cd0+cdspin*(spin/1000)*EXP(-A722/(tau*146.7/K722))</f>
        <v>0.465017718094372</v>
      </c>
      <c r="N722" s="71" t="n">
        <f aca="false">(romega/K722)*EXP(-A722/(tau*146.7/K722))</f>
        <v>0.760379193648645</v>
      </c>
      <c r="O722" s="71" t="n">
        <f aca="false">cl2_*N722/(cl0+cl1_*N722)</f>
        <v>0.361322641692247</v>
      </c>
      <c r="P722" s="71" t="n">
        <f aca="false">IF(D722&gt;=hwind,vxw,0)</f>
        <v>0</v>
      </c>
      <c r="Q722" s="71" t="n">
        <f aca="false">IF(D722&gt;=hwind,vyw,0)</f>
        <v>0</v>
      </c>
      <c r="R722" s="70" t="n">
        <f aca="false">-const*$M722*$K722*(G722-P722)</f>
        <v>-0.421340714391797</v>
      </c>
      <c r="S722" s="70" t="n">
        <f aca="false">-const*$M722*$K722*(H722-Q722)</f>
        <v>-11.5946252408818</v>
      </c>
      <c r="T722" s="70" t="n">
        <f aca="false">-const*$M722*$K722*I722</f>
        <v>18.612689372513</v>
      </c>
      <c r="U722" s="72" t="n">
        <f aca="false">omega*EXP(-A722/tau)*30/PI()</f>
        <v>5175.76099982346</v>
      </c>
      <c r="V722" s="70" t="n">
        <f aca="false">const*($O722/omega)*K722*(wy*I722-wz*(H722-Q722))</f>
        <v>0.0876575267655908</v>
      </c>
      <c r="W722" s="70" t="n">
        <f aca="false">const*($O722/omega)*K722*(wz*(G722-P722)-wx*I722)</f>
        <v>14.247270466106</v>
      </c>
      <c r="X722" s="70" t="n">
        <f aca="false">const*($O722/omega)*K722*(wx*(H722-Q722)-wy*(G722-P722))</f>
        <v>8.87720694941266</v>
      </c>
      <c r="Y722" s="70" t="n">
        <f aca="false">R722+V722</f>
        <v>-0.333683187626207</v>
      </c>
      <c r="Z722" s="70" t="n">
        <f aca="false">S722+W722</f>
        <v>2.65264522522424</v>
      </c>
      <c r="AA722" s="70" t="n">
        <f aca="false">T722+X722-32.174</f>
        <v>-4.6841036780743</v>
      </c>
      <c r="AB722" s="0" t="n">
        <f aca="false">IF(($D722-height)*($D723-height)&lt;0,1,0)</f>
        <v>0</v>
      </c>
    </row>
    <row r="723" customFormat="false" ht="12.75" hidden="false" customHeight="false" outlineLevel="0" collapsed="false">
      <c r="A723" s="0" t="n">
        <f aca="false">A722+dt</f>
        <v>6.9099999999999</v>
      </c>
      <c r="B723" s="70" t="n">
        <f aca="false">B722+G722*dt+0.5*Y722*dt*dt</f>
        <v>15.2807720267287</v>
      </c>
      <c r="C723" s="70" t="n">
        <f aca="false">C722+H722*dt+0.5*Z722*dt*dt</f>
        <v>361.983601629112</v>
      </c>
      <c r="D723" s="70" t="n">
        <f aca="false">D722+I722*dt+0.5*AA722*dt*dt</f>
        <v>-212.587492544484</v>
      </c>
      <c r="E723" s="1" t="n">
        <f aca="false">SQRT(B723^2+C723^2)</f>
        <v>362.305989244059</v>
      </c>
      <c r="F723" s="1" t="n">
        <f aca="false">ATAN2(C723,B723)*180/PI()</f>
        <v>2.41724826494734</v>
      </c>
      <c r="G723" s="69" t="n">
        <f aca="false">G722+Y722*dt</f>
        <v>1.79739009031503</v>
      </c>
      <c r="H723" s="69" t="n">
        <f aca="false">H722+Z722*dt</f>
        <v>49.5796626928667</v>
      </c>
      <c r="I723" s="69" t="n">
        <f aca="false">I722+AA722*dt</f>
        <v>-79.5937960369608</v>
      </c>
      <c r="J723" s="1" t="n">
        <f aca="false">SQRT(G723^2+H723^2+I723^2)</f>
        <v>93.7899031423347</v>
      </c>
      <c r="K723" s="1" t="n">
        <f aca="false">IF(D723&gt;=hwind,SQRT((G723-vxw)^2+(H723-vyw)^2+I723^2),J723)</f>
        <v>93.7899031423347</v>
      </c>
      <c r="L723" s="1" t="n">
        <f aca="false">J723/1.467</f>
        <v>63.9331309763699</v>
      </c>
      <c r="M723" s="70" t="n">
        <f aca="false">cd0+cdspin*(spin/1000)*EXP(-A723/(tau*146.7/K723))</f>
        <v>0.464968900513151</v>
      </c>
      <c r="N723" s="71" t="n">
        <f aca="false">(romega/K723)*EXP(-A723/(tau*146.7/K723))</f>
        <v>0.759717844700296</v>
      </c>
      <c r="O723" s="71" t="n">
        <f aca="false">cl2_*N723/(cl0+cl1_*N723)</f>
        <v>0.361244856756649</v>
      </c>
      <c r="P723" s="71" t="n">
        <f aca="false">IF(D723&gt;=hwind,vxw,0)</f>
        <v>0</v>
      </c>
      <c r="Q723" s="71" t="n">
        <f aca="false">IF(D723&gt;=hwind,vyw,0)</f>
        <v>0</v>
      </c>
      <c r="R723" s="70" t="n">
        <f aca="false">-const*$M723*$K723*(G723-P723)</f>
        <v>-0.420756749808489</v>
      </c>
      <c r="S723" s="70" t="n">
        <f aca="false">-const*$M723*$K723*(H723-Q723)</f>
        <v>-11.6062605683975</v>
      </c>
      <c r="T723" s="70" t="n">
        <f aca="false">-const*$M723*$K723*I723</f>
        <v>18.6323642852407</v>
      </c>
      <c r="U723" s="72" t="n">
        <f aca="false">omega*EXP(-A723/tau)*30/PI()</f>
        <v>5174.03603366719</v>
      </c>
      <c r="V723" s="70" t="n">
        <f aca="false">const*($O723/omega)*K723*(wy*I723-wz*(H723-Q723))</f>
        <v>0.0876763657122996</v>
      </c>
      <c r="W723" s="70" t="n">
        <f aca="false">const*($O723/omega)*K723*(wz*(G723-P723)-wx*I723)</f>
        <v>14.260863869106</v>
      </c>
      <c r="X723" s="70" t="n">
        <f aca="false">const*($O723/omega)*K723*(wx*(H723-Q723)-wy*(G723-P723))</f>
        <v>8.88519513055577</v>
      </c>
      <c r="Y723" s="70" t="n">
        <f aca="false">R723+V723</f>
        <v>-0.33308038409619</v>
      </c>
      <c r="Z723" s="70" t="n">
        <f aca="false">S723+W723</f>
        <v>2.65460330070852</v>
      </c>
      <c r="AA723" s="70" t="n">
        <f aca="false">T723+X723-32.174</f>
        <v>-4.65644058420349</v>
      </c>
      <c r="AB723" s="0" t="n">
        <f aca="false">IF(($D723-height)*($D724-height)&lt;0,1,0)</f>
        <v>0</v>
      </c>
    </row>
    <row r="724" customFormat="false" ht="12.75" hidden="false" customHeight="false" outlineLevel="0" collapsed="false">
      <c r="A724" s="0" t="n">
        <f aca="false">A723+dt</f>
        <v>6.9199999999999</v>
      </c>
      <c r="B724" s="70" t="n">
        <f aca="false">B723+G723*dt+0.5*Y723*dt*dt</f>
        <v>15.2987292736127</v>
      </c>
      <c r="C724" s="70" t="n">
        <f aca="false">C723+H723*dt+0.5*Z723*dt*dt</f>
        <v>362.479530986206</v>
      </c>
      <c r="D724" s="70" t="n">
        <f aca="false">D723+I723*dt+0.5*AA723*dt*dt</f>
        <v>-213.383663326883</v>
      </c>
      <c r="E724" s="1" t="n">
        <f aca="false">SQRT(B724^2+C724^2)</f>
        <v>362.802234697317</v>
      </c>
      <c r="F724" s="1" t="n">
        <f aca="false">ATAN2(C724,B724)*180/PI()</f>
        <v>2.4167783950597</v>
      </c>
      <c r="G724" s="69" t="n">
        <f aca="false">G723+Y723*dt</f>
        <v>1.79405928647407</v>
      </c>
      <c r="H724" s="69" t="n">
        <f aca="false">H723+Z723*dt</f>
        <v>49.6062087258738</v>
      </c>
      <c r="I724" s="69" t="n">
        <f aca="false">I723+AA723*dt</f>
        <v>-79.6403604428029</v>
      </c>
      <c r="J724" s="1" t="n">
        <f aca="false">SQRT(G724^2+H724^2+I724^2)</f>
        <v>93.8433887087306</v>
      </c>
      <c r="K724" s="1" t="n">
        <f aca="false">IF(D724&gt;=hwind,SQRT((G724-vxw)^2+(H724-vyw)^2+I724^2),J724)</f>
        <v>93.8433887087306</v>
      </c>
      <c r="L724" s="1" t="n">
        <f aca="false">J724/1.467</f>
        <v>63.9695901218341</v>
      </c>
      <c r="M724" s="70" t="n">
        <f aca="false">cd0+cdspin*(spin/1000)*EXP(-A724/(tau*146.7/K724))</f>
        <v>0.464920115201129</v>
      </c>
      <c r="N724" s="71" t="n">
        <f aca="false">(romega/K724)*EXP(-A724/(tau*146.7/K724))</f>
        <v>0.759059214181509</v>
      </c>
      <c r="O724" s="71" t="n">
        <f aca="false">cl2_*N724/(cl0+cl1_*N724)</f>
        <v>0.361167290205469</v>
      </c>
      <c r="P724" s="71" t="n">
        <f aca="false">IF(D724&gt;=hwind,vxw,0)</f>
        <v>0</v>
      </c>
      <c r="Q724" s="71" t="n">
        <f aca="false">IF(D724&gt;=hwind,vyw,0)</f>
        <v>0</v>
      </c>
      <c r="R724" s="70" t="n">
        <f aca="false">-const*$M724*$K724*(G724-P724)</f>
        <v>-0.4201724418432</v>
      </c>
      <c r="S724" s="70" t="n">
        <f aca="false">-const*$M724*$K724*(H724-Q724)</f>
        <v>-11.6178779642771</v>
      </c>
      <c r="T724" s="70" t="n">
        <f aca="false">-const*$M724*$K724*I724</f>
        <v>18.6519391910902</v>
      </c>
      <c r="U724" s="72" t="n">
        <f aca="false">omega*EXP(-A724/tau)*30/PI()</f>
        <v>5172.31164240381</v>
      </c>
      <c r="V724" s="70" t="n">
        <f aca="false">const*($O724/omega)*K724*(wy*I724-wz*(H724-Q724))</f>
        <v>0.0876993544151148</v>
      </c>
      <c r="W724" s="70" t="n">
        <f aca="false">const*($O724/omega)*K724*(wz*(G724-P724)-wx*I724)</f>
        <v>14.2743845029962</v>
      </c>
      <c r="X724" s="70" t="n">
        <f aca="false">const*($O724/omega)*K724*(wx*(H724-Q724)-wy*(G724-P724))</f>
        <v>8.89317214277149</v>
      </c>
      <c r="Y724" s="70" t="n">
        <f aca="false">R724+V724</f>
        <v>-0.332473087428086</v>
      </c>
      <c r="Z724" s="70" t="n">
        <f aca="false">S724+W724</f>
        <v>2.65650653871908</v>
      </c>
      <c r="AA724" s="70" t="n">
        <f aca="false">T724+X724-32.174</f>
        <v>-4.62888866613828</v>
      </c>
      <c r="AB724" s="0" t="n">
        <f aca="false">IF(($D724-height)*($D725-height)&lt;0,1,0)</f>
        <v>0</v>
      </c>
    </row>
    <row r="725" customFormat="false" ht="12.75" hidden="false" customHeight="false" outlineLevel="0" collapsed="false">
      <c r="A725" s="0" t="n">
        <f aca="false">A724+dt</f>
        <v>6.9299999999999</v>
      </c>
      <c r="B725" s="70" t="n">
        <f aca="false">B724+G724*dt+0.5*Y724*dt*dt</f>
        <v>15.3166532428231</v>
      </c>
      <c r="C725" s="70" t="n">
        <f aca="false">C724+H724*dt+0.5*Z724*dt*dt</f>
        <v>362.975725898791</v>
      </c>
      <c r="D725" s="70" t="n">
        <f aca="false">D724+I724*dt+0.5*AA724*dt*dt</f>
        <v>-214.180298375745</v>
      </c>
      <c r="E725" s="1" t="n">
        <f aca="false">SQRT(B725^2+C725^2)</f>
        <v>363.298744091299</v>
      </c>
      <c r="F725" s="1" t="n">
        <f aca="false">ATAN2(C725,B725)*180/PI()</f>
        <v>2.41630279956135</v>
      </c>
      <c r="G725" s="69" t="n">
        <f aca="false">G724+Y724*dt</f>
        <v>1.79073455559979</v>
      </c>
      <c r="H725" s="69" t="n">
        <f aca="false">H724+Z724*dt</f>
        <v>49.632773791261</v>
      </c>
      <c r="I725" s="69" t="n">
        <f aca="false">I724+AA724*dt</f>
        <v>-79.6866493294643</v>
      </c>
      <c r="J725" s="1" t="n">
        <f aca="false">SQRT(G725^2+H725^2+I725^2)</f>
        <v>93.8966508764829</v>
      </c>
      <c r="K725" s="1" t="n">
        <f aca="false">IF(D725&gt;=hwind,SQRT((G725-vxw)^2+(H725-vyw)^2+I725^2),J725)</f>
        <v>93.8966508764829</v>
      </c>
      <c r="L725" s="1" t="n">
        <f aca="false">J725/1.467</f>
        <v>64.0058969846509</v>
      </c>
      <c r="M725" s="70" t="n">
        <f aca="false">cd0+cdspin*(spin/1000)*EXP(-A725/(tau*146.7/K725))</f>
        <v>0.464871362222928</v>
      </c>
      <c r="N725" s="71" t="n">
        <f aca="false">(romega/K725)*EXP(-A725/(tau*146.7/K725))</f>
        <v>0.758403287847468</v>
      </c>
      <c r="O725" s="71" t="n">
        <f aca="false">cl2_*N725/(cl0+cl1_*N725)</f>
        <v>0.361089941413149</v>
      </c>
      <c r="P725" s="71" t="n">
        <f aca="false">IF(D725&gt;=hwind,vxw,0)</f>
        <v>0</v>
      </c>
      <c r="Q725" s="71" t="n">
        <f aca="false">IF(D725&gt;=hwind,vyw,0)</f>
        <v>0</v>
      </c>
      <c r="R725" s="70" t="n">
        <f aca="false">-const*$M725*$K725*(G725-P725)</f>
        <v>-0.419587811990575</v>
      </c>
      <c r="S725" s="70" t="n">
        <f aca="false">-const*$M725*$K725*(H725-Q725)</f>
        <v>-11.6294773521713</v>
      </c>
      <c r="T725" s="70" t="n">
        <f aca="false">-const*$M725*$K725*I725</f>
        <v>18.6714143268494</v>
      </c>
      <c r="U725" s="72" t="n">
        <f aca="false">omega*EXP(-A725/tau)*30/PI()</f>
        <v>5170.58782584173</v>
      </c>
      <c r="V725" s="70" t="n">
        <f aca="false">const*($O725/omega)*K725*(wy*I725-wz*(H725-Q725))</f>
        <v>0.087726469420212</v>
      </c>
      <c r="W725" s="70" t="n">
        <f aca="false">const*($O725/omega)*K725*(wz*(G725-P725)-wx*I725)</f>
        <v>14.287832571652</v>
      </c>
      <c r="X725" s="70" t="n">
        <f aca="false">const*($O725/omega)*K725*(wx*(H725-Q725)-wy*(G725-P725))</f>
        <v>8.90113792943961</v>
      </c>
      <c r="Y725" s="70" t="n">
        <f aca="false">R725+V725</f>
        <v>-0.331861342570363</v>
      </c>
      <c r="Z725" s="70" t="n">
        <f aca="false">S725+W725</f>
        <v>2.65835521948069</v>
      </c>
      <c r="AA725" s="70" t="n">
        <f aca="false">T725+X725-32.174</f>
        <v>-4.60144774371103</v>
      </c>
      <c r="AB725" s="0" t="n">
        <f aca="false">IF(($D725-height)*($D726-height)&lt;0,1,0)</f>
        <v>0</v>
      </c>
    </row>
    <row r="726" customFormat="false" ht="12.75" hidden="false" customHeight="false" outlineLevel="0" collapsed="false">
      <c r="A726" s="0" t="n">
        <f aca="false">A725+dt</f>
        <v>6.9399999999999</v>
      </c>
      <c r="B726" s="70" t="n">
        <f aca="false">B725+G725*dt+0.5*Y725*dt*dt</f>
        <v>15.3345439953119</v>
      </c>
      <c r="C726" s="70" t="n">
        <f aca="false">C725+H725*dt+0.5*Z725*dt*dt</f>
        <v>363.472186554465</v>
      </c>
      <c r="D726" s="70" t="n">
        <f aca="false">D725+I725*dt+0.5*AA725*dt*dt</f>
        <v>-214.977394941426</v>
      </c>
      <c r="E726" s="1" t="n">
        <f aca="false">SQRT(B726^2+C726^2)</f>
        <v>363.79551761701</v>
      </c>
      <c r="F726" s="1" t="n">
        <f aca="false">ATAN2(C726,B726)*180/PI()</f>
        <v>2.41582151127612</v>
      </c>
      <c r="G726" s="69" t="n">
        <f aca="false">G725+Y725*dt</f>
        <v>1.78741594217409</v>
      </c>
      <c r="H726" s="69" t="n">
        <f aca="false">H725+Z725*dt</f>
        <v>49.6593573434558</v>
      </c>
      <c r="I726" s="69" t="n">
        <f aca="false">I725+AA725*dt</f>
        <v>-79.7326638069014</v>
      </c>
      <c r="J726" s="1" t="n">
        <f aca="false">SQRT(G726^2+H726^2+I726^2)</f>
        <v>93.9496902882587</v>
      </c>
      <c r="K726" s="1" t="n">
        <f aca="false">IF(D726&gt;=hwind,SQRT((G726-vxw)^2+(H726-vyw)^2+I726^2),J726)</f>
        <v>93.9496902882587</v>
      </c>
      <c r="L726" s="1" t="n">
        <f aca="false">J726/1.467</f>
        <v>64.042052002903</v>
      </c>
      <c r="M726" s="70" t="n">
        <f aca="false">cd0+cdspin*(spin/1000)*EXP(-A726/(tau*146.7/K726))</f>
        <v>0.464822641641898</v>
      </c>
      <c r="N726" s="71" t="n">
        <f aca="false">(romega/K726)*EXP(-A726/(tau*146.7/K726))</f>
        <v>0.757750051529129</v>
      </c>
      <c r="O726" s="71" t="n">
        <f aca="false">cl2_*N726/(cl0+cl1_*N726)</f>
        <v>0.361012809753566</v>
      </c>
      <c r="P726" s="71" t="n">
        <f aca="false">IF(D726&gt;=hwind,vxw,0)</f>
        <v>0</v>
      </c>
      <c r="Q726" s="71" t="n">
        <f aca="false">IF(D726&gt;=hwind,vyw,0)</f>
        <v>0</v>
      </c>
      <c r="R726" s="70" t="n">
        <f aca="false">-const*$M726*$K726*(G726-P726)</f>
        <v>-0.419002881615591</v>
      </c>
      <c r="S726" s="70" t="n">
        <f aca="false">-const*$M726*$K726*(H726-Q726)</f>
        <v>-11.641058656318</v>
      </c>
      <c r="T726" s="70" t="n">
        <f aca="false">-const*$M726*$K726*I726</f>
        <v>18.6907899307105</v>
      </c>
      <c r="U726" s="72" t="n">
        <f aca="false">omega*EXP(-A726/tau)*30/PI()</f>
        <v>5168.86458378941</v>
      </c>
      <c r="V726" s="70" t="n">
        <f aca="false">const*($O726/omega)*K726*(wy*I726-wz*(H726-Q726))</f>
        <v>0.0877576872726238</v>
      </c>
      <c r="W726" s="70" t="n">
        <f aca="false">const*($O726/omega)*K726*(wz*(G726-P726)-wx*I726)</f>
        <v>14.30120827963</v>
      </c>
      <c r="X726" s="70" t="n">
        <f aca="false">const*($O726/omega)*K726*(wx*(H726-Q726)-wy*(G726-P726))</f>
        <v>8.90909243432464</v>
      </c>
      <c r="Y726" s="70" t="n">
        <f aca="false">R726+V726</f>
        <v>-0.331245194342968</v>
      </c>
      <c r="Z726" s="70" t="n">
        <f aca="false">S726+W726</f>
        <v>2.66014962331207</v>
      </c>
      <c r="AA726" s="70" t="n">
        <f aca="false">T726+X726-32.174</f>
        <v>-4.57411763496486</v>
      </c>
      <c r="AB726" s="0" t="n">
        <f aca="false">IF(($D726-height)*($D727-height)&lt;0,1,0)</f>
        <v>0</v>
      </c>
    </row>
    <row r="727" customFormat="false" ht="12.75" hidden="false" customHeight="false" outlineLevel="0" collapsed="false">
      <c r="A727" s="0" t="n">
        <f aca="false">A726+dt</f>
        <v>6.9499999999999</v>
      </c>
      <c r="B727" s="70" t="n">
        <f aca="false">B726+G726*dt+0.5*Y726*dt*dt</f>
        <v>15.352401592474</v>
      </c>
      <c r="C727" s="70" t="n">
        <f aca="false">C726+H726*dt+0.5*Z726*dt*dt</f>
        <v>363.968913135381</v>
      </c>
      <c r="D727" s="70" t="n">
        <f aca="false">D726+I726*dt+0.5*AA726*dt*dt</f>
        <v>-215.774950285377</v>
      </c>
      <c r="E727" s="1" t="n">
        <f aca="false">SQRT(B727^2+C727^2)</f>
        <v>364.292555460041</v>
      </c>
      <c r="F727" s="1" t="n">
        <f aca="false">ATAN2(C727,B727)*180/PI()</f>
        <v>2.41533456298022</v>
      </c>
      <c r="G727" s="69" t="n">
        <f aca="false">G726+Y726*dt</f>
        <v>1.78410349023066</v>
      </c>
      <c r="H727" s="69" t="n">
        <f aca="false">H726+Z726*dt</f>
        <v>49.6859588396889</v>
      </c>
      <c r="I727" s="69" t="n">
        <f aca="false">I726+AA726*dt</f>
        <v>-79.778404983251</v>
      </c>
      <c r="J727" s="1" t="n">
        <f aca="false">SQRT(G727^2+H727^2+I727^2)</f>
        <v>94.002507587589</v>
      </c>
      <c r="K727" s="1" t="n">
        <f aca="false">IF(D727&gt;=hwind,SQRT((G727-vxw)^2+(H727-vyw)^2+I727^2),J727)</f>
        <v>94.002507587589</v>
      </c>
      <c r="L727" s="1" t="n">
        <f aca="false">J727/1.467</f>
        <v>64.0780556152617</v>
      </c>
      <c r="M727" s="70" t="n">
        <f aca="false">cd0+cdspin*(spin/1000)*EXP(-A727/(tau*146.7/K727))</f>
        <v>0.464773953520122</v>
      </c>
      <c r="N727" s="71" t="n">
        <f aca="false">(romega/K727)*EXP(-A727/(tau*146.7/K727))</f>
        <v>0.757099491132848</v>
      </c>
      <c r="O727" s="71" t="n">
        <f aca="false">cl2_*N727/(cl0+cl1_*N727)</f>
        <v>0.360935894600061</v>
      </c>
      <c r="P727" s="71" t="n">
        <f aca="false">IF(D727&gt;=hwind,vxw,0)</f>
        <v>0</v>
      </c>
      <c r="Q727" s="71" t="n">
        <f aca="false">IF(D727&gt;=hwind,vyw,0)</f>
        <v>0</v>
      </c>
      <c r="R727" s="70" t="n">
        <f aca="false">-const*$M727*$K727*(G727-P727)</f>
        <v>-0.418417671953308</v>
      </c>
      <c r="S727" s="70" t="n">
        <f aca="false">-const*$M727*$K727*(H727-Q727)</f>
        <v>-11.6526218015429</v>
      </c>
      <c r="T727" s="70" t="n">
        <f aca="false">-const*$M727*$K727*I727</f>
        <v>18.7100662422472</v>
      </c>
      <c r="U727" s="72" t="n">
        <f aca="false">omega*EXP(-A727/tau)*30/PI()</f>
        <v>5167.14191605539</v>
      </c>
      <c r="V727" s="70" t="n">
        <f aca="false">const*($O727/omega)*K727*(wy*I727-wz*(H727-Q727))</f>
        <v>0.0877929845175626</v>
      </c>
      <c r="W727" s="70" t="n">
        <f aca="false">const*($O727/omega)*K727*(wz*(G727-P727)-wx*I727)</f>
        <v>14.3145118321525</v>
      </c>
      <c r="X727" s="70" t="n">
        <f aca="false">const*($O727/omega)*K727*(wx*(H727-Q727)-wy*(G727-P727))</f>
        <v>8.91703560157682</v>
      </c>
      <c r="Y727" s="70" t="n">
        <f aca="false">R727+V727</f>
        <v>-0.330624687435745</v>
      </c>
      <c r="Z727" s="70" t="n">
        <f aca="false">S727+W727</f>
        <v>2.66189003060957</v>
      </c>
      <c r="AA727" s="70" t="n">
        <f aca="false">T727+X727-32.174</f>
        <v>-4.54689815617596</v>
      </c>
      <c r="AB727" s="0" t="n">
        <f aca="false">IF(($D727-height)*($D728-height)&lt;0,1,0)</f>
        <v>0</v>
      </c>
    </row>
    <row r="728" customFormat="false" ht="12.75" hidden="false" customHeight="false" outlineLevel="0" collapsed="false">
      <c r="A728" s="0" t="n">
        <f aca="false">A727+dt</f>
        <v>6.9599999999999</v>
      </c>
      <c r="B728" s="70" t="n">
        <f aca="false">B727+G727*dt+0.5*Y727*dt*dt</f>
        <v>15.3702260961419</v>
      </c>
      <c r="C728" s="70" t="n">
        <f aca="false">C727+H727*dt+0.5*Z727*dt*dt</f>
        <v>364.465905818279</v>
      </c>
      <c r="D728" s="70" t="n">
        <f aca="false">D727+I727*dt+0.5*AA727*dt*dt</f>
        <v>-216.572961680117</v>
      </c>
      <c r="E728" s="1" t="n">
        <f aca="false">SQRT(B728^2+C728^2)</f>
        <v>364.789857800604</v>
      </c>
      <c r="F728" s="1" t="n">
        <f aca="false">ATAN2(C728,B728)*180/PI()</f>
        <v>2.41484198740146</v>
      </c>
      <c r="G728" s="69" t="n">
        <f aca="false">G727+Y727*dt</f>
        <v>1.7807972433563</v>
      </c>
      <c r="H728" s="69" t="n">
        <f aca="false">H727+Z727*dt</f>
        <v>49.712577739995</v>
      </c>
      <c r="I728" s="69" t="n">
        <f aca="false">I727+AA727*dt</f>
        <v>-79.8238739648128</v>
      </c>
      <c r="J728" s="1" t="n">
        <f aca="false">SQRT(G728^2+H728^2+I728^2)</f>
        <v>94.0551034188327</v>
      </c>
      <c r="K728" s="1" t="n">
        <f aca="false">IF(D728&gt;=hwind,SQRT((G728-vxw)^2+(H728-vyw)^2+I728^2),J728)</f>
        <v>94.0551034188327</v>
      </c>
      <c r="L728" s="1" t="n">
        <f aca="false">J728/1.467</f>
        <v>64.113908260963</v>
      </c>
      <c r="M728" s="70" t="n">
        <f aca="false">cd0+cdspin*(spin/1000)*EXP(-A728/(tau*146.7/K728))</f>
        <v>0.464725297918432</v>
      </c>
      <c r="N728" s="71" t="n">
        <f aca="false">(romega/K728)*EXP(-A728/(tau*146.7/K728))</f>
        <v>0.756451592640015</v>
      </c>
      <c r="O728" s="71" t="n">
        <f aca="false">cl2_*N728/(cl0+cl1_*N728)</f>
        <v>0.360859195325471</v>
      </c>
      <c r="P728" s="71" t="n">
        <f aca="false">IF(D728&gt;=hwind,vxw,0)</f>
        <v>0</v>
      </c>
      <c r="Q728" s="71" t="n">
        <f aca="false">IF(D728&gt;=hwind,vyw,0)</f>
        <v>0</v>
      </c>
      <c r="R728" s="70" t="n">
        <f aca="false">-const*$M728*$K728*(G728-P728)</f>
        <v>-0.417832204108627</v>
      </c>
      <c r="S728" s="70" t="n">
        <f aca="false">-const*$M728*$K728*(H728-Q728)</f>
        <v>-11.664166713261</v>
      </c>
      <c r="T728" s="70" t="n">
        <f aca="false">-const*$M728*$K728*I728</f>
        <v>18.7292435023911</v>
      </c>
      <c r="U728" s="72" t="n">
        <f aca="false">omega*EXP(-A728/tau)*30/PI()</f>
        <v>5165.41982244825</v>
      </c>
      <c r="V728" s="70" t="n">
        <f aca="false">const*($O728/omega)*K728*(wy*I728-wz*(H728-Q728))</f>
        <v>0.0878323377017339</v>
      </c>
      <c r="W728" s="70" t="n">
        <f aca="false">const*($O728/omega)*K728*(wz*(G728-P728)-wx*I728)</f>
        <v>14.3277434350922</v>
      </c>
      <c r="X728" s="70" t="n">
        <f aca="false">const*($O728/omega)*K728*(wx*(H728-Q728)-wy*(G728-P728))</f>
        <v>8.92496737573307</v>
      </c>
      <c r="Y728" s="70" t="n">
        <f aca="false">R728+V728</f>
        <v>-0.329999866406893</v>
      </c>
      <c r="Z728" s="70" t="n">
        <f aca="false">S728+W728</f>
        <v>2.66357672183118</v>
      </c>
      <c r="AA728" s="70" t="n">
        <f aca="false">T728+X728-32.174</f>
        <v>-4.51978912187583</v>
      </c>
      <c r="AB728" s="0" t="n">
        <f aca="false">IF(($D728-height)*($D729-height)&lt;0,1,0)</f>
        <v>0</v>
      </c>
    </row>
    <row r="729" customFormat="false" ht="12.75" hidden="false" customHeight="false" outlineLevel="0" collapsed="false">
      <c r="A729" s="0" t="n">
        <f aca="false">A728+dt</f>
        <v>6.9699999999999</v>
      </c>
      <c r="B729" s="70" t="n">
        <f aca="false">B728+G728*dt+0.5*Y728*dt*dt</f>
        <v>15.3880175685821</v>
      </c>
      <c r="C729" s="70" t="n">
        <f aca="false">C728+H728*dt+0.5*Z728*dt*dt</f>
        <v>364.963164774515</v>
      </c>
      <c r="D729" s="70" t="n">
        <f aca="false">D728+I728*dt+0.5*AA728*dt*dt</f>
        <v>-217.371426409222</v>
      </c>
      <c r="E729" s="1" t="n">
        <f aca="false">SQRT(B729^2+C729^2)</f>
        <v>365.287424813558</v>
      </c>
      <c r="F729" s="1" t="n">
        <f aca="false">ATAN2(C729,B729)*180/PI()</f>
        <v>2.4143438172184</v>
      </c>
      <c r="G729" s="69" t="n">
        <f aca="false">G728+Y728*dt</f>
        <v>1.77749724469223</v>
      </c>
      <c r="H729" s="69" t="n">
        <f aca="false">H728+Z728*dt</f>
        <v>49.7392135072133</v>
      </c>
      <c r="I729" s="69" t="n">
        <f aca="false">I728+AA728*dt</f>
        <v>-79.8690718560315</v>
      </c>
      <c r="J729" s="1" t="n">
        <f aca="false">SQRT(G729^2+H729^2+I729^2)</f>
        <v>94.1074784271419</v>
      </c>
      <c r="K729" s="1" t="n">
        <f aca="false">IF(D729&gt;=hwind,SQRT((G729-vxw)^2+(H729-vyw)^2+I729^2),J729)</f>
        <v>94.1074784271419</v>
      </c>
      <c r="L729" s="1" t="n">
        <f aca="false">J729/1.467</f>
        <v>64.1496103797831</v>
      </c>
      <c r="M729" s="70" t="n">
        <f aca="false">cd0+cdspin*(spin/1000)*EXP(-A729/(tau*146.7/K729))</f>
        <v>0.464676674896412</v>
      </c>
      <c r="N729" s="71" t="n">
        <f aca="false">(romega/K729)*EXP(-A729/(tau*146.7/K729))</f>
        <v>0.755806342106678</v>
      </c>
      <c r="O729" s="71" t="n">
        <f aca="false">cl2_*N729/(cl0+cl1_*N729)</f>
        <v>0.360782711302157</v>
      </c>
      <c r="P729" s="71" t="n">
        <f aca="false">IF(D729&gt;=hwind,vxw,0)</f>
        <v>0</v>
      </c>
      <c r="Q729" s="71" t="n">
        <f aca="false">IF(D729&gt;=hwind,vyw,0)</f>
        <v>0</v>
      </c>
      <c r="R729" s="70" t="n">
        <f aca="false">-const*$M729*$K729*(G729-P729)</f>
        <v>-0.41724649905607</v>
      </c>
      <c r="S729" s="70" t="n">
        <f aca="false">-const*$M729*$K729*(H729-Q729)</f>
        <v>-11.6756933174772</v>
      </c>
      <c r="T729" s="70" t="n">
        <f aca="false">-const*$M729*$K729*I729</f>
        <v>18.7483219534087</v>
      </c>
      <c r="U729" s="72" t="n">
        <f aca="false">omega*EXP(-A729/tau)*30/PI()</f>
        <v>5163.69830277665</v>
      </c>
      <c r="V729" s="70" t="n">
        <f aca="false">const*($O729/omega)*K729*(wy*I729-wz*(H729-Q729))</f>
        <v>0.0878757233746329</v>
      </c>
      <c r="W729" s="70" t="n">
        <f aca="false">const*($O729/omega)*K729*(wz*(G729-P729)-wx*I729)</f>
        <v>14.3409032949577</v>
      </c>
      <c r="X729" s="70" t="n">
        <f aca="false">const*($O729/omega)*K729*(wx*(H729-Q729)-wy*(G729-P729))</f>
        <v>8.93288770171796</v>
      </c>
      <c r="Y729" s="70" t="n">
        <f aca="false">R729+V729</f>
        <v>-0.329370775681437</v>
      </c>
      <c r="Z729" s="70" t="n">
        <f aca="false">S729+W729</f>
        <v>2.6652099774805</v>
      </c>
      <c r="AA729" s="70" t="n">
        <f aca="false">T729+X729-32.174</f>
        <v>-4.49279034487331</v>
      </c>
      <c r="AB729" s="0" t="n">
        <f aca="false">IF(($D729-height)*($D730-height)&lt;0,1,0)</f>
        <v>0</v>
      </c>
    </row>
    <row r="730" customFormat="false" ht="12.75" hidden="false" customHeight="false" outlineLevel="0" collapsed="false">
      <c r="A730" s="0" t="n">
        <f aca="false">A729+dt</f>
        <v>6.9799999999999</v>
      </c>
      <c r="B730" s="70" t="n">
        <f aca="false">B729+G729*dt+0.5*Y729*dt*dt</f>
        <v>15.4057760724903</v>
      </c>
      <c r="C730" s="70" t="n">
        <f aca="false">C729+H729*dt+0.5*Z729*dt*dt</f>
        <v>365.460690170086</v>
      </c>
      <c r="D730" s="70" t="n">
        <f aca="false">D729+I729*dt+0.5*AA729*dt*dt</f>
        <v>-218.170341767299</v>
      </c>
      <c r="E730" s="1" t="n">
        <f aca="false">SQRT(B730^2+C730^2)</f>
        <v>365.785256668433</v>
      </c>
      <c r="F730" s="1" t="n">
        <f aca="false">ATAN2(C730,B730)*180/PI()</f>
        <v>2.41384008505962</v>
      </c>
      <c r="G730" s="69" t="n">
        <f aca="false">G729+Y729*dt</f>
        <v>1.77420353693542</v>
      </c>
      <c r="H730" s="69" t="n">
        <f aca="false">H729+Z729*dt</f>
        <v>49.7658656069881</v>
      </c>
      <c r="I730" s="69" t="n">
        <f aca="false">I729+AA729*dt</f>
        <v>-79.9139997594803</v>
      </c>
      <c r="J730" s="1" t="n">
        <f aca="false">SQRT(G730^2+H730^2+I730^2)</f>
        <v>94.1596332584271</v>
      </c>
      <c r="K730" s="1" t="n">
        <f aca="false">IF(D730&gt;=hwind,SQRT((G730-vxw)^2+(H730-vyw)^2+I730^2),J730)</f>
        <v>94.1596332584271</v>
      </c>
      <c r="L730" s="1" t="n">
        <f aca="false">J730/1.467</f>
        <v>64.1851624120157</v>
      </c>
      <c r="M730" s="70" t="n">
        <f aca="false">cd0+cdspin*(spin/1000)*EXP(-A730/(tau*146.7/K730))</f>
        <v>0.464628084512412</v>
      </c>
      <c r="N730" s="71" t="n">
        <f aca="false">(romega/K730)*EXP(-A730/(tau*146.7/K730))</f>
        <v>0.755163725663176</v>
      </c>
      <c r="O730" s="71" t="n">
        <f aca="false">cl2_*N730/(cl0+cl1_*N730)</f>
        <v>0.360706441902036</v>
      </c>
      <c r="P730" s="71" t="n">
        <f aca="false">IF(D730&gt;=hwind,vxw,0)</f>
        <v>0</v>
      </c>
      <c r="Q730" s="71" t="n">
        <f aca="false">IF(D730&gt;=hwind,vyw,0)</f>
        <v>0</v>
      </c>
      <c r="R730" s="70" t="n">
        <f aca="false">-const*$M730*$K730*(G730-P730)</f>
        <v>-0.416660577639569</v>
      </c>
      <c r="S730" s="70" t="n">
        <f aca="false">-const*$M730*$K730*(H730-Q730)</f>
        <v>-11.6872015407867</v>
      </c>
      <c r="T730" s="70" t="n">
        <f aca="false">-const*$M730*$K730*I730</f>
        <v>18.7673018388789</v>
      </c>
      <c r="U730" s="72" t="n">
        <f aca="false">omega*EXP(-A730/tau)*30/PI()</f>
        <v>5161.97735684932</v>
      </c>
      <c r="V730" s="70" t="n">
        <f aca="false">const*($O730/omega)*K730*(wy*I730-wz*(H730-Q730))</f>
        <v>0.0879231180898275</v>
      </c>
      <c r="W730" s="70" t="n">
        <f aca="false">const*($O730/omega)*K730*(wz*(G730-P730)-wx*I730)</f>
        <v>14.3539916188777</v>
      </c>
      <c r="X730" s="70" t="n">
        <f aca="false">const*($O730/omega)*K730*(wx*(H730-Q730)-wy*(G730-P730))</f>
        <v>8.94079652484461</v>
      </c>
      <c r="Y730" s="70" t="n">
        <f aca="false">R730+V730</f>
        <v>-0.328737459549741</v>
      </c>
      <c r="Z730" s="70" t="n">
        <f aca="false">S730+W730</f>
        <v>2.66679007809098</v>
      </c>
      <c r="AA730" s="70" t="n">
        <f aca="false">T730+X730-32.174</f>
        <v>-4.46590163627652</v>
      </c>
      <c r="AB730" s="0" t="n">
        <f aca="false">IF(($D730-height)*($D731-height)&lt;0,1,0)</f>
        <v>0</v>
      </c>
    </row>
    <row r="731" customFormat="false" ht="12.75" hidden="false" customHeight="false" outlineLevel="0" collapsed="false">
      <c r="A731" s="0" t="n">
        <f aca="false">A730+dt</f>
        <v>6.9899999999999</v>
      </c>
      <c r="B731" s="70" t="n">
        <f aca="false">B730+G730*dt+0.5*Y730*dt*dt</f>
        <v>15.4235016709866</v>
      </c>
      <c r="C731" s="70" t="n">
        <f aca="false">C730+H730*dt+0.5*Z730*dt*dt</f>
        <v>365.95848216566</v>
      </c>
      <c r="D731" s="70" t="n">
        <f aca="false">D730+I730*dt+0.5*AA730*dt*dt</f>
        <v>-218.969705059976</v>
      </c>
      <c r="E731" s="1" t="n">
        <f aca="false">SQRT(B731^2+C731^2)</f>
        <v>366.283353529462</v>
      </c>
      <c r="F731" s="1" t="n">
        <f aca="false">ATAN2(C731,B731)*180/PI()</f>
        <v>2.41333082350288</v>
      </c>
      <c r="G731" s="69" t="n">
        <f aca="false">G730+Y730*dt</f>
        <v>1.77091616233992</v>
      </c>
      <c r="H731" s="69" t="n">
        <f aca="false">H730+Z730*dt</f>
        <v>49.792533507769</v>
      </c>
      <c r="I731" s="69" t="n">
        <f aca="false">I730+AA730*dt</f>
        <v>-79.9586587758431</v>
      </c>
      <c r="J731" s="1" t="n">
        <f aca="false">SQRT(G731^2+H731^2+I731^2)</f>
        <v>94.2115685593231</v>
      </c>
      <c r="K731" s="1" t="n">
        <f aca="false">IF(D731&gt;=hwind,SQRT((G731-vxw)^2+(H731-vyw)^2+I731^2),J731)</f>
        <v>94.2115685593231</v>
      </c>
      <c r="L731" s="1" t="n">
        <f aca="false">J731/1.467</f>
        <v>64.2205647984479</v>
      </c>
      <c r="M731" s="70" t="n">
        <f aca="false">cd0+cdspin*(spin/1000)*EXP(-A731/(tau*146.7/K731))</f>
        <v>0.464579526823554</v>
      </c>
      <c r="N731" s="71" t="n">
        <f aca="false">(romega/K731)*EXP(-A731/(tau*146.7/K731))</f>
        <v>0.754523729513775</v>
      </c>
      <c r="O731" s="71" t="n">
        <f aca="false">cl2_*N731/(cl0+cl1_*N731)</f>
        <v>0.360630386496609</v>
      </c>
      <c r="P731" s="71" t="n">
        <f aca="false">IF(D731&gt;=hwind,vxw,0)</f>
        <v>0</v>
      </c>
      <c r="Q731" s="71" t="n">
        <f aca="false">IF(D731&gt;=hwind,vyw,0)</f>
        <v>0</v>
      </c>
      <c r="R731" s="70" t="n">
        <f aca="false">-const*$M731*$K731*(G731-P731)</f>
        <v>-0.416074460572265</v>
      </c>
      <c r="S731" s="70" t="n">
        <f aca="false">-const*$M731*$K731*(H731-Q731)</f>
        <v>-11.6986913103766</v>
      </c>
      <c r="T731" s="70" t="n">
        <f aca="false">-const*$M731*$K731*I731</f>
        <v>18.7861834036697</v>
      </c>
      <c r="U731" s="72" t="n">
        <f aca="false">omega*EXP(-A731/tau)*30/PI()</f>
        <v>5160.25698447503</v>
      </c>
      <c r="V731" s="70" t="n">
        <f aca="false">const*($O731/omega)*K731*(wy*I731-wz*(H731-Q731))</f>
        <v>0.0879744984062279</v>
      </c>
      <c r="W731" s="70" t="n">
        <f aca="false">const*($O731/omega)*K731*(wz*(G731-P731)-wx*I731)</f>
        <v>14.3670086145869</v>
      </c>
      <c r="X731" s="70" t="n">
        <f aca="false">const*($O731/omega)*K731*(wx*(H731-Q731)-wy*(G731-P731))</f>
        <v>8.94869379081556</v>
      </c>
      <c r="Y731" s="70" t="n">
        <f aca="false">R731+V731</f>
        <v>-0.328099962166037</v>
      </c>
      <c r="Z731" s="70" t="n">
        <f aca="false">S731+W731</f>
        <v>2.66831730421035</v>
      </c>
      <c r="AA731" s="70" t="n">
        <f aca="false">T731+X731-32.174</f>
        <v>-4.43912280551471</v>
      </c>
      <c r="AB731" s="0" t="n">
        <f aca="false">IF(($D731-height)*($D732-height)&lt;0,1,0)</f>
        <v>0</v>
      </c>
    </row>
    <row r="732" customFormat="false" ht="12.75" hidden="false" customHeight="false" outlineLevel="0" collapsed="false">
      <c r="A732" s="0" t="n">
        <f aca="false">A731+dt</f>
        <v>6.9999999999999</v>
      </c>
      <c r="B732" s="70" t="n">
        <f aca="false">B731+G731*dt+0.5*Y731*dt*dt</f>
        <v>15.4411944276119</v>
      </c>
      <c r="C732" s="70" t="n">
        <f aca="false">C731+H731*dt+0.5*Z731*dt*dt</f>
        <v>366.456540916603</v>
      </c>
      <c r="D732" s="70" t="n">
        <f aca="false">D731+I731*dt+0.5*AA731*dt*dt</f>
        <v>-219.769513603875</v>
      </c>
      <c r="E732" s="1" t="n">
        <f aca="false">SQRT(B732^2+C732^2)</f>
        <v>366.781715555605</v>
      </c>
      <c r="F732" s="1" t="n">
        <f aca="false">ATAN2(C732,B732)*180/PI()</f>
        <v>2.41281606507436</v>
      </c>
      <c r="G732" s="69" t="n">
        <f aca="false">G731+Y731*dt</f>
        <v>1.76763516271826</v>
      </c>
      <c r="H732" s="69" t="n">
        <f aca="false">H731+Z731*dt</f>
        <v>49.8192166808112</v>
      </c>
      <c r="I732" s="69" t="n">
        <f aca="false">I731+AA731*dt</f>
        <v>-80.0030500038982</v>
      </c>
      <c r="J732" s="1" t="n">
        <f aca="false">SQRT(G732^2+H732^2+I732^2)</f>
        <v>94.2632849771549</v>
      </c>
      <c r="K732" s="1" t="n">
        <f aca="false">IF(D732&gt;=hwind,SQRT((G732-vxw)^2+(H732-vyw)^2+I732^2),J732)</f>
        <v>94.2632849771549</v>
      </c>
      <c r="L732" s="1" t="n">
        <f aca="false">J732/1.467</f>
        <v>64.2558179803374</v>
      </c>
      <c r="M732" s="70" t="n">
        <f aca="false">cd0+cdspin*(spin/1000)*EXP(-A732/(tau*146.7/K732))</f>
        <v>0.464531001885745</v>
      </c>
      <c r="N732" s="71" t="n">
        <f aca="false">(romega/K732)*EXP(-A732/(tau*146.7/K732))</f>
        <v>0.753886339936292</v>
      </c>
      <c r="O732" s="71" t="n">
        <f aca="false">cl2_*N732/(cl0+cl1_*N732)</f>
        <v>0.360554544456989</v>
      </c>
      <c r="P732" s="71" t="n">
        <f aca="false">IF(D732&gt;=hwind,vxw,0)</f>
        <v>0</v>
      </c>
      <c r="Q732" s="71" t="n">
        <f aca="false">IF(D732&gt;=hwind,vyw,0)</f>
        <v>0</v>
      </c>
      <c r="R732" s="70" t="n">
        <f aca="false">-const*$M732*$K732*(G732-P732)</f>
        <v>-0.415488168436327</v>
      </c>
      <c r="S732" s="70" t="n">
        <f aca="false">-const*$M732*$K732*(H732-Q732)</f>
        <v>-11.7101625540258</v>
      </c>
      <c r="T732" s="70" t="n">
        <f aca="false">-const*$M732*$K732*I732</f>
        <v>18.8049668939165</v>
      </c>
      <c r="U732" s="72" t="n">
        <f aca="false">omega*EXP(-A732/tau)*30/PI()</f>
        <v>5158.53718546263</v>
      </c>
      <c r="V732" s="70" t="n">
        <f aca="false">const*($O732/omega)*K732*(wy*I732-wz*(H732-Q732))</f>
        <v>0.0880298408893429</v>
      </c>
      <c r="W732" s="70" t="n">
        <f aca="false">const*($O732/omega)*K732*(wz*(G732-P732)-wx*I732)</f>
        <v>14.379954490411</v>
      </c>
      <c r="X732" s="70" t="n">
        <f aca="false">const*($O732/omega)*K732*(wx*(H732-Q732)-wy*(G732-P732))</f>
        <v>8.95657944572361</v>
      </c>
      <c r="Y732" s="70" t="n">
        <f aca="false">R732+V732</f>
        <v>-0.327458327546984</v>
      </c>
      <c r="Z732" s="70" t="n">
        <f aca="false">S732+W732</f>
        <v>2.66979193638516</v>
      </c>
      <c r="AA732" s="70" t="n">
        <f aca="false">T732+X732-32.174</f>
        <v>-4.41245366035992</v>
      </c>
      <c r="AB732" s="0" t="n">
        <f aca="false">IF(($D732-height)*($D733-height)&lt;0,1,0)</f>
        <v>0</v>
      </c>
    </row>
    <row r="733" customFormat="false" ht="12.75" hidden="false" customHeight="false" outlineLevel="0" collapsed="false">
      <c r="A733" s="0" t="n">
        <f aca="false">A732+dt</f>
        <v>7.0099999999999</v>
      </c>
      <c r="B733" s="70" t="n">
        <f aca="false">B732+G732*dt+0.5*Y732*dt*dt</f>
        <v>15.4588544063227</v>
      </c>
      <c r="C733" s="70" t="n">
        <f aca="false">C732+H732*dt+0.5*Z732*dt*dt</f>
        <v>366.954866573008</v>
      </c>
      <c r="D733" s="70" t="n">
        <f aca="false">D732+I732*dt+0.5*AA732*dt*dt</f>
        <v>-220.569764726597</v>
      </c>
      <c r="E733" s="1" t="n">
        <f aca="false">SQRT(B733^2+C733^2)</f>
        <v>367.280342900583</v>
      </c>
      <c r="F733" s="1" t="n">
        <f aca="false">ATAN2(C733,B733)*180/PI()</f>
        <v>2.41229584224791</v>
      </c>
      <c r="G733" s="69" t="n">
        <f aca="false">G732+Y732*dt</f>
        <v>1.76436057944279</v>
      </c>
      <c r="H733" s="69" t="n">
        <f aca="false">H732+Z732*dt</f>
        <v>49.845914600175</v>
      </c>
      <c r="I733" s="69" t="n">
        <f aca="false">I732+AA732*dt</f>
        <v>-80.0471745405018</v>
      </c>
      <c r="J733" s="1" t="n">
        <f aca="false">SQRT(G733^2+H733^2+I733^2)</f>
        <v>94.3147831599044</v>
      </c>
      <c r="K733" s="1" t="n">
        <f aca="false">IF(D733&gt;=hwind,SQRT((G733-vxw)^2+(H733-vyw)^2+I733^2),J733)</f>
        <v>94.3147831599044</v>
      </c>
      <c r="L733" s="1" t="n">
        <f aca="false">J733/1.467</f>
        <v>64.2909223993895</v>
      </c>
      <c r="M733" s="70" t="n">
        <f aca="false">cd0+cdspin*(spin/1000)*EXP(-A733/(tau*146.7/K733))</f>
        <v>0.464482509753682</v>
      </c>
      <c r="N733" s="71" t="n">
        <f aca="false">(romega/K733)*EXP(-A733/(tau*146.7/K733))</f>
        <v>0.753251543281733</v>
      </c>
      <c r="O733" s="71" t="n">
        <f aca="false">cl2_*N733/(cl0+cl1_*N733)</f>
        <v>0.36047891515393</v>
      </c>
      <c r="P733" s="71" t="n">
        <f aca="false">IF(D733&gt;=hwind,vxw,0)</f>
        <v>0</v>
      </c>
      <c r="Q733" s="71" t="n">
        <f aca="false">IF(D733&gt;=hwind,vyw,0)</f>
        <v>0</v>
      </c>
      <c r="R733" s="70" t="n">
        <f aca="false">-const*$M733*$K733*(G733-P733)</f>
        <v>-0.414901721682779</v>
      </c>
      <c r="S733" s="70" t="n">
        <f aca="false">-const*$M733*$K733*(H733-Q733)</f>
        <v>-11.7216152001066</v>
      </c>
      <c r="T733" s="70" t="n">
        <f aca="false">-const*$M733*$K733*I733</f>
        <v>18.8236525569988</v>
      </c>
      <c r="U733" s="72" t="n">
        <f aca="false">omega*EXP(-A733/tau)*30/PI()</f>
        <v>5156.81795962103</v>
      </c>
      <c r="V733" s="70" t="n">
        <f aca="false">const*($O733/omega)*K733*(wy*I733-wz*(H733-Q733))</f>
        <v>0.0880891221125211</v>
      </c>
      <c r="W733" s="70" t="n">
        <f aca="false">const*($O733/omega)*K733*(wz*(G733-P733)-wx*I733)</f>
        <v>14.392829455252</v>
      </c>
      <c r="X733" s="70" t="n">
        <f aca="false">const*($O733/omega)*K733*(wx*(H733-Q733)-wy*(G733-P733))</f>
        <v>8.96445343605267</v>
      </c>
      <c r="Y733" s="70" t="n">
        <f aca="false">R733+V733</f>
        <v>-0.326812599570258</v>
      </c>
      <c r="Z733" s="70" t="n">
        <f aca="false">S733+W733</f>
        <v>2.67121425514549</v>
      </c>
      <c r="AA733" s="70" t="n">
        <f aca="false">T733+X733-32.174</f>
        <v>-4.38589400694853</v>
      </c>
      <c r="AB733" s="0" t="n">
        <f aca="false">IF(($D733-height)*($D734-height)&lt;0,1,0)</f>
        <v>0</v>
      </c>
    </row>
    <row r="734" customFormat="false" ht="12.75" hidden="false" customHeight="false" outlineLevel="0" collapsed="false">
      <c r="A734" s="0" t="n">
        <f aca="false">A733+dt</f>
        <v>7.0199999999999</v>
      </c>
      <c r="B734" s="70" t="n">
        <f aca="false">B733+G733*dt+0.5*Y733*dt*dt</f>
        <v>15.4764816714872</v>
      </c>
      <c r="C734" s="70" t="n">
        <f aca="false">C733+H733*dt+0.5*Z733*dt*dt</f>
        <v>367.453459279722</v>
      </c>
      <c r="D734" s="70" t="n">
        <f aca="false">D733+I733*dt+0.5*AA733*dt*dt</f>
        <v>-221.370455766702</v>
      </c>
      <c r="E734" s="1" t="n">
        <f aca="false">SQRT(B734^2+C734^2)</f>
        <v>367.779235712897</v>
      </c>
      <c r="F734" s="1" t="n">
        <f aca="false">ATAN2(C734,B734)*180/PI()</f>
        <v>2.41177018744426</v>
      </c>
      <c r="G734" s="69" t="n">
        <f aca="false">G733+Y733*dt</f>
        <v>1.76109245344709</v>
      </c>
      <c r="H734" s="69" t="n">
        <f aca="false">H733+Z733*dt</f>
        <v>49.8726267427265</v>
      </c>
      <c r="I734" s="69" t="n">
        <f aca="false">I733+AA733*dt</f>
        <v>-80.0910334805713</v>
      </c>
      <c r="J734" s="1" t="n">
        <f aca="false">SQRT(G734^2+H734^2+I734^2)</f>
        <v>94.3660637561772</v>
      </c>
      <c r="K734" s="1" t="n">
        <f aca="false">IF(D734&gt;=hwind,SQRT((G734-vxw)^2+(H734-vyw)^2+I734^2),J734)</f>
        <v>94.3660637561772</v>
      </c>
      <c r="L734" s="1" t="n">
        <f aca="false">J734/1.467</f>
        <v>64.3258784977349</v>
      </c>
      <c r="M734" s="70" t="n">
        <f aca="false">cd0+cdspin*(spin/1000)*EXP(-A734/(tau*146.7/K734))</f>
        <v>0.464434050480865</v>
      </c>
      <c r="N734" s="71" t="n">
        <f aca="false">(romega/K734)*EXP(-A734/(tau*146.7/K734))</f>
        <v>0.752619325973926</v>
      </c>
      <c r="O734" s="71" t="n">
        <f aca="false">cl2_*N734/(cl0+cl1_*N734)</f>
        <v>0.360403497957857</v>
      </c>
      <c r="P734" s="71" t="n">
        <f aca="false">IF(D734&gt;=hwind,vxw,0)</f>
        <v>0</v>
      </c>
      <c r="Q734" s="71" t="n">
        <f aca="false">IF(D734&gt;=hwind,vyw,0)</f>
        <v>0</v>
      </c>
      <c r="R734" s="70" t="n">
        <f aca="false">-const*$M734*$K734*(G734-P734)</f>
        <v>-0.414315140631345</v>
      </c>
      <c r="S734" s="70" t="n">
        <f aca="false">-const*$M734*$K734*(H734-Q734)</f>
        <v>-11.7330491775843</v>
      </c>
      <c r="T734" s="70" t="n">
        <f aca="false">-const*$M734*$K734*I734</f>
        <v>18.8422406415188</v>
      </c>
      <c r="U734" s="72" t="n">
        <f aca="false">omega*EXP(-A734/tau)*30/PI()</f>
        <v>5155.09930675921</v>
      </c>
      <c r="V734" s="70" t="n">
        <f aca="false">const*($O734/omega)*K734*(wy*I734-wz*(H734-Q734))</f>
        <v>0.0881523186581781</v>
      </c>
      <c r="W734" s="70" t="n">
        <f aca="false">const*($O734/omega)*K734*(wz*(G734-P734)-wx*I734)</f>
        <v>14.4056337185742</v>
      </c>
      <c r="X734" s="70" t="n">
        <f aca="false">const*($O734/omega)*K734*(wx*(H734-Q734)-wy*(G734-P734))</f>
        <v>8.97231570867852</v>
      </c>
      <c r="Y734" s="70" t="n">
        <f aca="false">R734+V734</f>
        <v>-0.326162821973167</v>
      </c>
      <c r="Z734" s="70" t="n">
        <f aca="false">S734+W734</f>
        <v>2.67258454098985</v>
      </c>
      <c r="AA734" s="70" t="n">
        <f aca="false">T734+X734-32.174</f>
        <v>-4.35944364980271</v>
      </c>
      <c r="AB734" s="0" t="n">
        <f aca="false">IF(($D734-height)*($D735-height)&lt;0,1,0)</f>
        <v>0</v>
      </c>
    </row>
    <row r="735" customFormat="false" ht="12.75" hidden="false" customHeight="false" outlineLevel="0" collapsed="false">
      <c r="A735" s="0" t="n">
        <f aca="false">A734+dt</f>
        <v>7.02999999999989</v>
      </c>
      <c r="B735" s="70" t="n">
        <f aca="false">B734+G734*dt+0.5*Y734*dt*dt</f>
        <v>15.4940762878806</v>
      </c>
      <c r="C735" s="70" t="n">
        <f aca="false">C734+H734*dt+0.5*Z734*dt*dt</f>
        <v>367.952319176377</v>
      </c>
      <c r="D735" s="70" t="n">
        <f aca="false">D734+I734*dt+0.5*AA734*dt*dt</f>
        <v>-222.17158407369</v>
      </c>
      <c r="E735" s="1" t="n">
        <f aca="false">SQRT(B735^2+C735^2)</f>
        <v>368.278394135861</v>
      </c>
      <c r="F735" s="1" t="n">
        <f aca="false">ATAN2(C735,B735)*180/PI()</f>
        <v>2.41123913303029</v>
      </c>
      <c r="G735" s="69" t="n">
        <f aca="false">G734+Y734*dt</f>
        <v>1.75783082522735</v>
      </c>
      <c r="H735" s="69" t="n">
        <f aca="false">H734+Z734*dt</f>
        <v>49.8993525881364</v>
      </c>
      <c r="I735" s="69" t="n">
        <f aca="false">I734+AA734*dt</f>
        <v>-80.1346279170693</v>
      </c>
      <c r="J735" s="1" t="n">
        <f aca="false">SQRT(G735^2+H735^2+I735^2)</f>
        <v>94.4171274151698</v>
      </c>
      <c r="K735" s="1" t="n">
        <f aca="false">IF(D735&gt;=hwind,SQRT((G735-vxw)^2+(H735-vyw)^2+I735^2),J735)</f>
        <v>94.4171274151698</v>
      </c>
      <c r="L735" s="1" t="n">
        <f aca="false">J735/1.467</f>
        <v>64.3606867179072</v>
      </c>
      <c r="M735" s="70" t="n">
        <f aca="false">cd0+cdspin*(spin/1000)*EXP(-A735/(tau*146.7/K735))</f>
        <v>0.464385624119604</v>
      </c>
      <c r="N735" s="71" t="n">
        <f aca="false">(romega/K735)*EXP(-A735/(tau*146.7/K735))</f>
        <v>0.751989674509152</v>
      </c>
      <c r="O735" s="71" t="n">
        <f aca="false">cl2_*N735/(cl0+cl1_*N735)</f>
        <v>0.36032829223889</v>
      </c>
      <c r="P735" s="71" t="n">
        <f aca="false">IF(D735&gt;=hwind,vxw,0)</f>
        <v>0</v>
      </c>
      <c r="Q735" s="71" t="n">
        <f aca="false">IF(D735&gt;=hwind,vyw,0)</f>
        <v>0</v>
      </c>
      <c r="R735" s="70" t="n">
        <f aca="false">-const*$M735*$K735*(G735-P735)</f>
        <v>-0.413728445470299</v>
      </c>
      <c r="S735" s="70" t="n">
        <f aca="false">-const*$M735*$K735*(H735-Q735)</f>
        <v>-11.744464416019</v>
      </c>
      <c r="T735" s="70" t="n">
        <f aca="false">-const*$M735*$K735*I735</f>
        <v>18.8607313972787</v>
      </c>
      <c r="U735" s="72" t="n">
        <f aca="false">omega*EXP(-A735/tau)*30/PI()</f>
        <v>5153.38122668622</v>
      </c>
      <c r="V735" s="70" t="n">
        <f aca="false">const*($O735/omega)*K735*(wy*I735-wz*(H735-Q735))</f>
        <v>0.0882194071190128</v>
      </c>
      <c r="W735" s="70" t="n">
        <f aca="false">const*($O735/omega)*K735*(wz*(G735-P735)-wx*I735)</f>
        <v>14.4183674903892</v>
      </c>
      <c r="X735" s="70" t="n">
        <f aca="false">const*($O735/omega)*K735*(wx*(H735-Q735)-wy*(G735-P735))</f>
        <v>8.98016621086957</v>
      </c>
      <c r="Y735" s="70" t="n">
        <f aca="false">R735+V735</f>
        <v>-0.325509038351286</v>
      </c>
      <c r="Z735" s="70" t="n">
        <f aca="false">S735+W735</f>
        <v>2.67390307437022</v>
      </c>
      <c r="AA735" s="70" t="n">
        <f aca="false">T735+X735-32.174</f>
        <v>-4.33310239185175</v>
      </c>
      <c r="AB735" s="0" t="n">
        <f aca="false">IF(($D735-height)*($D736-height)&lt;0,1,0)</f>
        <v>0</v>
      </c>
    </row>
    <row r="736" customFormat="false" ht="12.75" hidden="false" customHeight="false" outlineLevel="0" collapsed="false">
      <c r="A736" s="0" t="n">
        <f aca="false">A735+dt</f>
        <v>7.03999999999989</v>
      </c>
      <c r="B736" s="70" t="n">
        <f aca="false">B735+G735*dt+0.5*Y735*dt*dt</f>
        <v>15.5116383206809</v>
      </c>
      <c r="C736" s="70" t="n">
        <f aca="false">C735+H735*dt+0.5*Z735*dt*dt</f>
        <v>368.451446397412</v>
      </c>
      <c r="D736" s="70" t="n">
        <f aca="false">D735+I735*dt+0.5*AA735*dt*dt</f>
        <v>-222.97314700798</v>
      </c>
      <c r="E736" s="1" t="n">
        <f aca="false">SQRT(B736^2+C736^2)</f>
        <v>368.777818307631</v>
      </c>
      <c r="F736" s="1" t="n">
        <f aca="false">ATAN2(C736,B736)*180/PI()</f>
        <v>2.41070271131828</v>
      </c>
      <c r="G736" s="69" t="n">
        <f aca="false">G735+Y735*dt</f>
        <v>1.75457573484384</v>
      </c>
      <c r="H736" s="69" t="n">
        <f aca="false">H735+Z735*dt</f>
        <v>49.9260916188801</v>
      </c>
      <c r="I736" s="69" t="n">
        <f aca="false">I735+AA735*dt</f>
        <v>-80.1779589409878</v>
      </c>
      <c r="J736" s="1" t="n">
        <f aca="false">SQRT(G736^2+H736^2+I736^2)</f>
        <v>94.4679747866378</v>
      </c>
      <c r="K736" s="1" t="n">
        <f aca="false">IF(D736&gt;=hwind,SQRT((G736-vxw)^2+(H736-vyw)^2+I736^2),J736)</f>
        <v>94.4679747866378</v>
      </c>
      <c r="L736" s="1" t="n">
        <f aca="false">J736/1.467</f>
        <v>64.3953475028206</v>
      </c>
      <c r="M736" s="70" t="n">
        <f aca="false">cd0+cdspin*(spin/1000)*EXP(-A736/(tau*146.7/K736))</f>
        <v>0.46433723072103</v>
      </c>
      <c r="N736" s="71" t="n">
        <f aca="false">(romega/K736)*EXP(-A736/(tau*146.7/K736))</f>
        <v>0.751362575455784</v>
      </c>
      <c r="O736" s="71" t="n">
        <f aca="false">cl2_*N736/(cl0+cl1_*N736)</f>
        <v>0.360253297366875</v>
      </c>
      <c r="P736" s="71" t="n">
        <f aca="false">IF(D736&gt;=hwind,vxw,0)</f>
        <v>0</v>
      </c>
      <c r="Q736" s="71" t="n">
        <f aca="false">IF(D736&gt;=hwind,vyw,0)</f>
        <v>0</v>
      </c>
      <c r="R736" s="70" t="n">
        <f aca="false">-const*$M736*$K736*(G736-P736)</f>
        <v>-0.413141656256331</v>
      </c>
      <c r="S736" s="70" t="n">
        <f aca="false">-const*$M736*$K736*(H736-Q736)</f>
        <v>-11.7558608455652</v>
      </c>
      <c r="T736" s="70" t="n">
        <f aca="false">-const*$M736*$K736*I736</f>
        <v>18.8791250752592</v>
      </c>
      <c r="U736" s="72" t="n">
        <f aca="false">omega*EXP(-A736/tau)*30/PI()</f>
        <v>5151.66371921114</v>
      </c>
      <c r="V736" s="70" t="n">
        <f aca="false">const*($O736/omega)*K736*(wy*I736-wz*(H736-Q736))</f>
        <v>0.0882903640992068</v>
      </c>
      <c r="W736" s="70" t="n">
        <f aca="false">const*($O736/omega)*K736*(wz*(G736-P736)-wx*I736)</f>
        <v>14.4310309812424</v>
      </c>
      <c r="X736" s="70" t="n">
        <f aca="false">const*($O736/omega)*K736*(wx*(H736-Q736)-wy*(G736-P736))</f>
        <v>8.98800489028756</v>
      </c>
      <c r="Y736" s="70" t="n">
        <f aca="false">R736+V736</f>
        <v>-0.324851292157124</v>
      </c>
      <c r="Z736" s="70" t="n">
        <f aca="false">S736+W736</f>
        <v>2.67517013567726</v>
      </c>
      <c r="AA736" s="70" t="n">
        <f aca="false">T736+X736-32.174</f>
        <v>-4.30687003445319</v>
      </c>
      <c r="AB736" s="0" t="n">
        <f aca="false">IF(($D736-height)*($D737-height)&lt;0,1,0)</f>
        <v>0</v>
      </c>
    </row>
    <row r="737" customFormat="false" ht="12.75" hidden="false" customHeight="false" outlineLevel="0" collapsed="false">
      <c r="A737" s="0" t="n">
        <f aca="false">A736+dt</f>
        <v>7.04999999999989</v>
      </c>
      <c r="B737" s="70" t="n">
        <f aca="false">B736+G736*dt+0.5*Y736*dt*dt</f>
        <v>15.5291678354648</v>
      </c>
      <c r="C737" s="70" t="n">
        <f aca="false">C736+H736*dt+0.5*Z736*dt*dt</f>
        <v>368.950841072107</v>
      </c>
      <c r="D737" s="70" t="n">
        <f aca="false">D736+I736*dt+0.5*AA736*dt*dt</f>
        <v>-223.775141940892</v>
      </c>
      <c r="E737" s="1" t="n">
        <f aca="false">SQRT(B737^2+C737^2)</f>
        <v>369.277508361229</v>
      </c>
      <c r="F737" s="1" t="n">
        <f aca="false">ATAN2(C737,B737)*180/PI()</f>
        <v>2.41016095456516</v>
      </c>
      <c r="G737" s="69" t="n">
        <f aca="false">G736+Y736*dt</f>
        <v>1.75132722192227</v>
      </c>
      <c r="H737" s="69" t="n">
        <f aca="false">H736+Z736*dt</f>
        <v>49.9528433202368</v>
      </c>
      <c r="I737" s="69" t="n">
        <f aca="false">I736+AA736*dt</f>
        <v>-80.2210276413324</v>
      </c>
      <c r="J737" s="1" t="n">
        <f aca="false">SQRT(G737^2+H737^2+I737^2)</f>
        <v>94.5186065208633</v>
      </c>
      <c r="K737" s="1" t="n">
        <f aca="false">IF(D737&gt;=hwind,SQRT((G737-vxw)^2+(H737-vyw)^2+I737^2),J737)</f>
        <v>94.5186065208633</v>
      </c>
      <c r="L737" s="1" t="n">
        <f aca="false">J737/1.467</f>
        <v>64.4298612957487</v>
      </c>
      <c r="M737" s="70" t="n">
        <f aca="false">cd0+cdspin*(spin/1000)*EXP(-A737/(tau*146.7/K737))</f>
        <v>0.4642888703351</v>
      </c>
      <c r="N737" s="71" t="n">
        <f aca="false">(romega/K737)*EXP(-A737/(tau*146.7/K737))</f>
        <v>0.750738015453918</v>
      </c>
      <c r="O737" s="71" t="n">
        <f aca="false">cl2_*N737/(cl0+cl1_*N737)</f>
        <v>0.360178512711409</v>
      </c>
      <c r="P737" s="71" t="n">
        <f aca="false">IF(D737&gt;=hwind,vxw,0)</f>
        <v>0</v>
      </c>
      <c r="Q737" s="71" t="n">
        <f aca="false">IF(D737&gt;=hwind,vyw,0)</f>
        <v>0</v>
      </c>
      <c r="R737" s="70" t="n">
        <f aca="false">-const*$M737*$K737*(G737-P737)</f>
        <v>-0.412554792914432</v>
      </c>
      <c r="S737" s="70" t="n">
        <f aca="false">-const*$M737*$K737*(H737-Q737)</f>
        <v>-11.7672383969728</v>
      </c>
      <c r="T737" s="70" t="n">
        <f aca="false">-const*$M737*$K737*I737</f>
        <v>18.8974219275978</v>
      </c>
      <c r="U737" s="72" t="n">
        <f aca="false">omega*EXP(-A737/tau)*30/PI()</f>
        <v>5149.94678414314</v>
      </c>
      <c r="V737" s="70" t="n">
        <f aca="false">const*($O737/omega)*K737*(wy*I737-wz*(H737-Q737))</f>
        <v>0.0883651662156108</v>
      </c>
      <c r="W737" s="70" t="n">
        <f aca="false">const*($O737/omega)*K737*(wz*(G737-P737)-wx*I737)</f>
        <v>14.4436244021984</v>
      </c>
      <c r="X737" s="70" t="n">
        <f aca="false">const*($O737/omega)*K737*(wx*(H737-Q737)-wy*(G737-P737))</f>
        <v>8.99583169498832</v>
      </c>
      <c r="Y737" s="70" t="n">
        <f aca="false">R737+V737</f>
        <v>-0.324189626698821</v>
      </c>
      <c r="Z737" s="70" t="n">
        <f aca="false">S737+W737</f>
        <v>2.67638600522568</v>
      </c>
      <c r="AA737" s="70" t="n">
        <f aca="false">T737+X737-32.174</f>
        <v>-4.28074637741391</v>
      </c>
      <c r="AB737" s="0" t="n">
        <f aca="false">IF(($D737-height)*($D738-height)&lt;0,1,0)</f>
        <v>0</v>
      </c>
    </row>
    <row r="738" customFormat="false" ht="12.75" hidden="false" customHeight="false" outlineLevel="0" collapsed="false">
      <c r="A738" s="0" t="n">
        <f aca="false">A737+dt</f>
        <v>7.05999999999989</v>
      </c>
      <c r="B738" s="70" t="n">
        <f aca="false">B737+G737*dt+0.5*Y737*dt*dt</f>
        <v>15.5466648982026</v>
      </c>
      <c r="C738" s="70" t="n">
        <f aca="false">C737+H737*dt+0.5*Z737*dt*dt</f>
        <v>369.45050332461</v>
      </c>
      <c r="D738" s="70" t="n">
        <f aca="false">D737+I737*dt+0.5*AA737*dt*dt</f>
        <v>-224.577566254624</v>
      </c>
      <c r="E738" s="1" t="n">
        <f aca="false">SQRT(B738^2+C738^2)</f>
        <v>369.777464424571</v>
      </c>
      <c r="F738" s="1" t="n">
        <f aca="false">ATAN2(C738,B738)*180/PI()</f>
        <v>2.40961389497177</v>
      </c>
      <c r="G738" s="69" t="n">
        <f aca="false">G737+Y737*dt</f>
        <v>1.74808532565528</v>
      </c>
      <c r="H738" s="69" t="n">
        <f aca="false">H737+Z737*dt</f>
        <v>49.9796071802891</v>
      </c>
      <c r="I738" s="69" t="n">
        <f aca="false">I737+AA737*dt</f>
        <v>-80.2638351051065</v>
      </c>
      <c r="J738" s="1" t="n">
        <f aca="false">SQRT(G738^2+H738^2+I738^2)</f>
        <v>94.5690232686238</v>
      </c>
      <c r="K738" s="1" t="n">
        <f aca="false">IF(D738&gt;=hwind,SQRT((G738-vxw)^2+(H738-vyw)^2+I738^2),J738)</f>
        <v>94.5690232686238</v>
      </c>
      <c r="L738" s="1" t="n">
        <f aca="false">J738/1.467</f>
        <v>64.4642285403025</v>
      </c>
      <c r="M738" s="70" t="n">
        <f aca="false">cd0+cdspin*(spin/1000)*EXP(-A738/(tau*146.7/K738))</f>
        <v>0.464240543010612</v>
      </c>
      <c r="N738" s="71" t="n">
        <f aca="false">(romega/K738)*EXP(-A738/(tau*146.7/K738))</f>
        <v>0.750115981215012</v>
      </c>
      <c r="O738" s="71" t="n">
        <f aca="false">cl2_*N738/(cl0+cl1_*N738)</f>
        <v>0.360103937641868</v>
      </c>
      <c r="P738" s="71" t="n">
        <f aca="false">IF(D738&gt;=hwind,vxw,0)</f>
        <v>0</v>
      </c>
      <c r="Q738" s="71" t="n">
        <f aca="false">IF(D738&gt;=hwind,vyw,0)</f>
        <v>0</v>
      </c>
      <c r="R738" s="70" t="n">
        <f aca="false">-const*$M738*$K738*(G738-P738)</f>
        <v>-0.411967875237782</v>
      </c>
      <c r="S738" s="70" t="n">
        <f aca="false">-const*$M738*$K738*(H738-Q738)</f>
        <v>-11.7785970015876</v>
      </c>
      <c r="T738" s="70" t="n">
        <f aca="false">-const*$M738*$K738*I738</f>
        <v>18.9156222075666</v>
      </c>
      <c r="U738" s="72" t="n">
        <f aca="false">omega*EXP(-A738/tau)*30/PI()</f>
        <v>5148.23042129146</v>
      </c>
      <c r="V738" s="70" t="n">
        <f aca="false">const*($O738/omega)*K738*(wy*I738-wz*(H738-Q738))</f>
        <v>0.0884437900989196</v>
      </c>
      <c r="W738" s="70" t="n">
        <f aca="false">const*($O738/omega)*K738*(wz*(G738-P738)-wx*I738)</f>
        <v>14.4561479648274</v>
      </c>
      <c r="X738" s="70" t="n">
        <f aca="false">const*($O738/omega)*K738*(wx*(H738-Q738)-wy*(G738-P738))</f>
        <v>9.00364657342235</v>
      </c>
      <c r="Y738" s="70" t="n">
        <f aca="false">R738+V738</f>
        <v>-0.323524085138862</v>
      </c>
      <c r="Z738" s="70" t="n">
        <f aca="false">S738+W738</f>
        <v>2.67755096323979</v>
      </c>
      <c r="AA738" s="70" t="n">
        <f aca="false">T738+X738-32.174</f>
        <v>-4.25473121901103</v>
      </c>
      <c r="AB738" s="0" t="n">
        <f aca="false">IF(($D738-height)*($D739-height)&lt;0,1,0)</f>
        <v>0</v>
      </c>
    </row>
    <row r="739" customFormat="false" ht="12.75" hidden="false" customHeight="false" outlineLevel="0" collapsed="false">
      <c r="A739" s="0" t="n">
        <f aca="false">A738+dt</f>
        <v>7.06999999999989</v>
      </c>
      <c r="B739" s="70" t="n">
        <f aca="false">B738+G738*dt+0.5*Y738*dt*dt</f>
        <v>15.5641295752549</v>
      </c>
      <c r="C739" s="70" t="n">
        <f aca="false">C738+H738*dt+0.5*Z738*dt*dt</f>
        <v>369.950433273961</v>
      </c>
      <c r="D739" s="70" t="n">
        <f aca="false">D738+I738*dt+0.5*AA738*dt*dt</f>
        <v>-225.380417342236</v>
      </c>
      <c r="E739" s="1" t="n">
        <f aca="false">SQRT(B739^2+C739^2)</f>
        <v>370.277686620497</v>
      </c>
      <c r="F739" s="1" t="n">
        <f aca="false">ATAN2(C739,B739)*180/PI()</f>
        <v>2.40906156468218</v>
      </c>
      <c r="G739" s="69" t="n">
        <f aca="false">G738+Y738*dt</f>
        <v>1.74485008480389</v>
      </c>
      <c r="H739" s="69" t="n">
        <f aca="false">H738+Z738*dt</f>
        <v>50.0063826899215</v>
      </c>
      <c r="I739" s="69" t="n">
        <f aca="false">I738+AA738*dt</f>
        <v>-80.3063824172966</v>
      </c>
      <c r="J739" s="1" t="n">
        <f aca="false">SQRT(G739^2+H739^2+I739^2)</f>
        <v>94.6192256811606</v>
      </c>
      <c r="K739" s="1" t="n">
        <f aca="false">IF(D739&gt;=hwind,SQRT((G739-vxw)^2+(H739-vyw)^2+I739^2),J739)</f>
        <v>94.6192256811606</v>
      </c>
      <c r="L739" s="1" t="n">
        <f aca="false">J739/1.467</f>
        <v>64.4984496804094</v>
      </c>
      <c r="M739" s="70" t="n">
        <f aca="false">cd0+cdspin*(spin/1000)*EXP(-A739/(tau*146.7/K739))</f>
        <v>0.464192248795208</v>
      </c>
      <c r="N739" s="71" t="n">
        <f aca="false">(romega/K739)*EXP(-A739/(tau*146.7/K739))</f>
        <v>0.749496459521526</v>
      </c>
      <c r="O739" s="71" t="n">
        <f aca="false">cl2_*N739/(cl0+cl1_*N739)</f>
        <v>0.360029571527431</v>
      </c>
      <c r="P739" s="71" t="n">
        <f aca="false">IF(D739&gt;=hwind,vxw,0)</f>
        <v>0</v>
      </c>
      <c r="Q739" s="71" t="n">
        <f aca="false">IF(D739&gt;=hwind,vyw,0)</f>
        <v>0</v>
      </c>
      <c r="R739" s="70" t="n">
        <f aca="false">-const*$M739*$K739*(G739-P739)</f>
        <v>-0.411380922887651</v>
      </c>
      <c r="S739" s="70" t="n">
        <f aca="false">-const*$M739*$K739*(H739-Q739)</f>
        <v>-11.7899365913519</v>
      </c>
      <c r="T739" s="70" t="n">
        <f aca="false">-const*$M739*$K739*I739</f>
        <v>18.9337261695518</v>
      </c>
      <c r="U739" s="72" t="n">
        <f aca="false">omega*EXP(-A739/tau)*30/PI()</f>
        <v>5146.51463046539</v>
      </c>
      <c r="V739" s="70" t="n">
        <f aca="false">const*($O739/omega)*K739*(wy*I739-wz*(H739-Q739))</f>
        <v>0.0885262123948317</v>
      </c>
      <c r="W739" s="70" t="n">
        <f aca="false">const*($O739/omega)*K739*(wz*(G739-P739)-wx*I739)</f>
        <v>14.4686018811911</v>
      </c>
      <c r="X739" s="70" t="n">
        <f aca="false">const*($O739/omega)*K739*(wx*(H739-Q739)-wy*(G739-P739))</f>
        <v>9.01144947443552</v>
      </c>
      <c r="Y739" s="70" t="n">
        <f aca="false">R739+V739</f>
        <v>-0.322854710492819</v>
      </c>
      <c r="Z739" s="70" t="n">
        <f aca="false">S739+W739</f>
        <v>2.67866528983917</v>
      </c>
      <c r="AA739" s="70" t="n">
        <f aca="false">T739+X739-32.174</f>
        <v>-4.22882435601271</v>
      </c>
      <c r="AB739" s="0" t="n">
        <f aca="false">IF(($D739-height)*($D740-height)&lt;0,1,0)</f>
        <v>0</v>
      </c>
    </row>
    <row r="740" customFormat="false" ht="12.75" hidden="false" customHeight="false" outlineLevel="0" collapsed="false">
      <c r="A740" s="0" t="n">
        <f aca="false">A739+dt</f>
        <v>7.07999999999989</v>
      </c>
      <c r="B740" s="70" t="n">
        <f aca="false">B739+G739*dt+0.5*Y739*dt*dt</f>
        <v>15.5815619333675</v>
      </c>
      <c r="C740" s="70" t="n">
        <f aca="false">C739+H739*dt+0.5*Z739*dt*dt</f>
        <v>370.450631034125</v>
      </c>
      <c r="D740" s="70" t="n">
        <f aca="false">D739+I739*dt+0.5*AA739*dt*dt</f>
        <v>-226.183692607627</v>
      </c>
      <c r="E740" s="1" t="n">
        <f aca="false">SQRT(B740^2+C740^2)</f>
        <v>370.778175066797</v>
      </c>
      <c r="F740" s="1" t="n">
        <f aca="false">ATAN2(C740,B740)*180/PI()</f>
        <v>2.40850399578294</v>
      </c>
      <c r="G740" s="69" t="n">
        <f aca="false">G739+Y739*dt</f>
        <v>1.74162153769897</v>
      </c>
      <c r="H740" s="69" t="n">
        <f aca="false">H739+Z739*dt</f>
        <v>50.0331693428199</v>
      </c>
      <c r="I740" s="69" t="n">
        <f aca="false">I739+AA739*dt</f>
        <v>-80.3486706608567</v>
      </c>
      <c r="J740" s="1" t="n">
        <f aca="false">SQRT(G740^2+H740^2+I740^2)</f>
        <v>94.6692144101486</v>
      </c>
      <c r="K740" s="1" t="n">
        <f aca="false">IF(D740&gt;=hwind,SQRT((G740-vxw)^2+(H740-vyw)^2+I740^2),J740)</f>
        <v>94.6692144101486</v>
      </c>
      <c r="L740" s="1" t="n">
        <f aca="false">J740/1.467</f>
        <v>64.5325251602922</v>
      </c>
      <c r="M740" s="70" t="n">
        <f aca="false">cd0+cdspin*(spin/1000)*EXP(-A740/(tau*146.7/K740))</f>
        <v>0.46414398773539</v>
      </c>
      <c r="N740" s="71" t="n">
        <f aca="false">(romega/K740)*EXP(-A740/(tau*146.7/K740))</f>
        <v>0.748879437226554</v>
      </c>
      <c r="O740" s="71" t="n">
        <f aca="false">cl2_*N740/(cl0+cl1_*N740)</f>
        <v>0.359955413737109</v>
      </c>
      <c r="P740" s="71" t="n">
        <f aca="false">IF(D740&gt;=hwind,vxw,0)</f>
        <v>0</v>
      </c>
      <c r="Q740" s="71" t="n">
        <f aca="false">IF(D740&gt;=hwind,vyw,0)</f>
        <v>0</v>
      </c>
      <c r="R740" s="70" t="n">
        <f aca="false">-const*$M740*$K740*(G740-P740)</f>
        <v>-0.41079395539332</v>
      </c>
      <c r="S740" s="70" t="n">
        <f aca="false">-const*$M740*$K740*(H740-Q740)</f>
        <v>-11.8012570988045</v>
      </c>
      <c r="T740" s="70" t="n">
        <f aca="false">-const*$M740*$K740*I740</f>
        <v>18.9517340690315</v>
      </c>
      <c r="U740" s="72" t="n">
        <f aca="false">omega*EXP(-A740/tau)*30/PI()</f>
        <v>5144.79941147428</v>
      </c>
      <c r="V740" s="70" t="n">
        <f aca="false">const*($O740/omega)*K740*(wy*I740-wz*(H740-Q740))</f>
        <v>0.0886124097651954</v>
      </c>
      <c r="W740" s="70" t="n">
        <f aca="false">const*($O740/omega)*K740*(wz*(G740-P740)-wx*I740)</f>
        <v>14.480986363829</v>
      </c>
      <c r="X740" s="70" t="n">
        <f aca="false">const*($O740/omega)*K740*(wx*(H740-Q740)-wy*(G740-P740))</f>
        <v>9.01924034726964</v>
      </c>
      <c r="Y740" s="70" t="n">
        <f aca="false">R740+V740</f>
        <v>-0.322181545628125</v>
      </c>
      <c r="Z740" s="70" t="n">
        <f aca="false">S740+W740</f>
        <v>2.67972926502452</v>
      </c>
      <c r="AA740" s="70" t="n">
        <f aca="false">T740+X740-32.174</f>
        <v>-4.20302558369885</v>
      </c>
      <c r="AB740" s="0" t="n">
        <f aca="false">IF(($D740-height)*($D741-height)&lt;0,1,0)</f>
        <v>0</v>
      </c>
    </row>
    <row r="741" customFormat="false" ht="12.75" hidden="false" customHeight="false" outlineLevel="0" collapsed="false">
      <c r="A741" s="0" t="n">
        <f aca="false">A740+dt</f>
        <v>7.08999999999989</v>
      </c>
      <c r="B741" s="70" t="n">
        <f aca="false">B740+G740*dt+0.5*Y740*dt*dt</f>
        <v>15.5989620396672</v>
      </c>
      <c r="C741" s="70" t="n">
        <f aca="false">C740+H740*dt+0.5*Z740*dt*dt</f>
        <v>370.951096714016</v>
      </c>
      <c r="D741" s="70" t="n">
        <f aca="false">D740+I740*dt+0.5*AA740*dt*dt</f>
        <v>-226.987389465515</v>
      </c>
      <c r="E741" s="1" t="n">
        <f aca="false">SQRT(B741^2+C741^2)</f>
        <v>371.27892987624</v>
      </c>
      <c r="F741" s="1" t="n">
        <f aca="false">ATAN2(C741,B741)*180/PI()</f>
        <v>2.40794122030237</v>
      </c>
      <c r="G741" s="69" t="n">
        <f aca="false">G740+Y740*dt</f>
        <v>1.73839972224268</v>
      </c>
      <c r="H741" s="69" t="n">
        <f aca="false">H740+Z740*dt</f>
        <v>50.0599666354701</v>
      </c>
      <c r="I741" s="69" t="n">
        <f aca="false">I740+AA740*dt</f>
        <v>-80.3907009166937</v>
      </c>
      <c r="J741" s="1" t="n">
        <f aca="false">SQRT(G741^2+H741^2+I741^2)</f>
        <v>94.7189901076652</v>
      </c>
      <c r="K741" s="1" t="n">
        <f aca="false">IF(D741&gt;=hwind,SQRT((G741-vxw)^2+(H741-vyw)^2+I741^2),J741)</f>
        <v>94.7189901076652</v>
      </c>
      <c r="L741" s="1" t="n">
        <f aca="false">J741/1.467</f>
        <v>64.566455424448</v>
      </c>
      <c r="M741" s="70" t="n">
        <f aca="false">cd0+cdspin*(spin/1000)*EXP(-A741/(tau*146.7/K741))</f>
        <v>0.464095759876521</v>
      </c>
      <c r="N741" s="71" t="n">
        <f aca="false">(romega/K741)*EXP(-A741/(tau*146.7/K741))</f>
        <v>0.748264901253467</v>
      </c>
      <c r="O741" s="71" t="n">
        <f aca="false">cl2_*N741/(cl0+cl1_*N741)</f>
        <v>0.359881463639768</v>
      </c>
      <c r="P741" s="71" t="n">
        <f aca="false">IF(D741&gt;=hwind,vxw,0)</f>
        <v>0</v>
      </c>
      <c r="Q741" s="71" t="n">
        <f aca="false">IF(D741&gt;=hwind,vyw,0)</f>
        <v>0</v>
      </c>
      <c r="R741" s="70" t="n">
        <f aca="false">-const*$M741*$K741*(G741-P741)</f>
        <v>-0.410206992152004</v>
      </c>
      <c r="S741" s="70" t="n">
        <f aca="false">-const*$M741*$K741*(H741-Q741)</f>
        <v>-11.8125584570815</v>
      </c>
      <c r="T741" s="70" t="n">
        <f aca="false">-const*$M741*$K741*I741</f>
        <v>18.9696461625554</v>
      </c>
      <c r="U741" s="72" t="n">
        <f aca="false">omega*EXP(-A741/tau)*30/PI()</f>
        <v>5143.08476412756</v>
      </c>
      <c r="V741" s="70" t="n">
        <f aca="false">const*($O741/omega)*K741*(wy*I741-wz*(H741-Q741))</f>
        <v>0.0887023588891411</v>
      </c>
      <c r="W741" s="70" t="n">
        <f aca="false">const*($O741/omega)*K741*(wz*(G741-P741)-wx*I741)</f>
        <v>14.4933016257452</v>
      </c>
      <c r="X741" s="70" t="n">
        <f aca="false">const*($O741/omega)*K741*(wx*(H741-Q741)-wy*(G741-P741))</f>
        <v>9.02701914156304</v>
      </c>
      <c r="Y741" s="70" t="n">
        <f aca="false">R741+V741</f>
        <v>-0.321504633262863</v>
      </c>
      <c r="Z741" s="70" t="n">
        <f aca="false">S741+W741</f>
        <v>2.68074316866371</v>
      </c>
      <c r="AA741" s="70" t="n">
        <f aca="false">T741+X741-32.174</f>
        <v>-4.17733469588158</v>
      </c>
      <c r="AB741" s="0" t="n">
        <f aca="false">IF(($D741-height)*($D742-height)&lt;0,1,0)</f>
        <v>0</v>
      </c>
    </row>
    <row r="742" customFormat="false" ht="12.75" hidden="false" customHeight="false" outlineLevel="0" collapsed="false">
      <c r="A742" s="0" t="n">
        <f aca="false">A741+dt</f>
        <v>7.09999999999989</v>
      </c>
      <c r="B742" s="70" t="n">
        <f aca="false">B741+G741*dt+0.5*Y741*dt*dt</f>
        <v>15.6163299616579</v>
      </c>
      <c r="C742" s="70" t="n">
        <f aca="false">C741+H741*dt+0.5*Z741*dt*dt</f>
        <v>371.451830417529</v>
      </c>
      <c r="D742" s="70" t="n">
        <f aca="false">D741+I741*dt+0.5*AA741*dt*dt</f>
        <v>-227.791505341417</v>
      </c>
      <c r="E742" s="1" t="n">
        <f aca="false">SQRT(B742^2+C742^2)</f>
        <v>371.7799511566</v>
      </c>
      <c r="F742" s="1" t="n">
        <f aca="false">ATAN2(C742,B742)*180/PI()</f>
        <v>2.40737327020988</v>
      </c>
      <c r="G742" s="69" t="n">
        <f aca="false">G741+Y741*dt</f>
        <v>1.73518467591006</v>
      </c>
      <c r="H742" s="69" t="n">
        <f aca="false">H741+Z741*dt</f>
        <v>50.0867740671568</v>
      </c>
      <c r="I742" s="69" t="n">
        <f aca="false">I741+AA741*dt</f>
        <v>-80.4324742636525</v>
      </c>
      <c r="J742" s="1" t="n">
        <f aca="false">SQRT(G742^2+H742^2+I742^2)</f>
        <v>94.7685534261606</v>
      </c>
      <c r="K742" s="1" t="n">
        <f aca="false">IF(D742&gt;=hwind,SQRT((G742-vxw)^2+(H742-vyw)^2+I742^2),J742)</f>
        <v>94.7685534261606</v>
      </c>
      <c r="L742" s="1" t="n">
        <f aca="false">J742/1.467</f>
        <v>64.6002409176282</v>
      </c>
      <c r="M742" s="70" t="n">
        <f aca="false">cd0+cdspin*(spin/1000)*EXP(-A742/(tau*146.7/K742))</f>
        <v>0.46404756526284</v>
      </c>
      <c r="N742" s="71" t="n">
        <f aca="false">(romega/K742)*EXP(-A742/(tau*146.7/K742))</f>
        <v>0.747652838595553</v>
      </c>
      <c r="O742" s="71" t="n">
        <f aca="false">cl2_*N742/(cl0+cl1_*N742)</f>
        <v>0.359807720604156</v>
      </c>
      <c r="P742" s="71" t="n">
        <f aca="false">IF(D742&gt;=hwind,vxw,0)</f>
        <v>0</v>
      </c>
      <c r="Q742" s="71" t="n">
        <f aca="false">IF(D742&gt;=hwind,vyw,0)</f>
        <v>0</v>
      </c>
      <c r="R742" s="70" t="n">
        <f aca="false">-const*$M742*$K742*(G742-P742)</f>
        <v>-0.409620052428793</v>
      </c>
      <c r="S742" s="70" t="n">
        <f aca="false">-const*$M742*$K742*(H742-Q742)</f>
        <v>-11.8238405999163</v>
      </c>
      <c r="T742" s="70" t="n">
        <f aca="false">-const*$M742*$K742*I742</f>
        <v>18.9874627077232</v>
      </c>
      <c r="U742" s="72" t="n">
        <f aca="false">omega*EXP(-A742/tau)*30/PI()</f>
        <v>5141.3706882347</v>
      </c>
      <c r="V742" s="70" t="n">
        <f aca="false">const*($O742/omega)*K742*(wy*I742-wz*(H742-Q742))</f>
        <v>0.0887960364642041</v>
      </c>
      <c r="W742" s="70" t="n">
        <f aca="false">const*($O742/omega)*K742*(wz*(G742-P742)-wx*I742)</f>
        <v>14.5055478803942</v>
      </c>
      <c r="X742" s="70" t="n">
        <f aca="false">const*($O742/omega)*K742*(wx*(H742-Q742)-wy*(G742-P742))</f>
        <v>9.03478580735112</v>
      </c>
      <c r="Y742" s="70" t="n">
        <f aca="false">R742+V742</f>
        <v>-0.320824015964589</v>
      </c>
      <c r="Z742" s="70" t="n">
        <f aca="false">S742+W742</f>
        <v>2.68170728047792</v>
      </c>
      <c r="AA742" s="70" t="n">
        <f aca="false">T742+X742-32.174</f>
        <v>-4.15175148492572</v>
      </c>
      <c r="AB742" s="0" t="n">
        <f aca="false">IF(($D742-height)*($D743-height)&lt;0,1,0)</f>
        <v>0</v>
      </c>
    </row>
    <row r="743" customFormat="false" ht="12.75" hidden="false" customHeight="false" outlineLevel="0" collapsed="false">
      <c r="A743" s="0" t="n">
        <f aca="false">A742+dt</f>
        <v>7.10999999999989</v>
      </c>
      <c r="B743" s="70" t="n">
        <f aca="false">B742+G742*dt+0.5*Y742*dt*dt</f>
        <v>15.6336657672162</v>
      </c>
      <c r="C743" s="70" t="n">
        <f aca="false">C742+H742*dt+0.5*Z742*dt*dt</f>
        <v>371.952832243565</v>
      </c>
      <c r="D743" s="70" t="n">
        <f aca="false">D742+I742*dt+0.5*AA742*dt*dt</f>
        <v>-228.596037671627</v>
      </c>
      <c r="E743" s="1" t="n">
        <f aca="false">SQRT(B743^2+C743^2)</f>
        <v>372.281239010685</v>
      </c>
      <c r="F743" s="1" t="n">
        <f aca="false">ATAN2(C743,B743)*180/PI()</f>
        <v>2.40680017741528</v>
      </c>
      <c r="G743" s="69" t="n">
        <f aca="false">G742+Y742*dt</f>
        <v>1.73197643575041</v>
      </c>
      <c r="H743" s="69" t="n">
        <f aca="false">H742+Z742*dt</f>
        <v>50.1135911399615</v>
      </c>
      <c r="I743" s="69" t="n">
        <f aca="false">I742+AA742*dt</f>
        <v>-80.4739917785018</v>
      </c>
      <c r="J743" s="1" t="n">
        <f aca="false">SQRT(G743^2+H743^2+I743^2)</f>
        <v>94.8179050184278</v>
      </c>
      <c r="K743" s="1" t="n">
        <f aca="false">IF(D743&gt;=hwind,SQRT((G743-vxw)^2+(H743-vyw)^2+I743^2),J743)</f>
        <v>94.8179050184278</v>
      </c>
      <c r="L743" s="1" t="n">
        <f aca="false">J743/1.467</f>
        <v>64.6338820848179</v>
      </c>
      <c r="M743" s="70" t="n">
        <f aca="false">cd0+cdspin*(spin/1000)*EXP(-A743/(tau*146.7/K743))</f>
        <v>0.463999403937467</v>
      </c>
      <c r="N743" s="71" t="n">
        <f aca="false">(romega/K743)*EXP(-A743/(tau*146.7/K743))</f>
        <v>0.747043236315655</v>
      </c>
      <c r="O743" s="71" t="n">
        <f aca="false">cl2_*N743/(cl0+cl1_*N743)</f>
        <v>0.359734183998927</v>
      </c>
      <c r="P743" s="71" t="n">
        <f aca="false">IF(D743&gt;=hwind,vxw,0)</f>
        <v>0</v>
      </c>
      <c r="Q743" s="71" t="n">
        <f aca="false">IF(D743&gt;=hwind,vyw,0)</f>
        <v>0</v>
      </c>
      <c r="R743" s="70" t="n">
        <f aca="false">-const*$M743*$K743*(G743-P743)</f>
        <v>-0.409033155356602</v>
      </c>
      <c r="S743" s="70" t="n">
        <f aca="false">-const*$M743*$K743*(H743-Q743)</f>
        <v>-11.8351034616403</v>
      </c>
      <c r="T743" s="70" t="n">
        <f aca="false">-const*$M743*$K743*I743</f>
        <v>19.0051839631641</v>
      </c>
      <c r="U743" s="72" t="n">
        <f aca="false">omega*EXP(-A743/tau)*30/PI()</f>
        <v>5139.65718360526</v>
      </c>
      <c r="V743" s="70" t="n">
        <f aca="false">const*($O743/omega)*K743*(wy*I743-wz*(H743-Q743))</f>
        <v>0.0888934192074276</v>
      </c>
      <c r="W743" s="70" t="n">
        <f aca="false">const*($O743/omega)*K743*(wz*(G743-P743)-wx*I743)</f>
        <v>14.5177253416682</v>
      </c>
      <c r="X743" s="70" t="n">
        <f aca="false">const*($O743/omega)*K743*(wx*(H743-Q743)-wy*(G743-P743))</f>
        <v>9.04254029506685</v>
      </c>
      <c r="Y743" s="70" t="n">
        <f aca="false">R743+V743</f>
        <v>-0.320139736149174</v>
      </c>
      <c r="Z743" s="70" t="n">
        <f aca="false">S743+W743</f>
        <v>2.68262188002794</v>
      </c>
      <c r="AA743" s="70" t="n">
        <f aca="false">T743+X743-32.174</f>
        <v>-4.12627574176904</v>
      </c>
      <c r="AB743" s="0" t="n">
        <f aca="false">IF(($D743-height)*($D744-height)&lt;0,1,0)</f>
        <v>0</v>
      </c>
    </row>
    <row r="744" customFormat="false" ht="12.75" hidden="false" customHeight="false" outlineLevel="0" collapsed="false">
      <c r="A744" s="0" t="n">
        <f aca="false">A743+dt</f>
        <v>7.11999999999989</v>
      </c>
      <c r="B744" s="70" t="n">
        <f aca="false">B743+G743*dt+0.5*Y743*dt*dt</f>
        <v>15.6509695245869</v>
      </c>
      <c r="C744" s="70" t="n">
        <f aca="false">C743+H743*dt+0.5*Z743*dt*dt</f>
        <v>372.454102286058</v>
      </c>
      <c r="D744" s="70" t="n">
        <f aca="false">D743+I743*dt+0.5*AA743*dt*dt</f>
        <v>-229.400983903199</v>
      </c>
      <c r="E744" s="1" t="n">
        <f aca="false">SQRT(B744^2+C744^2)</f>
        <v>372.782793536361</v>
      </c>
      <c r="F744" s="1" t="n">
        <f aca="false">ATAN2(C744,B744)*180/PI()</f>
        <v>2.40622197376806</v>
      </c>
      <c r="G744" s="69" t="n">
        <f aca="false">G743+Y743*dt</f>
        <v>1.72877503838892</v>
      </c>
      <c r="H744" s="69" t="n">
        <f aca="false">H743+Z743*dt</f>
        <v>50.1404173587618</v>
      </c>
      <c r="I744" s="69" t="n">
        <f aca="false">I743+AA743*dt</f>
        <v>-80.5152545359195</v>
      </c>
      <c r="J744" s="1" t="n">
        <f aca="false">SQRT(G744^2+H744^2+I744^2)</f>
        <v>94.8670455375737</v>
      </c>
      <c r="K744" s="1" t="n">
        <f aca="false">IF(D744&gt;=hwind,SQRT((G744-vxw)^2+(H744-vyw)^2+I744^2),J744)</f>
        <v>94.8670455375737</v>
      </c>
      <c r="L744" s="1" t="n">
        <f aca="false">J744/1.467</f>
        <v>64.6673793712159</v>
      </c>
      <c r="M744" s="70" t="n">
        <f aca="false">cd0+cdspin*(spin/1000)*EXP(-A744/(tau*146.7/K744))</f>
        <v>0.463951275942414</v>
      </c>
      <c r="N744" s="71" t="n">
        <f aca="false">(romega/K744)*EXP(-A744/(tau*146.7/K744))</f>
        <v>0.746436081545817</v>
      </c>
      <c r="O744" s="71" t="n">
        <f aca="false">cl2_*N744/(cl0+cl1_*N744)</f>
        <v>0.359660853192666</v>
      </c>
      <c r="P744" s="71" t="n">
        <f aca="false">IF(D744&gt;=hwind,vxw,0)</f>
        <v>0</v>
      </c>
      <c r="Q744" s="71" t="n">
        <f aca="false">IF(D744&gt;=hwind,vyw,0)</f>
        <v>0</v>
      </c>
      <c r="R744" s="70" t="n">
        <f aca="false">-const*$M744*$K744*(G744-P744)</f>
        <v>-0.408446319936132</v>
      </c>
      <c r="S744" s="70" t="n">
        <f aca="false">-const*$M744*$K744*(H744-Q744)</f>
        <v>-11.846346977183</v>
      </c>
      <c r="T744" s="70" t="n">
        <f aca="false">-const*$M744*$K744*I744</f>
        <v>19.0228101885162</v>
      </c>
      <c r="U744" s="72" t="n">
        <f aca="false">omega*EXP(-A744/tau)*30/PI()</f>
        <v>5137.94425004885</v>
      </c>
      <c r="V744" s="70" t="n">
        <f aca="false">const*($O744/omega)*K744*(wy*I744-wz*(H744-Q744))</f>
        <v>0.0889944838564584</v>
      </c>
      <c r="W744" s="70" t="n">
        <f aca="false">const*($O744/omega)*K744*(wz*(G744-P744)-wx*I744)</f>
        <v>14.5298342238838</v>
      </c>
      <c r="X744" s="70" t="n">
        <f aca="false">const*($O744/omega)*K744*(wx*(H744-Q744)-wy*(G744-P744))</f>
        <v>9.05028255554129</v>
      </c>
      <c r="Y744" s="70" t="n">
        <f aca="false">R744+V744</f>
        <v>-0.319451836079674</v>
      </c>
      <c r="Z744" s="70" t="n">
        <f aca="false">S744+W744</f>
        <v>2.68348724670075</v>
      </c>
      <c r="AA744" s="70" t="n">
        <f aca="false">T744+X744-32.174</f>
        <v>-4.10090725594247</v>
      </c>
      <c r="AB744" s="0" t="n">
        <f aca="false">IF(($D744-height)*($D745-height)&lt;0,1,0)</f>
        <v>0</v>
      </c>
    </row>
    <row r="745" customFormat="false" ht="12.75" hidden="false" customHeight="false" outlineLevel="0" collapsed="false">
      <c r="A745" s="0" t="n">
        <f aca="false">A744+dt</f>
        <v>7.12999999999989</v>
      </c>
      <c r="B745" s="70" t="n">
        <f aca="false">B744+G744*dt+0.5*Y744*dt*dt</f>
        <v>15.668241302379</v>
      </c>
      <c r="C745" s="70" t="n">
        <f aca="false">C744+H744*dt+0.5*Z744*dt*dt</f>
        <v>372.955640634008</v>
      </c>
      <c r="D745" s="70" t="n">
        <f aca="false">D744+I744*dt+0.5*AA744*dt*dt</f>
        <v>-230.206341493921</v>
      </c>
      <c r="E745" s="1" t="n">
        <f aca="false">SQRT(B745^2+C745^2)</f>
        <v>373.284614826587</v>
      </c>
      <c r="F745" s="1" t="n">
        <f aca="false">ATAN2(C745,B745)*180/PI()</f>
        <v>2.40563869105677</v>
      </c>
      <c r="G745" s="69" t="n">
        <f aca="false">G744+Y744*dt</f>
        <v>1.72558052002812</v>
      </c>
      <c r="H745" s="69" t="n">
        <f aca="false">H744+Z744*dt</f>
        <v>50.1672522312288</v>
      </c>
      <c r="I745" s="69" t="n">
        <f aca="false">I744+AA744*dt</f>
        <v>-80.5562636084789</v>
      </c>
      <c r="J745" s="1" t="n">
        <f aca="false">SQRT(G745^2+H745^2+I745^2)</f>
        <v>94.9159756369895</v>
      </c>
      <c r="K745" s="1" t="n">
        <f aca="false">IF(D745&gt;=hwind,SQRT((G745-vxw)^2+(H745-vyw)^2+I745^2),J745)</f>
        <v>94.9159756369895</v>
      </c>
      <c r="L745" s="1" t="n">
        <f aca="false">J745/1.467</f>
        <v>64.700733222215</v>
      </c>
      <c r="M745" s="70" t="n">
        <f aca="false">cd0+cdspin*(spin/1000)*EXP(-A745/(tau*146.7/K745))</f>
        <v>0.463903181318594</v>
      </c>
      <c r="N745" s="71" t="n">
        <f aca="false">(romega/K745)*EXP(-A745/(tau*146.7/K745))</f>
        <v>0.745831361486921</v>
      </c>
      <c r="O745" s="71" t="n">
        <f aca="false">cl2_*N745/(cl0+cl1_*N745)</f>
        <v>0.359587727553915</v>
      </c>
      <c r="P745" s="71" t="n">
        <f aca="false">IF(D745&gt;=hwind,vxw,0)</f>
        <v>0</v>
      </c>
      <c r="Q745" s="71" t="n">
        <f aca="false">IF(D745&gt;=hwind,vyw,0)</f>
        <v>0</v>
      </c>
      <c r="R745" s="70" t="n">
        <f aca="false">-const*$M745*$K745*(G745-P745)</f>
        <v>-0.407859565035846</v>
      </c>
      <c r="S745" s="70" t="n">
        <f aca="false">-const*$M745*$K745*(H745-Q745)</f>
        <v>-11.8575710820722</v>
      </c>
      <c r="T745" s="70" t="n">
        <f aca="false">-const*$M745*$K745*I745</f>
        <v>19.040341644406</v>
      </c>
      <c r="U745" s="72" t="n">
        <f aca="false">omega*EXP(-A745/tau)*30/PI()</f>
        <v>5136.23188737513</v>
      </c>
      <c r="V745" s="70" t="n">
        <f aca="false">const*($O745/omega)*K745*(wy*I745-wz*(H745-Q745))</f>
        <v>0.0890992071706262</v>
      </c>
      <c r="W745" s="70" t="n">
        <f aca="false">const*($O745/omega)*K745*(wz*(G745-P745)-wx*I745)</f>
        <v>14.5418747417683</v>
      </c>
      <c r="X745" s="70" t="n">
        <f aca="false">const*($O745/omega)*K745*(wx*(H745-Q745)-wy*(G745-P745))</f>
        <v>9.05801254000397</v>
      </c>
      <c r="Y745" s="70" t="n">
        <f aca="false">R745+V745</f>
        <v>-0.31876035786522</v>
      </c>
      <c r="Z745" s="70" t="n">
        <f aca="false">S745+W745</f>
        <v>2.68430365969606</v>
      </c>
      <c r="AA745" s="70" t="n">
        <f aca="false">T745+X745-32.174</f>
        <v>-4.07564581559004</v>
      </c>
      <c r="AB745" s="0" t="n">
        <f aca="false">IF(($D745-height)*($D746-height)&lt;0,1,0)</f>
        <v>0</v>
      </c>
    </row>
    <row r="746" customFormat="false" ht="12.75" hidden="false" customHeight="false" outlineLevel="0" collapsed="false">
      <c r="A746" s="0" t="n">
        <f aca="false">A745+dt</f>
        <v>7.13999999999989</v>
      </c>
      <c r="B746" s="70" t="n">
        <f aca="false">B745+G745*dt+0.5*Y745*dt*dt</f>
        <v>15.6854811695614</v>
      </c>
      <c r="C746" s="70" t="n">
        <f aca="false">C745+H745*dt+0.5*Z745*dt*dt</f>
        <v>373.457447371504</v>
      </c>
      <c r="D746" s="70" t="n">
        <f aca="false">D745+I745*dt+0.5*AA745*dt*dt</f>
        <v>-231.012107912297</v>
      </c>
      <c r="E746" s="1" t="n">
        <f aca="false">SQRT(B746^2+C746^2)</f>
        <v>373.786702969434</v>
      </c>
      <c r="F746" s="1" t="n">
        <f aca="false">ATAN2(C746,B746)*180/PI()</f>
        <v>2.40505036100829</v>
      </c>
      <c r="G746" s="69" t="n">
        <f aca="false">G745+Y745*dt</f>
        <v>1.72239291644947</v>
      </c>
      <c r="H746" s="69" t="n">
        <f aca="false">H745+Z745*dt</f>
        <v>50.1940952678258</v>
      </c>
      <c r="I746" s="69" t="n">
        <f aca="false">I745+AA745*dt</f>
        <v>-80.5970200666348</v>
      </c>
      <c r="J746" s="1" t="n">
        <f aca="false">SQRT(G746^2+H746^2+I746^2)</f>
        <v>94.9646959703222</v>
      </c>
      <c r="K746" s="1" t="n">
        <f aca="false">IF(D746&gt;=hwind,SQRT((G746-vxw)^2+(H746-vyw)^2+I746^2),J746)</f>
        <v>94.9646959703222</v>
      </c>
      <c r="L746" s="1" t="n">
        <f aca="false">J746/1.467</f>
        <v>64.7339440833826</v>
      </c>
      <c r="M746" s="70" t="n">
        <f aca="false">cd0+cdspin*(spin/1000)*EXP(-A746/(tau*146.7/K746))</f>
        <v>0.463855120105827</v>
      </c>
      <c r="N746" s="71" t="n">
        <f aca="false">(romega/K746)*EXP(-A746/(tau*146.7/K746))</f>
        <v>0.745229063408339</v>
      </c>
      <c r="O746" s="71" t="n">
        <f aca="false">cl2_*N746/(cl0+cl1_*N746)</f>
        <v>0.359514806451194</v>
      </c>
      <c r="P746" s="71" t="n">
        <f aca="false">IF(D746&gt;=hwind,vxw,0)</f>
        <v>0</v>
      </c>
      <c r="Q746" s="71" t="n">
        <f aca="false">IF(D746&gt;=hwind,vyw,0)</f>
        <v>0</v>
      </c>
      <c r="R746" s="70" t="n">
        <f aca="false">-const*$M746*$K746*(G746-P746)</f>
        <v>-0.40727290939195</v>
      </c>
      <c r="S746" s="70" t="n">
        <f aca="false">-const*$M746*$K746*(H746-Q746)</f>
        <v>-11.8687757124342</v>
      </c>
      <c r="T746" s="70" t="n">
        <f aca="false">-const*$M746*$K746*I746</f>
        <v>19.0577785924277</v>
      </c>
      <c r="U746" s="72" t="n">
        <f aca="false">omega*EXP(-A746/tau)*30/PI()</f>
        <v>5134.52009539385</v>
      </c>
      <c r="V746" s="70" t="n">
        <f aca="false">const*($O746/omega)*K746*(wy*I746-wz*(H746-Q746))</f>
        <v>0.0892075659320102</v>
      </c>
      <c r="W746" s="70" t="n">
        <f aca="false">const*($O746/omega)*K746*(wz*(G746-P746)-wx*I746)</f>
        <v>14.5538471104474</v>
      </c>
      <c r="X746" s="70" t="n">
        <f aca="false">const*($O746/omega)*K746*(wx*(H746-Q746)-wy*(G746-P746))</f>
        <v>9.06573020008343</v>
      </c>
      <c r="Y746" s="70" t="n">
        <f aca="false">R746+V746</f>
        <v>-0.31806534345994</v>
      </c>
      <c r="Z746" s="70" t="n">
        <f aca="false">S746+W746</f>
        <v>2.68507139801318</v>
      </c>
      <c r="AA746" s="70" t="n">
        <f aca="false">T746+X746-32.174</f>
        <v>-4.05049120748889</v>
      </c>
      <c r="AB746" s="0" t="n">
        <f aca="false">IF(($D746-height)*($D747-height)&lt;0,1,0)</f>
        <v>0</v>
      </c>
    </row>
    <row r="747" customFormat="false" ht="12.75" hidden="false" customHeight="false" outlineLevel="0" collapsed="false">
      <c r="A747" s="0" t="n">
        <f aca="false">A746+dt</f>
        <v>7.14999999999989</v>
      </c>
      <c r="B747" s="70" t="n">
        <f aca="false">B746+G746*dt+0.5*Y746*dt*dt</f>
        <v>15.7026891954587</v>
      </c>
      <c r="C747" s="70" t="n">
        <f aca="false">C746+H746*dt+0.5*Z746*dt*dt</f>
        <v>373.959522577752</v>
      </c>
      <c r="D747" s="70" t="n">
        <f aca="false">D746+I746*dt+0.5*AA746*dt*dt</f>
        <v>-231.818280637524</v>
      </c>
      <c r="E747" s="1" t="n">
        <f aca="false">SQRT(B747^2+C747^2)</f>
        <v>374.28905804812</v>
      </c>
      <c r="F747" s="1" t="n">
        <f aca="false">ATAN2(C747,B747)*180/PI()</f>
        <v>2.40445701528722</v>
      </c>
      <c r="G747" s="69" t="n">
        <f aca="false">G746+Y746*dt</f>
        <v>1.71921226301487</v>
      </c>
      <c r="H747" s="69" t="n">
        <f aca="false">H746+Z746*dt</f>
        <v>50.2209459818059</v>
      </c>
      <c r="I747" s="69" t="n">
        <f aca="false">I746+AA746*dt</f>
        <v>-80.6375249787097</v>
      </c>
      <c r="J747" s="1" t="n">
        <f aca="false">SQRT(G747^2+H747^2+I747^2)</f>
        <v>95.0132071914468</v>
      </c>
      <c r="K747" s="1" t="n">
        <f aca="false">IF(D747&gt;=hwind,SQRT((G747-vxw)^2+(H747-vyw)^2+I747^2),J747)</f>
        <v>95.0132071914468</v>
      </c>
      <c r="L747" s="1" t="n">
        <f aca="false">J747/1.467</f>
        <v>64.7670124004409</v>
      </c>
      <c r="M747" s="70" t="n">
        <f aca="false">cd0+cdspin*(spin/1000)*EXP(-A747/(tau*146.7/K747))</f>
        <v>0.463807092342853</v>
      </c>
      <c r="N747" s="71" t="n">
        <f aca="false">(romega/K747)*EXP(-A747/(tau*146.7/K747))</f>
        <v>0.744629174647569</v>
      </c>
      <c r="O747" s="71" t="n">
        <f aca="false">cl2_*N747/(cl0+cl1_*N747)</f>
        <v>0.359442089253025</v>
      </c>
      <c r="P747" s="71" t="n">
        <f aca="false">IF(D747&gt;=hwind,vxw,0)</f>
        <v>0</v>
      </c>
      <c r="Q747" s="71" t="n">
        <f aca="false">IF(D747&gt;=hwind,vyw,0)</f>
        <v>0</v>
      </c>
      <c r="R747" s="70" t="n">
        <f aca="false">-const*$M747*$K747*(G747-P747)</f>
        <v>-0.406686371608391</v>
      </c>
      <c r="S747" s="70" t="n">
        <f aca="false">-const*$M747*$K747*(H747-Q747)</f>
        <v>-11.879960804994</v>
      </c>
      <c r="T747" s="70" t="n">
        <f aca="false">-const*$M747*$K747*I747</f>
        <v>19.0751212951235</v>
      </c>
      <c r="U747" s="72" t="n">
        <f aca="false">omega*EXP(-A747/tau)*30/PI()</f>
        <v>5132.80887391481</v>
      </c>
      <c r="V747" s="70" t="n">
        <f aca="false">const*($O747/omega)*K747*(wy*I747-wz*(H747-Q747))</f>
        <v>0.0893195369464942</v>
      </c>
      <c r="W747" s="70" t="n">
        <f aca="false">const*($O747/omega)*K747*(wz*(G747-P747)-wx*I747)</f>
        <v>14.5657515454319</v>
      </c>
      <c r="X747" s="70" t="n">
        <f aca="false">const*($O747/omega)*K747*(wx*(H747-Q747)-wy*(G747-P747))</f>
        <v>9.0734354878075</v>
      </c>
      <c r="Y747" s="70" t="n">
        <f aca="false">R747+V747</f>
        <v>-0.317366834661897</v>
      </c>
      <c r="Z747" s="70" t="n">
        <f aca="false">S747+W747</f>
        <v>2.68579074043794</v>
      </c>
      <c r="AA747" s="70" t="n">
        <f aca="false">T747+X747-32.174</f>
        <v>-4.02544321706897</v>
      </c>
      <c r="AB747" s="0" t="n">
        <f aca="false">IF(($D747-height)*($D748-height)&lt;0,1,0)</f>
        <v>0</v>
      </c>
    </row>
    <row r="748" customFormat="false" ht="12.75" hidden="false" customHeight="false" outlineLevel="0" collapsed="false">
      <c r="A748" s="0" t="n">
        <f aca="false">A747+dt</f>
        <v>7.15999999999989</v>
      </c>
      <c r="B748" s="70" t="n">
        <f aca="false">B747+G747*dt+0.5*Y747*dt*dt</f>
        <v>15.7198654497471</v>
      </c>
      <c r="C748" s="70" t="n">
        <f aca="false">C747+H747*dt+0.5*Z747*dt*dt</f>
        <v>374.461866327107</v>
      </c>
      <c r="D748" s="70" t="n">
        <f aca="false">D747+I747*dt+0.5*AA747*dt*dt</f>
        <v>-232.624857159472</v>
      </c>
      <c r="E748" s="1" t="n">
        <f aca="false">SQRT(B748^2+C748^2)</f>
        <v>374.791680141033</v>
      </c>
      <c r="F748" s="1" t="n">
        <f aca="false">ATAN2(C748,B748)*180/PI()</f>
        <v>2.40385868549521</v>
      </c>
      <c r="G748" s="69" t="n">
        <f aca="false">G747+Y747*dt</f>
        <v>1.71603859466825</v>
      </c>
      <c r="H748" s="69" t="n">
        <f aca="false">H747+Z747*dt</f>
        <v>50.2478038892103</v>
      </c>
      <c r="I748" s="69" t="n">
        <f aca="false">I747+AA747*dt</f>
        <v>-80.6777794108804</v>
      </c>
      <c r="J748" s="1" t="n">
        <f aca="false">SQRT(G748^2+H748^2+I748^2)</f>
        <v>95.0615099544374</v>
      </c>
      <c r="K748" s="1" t="n">
        <f aca="false">IF(D748&gt;=hwind,SQRT((G748-vxw)^2+(H748-vyw)^2+I748^2),J748)</f>
        <v>95.0615099544374</v>
      </c>
      <c r="L748" s="1" t="n">
        <f aca="false">J748/1.467</f>
        <v>64.7999386192484</v>
      </c>
      <c r="M748" s="70" t="n">
        <f aca="false">cd0+cdspin*(spin/1000)*EXP(-A748/(tau*146.7/K748))</f>
        <v>0.463759098067335</v>
      </c>
      <c r="N748" s="71" t="n">
        <f aca="false">(romega/K748)*EXP(-A748/(tau*146.7/K748))</f>
        <v>0.744031682609886</v>
      </c>
      <c r="O748" s="71" t="n">
        <f aca="false">cl2_*N748/(cl0+cl1_*N748)</f>
        <v>0.359369575327958</v>
      </c>
      <c r="P748" s="71" t="n">
        <f aca="false">IF(D748&gt;=hwind,vxw,0)</f>
        <v>0</v>
      </c>
      <c r="Q748" s="71" t="n">
        <f aca="false">IF(D748&gt;=hwind,vyw,0)</f>
        <v>0</v>
      </c>
      <c r="R748" s="70" t="n">
        <f aca="false">-const*$M748*$K748*(G748-P748)</f>
        <v>-0.40609997015686</v>
      </c>
      <c r="S748" s="70" t="n">
        <f aca="false">-const*$M748*$K748*(H748-Q748)</f>
        <v>-11.8911262970755</v>
      </c>
      <c r="T748" s="70" t="n">
        <f aca="false">-const*$M748*$K748*I748</f>
        <v>19.0923700159635</v>
      </c>
      <c r="U748" s="72" t="n">
        <f aca="false">omega*EXP(-A748/tau)*30/PI()</f>
        <v>5131.09822274787</v>
      </c>
      <c r="V748" s="70" t="n">
        <f aca="false">const*($O748/omega)*K748*(wy*I748-wz*(H748-Q748))</f>
        <v>0.0894350970448066</v>
      </c>
      <c r="W748" s="70" t="n">
        <f aca="false">const*($O748/omega)*K748*(wz*(G748-P748)-wx*I748)</f>
        <v>14.5775882626053</v>
      </c>
      <c r="X748" s="70" t="n">
        <f aca="false">const*($O748/omega)*K748*(wx*(H748-Q748)-wy*(G748-P748))</f>
        <v>9.08112835560375</v>
      </c>
      <c r="Y748" s="70" t="n">
        <f aca="false">R748+V748</f>
        <v>-0.316664873112053</v>
      </c>
      <c r="Z748" s="70" t="n">
        <f aca="false">S748+W748</f>
        <v>2.68646196552981</v>
      </c>
      <c r="AA748" s="70" t="n">
        <f aca="false">T748+X748-32.174</f>
        <v>-4.00050162843276</v>
      </c>
      <c r="AB748" s="0" t="n">
        <f aca="false">IF(($D748-height)*($D749-height)&lt;0,1,0)</f>
        <v>0</v>
      </c>
    </row>
    <row r="749" customFormat="false" ht="12.75" hidden="false" customHeight="false" outlineLevel="0" collapsed="false">
      <c r="A749" s="0" t="n">
        <f aca="false">A748+dt</f>
        <v>7.16999999999989</v>
      </c>
      <c r="B749" s="70" t="n">
        <f aca="false">B748+G748*dt+0.5*Y748*dt*dt</f>
        <v>15.7370100024502</v>
      </c>
      <c r="C749" s="70" t="n">
        <f aca="false">C748+H748*dt+0.5*Z748*dt*dt</f>
        <v>374.964478689097</v>
      </c>
      <c r="D749" s="70" t="n">
        <f aca="false">D748+I748*dt+0.5*AA748*dt*dt</f>
        <v>-233.431834978662</v>
      </c>
      <c r="E749" s="1" t="n">
        <f aca="false">SQRT(B749^2+C749^2)</f>
        <v>375.294569321758</v>
      </c>
      <c r="F749" s="1" t="n">
        <f aca="false">ATAN2(C749,B749)*180/PI()</f>
        <v>2.40325540317028</v>
      </c>
      <c r="G749" s="69" t="n">
        <f aca="false">G748+Y748*dt</f>
        <v>1.71287194593713</v>
      </c>
      <c r="H749" s="69" t="n">
        <f aca="false">H748+Z748*dt</f>
        <v>50.2746685088656</v>
      </c>
      <c r="I749" s="69" t="n">
        <f aca="false">I748+AA748*dt</f>
        <v>-80.7177844271647</v>
      </c>
      <c r="J749" s="1" t="n">
        <f aca="false">SQRT(G749^2+H749^2+I749^2)</f>
        <v>95.1096049135403</v>
      </c>
      <c r="K749" s="1" t="n">
        <f aca="false">IF(D749&gt;=hwind,SQRT((G749-vxw)^2+(H749-vyw)^2+I749^2),J749)</f>
        <v>95.1096049135403</v>
      </c>
      <c r="L749" s="1" t="n">
        <f aca="false">J749/1.467</f>
        <v>64.8327231857807</v>
      </c>
      <c r="M749" s="70" t="n">
        <f aca="false">cd0+cdspin*(spin/1000)*EXP(-A749/(tau*146.7/K749))</f>
        <v>0.463711137315874</v>
      </c>
      <c r="N749" s="71" t="n">
        <f aca="false">(romega/K749)*EXP(-A749/(tau*146.7/K749))</f>
        <v>0.743436574767989</v>
      </c>
      <c r="O749" s="71" t="n">
        <f aca="false">cl2_*N749/(cl0+cl1_*N749)</f>
        <v>0.359297264044593</v>
      </c>
      <c r="P749" s="71" t="n">
        <f aca="false">IF(D749&gt;=hwind,vxw,0)</f>
        <v>0</v>
      </c>
      <c r="Q749" s="71" t="n">
        <f aca="false">IF(D749&gt;=hwind,vyw,0)</f>
        <v>0</v>
      </c>
      <c r="R749" s="70" t="n">
        <f aca="false">-const*$M749*$K749*(G749-P749)</f>
        <v>-0.405513723376811</v>
      </c>
      <c r="S749" s="70" t="n">
        <f aca="false">-const*$M749*$K749*(H749-Q749)</f>
        <v>-11.9022721266014</v>
      </c>
      <c r="T749" s="70" t="n">
        <f aca="false">-const*$M749*$K749*I749</f>
        <v>19.1095250193255</v>
      </c>
      <c r="U749" s="72" t="n">
        <f aca="false">omega*EXP(-A749/tau)*30/PI()</f>
        <v>5129.38814170297</v>
      </c>
      <c r="V749" s="70" t="n">
        <f aca="false">const*($O749/omega)*K749*(wy*I749-wz*(H749-Q749))</f>
        <v>0.0895542230835493</v>
      </c>
      <c r="W749" s="70" t="n">
        <f aca="false">const*($O749/omega)*K749*(wz*(G749-P749)-wx*I749)</f>
        <v>14.5893574782105</v>
      </c>
      <c r="X749" s="70" t="n">
        <f aca="false">const*($O749/omega)*K749*(wx*(H749-Q749)-wy*(G749-P749))</f>
        <v>9.0888087562998</v>
      </c>
      <c r="Y749" s="70" t="n">
        <f aca="false">R749+V749</f>
        <v>-0.315959500293261</v>
      </c>
      <c r="Z749" s="70" t="n">
        <f aca="false">S749+W749</f>
        <v>2.68708535160916</v>
      </c>
      <c r="AA749" s="70" t="n">
        <f aca="false">T749+X749-32.174</f>
        <v>-3.97566622437472</v>
      </c>
      <c r="AB749" s="0" t="n">
        <f aca="false">IF(($D749-height)*($D750-height)&lt;0,1,0)</f>
        <v>0</v>
      </c>
    </row>
    <row r="750" customFormat="false" ht="12.75" hidden="false" customHeight="false" outlineLevel="0" collapsed="false">
      <c r="A750" s="0" t="n">
        <f aca="false">A749+dt</f>
        <v>7.17999999999989</v>
      </c>
      <c r="B750" s="70" t="n">
        <f aca="false">B749+G749*dt+0.5*Y749*dt*dt</f>
        <v>15.7541229239345</v>
      </c>
      <c r="C750" s="70" t="n">
        <f aca="false">C749+H749*dt+0.5*Z749*dt*dt</f>
        <v>375.467359728453</v>
      </c>
      <c r="D750" s="70" t="n">
        <f aca="false">D749+I749*dt+0.5*AA749*dt*dt</f>
        <v>-234.239211606245</v>
      </c>
      <c r="E750" s="1" t="n">
        <f aca="false">SQRT(B750^2+C750^2)</f>
        <v>375.797725659108</v>
      </c>
      <c r="F750" s="1" t="n">
        <f aca="false">ATAN2(C750,B750)*180/PI()</f>
        <v>2.40264719978624</v>
      </c>
      <c r="G750" s="69" t="n">
        <f aca="false">G749+Y749*dt</f>
        <v>1.7097123509342</v>
      </c>
      <c r="H750" s="69" t="n">
        <f aca="false">H749+Z749*dt</f>
        <v>50.3015393623817</v>
      </c>
      <c r="I750" s="69" t="n">
        <f aca="false">I749+AA749*dt</f>
        <v>-80.7575410894085</v>
      </c>
      <c r="J750" s="1" t="n">
        <f aca="false">SQRT(G750^2+H750^2+I750^2)</f>
        <v>95.1574927231464</v>
      </c>
      <c r="K750" s="1" t="n">
        <f aca="false">IF(D750&gt;=hwind,SQRT((G750-vxw)^2+(H750-vyw)^2+I750^2),J750)</f>
        <v>95.1574927231464</v>
      </c>
      <c r="L750" s="1" t="n">
        <f aca="false">J750/1.467</f>
        <v>64.8653665461121</v>
      </c>
      <c r="M750" s="70" t="n">
        <f aca="false">cd0+cdspin*(spin/1000)*EXP(-A750/(tau*146.7/K750))</f>
        <v>0.463663210124011</v>
      </c>
      <c r="N750" s="71" t="n">
        <f aca="false">(romega/K750)*EXP(-A750/(tau*146.7/K750))</f>
        <v>0.742843838661646</v>
      </c>
      <c r="O750" s="71" t="n">
        <f aca="false">cl2_*N750/(cl0+cl1_*N750)</f>
        <v>0.3592251547716</v>
      </c>
      <c r="P750" s="71" t="n">
        <f aca="false">IF(D750&gt;=hwind,vxw,0)</f>
        <v>0</v>
      </c>
      <c r="Q750" s="71" t="n">
        <f aca="false">IF(D750&gt;=hwind,vyw,0)</f>
        <v>0</v>
      </c>
      <c r="R750" s="70" t="n">
        <f aca="false">-const*$M750*$K750*(G750-P750)</f>
        <v>-0.404927649475487</v>
      </c>
      <c r="S750" s="70" t="n">
        <f aca="false">-const*$M750*$K750*(H750-Q750)</f>
        <v>-11.9133982320935</v>
      </c>
      <c r="T750" s="70" t="n">
        <f aca="false">-const*$M750*$K750*I750</f>
        <v>19.1265865704756</v>
      </c>
      <c r="U750" s="72" t="n">
        <f aca="false">omega*EXP(-A750/tau)*30/PI()</f>
        <v>5127.67863059008</v>
      </c>
      <c r="V750" s="70" t="n">
        <f aca="false">const*($O750/omega)*K750*(wy*I750-wz*(H750-Q750))</f>
        <v>0.0896768919462128</v>
      </c>
      <c r="W750" s="70" t="n">
        <f aca="false">const*($O750/omega)*K750*(wz*(G750-P750)-wx*I750)</f>
        <v>14.6010594088382</v>
      </c>
      <c r="X750" s="70" t="n">
        <f aca="false">const*($O750/omega)*K750*(wx*(H750-Q750)-wy*(G750-P750))</f>
        <v>9.09647664312364</v>
      </c>
      <c r="Y750" s="70" t="n">
        <f aca="false">R750+V750</f>
        <v>-0.315250757529274</v>
      </c>
      <c r="Z750" s="70" t="n">
        <f aca="false">S750+W750</f>
        <v>2.68766117674467</v>
      </c>
      <c r="AA750" s="70" t="n">
        <f aca="false">T750+X750-32.174</f>
        <v>-3.95093678640079</v>
      </c>
      <c r="AB750" s="0" t="n">
        <f aca="false">IF(($D750-height)*($D751-height)&lt;0,1,0)</f>
        <v>0</v>
      </c>
    </row>
    <row r="751" customFormat="false" ht="12.75" hidden="false" customHeight="false" outlineLevel="0" collapsed="false">
      <c r="A751" s="0" t="n">
        <f aca="false">A750+dt</f>
        <v>7.18999999999989</v>
      </c>
      <c r="B751" s="70" t="n">
        <f aca="false">B750+G750*dt+0.5*Y750*dt*dt</f>
        <v>15.771204284906</v>
      </c>
      <c r="C751" s="70" t="n">
        <f aca="false">C750+H750*dt+0.5*Z750*dt*dt</f>
        <v>375.970509505136</v>
      </c>
      <c r="D751" s="70" t="n">
        <f aca="false">D750+I750*dt+0.5*AA750*dt*dt</f>
        <v>-235.046984563978</v>
      </c>
      <c r="E751" s="1" t="n">
        <f aca="false">SQRT(B751^2+C751^2)</f>
        <v>376.30114921715</v>
      </c>
      <c r="F751" s="1" t="n">
        <f aca="false">ATAN2(C751,B751)*180/PI()</f>
        <v>2.40203410675202</v>
      </c>
      <c r="G751" s="69" t="n">
        <f aca="false">G750+Y750*dt</f>
        <v>1.7065598433589</v>
      </c>
      <c r="H751" s="69" t="n">
        <f aca="false">H750+Z750*dt</f>
        <v>50.3284159741491</v>
      </c>
      <c r="I751" s="69" t="n">
        <f aca="false">I750+AA750*dt</f>
        <v>-80.7970504572725</v>
      </c>
      <c r="J751" s="1" t="n">
        <f aca="false">SQRT(G751^2+H751^2+I751^2)</f>
        <v>95.2051740377643</v>
      </c>
      <c r="K751" s="1" t="n">
        <f aca="false">IF(D751&gt;=hwind,SQRT((G751-vxw)^2+(H751-vyw)^2+I751^2),J751)</f>
        <v>95.2051740377643</v>
      </c>
      <c r="L751" s="1" t="n">
        <f aca="false">J751/1.467</f>
        <v>64.8978691463969</v>
      </c>
      <c r="M751" s="70" t="n">
        <f aca="false">cd0+cdspin*(spin/1000)*EXP(-A751/(tau*146.7/K751))</f>
        <v>0.463615316526241</v>
      </c>
      <c r="N751" s="71" t="n">
        <f aca="false">(romega/K751)*EXP(-A751/(tau*146.7/K751))</f>
        <v>0.742253461897347</v>
      </c>
      <c r="O751" s="71" t="n">
        <f aca="false">cl2_*N751/(cl0+cl1_*N751)</f>
        <v>0.359153246877746</v>
      </c>
      <c r="P751" s="71" t="n">
        <f aca="false">IF(D751&gt;=hwind,vxw,0)</f>
        <v>0</v>
      </c>
      <c r="Q751" s="71" t="n">
        <f aca="false">IF(D751&gt;=hwind,vyw,0)</f>
        <v>0</v>
      </c>
      <c r="R751" s="70" t="n">
        <f aca="false">-const*$M751*$K751*(G751-P751)</f>
        <v>-0.40434176652796</v>
      </c>
      <c r="S751" s="70" t="n">
        <f aca="false">-const*$M751*$K751*(H751-Q751)</f>
        <v>-11.9245045526726</v>
      </c>
      <c r="T751" s="70" t="n">
        <f aca="false">-const*$M751*$K751*I751</f>
        <v>19.1435549355485</v>
      </c>
      <c r="U751" s="72" t="n">
        <f aca="false">omega*EXP(-A751/tau)*30/PI()</f>
        <v>5125.96968921927</v>
      </c>
      <c r="V751" s="70" t="n">
        <f aca="false">const*($O751/omega)*K751*(wy*I751-wz*(H751-Q751))</f>
        <v>0.0898030805441771</v>
      </c>
      <c r="W751" s="70" t="n">
        <f aca="false">const*($O751/omega)*K751*(wz*(G751-P751)-wx*I751)</f>
        <v>14.6126942714135</v>
      </c>
      <c r="X751" s="70" t="n">
        <f aca="false">const*($O751/omega)*K751*(wx*(H751-Q751)-wy*(G751-P751))</f>
        <v>9.10413196970389</v>
      </c>
      <c r="Y751" s="70" t="n">
        <f aca="false">R751+V751</f>
        <v>-0.314538685983783</v>
      </c>
      <c r="Z751" s="70" t="n">
        <f aca="false">S751+W751</f>
        <v>2.68818971874093</v>
      </c>
      <c r="AA751" s="70" t="n">
        <f aca="false">T751+X751-32.174</f>
        <v>-3.92631309474757</v>
      </c>
      <c r="AB751" s="0" t="n">
        <f aca="false">IF(($D751-height)*($D752-height)&lt;0,1,0)</f>
        <v>0</v>
      </c>
    </row>
    <row r="752" customFormat="false" ht="12.75" hidden="false" customHeight="false" outlineLevel="0" collapsed="false">
      <c r="A752" s="0" t="n">
        <f aca="false">A751+dt</f>
        <v>7.19999999999989</v>
      </c>
      <c r="B752" s="70" t="n">
        <f aca="false">B751+G751*dt+0.5*Y751*dt*dt</f>
        <v>15.7882541564053</v>
      </c>
      <c r="C752" s="70" t="n">
        <f aca="false">C751+H751*dt+0.5*Z751*dt*dt</f>
        <v>376.473928074363</v>
      </c>
      <c r="D752" s="70" t="n">
        <f aca="false">D751+I751*dt+0.5*AA751*dt*dt</f>
        <v>-235.855151384206</v>
      </c>
      <c r="E752" s="1" t="n">
        <f aca="false">SQRT(B752^2+C752^2)</f>
        <v>376.804840055231</v>
      </c>
      <c r="F752" s="1" t="n">
        <f aca="false">ATAN2(C752,B752)*180/PI()</f>
        <v>2.40141615541105</v>
      </c>
      <c r="G752" s="69" t="n">
        <f aca="false">G751+Y751*dt</f>
        <v>1.70341445649907</v>
      </c>
      <c r="H752" s="69" t="n">
        <f aca="false">H751+Z751*dt</f>
        <v>50.3552978713365</v>
      </c>
      <c r="I752" s="69" t="n">
        <f aca="false">I751+AA751*dt</f>
        <v>-80.8363135882199</v>
      </c>
      <c r="J752" s="1" t="n">
        <f aca="false">SQRT(G752^2+H752^2+I752^2)</f>
        <v>95.2526495119935</v>
      </c>
      <c r="K752" s="1" t="n">
        <f aca="false">IF(D752&gt;=hwind,SQRT((G752-vxw)^2+(H752-vyw)^2+I752^2),J752)</f>
        <v>95.2526495119935</v>
      </c>
      <c r="L752" s="1" t="n">
        <f aca="false">J752/1.467</f>
        <v>64.9302314328517</v>
      </c>
      <c r="M752" s="70" t="n">
        <f aca="false">cd0+cdspin*(spin/1000)*EXP(-A752/(tau*146.7/K752))</f>
        <v>0.463567456556019</v>
      </c>
      <c r="N752" s="71" t="n">
        <f aca="false">(romega/K752)*EXP(-A752/(tau*146.7/K752))</f>
        <v>0.74166543214795</v>
      </c>
      <c r="O752" s="71" t="n">
        <f aca="false">cl2_*N752/(cl0+cl1_*N752)</f>
        <v>0.359081539731912</v>
      </c>
      <c r="P752" s="71" t="n">
        <f aca="false">IF(D752&gt;=hwind,vxw,0)</f>
        <v>0</v>
      </c>
      <c r="Q752" s="71" t="n">
        <f aca="false">IF(D752&gt;=hwind,vyw,0)</f>
        <v>0</v>
      </c>
      <c r="R752" s="70" t="n">
        <f aca="false">-const*$M752*$K752*(G752-P752)</f>
        <v>-0.403756092477176</v>
      </c>
      <c r="S752" s="70" t="n">
        <f aca="false">-const*$M752*$K752*(H752-Q752)</f>
        <v>-11.9355910280583</v>
      </c>
      <c r="T752" s="70" t="n">
        <f aca="false">-const*$M752*$K752*I752</f>
        <v>19.1604303815284</v>
      </c>
      <c r="U752" s="72" t="n">
        <f aca="false">omega*EXP(-A752/tau)*30/PI()</f>
        <v>5124.26131740065</v>
      </c>
      <c r="V752" s="70" t="n">
        <f aca="false">const*($O752/omega)*K752*(wy*I752-wz*(H752-Q752))</f>
        <v>0.0899327658177045</v>
      </c>
      <c r="W752" s="70" t="n">
        <f aca="false">const*($O752/omega)*K752*(wz*(G752-P752)-wx*I752)</f>
        <v>14.6242622831845</v>
      </c>
      <c r="X752" s="70" t="n">
        <f aca="false">const*($O752/omega)*K752*(wx*(H752-Q752)-wy*(G752-P752))</f>
        <v>9.1117746900701</v>
      </c>
      <c r="Y752" s="70" t="n">
        <f aca="false">R752+V752</f>
        <v>-0.313823326659472</v>
      </c>
      <c r="Z752" s="70" t="n">
        <f aca="false">S752+W752</f>
        <v>2.68867125512612</v>
      </c>
      <c r="AA752" s="70" t="n">
        <f aca="false">T752+X752-32.174</f>
        <v>-3.90179492840153</v>
      </c>
      <c r="AB752" s="0" t="n">
        <f aca="false">IF(($D752-height)*($D753-height)&lt;0,1,0)</f>
        <v>0</v>
      </c>
    </row>
    <row r="753" customFormat="false" ht="12.75" hidden="false" customHeight="false" outlineLevel="0" collapsed="false">
      <c r="A753" s="0" t="n">
        <f aca="false">A752+dt</f>
        <v>7.20999999999989</v>
      </c>
      <c r="B753" s="70" t="n">
        <f aca="false">B752+G752*dt+0.5*Y752*dt*dt</f>
        <v>15.8052726098039</v>
      </c>
      <c r="C753" s="70" t="n">
        <f aca="false">C752+H752*dt+0.5*Z752*dt*dt</f>
        <v>376.97761548664</v>
      </c>
      <c r="D753" s="70" t="n">
        <f aca="false">D752+I752*dt+0.5*AA752*dt*dt</f>
        <v>-236.663709609834</v>
      </c>
      <c r="E753" s="1" t="n">
        <f aca="false">SQRT(B753^2+C753^2)</f>
        <v>377.308798228007</v>
      </c>
      <c r="F753" s="1" t="n">
        <f aca="false">ATAN2(C753,B753)*180/PI()</f>
        <v>2.40079337704067</v>
      </c>
      <c r="G753" s="69" t="n">
        <f aca="false">G752+Y752*dt</f>
        <v>1.70027622323247</v>
      </c>
      <c r="H753" s="69" t="n">
        <f aca="false">H752+Z752*dt</f>
        <v>50.3821845838878</v>
      </c>
      <c r="I753" s="69" t="n">
        <f aca="false">I752+AA752*dt</f>
        <v>-80.875331537504</v>
      </c>
      <c r="J753" s="1" t="n">
        <f aca="false">SQRT(G753^2+H753^2+I753^2)</f>
        <v>95.2999198004983</v>
      </c>
      <c r="K753" s="1" t="n">
        <f aca="false">IF(D753&gt;=hwind,SQRT((G753-vxw)^2+(H753-vyw)^2+I753^2),J753)</f>
        <v>95.2999198004983</v>
      </c>
      <c r="L753" s="1" t="n">
        <f aca="false">J753/1.467</f>
        <v>64.9624538517371</v>
      </c>
      <c r="M753" s="70" t="n">
        <f aca="false">cd0+cdspin*(spin/1000)*EXP(-A753/(tau*146.7/K753))</f>
        <v>0.463519630245767</v>
      </c>
      <c r="N753" s="71" t="n">
        <f aca="false">(romega/K753)*EXP(-A753/(tau*146.7/K753))</f>
        <v>0.741079737152335</v>
      </c>
      <c r="O753" s="71" t="n">
        <f aca="false">cl2_*N753/(cl0+cl1_*N753)</f>
        <v>0.359010032703121</v>
      </c>
      <c r="P753" s="71" t="n">
        <f aca="false">IF(D753&gt;=hwind,vxw,0)</f>
        <v>0</v>
      </c>
      <c r="Q753" s="71" t="n">
        <f aca="false">IF(D753&gt;=hwind,vyw,0)</f>
        <v>0</v>
      </c>
      <c r="R753" s="70" t="n">
        <f aca="false">-const*$M753*$K753*(G753-P753)</f>
        <v>-0.403170645134014</v>
      </c>
      <c r="S753" s="70" t="n">
        <f aca="false">-const*$M753*$K753*(H753-Q753)</f>
        <v>-11.9466575985694</v>
      </c>
      <c r="T753" s="70" t="n">
        <f aca="false">-const*$M753*$K753*I753</f>
        <v>19.1772131762291</v>
      </c>
      <c r="U753" s="72" t="n">
        <f aca="false">omega*EXP(-A753/tau)*30/PI()</f>
        <v>5122.5535149444</v>
      </c>
      <c r="V753" s="70" t="n">
        <f aca="false">const*($O753/omega)*K753*(wy*I753-wz*(H753-Q753))</f>
        <v>0.0900659247369134</v>
      </c>
      <c r="W753" s="70" t="n">
        <f aca="false">const*($O753/omega)*K753*(wz*(G753-P753)-wx*I753)</f>
        <v>14.6357636617093</v>
      </c>
      <c r="X753" s="70" t="n">
        <f aca="false">const*($O753/omega)*K753*(wx*(H753-Q753)-wy*(G753-P753))</f>
        <v>9.11940475865295</v>
      </c>
      <c r="Y753" s="70" t="n">
        <f aca="false">R753+V753</f>
        <v>-0.313104720397101</v>
      </c>
      <c r="Z753" s="70" t="n">
        <f aca="false">S753+W753</f>
        <v>2.68910606313991</v>
      </c>
      <c r="AA753" s="70" t="n">
        <f aca="false">T753+X753-32.174</f>
        <v>-3.87738206511798</v>
      </c>
      <c r="AB753" s="0" t="n">
        <f aca="false">IF(($D753-height)*($D754-height)&lt;0,1,0)</f>
        <v>0</v>
      </c>
    </row>
    <row r="754" customFormat="false" ht="12.75" hidden="false" customHeight="false" outlineLevel="0" collapsed="false">
      <c r="A754" s="0" t="n">
        <f aca="false">A753+dt</f>
        <v>7.21999999999989</v>
      </c>
      <c r="B754" s="70" t="n">
        <f aca="false">B753+G753*dt+0.5*Y753*dt*dt</f>
        <v>15.8222597168002</v>
      </c>
      <c r="C754" s="70" t="n">
        <f aca="false">C753+H753*dt+0.5*Z753*dt*dt</f>
        <v>377.481571787782</v>
      </c>
      <c r="D754" s="70" t="n">
        <f aca="false">D753+I753*dt+0.5*AA753*dt*dt</f>
        <v>-237.472656794313</v>
      </c>
      <c r="E754" s="1" t="n">
        <f aca="false">SQRT(B754^2+C754^2)</f>
        <v>377.81302378547</v>
      </c>
      <c r="F754" s="1" t="n">
        <f aca="false">ATAN2(C754,B754)*180/PI()</f>
        <v>2.40016580285147</v>
      </c>
      <c r="G754" s="69" t="n">
        <f aca="false">G753+Y753*dt</f>
        <v>1.6971451760285</v>
      </c>
      <c r="H754" s="69" t="n">
        <f aca="false">H753+Z753*dt</f>
        <v>50.4090756445192</v>
      </c>
      <c r="I754" s="69" t="n">
        <f aca="false">I753+AA753*dt</f>
        <v>-80.9141053581551</v>
      </c>
      <c r="J754" s="1" t="n">
        <f aca="false">SQRT(G754^2+H754^2+I754^2)</f>
        <v>95.3469855579819</v>
      </c>
      <c r="K754" s="1" t="n">
        <f aca="false">IF(D754&gt;=hwind,SQRT((G754-vxw)^2+(H754-vyw)^2+I754^2),J754)</f>
        <v>95.3469855579819</v>
      </c>
      <c r="L754" s="1" t="n">
        <f aca="false">J754/1.467</f>
        <v>64.9945368493401</v>
      </c>
      <c r="M754" s="70" t="n">
        <f aca="false">cd0+cdspin*(spin/1000)*EXP(-A754/(tau*146.7/K754))</f>
        <v>0.463471837626886</v>
      </c>
      <c r="N754" s="71" t="n">
        <f aca="false">(romega/K754)*EXP(-A754/(tau*146.7/K754))</f>
        <v>0.740496364715057</v>
      </c>
      <c r="O754" s="71" t="n">
        <f aca="false">cl2_*N754/(cl0+cl1_*N754)</f>
        <v>0.358938725160552</v>
      </c>
      <c r="P754" s="71" t="n">
        <f aca="false">IF(D754&gt;=hwind,vxw,0)</f>
        <v>0</v>
      </c>
      <c r="Q754" s="71" t="n">
        <f aca="false">IF(D754&gt;=hwind,vyw,0)</f>
        <v>0</v>
      </c>
      <c r="R754" s="70" t="n">
        <f aca="false">-const*$M754*$K754*(G754-P754)</f>
        <v>-0.402585442177355</v>
      </c>
      <c r="S754" s="70" t="n">
        <f aca="false">-const*$M754*$K754*(H754-Q754)</f>
        <v>-11.9577042051232</v>
      </c>
      <c r="T754" s="70" t="n">
        <f aca="false">-const*$M754*$K754*I754</f>
        <v>19.1939035882755</v>
      </c>
      <c r="U754" s="72" t="n">
        <f aca="false">omega*EXP(-A754/tau)*30/PI()</f>
        <v>5120.84628166078</v>
      </c>
      <c r="V754" s="70" t="n">
        <f aca="false">const*($O754/omega)*K754*(wy*I754-wz*(H754-Q754))</f>
        <v>0.0902025343027453</v>
      </c>
      <c r="W754" s="70" t="n">
        <f aca="false">const*($O754/omega)*K754*(wz*(G754-P754)-wx*I754)</f>
        <v>14.6471986248446</v>
      </c>
      <c r="X754" s="70" t="n">
        <f aca="false">const*($O754/omega)*K754*(wx*(H754-Q754)-wy*(G754-P754))</f>
        <v>9.12702213028444</v>
      </c>
      <c r="Y754" s="70" t="n">
        <f aca="false">R754+V754</f>
        <v>-0.31238290787461</v>
      </c>
      <c r="Z754" s="70" t="n">
        <f aca="false">S754+W754</f>
        <v>2.68949441972147</v>
      </c>
      <c r="AA754" s="70" t="n">
        <f aca="false">T754+X754-32.174</f>
        <v>-3.85307428144002</v>
      </c>
      <c r="AB754" s="0" t="n">
        <f aca="false">IF(($D754-height)*($D755-height)&lt;0,1,0)</f>
        <v>0</v>
      </c>
    </row>
    <row r="755" customFormat="false" ht="12.75" hidden="false" customHeight="false" outlineLevel="0" collapsed="false">
      <c r="A755" s="0" t="n">
        <f aca="false">A754+dt</f>
        <v>7.22999999999989</v>
      </c>
      <c r="B755" s="70" t="n">
        <f aca="false">B754+G754*dt+0.5*Y754*dt*dt</f>
        <v>15.8392155494151</v>
      </c>
      <c r="C755" s="70" t="n">
        <f aca="false">C754+H754*dt+0.5*Z754*dt*dt</f>
        <v>377.985797018948</v>
      </c>
      <c r="D755" s="70" t="n">
        <f aca="false">D754+I754*dt+0.5*AA754*dt*dt</f>
        <v>-238.281990501608</v>
      </c>
      <c r="E755" s="1" t="n">
        <f aca="false">SQRT(B755^2+C755^2)</f>
        <v>378.317516772975</v>
      </c>
      <c r="F755" s="1" t="n">
        <f aca="false">ATAN2(C755,B755)*180/PI()</f>
        <v>2.39953346398677</v>
      </c>
      <c r="G755" s="69" t="n">
        <f aca="false">G754+Y754*dt</f>
        <v>1.69402134694975</v>
      </c>
      <c r="H755" s="69" t="n">
        <f aca="false">H754+Z754*dt</f>
        <v>50.4359705887164</v>
      </c>
      <c r="I755" s="69" t="n">
        <f aca="false">I754+AA754*dt</f>
        <v>-80.9526361009695</v>
      </c>
      <c r="J755" s="1" t="n">
        <f aca="false">SQRT(G755^2+H755^2+I755^2)</f>
        <v>95.3938474391603</v>
      </c>
      <c r="K755" s="1" t="n">
        <f aca="false">IF(D755&gt;=hwind,SQRT((G755-vxw)^2+(H755-vyw)^2+I755^2),J755)</f>
        <v>95.3938474391603</v>
      </c>
      <c r="L755" s="1" t="n">
        <f aca="false">J755/1.467</f>
        <v>65.0264808719565</v>
      </c>
      <c r="M755" s="70" t="n">
        <f aca="false">cd0+cdspin*(spin/1000)*EXP(-A755/(tau*146.7/K755))</f>
        <v>0.46342407872976</v>
      </c>
      <c r="N755" s="71" t="n">
        <f aca="false">(romega/K755)*EXP(-A755/(tau*146.7/K755))</f>
        <v>0.739915302705996</v>
      </c>
      <c r="O755" s="71" t="n">
        <f aca="false">cl2_*N755/(cl0+cl1_*N755)</f>
        <v>0.35886761647357</v>
      </c>
      <c r="P755" s="71" t="n">
        <f aca="false">IF(D755&gt;=hwind,vxw,0)</f>
        <v>0</v>
      </c>
      <c r="Q755" s="71" t="n">
        <f aca="false">IF(D755&gt;=hwind,vyw,0)</f>
        <v>0</v>
      </c>
      <c r="R755" s="70" t="n">
        <f aca="false">-const*$M755*$K755*(G755-P755)</f>
        <v>-0.402000501154158</v>
      </c>
      <c r="S755" s="70" t="n">
        <f aca="false">-const*$M755*$K755*(H755-Q755)</f>
        <v>-11.9687307892359</v>
      </c>
      <c r="T755" s="70" t="n">
        <f aca="false">-const*$M755*$K755*I755</f>
        <v>19.2105018870846</v>
      </c>
      <c r="U755" s="72" t="n">
        <f aca="false">omega*EXP(-A755/tau)*30/PI()</f>
        <v>5119.13961736008</v>
      </c>
      <c r="V755" s="70" t="n">
        <f aca="false">const*($O755/omega)*K755*(wy*I755-wz*(H755-Q755))</f>
        <v>0.0903425715479149</v>
      </c>
      <c r="W755" s="70" t="n">
        <f aca="false">const*($O755/omega)*K755*(wz*(G755-P755)-wx*I755)</f>
        <v>14.6585673907335</v>
      </c>
      <c r="X755" s="70" t="n">
        <f aca="false">const*($O755/omega)*K755*(wx*(H755-Q755)-wy*(G755-P755))</f>
        <v>9.13462676019809</v>
      </c>
      <c r="Y755" s="70" t="n">
        <f aca="false">R755+V755</f>
        <v>-0.311657929606243</v>
      </c>
      <c r="Z755" s="70" t="n">
        <f aca="false">S755+W755</f>
        <v>2.68983660149764</v>
      </c>
      <c r="AA755" s="70" t="n">
        <f aca="false">T755+X755-32.174</f>
        <v>-3.82887135271729</v>
      </c>
      <c r="AB755" s="0" t="n">
        <f aca="false">IF(($D755-height)*($D756-height)&lt;0,1,0)</f>
        <v>0</v>
      </c>
    </row>
    <row r="756" customFormat="false" ht="12.75" hidden="false" customHeight="false" outlineLevel="0" collapsed="false">
      <c r="A756" s="0" t="n">
        <f aca="false">A755+dt</f>
        <v>7.23999999999989</v>
      </c>
      <c r="B756" s="70" t="n">
        <f aca="false">B755+G755*dt+0.5*Y755*dt*dt</f>
        <v>15.8561401799881</v>
      </c>
      <c r="C756" s="70" t="n">
        <f aca="false">C755+H755*dt+0.5*Z755*dt*dt</f>
        <v>378.490291216665</v>
      </c>
      <c r="D756" s="70" t="n">
        <f aca="false">D755+I755*dt+0.5*AA755*dt*dt</f>
        <v>-239.091708306186</v>
      </c>
      <c r="E756" s="1" t="n">
        <f aca="false">SQRT(B756^2+C756^2)</f>
        <v>378.822277231268</v>
      </c>
      <c r="F756" s="1" t="n">
        <f aca="false">ATAN2(C756,B756)*180/PI()</f>
        <v>2.39889639152192</v>
      </c>
      <c r="G756" s="69" t="n">
        <f aca="false">G755+Y755*dt</f>
        <v>1.69090476765369</v>
      </c>
      <c r="H756" s="69" t="n">
        <f aca="false">H755+Z755*dt</f>
        <v>50.4628689547314</v>
      </c>
      <c r="I756" s="69" t="n">
        <f aca="false">I755+AA755*dt</f>
        <v>-80.9909248144967</v>
      </c>
      <c r="J756" s="1" t="n">
        <f aca="false">SQRT(G756^2+H756^2+I756^2)</f>
        <v>95.4405060987374</v>
      </c>
      <c r="K756" s="1" t="n">
        <f aca="false">IF(D756&gt;=hwind,SQRT((G756-vxw)^2+(H756-vyw)^2+I756^2),J756)</f>
        <v>95.4405060987374</v>
      </c>
      <c r="L756" s="1" t="n">
        <f aca="false">J756/1.467</f>
        <v>65.0582863658741</v>
      </c>
      <c r="M756" s="70" t="n">
        <f aca="false">cd0+cdspin*(spin/1000)*EXP(-A756/(tau*146.7/K756))</f>
        <v>0.463376353583768</v>
      </c>
      <c r="N756" s="71" t="n">
        <f aca="false">(romega/K756)*EXP(-A756/(tau*146.7/K756))</f>
        <v>0.739336539060017</v>
      </c>
      <c r="O756" s="71" t="n">
        <f aca="false">cl2_*N756/(cl0+cl1_*N756)</f>
        <v>0.358796706011739</v>
      </c>
      <c r="P756" s="71" t="n">
        <f aca="false">IF(D756&gt;=hwind,vxw,0)</f>
        <v>0</v>
      </c>
      <c r="Q756" s="71" t="n">
        <f aca="false">IF(D756&gt;=hwind,vyw,0)</f>
        <v>0</v>
      </c>
      <c r="R756" s="70" t="n">
        <f aca="false">-const*$M756*$K756*(G756-P756)</f>
        <v>-0.401415839479549</v>
      </c>
      <c r="S756" s="70" t="n">
        <f aca="false">-const*$M756*$K756*(H756-Q756)</f>
        <v>-11.9797372930222</v>
      </c>
      <c r="T756" s="70" t="n">
        <f aca="false">-const*$M756*$K756*I756</f>
        <v>19.2270083428464</v>
      </c>
      <c r="U756" s="72" t="n">
        <f aca="false">omega*EXP(-A756/tau)*30/PI()</f>
        <v>5117.43352185267</v>
      </c>
      <c r="V756" s="70" t="n">
        <f aca="false">const*($O756/omega)*K756*(wy*I756-wz*(H756-Q756))</f>
        <v>0.0904860135378513</v>
      </c>
      <c r="W756" s="70" t="n">
        <f aca="false">const*($O756/omega)*K756*(wz*(G756-P756)-wx*I756)</f>
        <v>14.6698701777935</v>
      </c>
      <c r="X756" s="70" t="n">
        <f aca="false">const*($O756/omega)*K756*(wx*(H756-Q756)-wy*(G756-P756))</f>
        <v>9.14221860402906</v>
      </c>
      <c r="Y756" s="70" t="n">
        <f aca="false">R756+V756</f>
        <v>-0.310929825941698</v>
      </c>
      <c r="Z756" s="70" t="n">
        <f aca="false">S756+W756</f>
        <v>2.69013288477126</v>
      </c>
      <c r="AA756" s="70" t="n">
        <f aca="false">T756+X756-32.174</f>
        <v>-3.80477305312457</v>
      </c>
      <c r="AB756" s="0" t="n">
        <f aca="false">IF(($D756-height)*($D757-height)&lt;0,1,0)</f>
        <v>0</v>
      </c>
    </row>
    <row r="757" customFormat="false" ht="12.75" hidden="false" customHeight="false" outlineLevel="0" collapsed="false">
      <c r="A757" s="0" t="n">
        <f aca="false">A756+dt</f>
        <v>7.24999999999989</v>
      </c>
      <c r="B757" s="70" t="n">
        <f aca="false">B756+G756*dt+0.5*Y756*dt*dt</f>
        <v>15.8730336811734</v>
      </c>
      <c r="C757" s="70" t="n">
        <f aca="false">C756+H756*dt+0.5*Z756*dt*dt</f>
        <v>378.995054412857</v>
      </c>
      <c r="D757" s="70" t="n">
        <f aca="false">D756+I756*dt+0.5*AA756*dt*dt</f>
        <v>-239.901807792983</v>
      </c>
      <c r="E757" s="1" t="n">
        <f aca="false">SQRT(B757^2+C757^2)</f>
        <v>379.327305196512</v>
      </c>
      <c r="F757" s="1" t="n">
        <f aca="false">ATAN2(C757,B757)*180/PI()</f>
        <v>2.39825461646383</v>
      </c>
      <c r="G757" s="69" t="n">
        <f aca="false">G756+Y756*dt</f>
        <v>1.68779546939428</v>
      </c>
      <c r="H757" s="69" t="n">
        <f aca="false">H756+Z756*dt</f>
        <v>50.4897702835791</v>
      </c>
      <c r="I757" s="69" t="n">
        <f aca="false">I756+AA756*dt</f>
        <v>-81.0289725450279</v>
      </c>
      <c r="J757" s="1" t="n">
        <f aca="false">SQRT(G757^2+H757^2+I757^2)</f>
        <v>95.4869621913798</v>
      </c>
      <c r="K757" s="1" t="n">
        <f aca="false">IF(D757&gt;=hwind,SQRT((G757-vxw)^2+(H757-vyw)^2+I757^2),J757)</f>
        <v>95.4869621913798</v>
      </c>
      <c r="L757" s="1" t="n">
        <f aca="false">J757/1.467</f>
        <v>65.089953777355</v>
      </c>
      <c r="M757" s="70" t="n">
        <f aca="false">cd0+cdspin*(spin/1000)*EXP(-A757/(tau*146.7/K757))</f>
        <v>0.46332866221729</v>
      </c>
      <c r="N757" s="71" t="n">
        <f aca="false">(romega/K757)*EXP(-A757/(tau*146.7/K757))</f>
        <v>0.738760061776622</v>
      </c>
      <c r="O757" s="71" t="n">
        <f aca="false">cl2_*N757/(cl0+cl1_*N757)</f>
        <v>0.358725993144847</v>
      </c>
      <c r="P757" s="71" t="n">
        <f aca="false">IF(D757&gt;=hwind,vxw,0)</f>
        <v>0</v>
      </c>
      <c r="Q757" s="71" t="n">
        <f aca="false">IF(D757&gt;=hwind,vyw,0)</f>
        <v>0</v>
      </c>
      <c r="R757" s="70" t="n">
        <f aca="false">-const*$M757*$K757*(G757-P757)</f>
        <v>-0.400831474436919</v>
      </c>
      <c r="S757" s="70" t="n">
        <f aca="false">-const*$M757*$K757*(H757-Q757)</f>
        <v>-11.9907236591952</v>
      </c>
      <c r="T757" s="70" t="n">
        <f aca="false">-const*$M757*$K757*I757</f>
        <v>19.2434232265053</v>
      </c>
      <c r="U757" s="72" t="n">
        <f aca="false">omega*EXP(-A757/tau)*30/PI()</f>
        <v>5115.727994949</v>
      </c>
      <c r="V757" s="70" t="n">
        <f aca="false">const*($O757/omega)*K757*(wy*I757-wz*(H757-Q757))</f>
        <v>0.0906328373716227</v>
      </c>
      <c r="W757" s="70" t="n">
        <f aca="false">const*($O757/omega)*K757*(wz*(G757-P757)-wx*I757)</f>
        <v>14.6811072047048</v>
      </c>
      <c r="X757" s="70" t="n">
        <f aca="false">const*($O757/omega)*K757*(wx*(H757-Q757)-wy*(G757-P757))</f>
        <v>9.14979761781432</v>
      </c>
      <c r="Y757" s="70" t="n">
        <f aca="false">R757+V757</f>
        <v>-0.310198637065297</v>
      </c>
      <c r="Z757" s="70" t="n">
        <f aca="false">S757+W757</f>
        <v>2.69038354550963</v>
      </c>
      <c r="AA757" s="70" t="n">
        <f aca="false">T757+X757-32.174</f>
        <v>-3.78077915568038</v>
      </c>
      <c r="AB757" s="0" t="n">
        <f aca="false">IF(($D757-height)*($D758-height)&lt;0,1,0)</f>
        <v>0</v>
      </c>
    </row>
    <row r="758" customFormat="false" ht="12.75" hidden="false" customHeight="false" outlineLevel="0" collapsed="false">
      <c r="A758" s="0" t="n">
        <f aca="false">A757+dt</f>
        <v>7.25999999999989</v>
      </c>
      <c r="B758" s="70" t="n">
        <f aca="false">B757+G757*dt+0.5*Y757*dt*dt</f>
        <v>15.8898961259355</v>
      </c>
      <c r="C758" s="70" t="n">
        <f aca="false">C757+H757*dt+0.5*Z757*dt*dt</f>
        <v>379.50008663487</v>
      </c>
      <c r="D758" s="70" t="n">
        <f aca="false">D757+I757*dt+0.5*AA757*dt*dt</f>
        <v>-240.712286557391</v>
      </c>
      <c r="E758" s="1" t="n">
        <f aca="false">SQRT(B758^2+C758^2)</f>
        <v>379.832600700317</v>
      </c>
      <c r="F758" s="1" t="n">
        <f aca="false">ATAN2(C758,B758)*180/PI()</f>
        <v>2.3976081697503</v>
      </c>
      <c r="G758" s="69" t="n">
        <f aca="false">G757+Y757*dt</f>
        <v>1.68469348302362</v>
      </c>
      <c r="H758" s="69" t="n">
        <f aca="false">H757+Z757*dt</f>
        <v>50.5166741190342</v>
      </c>
      <c r="I758" s="69" t="n">
        <f aca="false">I757+AA757*dt</f>
        <v>-81.0667803365847</v>
      </c>
      <c r="J758" s="1" t="n">
        <f aca="false">SQRT(G758^2+H758^2+I758^2)</f>
        <v>95.533216371692</v>
      </c>
      <c r="K758" s="1" t="n">
        <f aca="false">IF(D758&gt;=hwind,SQRT((G758-vxw)^2+(H758-vyw)^2+I758^2),J758)</f>
        <v>95.533216371692</v>
      </c>
      <c r="L758" s="1" t="n">
        <f aca="false">J758/1.467</f>
        <v>65.121483552619</v>
      </c>
      <c r="M758" s="70" t="n">
        <f aca="false">cd0+cdspin*(spin/1000)*EXP(-A758/(tau*146.7/K758))</f>
        <v>0.463281004657718</v>
      </c>
      <c r="N758" s="71" t="n">
        <f aca="false">(romega/K758)*EXP(-A758/(tau*146.7/K758))</f>
        <v>0.738185858919607</v>
      </c>
      <c r="O758" s="71" t="n">
        <f aca="false">cl2_*N758/(cl0+cl1_*N758)</f>
        <v>0.358655477242925</v>
      </c>
      <c r="P758" s="71" t="n">
        <f aca="false">IF(D758&gt;=hwind,vxw,0)</f>
        <v>0</v>
      </c>
      <c r="Q758" s="71" t="n">
        <f aca="false">IF(D758&gt;=hwind,vyw,0)</f>
        <v>0</v>
      </c>
      <c r="R758" s="70" t="n">
        <f aca="false">-const*$M758*$K758*(G758-P758)</f>
        <v>-0.40024742317803</v>
      </c>
      <c r="S758" s="70" t="n">
        <f aca="false">-const*$M758*$K758*(H758-Q758)</f>
        <v>-12.001689831066</v>
      </c>
      <c r="T758" s="70" t="n">
        <f aca="false">-const*$M758*$K758*I758</f>
        <v>19.259746809742</v>
      </c>
      <c r="U758" s="72" t="n">
        <f aca="false">omega*EXP(-A758/tau)*30/PI()</f>
        <v>5114.02303645955</v>
      </c>
      <c r="V758" s="70" t="n">
        <f aca="false">const*($O758/omega)*K758*(wy*I758-wz*(H758-Q758))</f>
        <v>0.0907830201828541</v>
      </c>
      <c r="W758" s="70" t="n">
        <f aca="false">const*($O758/omega)*K758*(wz*(G758-P758)-wx*I758)</f>
        <v>14.6922786903991</v>
      </c>
      <c r="X758" s="70" t="n">
        <f aca="false">const*($O758/omega)*K758*(wx*(H758-Q758)-wy*(G758-P758))</f>
        <v>9.15736375799266</v>
      </c>
      <c r="Y758" s="70" t="n">
        <f aca="false">R758+V758</f>
        <v>-0.309464402995175</v>
      </c>
      <c r="Z758" s="70" t="n">
        <f aca="false">S758+W758</f>
        <v>2.69058885933314</v>
      </c>
      <c r="AA758" s="70" t="n">
        <f aca="false">T758+X758-32.174</f>
        <v>-3.75688943226531</v>
      </c>
      <c r="AB758" s="0" t="n">
        <f aca="false">IF(($D758-height)*($D759-height)&lt;0,1,0)</f>
        <v>0</v>
      </c>
    </row>
    <row r="759" customFormat="false" ht="12.75" hidden="false" customHeight="false" outlineLevel="0" collapsed="false">
      <c r="A759" s="0" t="n">
        <f aca="false">A758+dt</f>
        <v>7.26999999999989</v>
      </c>
      <c r="B759" s="70" t="n">
        <f aca="false">B758+G758*dt+0.5*Y758*dt*dt</f>
        <v>15.9067275875456</v>
      </c>
      <c r="C759" s="70" t="n">
        <f aca="false">C758+H758*dt+0.5*Z758*dt*dt</f>
        <v>380.005387905503</v>
      </c>
      <c r="D759" s="70" t="n">
        <f aca="false">D758+I758*dt+0.5*AA758*dt*dt</f>
        <v>-241.523142205229</v>
      </c>
      <c r="E759" s="1" t="n">
        <f aca="false">SQRT(B759^2+C759^2)</f>
        <v>380.338163769765</v>
      </c>
      <c r="F759" s="1" t="n">
        <f aca="false">ATAN2(C759,B759)*180/PI()</f>
        <v>2.39695708224949</v>
      </c>
      <c r="G759" s="69" t="n">
        <f aca="false">G758+Y758*dt</f>
        <v>1.68159883899367</v>
      </c>
      <c r="H759" s="69" t="n">
        <f aca="false">H758+Z758*dt</f>
        <v>50.5435800076275</v>
      </c>
      <c r="I759" s="69" t="n">
        <f aca="false">I758+AA758*dt</f>
        <v>-81.1043492309074</v>
      </c>
      <c r="J759" s="1" t="n">
        <f aca="false">SQRT(G759^2+H759^2+I759^2)</f>
        <v>95.5792692941924</v>
      </c>
      <c r="K759" s="1" t="n">
        <f aca="false">IF(D759&gt;=hwind,SQRT((G759-vxw)^2+(H759-vyw)^2+I759^2),J759)</f>
        <v>95.5792692941924</v>
      </c>
      <c r="L759" s="1" t="n">
        <f aca="false">J759/1.467</f>
        <v>65.1528761378271</v>
      </c>
      <c r="M759" s="70" t="n">
        <f aca="false">cd0+cdspin*(spin/1000)*EXP(-A759/(tau*146.7/K759))</f>
        <v>0.463233380931459</v>
      </c>
      <c r="N759" s="71" t="n">
        <f aca="false">(romega/K759)*EXP(-A759/(tau*146.7/K759))</f>
        <v>0.737613918616725</v>
      </c>
      <c r="O759" s="71" t="n">
        <f aca="false">cl2_*N759/(cl0+cl1_*N759)</f>
        <v>0.358585157676268</v>
      </c>
      <c r="P759" s="71" t="n">
        <f aca="false">IF(D759&gt;=hwind,vxw,0)</f>
        <v>0</v>
      </c>
      <c r="Q759" s="71" t="n">
        <f aca="false">IF(D759&gt;=hwind,vyw,0)</f>
        <v>0</v>
      </c>
      <c r="R759" s="70" t="n">
        <f aca="false">-const*$M759*$K759*(G759-P759)</f>
        <v>-0.399663702723127</v>
      </c>
      <c r="S759" s="70" t="n">
        <f aca="false">-const*$M759*$K759*(H759-Q759)</f>
        <v>-12.0126357525435</v>
      </c>
      <c r="T759" s="70" t="n">
        <f aca="false">-const*$M759*$K759*I759</f>
        <v>19.2759793649548</v>
      </c>
      <c r="U759" s="72" t="n">
        <f aca="false">omega*EXP(-A759/tau)*30/PI()</f>
        <v>5112.31864619489</v>
      </c>
      <c r="V759" s="70" t="n">
        <f aca="false">const*($O759/omega)*K759*(wy*I759-wz*(H759-Q759))</f>
        <v>0.0909365391406272</v>
      </c>
      <c r="W759" s="70" t="n">
        <f aca="false">const*($O759/omega)*K759*(wz*(G759-P759)-wx*I759)</f>
        <v>14.7033848540475</v>
      </c>
      <c r="X759" s="70" t="n">
        <f aca="false">const*($O759/omega)*K759*(wx*(H759-Q759)-wy*(G759-P759))</f>
        <v>9.16491698140483</v>
      </c>
      <c r="Y759" s="70" t="n">
        <f aca="false">R759+V759</f>
        <v>-0.3087271635825</v>
      </c>
      <c r="Z759" s="70" t="n">
        <f aca="false">S759+W759</f>
        <v>2.69074910150401</v>
      </c>
      <c r="AA759" s="70" t="n">
        <f aca="false">T759+X759-32.174</f>
        <v>-3.73310365364033</v>
      </c>
      <c r="AB759" s="0" t="n">
        <f aca="false">IF(($D759-height)*($D760-height)&lt;0,1,0)</f>
        <v>0</v>
      </c>
    </row>
    <row r="760" customFormat="false" ht="12.75" hidden="false" customHeight="false" outlineLevel="0" collapsed="false">
      <c r="A760" s="0" t="n">
        <f aca="false">A759+dt</f>
        <v>7.27999999999989</v>
      </c>
      <c r="B760" s="70" t="n">
        <f aca="false">B759+G759*dt+0.5*Y759*dt*dt</f>
        <v>15.9235281395773</v>
      </c>
      <c r="C760" s="70" t="n">
        <f aca="false">C759+H759*dt+0.5*Z759*dt*dt</f>
        <v>380.510958243034</v>
      </c>
      <c r="D760" s="70" t="n">
        <f aca="false">D759+I759*dt+0.5*AA759*dt*dt</f>
        <v>-242.33437235272</v>
      </c>
      <c r="E760" s="1" t="n">
        <f aca="false">SQRT(B760^2+C760^2)</f>
        <v>380.843994427435</v>
      </c>
      <c r="F760" s="1" t="n">
        <f aca="false">ATAN2(C760,B760)*180/PI()</f>
        <v>2.39630138475936</v>
      </c>
      <c r="G760" s="69" t="n">
        <f aca="false">G759+Y759*dt</f>
        <v>1.67851156735785</v>
      </c>
      <c r="H760" s="69" t="n">
        <f aca="false">H759+Z759*dt</f>
        <v>50.5704874986426</v>
      </c>
      <c r="I760" s="69" t="n">
        <f aca="false">I759+AA759*dt</f>
        <v>-81.1416802674438</v>
      </c>
      <c r="J760" s="1" t="n">
        <f aca="false">SQRT(G760^2+H760^2+I760^2)</f>
        <v>95.6251216132884</v>
      </c>
      <c r="K760" s="1" t="n">
        <f aca="false">IF(D760&gt;=hwind,SQRT((G760-vxw)^2+(H760-vyw)^2+I760^2),J760)</f>
        <v>95.6251216132884</v>
      </c>
      <c r="L760" s="1" t="n">
        <f aca="false">J760/1.467</f>
        <v>65.184131979065</v>
      </c>
      <c r="M760" s="70" t="n">
        <f aca="false">cd0+cdspin*(spin/1000)*EXP(-A760/(tau*146.7/K760))</f>
        <v>0.463185791063948</v>
      </c>
      <c r="N760" s="71" t="n">
        <f aca="false">(romega/K760)*EXP(-A760/(tau*146.7/K760))</f>
        <v>0.73704422905934</v>
      </c>
      <c r="O760" s="71" t="n">
        <f aca="false">cl2_*N760/(cl0+cl1_*N760)</f>
        <v>0.358515033815453</v>
      </c>
      <c r="P760" s="71" t="n">
        <f aca="false">IF(D760&gt;=hwind,vxw,0)</f>
        <v>0</v>
      </c>
      <c r="Q760" s="71" t="n">
        <f aca="false">IF(D760&gt;=hwind,vyw,0)</f>
        <v>0</v>
      </c>
      <c r="R760" s="70" t="n">
        <f aca="false">-const*$M760*$K760*(G760-P760)</f>
        <v>-0.39908032996107</v>
      </c>
      <c r="S760" s="70" t="n">
        <f aca="false">-const*$M760*$K760*(H760-Q760)</f>
        <v>-12.0235613681344</v>
      </c>
      <c r="T760" s="70" t="n">
        <f aca="false">-const*$M760*$K760*I760</f>
        <v>19.2921211652416</v>
      </c>
      <c r="U760" s="72" t="n">
        <f aca="false">omega*EXP(-A760/tau)*30/PI()</f>
        <v>5110.61482396564</v>
      </c>
      <c r="V760" s="70" t="n">
        <f aca="false">const*($O760/omega)*K760*(wy*I760-wz*(H760-Q760))</f>
        <v>0.0910933714503721</v>
      </c>
      <c r="W760" s="70" t="n">
        <f aca="false">const*($O760/omega)*K760*(wz*(G760-P760)-wx*I760)</f>
        <v>14.7144259150496</v>
      </c>
      <c r="X760" s="70" t="n">
        <f aca="false">const*($O760/omega)*K760*(wx*(H760-Q760)-wy*(G760-P760))</f>
        <v>9.17245724529353</v>
      </c>
      <c r="Y760" s="70" t="n">
        <f aca="false">R760+V760</f>
        <v>-0.307986958510698</v>
      </c>
      <c r="Z760" s="70" t="n">
        <f aca="false">S760+W760</f>
        <v>2.69086454691521</v>
      </c>
      <c r="AA760" s="70" t="n">
        <f aca="false">T760+X760-32.174</f>
        <v>-3.7094215894649</v>
      </c>
      <c r="AB760" s="0" t="n">
        <f aca="false">IF(($D760-height)*($D761-height)&lt;0,1,0)</f>
        <v>0</v>
      </c>
    </row>
    <row r="761" customFormat="false" ht="12.75" hidden="false" customHeight="false" outlineLevel="0" collapsed="false">
      <c r="A761" s="0" t="n">
        <f aca="false">A760+dt</f>
        <v>7.28999999999989</v>
      </c>
      <c r="B761" s="70" t="n">
        <f aca="false">B760+G760*dt+0.5*Y760*dt*dt</f>
        <v>15.940297855903</v>
      </c>
      <c r="C761" s="70" t="n">
        <f aca="false">C760+H760*dt+0.5*Z760*dt*dt</f>
        <v>381.016797661248</v>
      </c>
      <c r="D761" s="70" t="n">
        <f aca="false">D760+I760*dt+0.5*AA760*dt*dt</f>
        <v>-243.145974626474</v>
      </c>
      <c r="E761" s="1" t="n">
        <f aca="false">SQRT(B761^2+C761^2)</f>
        <v>381.350092691437</v>
      </c>
      <c r="F761" s="1" t="n">
        <f aca="false">ATAN2(C761,B761)*180/PI()</f>
        <v>2.39564110800709</v>
      </c>
      <c r="G761" s="69" t="n">
        <f aca="false">G760+Y760*dt</f>
        <v>1.67543169777274</v>
      </c>
      <c r="H761" s="69" t="n">
        <f aca="false">H760+Z760*dt</f>
        <v>50.5973961441117</v>
      </c>
      <c r="I761" s="69" t="n">
        <f aca="false">I760+AA760*dt</f>
        <v>-81.1787744833385</v>
      </c>
      <c r="J761" s="1" t="n">
        <f aca="false">SQRT(G761^2+H761^2+I761^2)</f>
        <v>95.6707739832536</v>
      </c>
      <c r="K761" s="1" t="n">
        <f aca="false">IF(D761&gt;=hwind,SQRT((G761-vxw)^2+(H761-vyw)^2+I761^2),J761)</f>
        <v>95.6707739832536</v>
      </c>
      <c r="L761" s="1" t="n">
        <f aca="false">J761/1.467</f>
        <v>65.2152515223269</v>
      </c>
      <c r="M761" s="70" t="n">
        <f aca="false">cd0+cdspin*(spin/1000)*EXP(-A761/(tau*146.7/K761))</f>
        <v>0.463138235079653</v>
      </c>
      <c r="N761" s="71" t="n">
        <f aca="false">(romega/K761)*EXP(-A761/(tau*146.7/K761))</f>
        <v>0.736476778502092</v>
      </c>
      <c r="O761" s="71" t="n">
        <f aca="false">cl2_*N761/(cl0+cl1_*N761)</f>
        <v>0.358445105031363</v>
      </c>
      <c r="P761" s="71" t="n">
        <f aca="false">IF(D761&gt;=hwind,vxw,0)</f>
        <v>0</v>
      </c>
      <c r="Q761" s="71" t="n">
        <f aca="false">IF(D761&gt;=hwind,vyw,0)</f>
        <v>0</v>
      </c>
      <c r="R761" s="70" t="n">
        <f aca="false">-const*$M761*$K761*(G761-P761)</f>
        <v>-0.398497321649464</v>
      </c>
      <c r="S761" s="70" t="n">
        <f aca="false">-const*$M761*$K761*(H761-Q761)</f>
        <v>-12.0344666229422</v>
      </c>
      <c r="T761" s="70" t="n">
        <f aca="false">-const*$M761*$K761*I761</f>
        <v>19.3081724843816</v>
      </c>
      <c r="U761" s="72" t="n">
        <f aca="false">omega*EXP(-A761/tau)*30/PI()</f>
        <v>5108.91156958248</v>
      </c>
      <c r="V761" s="70" t="n">
        <f aca="false">const*($O761/omega)*K761*(wy*I761-wz*(H761-Q761))</f>
        <v>0.0912534943547449</v>
      </c>
      <c r="W761" s="70" t="n">
        <f aca="false">const*($O761/omega)*K761*(wz*(G761-P761)-wx*I761)</f>
        <v>14.7254020930218</v>
      </c>
      <c r="X761" s="70" t="n">
        <f aca="false">const*($O761/omega)*K761*(wx*(H761-Q761)-wy*(G761-P761))</f>
        <v>9.17998450730346</v>
      </c>
      <c r="Y761" s="70" t="n">
        <f aca="false">R761+V761</f>
        <v>-0.30724382729472</v>
      </c>
      <c r="Z761" s="70" t="n">
        <f aca="false">S761+W761</f>
        <v>2.69093547007952</v>
      </c>
      <c r="AA761" s="70" t="n">
        <f aca="false">T761+X761-32.174</f>
        <v>-3.68584300831499</v>
      </c>
      <c r="AB761" s="0" t="n">
        <f aca="false">IF(($D761-height)*($D762-height)&lt;0,1,0)</f>
        <v>0</v>
      </c>
    </row>
    <row r="762" customFormat="false" ht="12.75" hidden="false" customHeight="false" outlineLevel="0" collapsed="false">
      <c r="A762" s="0" t="n">
        <f aca="false">A761+dt</f>
        <v>7.29999999999989</v>
      </c>
      <c r="B762" s="70" t="n">
        <f aca="false">B761+G761*dt+0.5*Y761*dt*dt</f>
        <v>15.9570368106893</v>
      </c>
      <c r="C762" s="70" t="n">
        <f aca="false">C761+H761*dt+0.5*Z761*dt*dt</f>
        <v>381.522906169463</v>
      </c>
      <c r="D762" s="70" t="n">
        <f aca="false">D761+I761*dt+0.5*AA761*dt*dt</f>
        <v>-243.957946663458</v>
      </c>
      <c r="E762" s="1" t="n">
        <f aca="false">SQRT(B762^2+C762^2)</f>
        <v>381.856458575432</v>
      </c>
      <c r="F762" s="1" t="n">
        <f aca="false">ATAN2(C762,B762)*180/PI()</f>
        <v>2.39497628264856</v>
      </c>
      <c r="G762" s="69" t="n">
        <f aca="false">G761+Y761*dt</f>
        <v>1.67235925949979</v>
      </c>
      <c r="H762" s="69" t="n">
        <f aca="false">H761+Z761*dt</f>
        <v>50.6243054988125</v>
      </c>
      <c r="I762" s="69" t="n">
        <f aca="false">I761+AA761*dt</f>
        <v>-81.2156329134216</v>
      </c>
      <c r="J762" s="1" t="n">
        <f aca="false">SQRT(G762^2+H762^2+I762^2)</f>
        <v>95.7162270582036</v>
      </c>
      <c r="K762" s="1" t="n">
        <f aca="false">IF(D762&gt;=hwind,SQRT((G762-vxw)^2+(H762-vyw)^2+I762^2),J762)</f>
        <v>95.7162270582036</v>
      </c>
      <c r="L762" s="1" t="n">
        <f aca="false">J762/1.467</f>
        <v>65.2462352134994</v>
      </c>
      <c r="M762" s="70" t="n">
        <f aca="false">cd0+cdspin*(spin/1000)*EXP(-A762/(tau*146.7/K762))</f>
        <v>0.463090713002086</v>
      </c>
      <c r="N762" s="71" t="n">
        <f aca="false">(romega/K762)*EXP(-A762/(tau*146.7/K762))</f>
        <v>0.735911555262556</v>
      </c>
      <c r="O762" s="71" t="n">
        <f aca="false">cl2_*N762/(cl0+cl1_*N762)</f>
        <v>0.3583753706952</v>
      </c>
      <c r="P762" s="71" t="n">
        <f aca="false">IF(D762&gt;=hwind,vxw,0)</f>
        <v>0</v>
      </c>
      <c r="Q762" s="71" t="n">
        <f aca="false">IF(D762&gt;=hwind,vyw,0)</f>
        <v>0</v>
      </c>
      <c r="R762" s="70" t="n">
        <f aca="false">-const*$M762*$K762*(G762-P762)</f>
        <v>-0.397914694414804</v>
      </c>
      <c r="S762" s="70" t="n">
        <f aca="false">-const*$M762*$K762*(H762-Q762)</f>
        <v>-12.0453514626677</v>
      </c>
      <c r="T762" s="70" t="n">
        <f aca="false">-const*$M762*$K762*I762</f>
        <v>19.3241335968177</v>
      </c>
      <c r="U762" s="72" t="n">
        <f aca="false">omega*EXP(-A762/tau)*30/PI()</f>
        <v>5107.20888285618</v>
      </c>
      <c r="V762" s="70" t="n">
        <f aca="false">const*($O762/omega)*K762*(wy*I762-wz*(H762-Q762))</f>
        <v>0.0914168851344946</v>
      </c>
      <c r="W762" s="70" t="n">
        <f aca="false">const*($O762/omega)*K762*(wz*(G762-P762)-wx*I762)</f>
        <v>14.7363136077864</v>
      </c>
      <c r="X762" s="70" t="n">
        <f aca="false">const*($O762/omega)*K762*(wx*(H762-Q762)-wy*(G762-P762))</f>
        <v>9.18749872548129</v>
      </c>
      <c r="Y762" s="70" t="n">
        <f aca="false">R762+V762</f>
        <v>-0.306497809280309</v>
      </c>
      <c r="Z762" s="70" t="n">
        <f aca="false">S762+W762</f>
        <v>2.69096214511873</v>
      </c>
      <c r="AA762" s="70" t="n">
        <f aca="false">T762+X762-32.174</f>
        <v>-3.66236767770103</v>
      </c>
      <c r="AB762" s="0" t="n">
        <f aca="false">IF(($D762-height)*($D763-height)&lt;0,1,0)</f>
        <v>0</v>
      </c>
    </row>
    <row r="763" customFormat="false" ht="12.75" hidden="false" customHeight="false" outlineLevel="0" collapsed="false">
      <c r="A763" s="0" t="n">
        <f aca="false">A762+dt</f>
        <v>7.30999999999989</v>
      </c>
      <c r="B763" s="70" t="n">
        <f aca="false">B762+G762*dt+0.5*Y762*dt*dt</f>
        <v>15.9737450783939</v>
      </c>
      <c r="C763" s="70" t="n">
        <f aca="false">C762+H762*dt+0.5*Z762*dt*dt</f>
        <v>382.029283772558</v>
      </c>
      <c r="D763" s="70" t="n">
        <f aca="false">D762+I762*dt+0.5*AA762*dt*dt</f>
        <v>-244.770286110976</v>
      </c>
      <c r="E763" s="1" t="n">
        <f aca="false">SQRT(B763^2+C763^2)</f>
        <v>382.363092088663</v>
      </c>
      <c r="F763" s="1" t="n">
        <f aca="false">ATAN2(C763,B763)*180/PI()</f>
        <v>2.39430693926778</v>
      </c>
      <c r="G763" s="69" t="n">
        <f aca="false">G762+Y762*dt</f>
        <v>1.66929428140699</v>
      </c>
      <c r="H763" s="69" t="n">
        <f aca="false">H762+Z762*dt</f>
        <v>50.6512151202637</v>
      </c>
      <c r="I763" s="69" t="n">
        <f aca="false">I762+AA762*dt</f>
        <v>-81.2522565901986</v>
      </c>
      <c r="J763" s="1" t="n">
        <f aca="false">SQRT(G763^2+H763^2+I763^2)</f>
        <v>95.761481492073</v>
      </c>
      <c r="K763" s="1" t="n">
        <f aca="false">IF(D763&gt;=hwind,SQRT((G763-vxw)^2+(H763-vyw)^2+I763^2),J763)</f>
        <v>95.761481492073</v>
      </c>
      <c r="L763" s="1" t="n">
        <f aca="false">J763/1.467</f>
        <v>65.2770834983456</v>
      </c>
      <c r="M763" s="70" t="n">
        <f aca="false">cd0+cdspin*(spin/1000)*EXP(-A763/(tau*146.7/K763))</f>
        <v>0.463043224853808</v>
      </c>
      <c r="N763" s="71" t="n">
        <f aca="false">(romega/K763)*EXP(-A763/(tau*146.7/K763))</f>
        <v>0.735348547720909</v>
      </c>
      <c r="O763" s="71" t="n">
        <f aca="false">cl2_*N763/(cl0+cl1_*N763)</f>
        <v>0.358305830178508</v>
      </c>
      <c r="P763" s="71" t="n">
        <f aca="false">IF(D763&gt;=hwind,vxw,0)</f>
        <v>0</v>
      </c>
      <c r="Q763" s="71" t="n">
        <f aca="false">IF(D763&gt;=hwind,vyw,0)</f>
        <v>0</v>
      </c>
      <c r="R763" s="70" t="n">
        <f aca="false">-const*$M763*$K763*(G763-P763)</f>
        <v>-0.397332464752624</v>
      </c>
      <c r="S763" s="70" t="n">
        <f aca="false">-const*$M763*$K763*(H763-Q763)</f>
        <v>-12.0562158336077</v>
      </c>
      <c r="T763" s="70" t="n">
        <f aca="false">-const*$M763*$K763*I763</f>
        <v>19.3400047776388</v>
      </c>
      <c r="U763" s="72" t="n">
        <f aca="false">omega*EXP(-A763/tau)*30/PI()</f>
        <v>5105.50676359753</v>
      </c>
      <c r="V763" s="70" t="n">
        <f aca="false">const*($O763/omega)*K763*(wy*I763-wz*(H763-Q763))</f>
        <v>0.0915835211093161</v>
      </c>
      <c r="W763" s="70" t="n">
        <f aca="false">const*($O763/omega)*K763*(wz*(G763-P763)-wx*I763)</f>
        <v>14.7471606793607</v>
      </c>
      <c r="X763" s="70" t="n">
        <f aca="false">const*($O763/omega)*K763*(wx*(H763-Q763)-wy*(G763-P763))</f>
        <v>9.19499985827561</v>
      </c>
      <c r="Y763" s="70" t="n">
        <f aca="false">R763+V763</f>
        <v>-0.305748943643308</v>
      </c>
      <c r="Z763" s="70" t="n">
        <f aca="false">S763+W763</f>
        <v>2.69094484575293</v>
      </c>
      <c r="AA763" s="70" t="n">
        <f aca="false">T763+X763-32.174</f>
        <v>-3.63899536408561</v>
      </c>
      <c r="AB763" s="0" t="n">
        <f aca="false">IF(($D763-height)*($D764-height)&lt;0,1,0)</f>
        <v>0</v>
      </c>
    </row>
    <row r="764" customFormat="false" ht="12.75" hidden="false" customHeight="false" outlineLevel="0" collapsed="false">
      <c r="A764" s="0" t="n">
        <f aca="false">A763+dt</f>
        <v>7.31999999999989</v>
      </c>
      <c r="B764" s="70" t="n">
        <f aca="false">B763+G763*dt+0.5*Y763*dt*dt</f>
        <v>15.9904227337608</v>
      </c>
      <c r="C764" s="70" t="n">
        <f aca="false">C763+H763*dt+0.5*Z763*dt*dt</f>
        <v>382.535930471003</v>
      </c>
      <c r="D764" s="70" t="n">
        <f aca="false">D763+I763*dt+0.5*AA763*dt*dt</f>
        <v>-245.582990626646</v>
      </c>
      <c r="E764" s="1" t="n">
        <f aca="false">SQRT(B764^2+C764^2)</f>
        <v>382.869993235981</v>
      </c>
      <c r="F764" s="1" t="n">
        <f aca="false">ATAN2(C764,B764)*180/PI()</f>
        <v>2.39363310837638</v>
      </c>
      <c r="G764" s="69" t="n">
        <f aca="false">G763+Y763*dt</f>
        <v>1.66623679197056</v>
      </c>
      <c r="H764" s="69" t="n">
        <f aca="false">H763+Z763*dt</f>
        <v>50.6781245687212</v>
      </c>
      <c r="I764" s="69" t="n">
        <f aca="false">I763+AA763*dt</f>
        <v>-81.2886465438394</v>
      </c>
      <c r="J764" s="1" t="n">
        <f aca="false">SQRT(G764^2+H764^2+I764^2)</f>
        <v>95.8065379385927</v>
      </c>
      <c r="K764" s="1" t="n">
        <f aca="false">IF(D764&gt;=hwind,SQRT((G764-vxw)^2+(H764-vyw)^2+I764^2),J764)</f>
        <v>95.8065379385927</v>
      </c>
      <c r="L764" s="1" t="n">
        <f aca="false">J764/1.467</f>
        <v>65.3077968224899</v>
      </c>
      <c r="M764" s="70" t="n">
        <f aca="false">cd0+cdspin*(spin/1000)*EXP(-A764/(tau*146.7/K764))</f>
        <v>0.462995770656438</v>
      </c>
      <c r="N764" s="71" t="n">
        <f aca="false">(romega/K764)*EXP(-A764/(tau*146.7/K764))</f>
        <v>0.734787744319591</v>
      </c>
      <c r="O764" s="71" t="n">
        <f aca="false">cl2_*N764/(cl0+cl1_*N764)</f>
        <v>0.358236482853191</v>
      </c>
      <c r="P764" s="71" t="n">
        <f aca="false">IF(D764&gt;=hwind,vxw,0)</f>
        <v>0</v>
      </c>
      <c r="Q764" s="71" t="n">
        <f aca="false">IF(D764&gt;=hwind,vyw,0)</f>
        <v>0</v>
      </c>
      <c r="R764" s="70" t="n">
        <f aca="false">-const*$M764*$K764*(G764-P764)</f>
        <v>-0.39675064902766</v>
      </c>
      <c r="S764" s="70" t="n">
        <f aca="false">-const*$M764*$K764*(H764-Q764)</f>
        <v>-12.0670596826553</v>
      </c>
      <c r="T764" s="70" t="n">
        <f aca="false">-const*$M764*$K764*I764</f>
        <v>19.3557863025619</v>
      </c>
      <c r="U764" s="72" t="n">
        <f aca="false">omega*EXP(-A764/tau)*30/PI()</f>
        <v>5103.80521161741</v>
      </c>
      <c r="V764" s="70" t="n">
        <f aca="false">const*($O764/omega)*K764*(wy*I764-wz*(H764-Q764))</f>
        <v>0.0917533796386932</v>
      </c>
      <c r="W764" s="70" t="n">
        <f aca="false">const*($O764/omega)*K764*(wz*(G764-P764)-wx*I764)</f>
        <v>14.7579435279454</v>
      </c>
      <c r="X764" s="70" t="n">
        <f aca="false">const*($O764/omega)*K764*(wx*(H764-Q764)-wy*(G764-P764))</f>
        <v>9.20248786453688</v>
      </c>
      <c r="Y764" s="70" t="n">
        <f aca="false">R764+V764</f>
        <v>-0.304997269388967</v>
      </c>
      <c r="Z764" s="70" t="n">
        <f aca="false">S764+W764</f>
        <v>2.69088384529008</v>
      </c>
      <c r="AA764" s="70" t="n">
        <f aca="false">T764+X764-32.174</f>
        <v>-3.61572583290119</v>
      </c>
      <c r="AB764" s="0" t="n">
        <f aca="false">IF(($D764-height)*($D765-height)&lt;0,1,0)</f>
        <v>0</v>
      </c>
    </row>
    <row r="765" customFormat="false" ht="12.75" hidden="false" customHeight="false" outlineLevel="0" collapsed="false">
      <c r="A765" s="0" t="n">
        <f aca="false">A764+dt</f>
        <v>7.32999999999989</v>
      </c>
      <c r="B765" s="70" t="n">
        <f aca="false">B764+G764*dt+0.5*Y764*dt*dt</f>
        <v>16.007069851817</v>
      </c>
      <c r="C765" s="70" t="n">
        <f aca="false">C764+H764*dt+0.5*Z764*dt*dt</f>
        <v>383.042846260883</v>
      </c>
      <c r="D765" s="70" t="n">
        <f aca="false">D764+I764*dt+0.5*AA764*dt*dt</f>
        <v>-246.396057878376</v>
      </c>
      <c r="E765" s="1" t="n">
        <f aca="false">SQRT(B765^2+C765^2)</f>
        <v>383.377162017874</v>
      </c>
      <c r="F765" s="1" t="n">
        <f aca="false">ATAN2(C765,B765)*180/PI()</f>
        <v>2.39295482041307</v>
      </c>
      <c r="G765" s="69" t="n">
        <f aca="false">G764+Y764*dt</f>
        <v>1.66318681927667</v>
      </c>
      <c r="H765" s="69" t="n">
        <f aca="false">H764+Z764*dt</f>
        <v>50.7050334071742</v>
      </c>
      <c r="I765" s="69" t="n">
        <f aca="false">I764+AA764*dt</f>
        <v>-81.3248038021685</v>
      </c>
      <c r="J765" s="1" t="n">
        <f aca="false">SQRT(G765^2+H765^2+I765^2)</f>
        <v>95.8513970512671</v>
      </c>
      <c r="K765" s="1" t="n">
        <f aca="false">IF(D765&gt;=hwind,SQRT((G765-vxw)^2+(H765-vyw)^2+I765^2),J765)</f>
        <v>95.8513970512671</v>
      </c>
      <c r="L765" s="1" t="n">
        <f aca="false">J765/1.467</f>
        <v>65.3383756314022</v>
      </c>
      <c r="M765" s="70" t="n">
        <f aca="false">cd0+cdspin*(spin/1000)*EXP(-A765/(tau*146.7/K765))</f>
        <v>0.462948350430662</v>
      </c>
      <c r="N765" s="71" t="n">
        <f aca="false">(romega/K765)*EXP(-A765/(tau*146.7/K765))</f>
        <v>0.734229133562973</v>
      </c>
      <c r="O765" s="71" t="n">
        <f aca="false">cl2_*N765/(cl0+cl1_*N765)</f>
        <v>0.358167328091532</v>
      </c>
      <c r="P765" s="71" t="n">
        <f aca="false">IF(D765&gt;=hwind,vxw,0)</f>
        <v>0</v>
      </c>
      <c r="Q765" s="71" t="n">
        <f aca="false">IF(D765&gt;=hwind,vyw,0)</f>
        <v>0</v>
      </c>
      <c r="R765" s="70" t="n">
        <f aca="false">-const*$M765*$K765*(G765-P765)</f>
        <v>-0.396169263474021</v>
      </c>
      <c r="S765" s="70" t="n">
        <f aca="false">-const*$M765*$K765*(H765-Q765)</f>
        <v>-12.0778829572989</v>
      </c>
      <c r="T765" s="70" t="n">
        <f aca="false">-const*$M765*$K765*I765</f>
        <v>19.3714784479151</v>
      </c>
      <c r="U765" s="72" t="n">
        <f aca="false">omega*EXP(-A765/tau)*30/PI()</f>
        <v>5102.10422672677</v>
      </c>
      <c r="V765" s="70" t="n">
        <f aca="false">const*($O765/omega)*K765*(wy*I765-wz*(H765-Q765))</f>
        <v>0.0919264381227287</v>
      </c>
      <c r="W765" s="70" t="n">
        <f aca="false">const*($O765/omega)*K765*(wz*(G765-P765)-wx*I765)</f>
        <v>14.7686623739145</v>
      </c>
      <c r="X765" s="70" t="n">
        <f aca="false">const*($O765/omega)*K765*(wx*(H765-Q765)-wy*(G765-P765))</f>
        <v>9.20996270351735</v>
      </c>
      <c r="Y765" s="70" t="n">
        <f aca="false">R765+V765</f>
        <v>-0.304242825351293</v>
      </c>
      <c r="Z765" s="70" t="n">
        <f aca="false">S765+W765</f>
        <v>2.69077941661556</v>
      </c>
      <c r="AA765" s="70" t="n">
        <f aca="false">T765+X765-32.174</f>
        <v>-3.59255884856756</v>
      </c>
      <c r="AB765" s="0" t="n">
        <f aca="false">IF(($D765-height)*($D766-height)&lt;0,1,0)</f>
        <v>0</v>
      </c>
    </row>
    <row r="766" customFormat="false" ht="12.75" hidden="false" customHeight="false" outlineLevel="0" collapsed="false">
      <c r="A766" s="0" t="n">
        <f aca="false">A765+dt</f>
        <v>7.33999999999989</v>
      </c>
      <c r="B766" s="70" t="n">
        <f aca="false">B765+G765*dt+0.5*Y765*dt*dt</f>
        <v>16.0236865078685</v>
      </c>
      <c r="C766" s="70" t="n">
        <f aca="false">C765+H765*dt+0.5*Z765*dt*dt</f>
        <v>383.550031133925</v>
      </c>
      <c r="D766" s="70" t="n">
        <f aca="false">D765+I765*dt+0.5*AA765*dt*dt</f>
        <v>-247.209485544341</v>
      </c>
      <c r="E766" s="1" t="n">
        <f aca="false">SQRT(B766^2+C766^2)</f>
        <v>383.884598430488</v>
      </c>
      <c r="F766" s="1" t="n">
        <f aca="false">ATAN2(C766,B766)*180/PI()</f>
        <v>2.39227210574312</v>
      </c>
      <c r="G766" s="69" t="n">
        <f aca="false">G765+Y765*dt</f>
        <v>1.66014439102315</v>
      </c>
      <c r="H766" s="69" t="n">
        <f aca="false">H765+Z765*dt</f>
        <v>50.7319412013403</v>
      </c>
      <c r="I766" s="69" t="n">
        <f aca="false">I765+AA765*dt</f>
        <v>-81.3607293906541</v>
      </c>
      <c r="J766" s="1" t="n">
        <f aca="false">SQRT(G766^2+H766^2+I766^2)</f>
        <v>95.8960594833518</v>
      </c>
      <c r="K766" s="1" t="n">
        <f aca="false">IF(D766&gt;=hwind,SQRT((G766-vxw)^2+(H766-vyw)^2+I766^2),J766)</f>
        <v>95.8960594833518</v>
      </c>
      <c r="L766" s="1" t="n">
        <f aca="false">J766/1.467</f>
        <v>65.368820370383</v>
      </c>
      <c r="M766" s="70" t="n">
        <f aca="false">cd0+cdspin*(spin/1000)*EXP(-A766/(tau*146.7/K766))</f>
        <v>0.462900964196238</v>
      </c>
      <c r="N766" s="71" t="n">
        <f aca="false">(romega/K766)*EXP(-A766/(tau*146.7/K766))</f>
        <v>0.733672704017025</v>
      </c>
      <c r="O766" s="71" t="n">
        <f aca="false">cl2_*N766/(cl0+cl1_*N766)</f>
        <v>0.358098365266209</v>
      </c>
      <c r="P766" s="71" t="n">
        <f aca="false">IF(D766&gt;=hwind,vxw,0)</f>
        <v>0</v>
      </c>
      <c r="Q766" s="71" t="n">
        <f aca="false">IF(D766&gt;=hwind,vyw,0)</f>
        <v>0</v>
      </c>
      <c r="R766" s="70" t="n">
        <f aca="false">-const*$M766*$K766*(G766-P766)</f>
        <v>-0.395588324195362</v>
      </c>
      <c r="S766" s="70" t="n">
        <f aca="false">-const*$M766*$K766*(H766-Q766)</f>
        <v>-12.0886856056221</v>
      </c>
      <c r="T766" s="70" t="n">
        <f aca="false">-const*$M766*$K766*I766</f>
        <v>19.3870814906198</v>
      </c>
      <c r="U766" s="72" t="n">
        <f aca="false">omega*EXP(-A766/tau)*30/PI()</f>
        <v>5100.40380873661</v>
      </c>
      <c r="V766" s="70" t="n">
        <f aca="false">const*($O766/omega)*K766*(wy*I766-wz*(H766-Q766))</f>
        <v>0.0921026740029632</v>
      </c>
      <c r="W766" s="70" t="n">
        <f aca="false">const*($O766/omega)*K766*(wz*(G766-P766)-wx*I766)</f>
        <v>14.7793174378041</v>
      </c>
      <c r="X766" s="70" t="n">
        <f aca="false">const*($O766/omega)*K766*(wx*(H766-Q766)-wy*(G766-P766))</f>
        <v>9.21742433487093</v>
      </c>
      <c r="Y766" s="70" t="n">
        <f aca="false">R766+V766</f>
        <v>-0.303485650192399</v>
      </c>
      <c r="Z766" s="70" t="n">
        <f aca="false">S766+W766</f>
        <v>2.69063183218196</v>
      </c>
      <c r="AA766" s="70" t="n">
        <f aca="false">T766+X766-32.174</f>
        <v>-3.56949417450928</v>
      </c>
      <c r="AB766" s="0" t="n">
        <f aca="false">IF(($D766-height)*($D767-height)&lt;0,1,0)</f>
        <v>0</v>
      </c>
    </row>
    <row r="767" customFormat="false" ht="12.75" hidden="false" customHeight="false" outlineLevel="0" collapsed="false">
      <c r="A767" s="0" t="n">
        <f aca="false">A766+dt</f>
        <v>7.34999999999989</v>
      </c>
      <c r="B767" s="70" t="n">
        <f aca="false">B766+G766*dt+0.5*Y766*dt*dt</f>
        <v>16.0402727774962</v>
      </c>
      <c r="C767" s="70" t="n">
        <f aca="false">C766+H766*dt+0.5*Z766*dt*dt</f>
        <v>384.05748507753</v>
      </c>
      <c r="D767" s="70" t="n">
        <f aca="false">D766+I766*dt+0.5*AA766*dt*dt</f>
        <v>-248.023271312956</v>
      </c>
      <c r="E767" s="1" t="n">
        <f aca="false">SQRT(B767^2+C767^2)</f>
        <v>384.392302465663</v>
      </c>
      <c r="F767" s="1" t="n">
        <f aca="false">ATAN2(C767,B767)*180/PI()</f>
        <v>2.39158499465785</v>
      </c>
      <c r="G767" s="69" t="n">
        <f aca="false">G766+Y766*dt</f>
        <v>1.65710953452123</v>
      </c>
      <c r="H767" s="69" t="n">
        <f aca="false">H766+Z766*dt</f>
        <v>50.7588475196621</v>
      </c>
      <c r="I767" s="69" t="n">
        <f aca="false">I766+AA766*dt</f>
        <v>-81.3964243323992</v>
      </c>
      <c r="J767" s="1" t="n">
        <f aca="false">SQRT(G767^2+H767^2+I767^2)</f>
        <v>95.9405258878317</v>
      </c>
      <c r="K767" s="1" t="n">
        <f aca="false">IF(D767&gt;=hwind,SQRT((G767-vxw)^2+(H767-vyw)^2+I767^2),J767)</f>
        <v>95.9405258878317</v>
      </c>
      <c r="L767" s="1" t="n">
        <f aca="false">J767/1.467</f>
        <v>65.3991314845479</v>
      </c>
      <c r="M767" s="70" t="n">
        <f aca="false">cd0+cdspin*(spin/1000)*EXP(-A767/(tau*146.7/K767))</f>
        <v>0.462853611972007</v>
      </c>
      <c r="N767" s="71" t="n">
        <f aca="false">(romega/K767)*EXP(-A767/(tau*146.7/K767))</f>
        <v>0.73311844430898</v>
      </c>
      <c r="O767" s="71" t="n">
        <f aca="false">cl2_*N767/(cl0+cl1_*N767)</f>
        <v>0.358029593750316</v>
      </c>
      <c r="P767" s="71" t="n">
        <f aca="false">IF(D767&gt;=hwind,vxw,0)</f>
        <v>0</v>
      </c>
      <c r="Q767" s="71" t="n">
        <f aca="false">IF(D767&gt;=hwind,vyw,0)</f>
        <v>0</v>
      </c>
      <c r="R767" s="70" t="n">
        <f aca="false">-const*$M767*$K767*(G767-P767)</f>
        <v>-0.395007847165073</v>
      </c>
      <c r="S767" s="70" t="n">
        <f aca="false">-const*$M767*$K767*(H767-Q767)</f>
        <v>-12.0994675763029</v>
      </c>
      <c r="T767" s="70" t="n">
        <f aca="false">-const*$M767*$K767*I767</f>
        <v>19.402595708174</v>
      </c>
      <c r="U767" s="72" t="n">
        <f aca="false">omega*EXP(-A767/tau)*30/PI()</f>
        <v>5098.70395745798</v>
      </c>
      <c r="V767" s="70" t="n">
        <f aca="false">const*($O767/omega)*K767*(wy*I767-wz*(H767-Q767))</f>
        <v>0.092282064763182</v>
      </c>
      <c r="W767" s="70" t="n">
        <f aca="false">const*($O767/omega)*K767*(wz*(G767-P767)-wx*I767)</f>
        <v>14.7899089403019</v>
      </c>
      <c r="X767" s="70" t="n">
        <f aca="false">const*($O767/omega)*K767*(wx*(H767-Q767)-wy*(G767-P767))</f>
        <v>9.22487271865303</v>
      </c>
      <c r="Y767" s="70" t="n">
        <f aca="false">R767+V767</f>
        <v>-0.302725782401891</v>
      </c>
      <c r="Z767" s="70" t="n">
        <f aca="false">S767+W767</f>
        <v>2.690441363999</v>
      </c>
      <c r="AA767" s="70" t="n">
        <f aca="false">T767+X767-32.174</f>
        <v>-3.54653157317297</v>
      </c>
      <c r="AB767" s="0" t="n">
        <f aca="false">IF(($D767-height)*($D768-height)&lt;0,1,0)</f>
        <v>0</v>
      </c>
    </row>
    <row r="768" customFormat="false" ht="12.75" hidden="false" customHeight="false" outlineLevel="0" collapsed="false">
      <c r="A768" s="0" t="n">
        <f aca="false">A767+dt</f>
        <v>7.35999999999989</v>
      </c>
      <c r="B768" s="70" t="n">
        <f aca="false">B767+G767*dt+0.5*Y767*dt*dt</f>
        <v>16.0568287365523</v>
      </c>
      <c r="C768" s="70" t="n">
        <f aca="false">C767+H767*dt+0.5*Z767*dt*dt</f>
        <v>384.565208074795</v>
      </c>
      <c r="D768" s="70" t="n">
        <f aca="false">D767+I767*dt+0.5*AA767*dt*dt</f>
        <v>-248.837412882858</v>
      </c>
      <c r="E768" s="1" t="n">
        <f aca="false">SQRT(B768^2+C768^2)</f>
        <v>384.900274110951</v>
      </c>
      <c r="F768" s="1" t="n">
        <f aca="false">ATAN2(C768,B768)*180/PI()</f>
        <v>2.39089351737414</v>
      </c>
      <c r="G768" s="69" t="n">
        <f aca="false">G767+Y767*dt</f>
        <v>1.65408227669721</v>
      </c>
      <c r="H768" s="69" t="n">
        <f aca="false">H767+Z767*dt</f>
        <v>50.7857519333021</v>
      </c>
      <c r="I768" s="69" t="n">
        <f aca="false">I767+AA767*dt</f>
        <v>-81.431889648131</v>
      </c>
      <c r="J768" s="1" t="n">
        <f aca="false">SQRT(G768^2+H768^2+I768^2)</f>
        <v>95.9847969173992</v>
      </c>
      <c r="K768" s="1" t="n">
        <f aca="false">IF(D768&gt;=hwind,SQRT((G768-vxw)^2+(H768-vyw)^2+I768^2),J768)</f>
        <v>95.9847969173992</v>
      </c>
      <c r="L768" s="1" t="n">
        <f aca="false">J768/1.467</f>
        <v>65.4293094188133</v>
      </c>
      <c r="M768" s="70" t="n">
        <f aca="false">cd0+cdspin*(spin/1000)*EXP(-A768/(tau*146.7/K768))</f>
        <v>0.462806293775901</v>
      </c>
      <c r="N768" s="71" t="n">
        <f aca="false">(romega/K768)*EXP(-A768/(tau*146.7/K768))</f>
        <v>0.732566343127013</v>
      </c>
      <c r="O768" s="71" t="n">
        <f aca="false">cl2_*N768/(cl0+cl1_*N768)</f>
        <v>0.357961012917379</v>
      </c>
      <c r="P768" s="71" t="n">
        <f aca="false">IF(D768&gt;=hwind,vxw,0)</f>
        <v>0</v>
      </c>
      <c r="Q768" s="71" t="n">
        <f aca="false">IF(D768&gt;=hwind,vyw,0)</f>
        <v>0</v>
      </c>
      <c r="R768" s="70" t="n">
        <f aca="false">-const*$M768*$K768*(G768-P768)</f>
        <v>-0.394427848226472</v>
      </c>
      <c r="S768" s="70" t="n">
        <f aca="false">-const*$M768*$K768*(H768-Q768)</f>
        <v>-12.1102288186131</v>
      </c>
      <c r="T768" s="70" t="n">
        <f aca="false">-const*$M768*$K768*I768</f>
        <v>19.4180213786351</v>
      </c>
      <c r="U768" s="72" t="n">
        <f aca="false">omega*EXP(-A768/tau)*30/PI()</f>
        <v>5097.00467270202</v>
      </c>
      <c r="V768" s="70" t="n">
        <f aca="false">const*($O768/omega)*K768*(wy*I768-wz*(H768-Q768))</f>
        <v>0.0924645879302107</v>
      </c>
      <c r="W768" s="70" t="n">
        <f aca="false">const*($O768/omega)*K768*(wz*(G768-P768)-wx*I768)</f>
        <v>14.8004371022367</v>
      </c>
      <c r="X768" s="70" t="n">
        <f aca="false">const*($O768/omega)*K768*(wx*(H768-Q768)-wy*(G768-P768))</f>
        <v>9.23230781532044</v>
      </c>
      <c r="Y768" s="70" t="n">
        <f aca="false">R768+V768</f>
        <v>-0.301963260296262</v>
      </c>
      <c r="Z768" s="70" t="n">
        <f aca="false">S768+W768</f>
        <v>2.69020828362357</v>
      </c>
      <c r="AA768" s="70" t="n">
        <f aca="false">T768+X768-32.174</f>
        <v>-3.52367080604445</v>
      </c>
      <c r="AB768" s="0" t="n">
        <f aca="false">IF(($D768-height)*($D769-height)&lt;0,1,0)</f>
        <v>0</v>
      </c>
    </row>
    <row r="769" customFormat="false" ht="12.75" hidden="false" customHeight="false" outlineLevel="0" collapsed="false">
      <c r="A769" s="0" t="n">
        <f aca="false">A768+dt</f>
        <v>7.36999999999989</v>
      </c>
      <c r="B769" s="70" t="n">
        <f aca="false">B768+G768*dt+0.5*Y768*dt*dt</f>
        <v>16.0733544611563</v>
      </c>
      <c r="C769" s="70" t="n">
        <f aca="false">C768+H768*dt+0.5*Z768*dt*dt</f>
        <v>385.073200104542</v>
      </c>
      <c r="D769" s="70" t="n">
        <f aca="false">D768+I768*dt+0.5*AA768*dt*dt</f>
        <v>-249.65190796288</v>
      </c>
      <c r="E769" s="1" t="n">
        <f aca="false">SQRT(B769^2+C769^2)</f>
        <v>385.408513349649</v>
      </c>
      <c r="F769" s="1" t="n">
        <f aca="false">ATAN2(C769,B769)*180/PI()</f>
        <v>2.3901977040339</v>
      </c>
      <c r="G769" s="69" t="n">
        <f aca="false">G768+Y768*dt</f>
        <v>1.65106264409425</v>
      </c>
      <c r="H769" s="69" t="n">
        <f aca="false">H768+Z768*dt</f>
        <v>50.8126540161384</v>
      </c>
      <c r="I769" s="69" t="n">
        <f aca="false">I768+AA768*dt</f>
        <v>-81.4671263561914</v>
      </c>
      <c r="J769" s="1" t="n">
        <f aca="false">SQRT(G769^2+H769^2+I769^2)</f>
        <v>96.0288732244327</v>
      </c>
      <c r="K769" s="1" t="n">
        <f aca="false">IF(D769&gt;=hwind,SQRT((G769-vxw)^2+(H769-vyw)^2+I769^2),J769)</f>
        <v>96.0288732244327</v>
      </c>
      <c r="L769" s="1" t="n">
        <f aca="false">J769/1.467</f>
        <v>65.4593546178818</v>
      </c>
      <c r="M769" s="70" t="n">
        <f aca="false">cd0+cdspin*(spin/1000)*EXP(-A769/(tau*146.7/K769))</f>
        <v>0.462759009624945</v>
      </c>
      <c r="N769" s="71" t="n">
        <f aca="false">(romega/K769)*EXP(-A769/(tau*146.7/K769))</f>
        <v>0.7320163892199</v>
      </c>
      <c r="O769" s="71" t="n">
        <f aca="false">cl2_*N769/(cl0+cl1_*N769)</f>
        <v>0.357892622141373</v>
      </c>
      <c r="P769" s="71" t="n">
        <f aca="false">IF(D769&gt;=hwind,vxw,0)</f>
        <v>0</v>
      </c>
      <c r="Q769" s="71" t="n">
        <f aca="false">IF(D769&gt;=hwind,vyw,0)</f>
        <v>0</v>
      </c>
      <c r="R769" s="70" t="n">
        <f aca="false">-const*$M769*$K769*(G769-P769)</f>
        <v>-0.393848343093009</v>
      </c>
      <c r="S769" s="70" t="n">
        <f aca="false">-const*$M769*$K769*(H769-Q769)</f>
        <v>-12.1209692824181</v>
      </c>
      <c r="T769" s="70" t="n">
        <f aca="false">-const*$M769*$K769*I769</f>
        <v>19.4333587806032</v>
      </c>
      <c r="U769" s="72" t="n">
        <f aca="false">omega*EXP(-A769/tau)*30/PI()</f>
        <v>5095.30595427992</v>
      </c>
      <c r="V769" s="70" t="n">
        <f aca="false">const*($O769/omega)*K769*(wy*I769-wz*(H769-Q769))</f>
        <v>0.0926502210746985</v>
      </c>
      <c r="W769" s="70" t="n">
        <f aca="false">const*($O769/omega)*K769*(wz*(G769-P769)-wx*I769)</f>
        <v>14.810902144568</v>
      </c>
      <c r="X769" s="70" t="n">
        <f aca="false">const*($O769/omega)*K769*(wx*(H769-Q769)-wy*(G769-P769))</f>
        <v>9.23972958573113</v>
      </c>
      <c r="Y769" s="70" t="n">
        <f aca="false">R769+V769</f>
        <v>-0.30119812201831</v>
      </c>
      <c r="Z769" s="70" t="n">
        <f aca="false">S769+W769</f>
        <v>2.68993286214985</v>
      </c>
      <c r="AA769" s="70" t="n">
        <f aca="false">T769+X769-32.174</f>
        <v>-3.50091163366572</v>
      </c>
      <c r="AB769" s="0" t="n">
        <f aca="false">IF(($D769-height)*($D770-height)&lt;0,1,0)</f>
        <v>0</v>
      </c>
    </row>
    <row r="770" customFormat="false" ht="12.75" hidden="false" customHeight="false" outlineLevel="0" collapsed="false">
      <c r="A770" s="0" t="n">
        <f aca="false">A769+dt</f>
        <v>7.37999999999989</v>
      </c>
      <c r="B770" s="70" t="n">
        <f aca="false">B769+G769*dt+0.5*Y769*dt*dt</f>
        <v>16.0898500276911</v>
      </c>
      <c r="C770" s="70" t="n">
        <f aca="false">C769+H769*dt+0.5*Z769*dt*dt</f>
        <v>385.581461141347</v>
      </c>
      <c r="D770" s="70" t="n">
        <f aca="false">D769+I769*dt+0.5*AA769*dt*dt</f>
        <v>-250.466754272024</v>
      </c>
      <c r="E770" s="1" t="n">
        <f aca="false">SQRT(B770^2+C770^2)</f>
        <v>385.917020160823</v>
      </c>
      <c r="F770" s="1" t="n">
        <f aca="false">ATAN2(C770,B770)*180/PI()</f>
        <v>2.38949758470361</v>
      </c>
      <c r="G770" s="69" t="n">
        <f aca="false">G769+Y769*dt</f>
        <v>1.64805066287406</v>
      </c>
      <c r="H770" s="69" t="n">
        <f aca="false">H769+Z769*dt</f>
        <v>50.8395533447599</v>
      </c>
      <c r="I770" s="69" t="n">
        <f aca="false">I769+AA769*dt</f>
        <v>-81.5021354725281</v>
      </c>
      <c r="J770" s="1" t="n">
        <f aca="false">SQRT(G770^2+H770^2+I770^2)</f>
        <v>96.0727554609755</v>
      </c>
      <c r="K770" s="1" t="n">
        <f aca="false">IF(D770&gt;=hwind,SQRT((G770-vxw)^2+(H770-vyw)^2+I770^2),J770)</f>
        <v>96.0727554609755</v>
      </c>
      <c r="L770" s="1" t="n">
        <f aca="false">J770/1.467</f>
        <v>65.4892675262273</v>
      </c>
      <c r="M770" s="70" t="n">
        <f aca="false">cd0+cdspin*(spin/1000)*EXP(-A770/(tau*146.7/K770))</f>
        <v>0.462711759535273</v>
      </c>
      <c r="N770" s="71" t="n">
        <f aca="false">(romega/K770)*EXP(-A770/(tau*146.7/K770))</f>
        <v>0.731468571396703</v>
      </c>
      <c r="O770" s="71" t="n">
        <f aca="false">cl2_*N770/(cl0+cl1_*N770)</f>
        <v>0.357824420796741</v>
      </c>
      <c r="P770" s="71" t="n">
        <f aca="false">IF(D770&gt;=hwind,vxw,0)</f>
        <v>0</v>
      </c>
      <c r="Q770" s="71" t="n">
        <f aca="false">IF(D770&gt;=hwind,vyw,0)</f>
        <v>0</v>
      </c>
      <c r="R770" s="70" t="n">
        <f aca="false">-const*$M770*$K770*(G770-P770)</f>
        <v>-0.393269347348472</v>
      </c>
      <c r="S770" s="70" t="n">
        <f aca="false">-const*$M770*$K770*(H770-Q770)</f>
        <v>-12.1316889181758</v>
      </c>
      <c r="T770" s="70" t="n">
        <f aca="false">-const*$M770*$K770*I770</f>
        <v>19.448608193204</v>
      </c>
      <c r="U770" s="72" t="n">
        <f aca="false">omega*EXP(-A770/tau)*30/PI()</f>
        <v>5093.60780200293</v>
      </c>
      <c r="V770" s="70" t="n">
        <f aca="false">const*($O770/omega)*K770*(wy*I770-wz*(H770-Q770))</f>
        <v>0.0928389418118912</v>
      </c>
      <c r="W770" s="70" t="n">
        <f aca="false">const*($O770/omega)*K770*(wz*(G770-P770)-wx*I770)</f>
        <v>14.8213042883755</v>
      </c>
      <c r="X770" s="70" t="n">
        <f aca="false">const*($O770/omega)*K770*(wx*(H770-Q770)-wy*(G770-P770))</f>
        <v>9.247137991144</v>
      </c>
      <c r="Y770" s="70" t="n">
        <f aca="false">R770+V770</f>
        <v>-0.300430405536581</v>
      </c>
      <c r="Z770" s="70" t="n">
        <f aca="false">S770+W770</f>
        <v>2.68961537019975</v>
      </c>
      <c r="AA770" s="70" t="n">
        <f aca="false">T770+X770-32.174</f>
        <v>-3.47825381565196</v>
      </c>
      <c r="AB770" s="0" t="n">
        <f aca="false">IF(($D770-height)*($D771-height)&lt;0,1,0)</f>
        <v>0</v>
      </c>
    </row>
    <row r="771" customFormat="false" ht="12.75" hidden="false" customHeight="false" outlineLevel="0" collapsed="false">
      <c r="A771" s="0" t="n">
        <f aca="false">A770+dt</f>
        <v>7.38999999999989</v>
      </c>
      <c r="B771" s="70" t="n">
        <f aca="false">B770+G770*dt+0.5*Y770*dt*dt</f>
        <v>16.1063155127996</v>
      </c>
      <c r="C771" s="70" t="n">
        <f aca="false">C770+H770*dt+0.5*Z770*dt*dt</f>
        <v>386.089991155563</v>
      </c>
      <c r="D771" s="70" t="n">
        <f aca="false">D770+I770*dt+0.5*AA770*dt*dt</f>
        <v>-251.28194953944</v>
      </c>
      <c r="E771" s="1" t="n">
        <f aca="false">SQRT(B771^2+C771^2)</f>
        <v>386.425794519336</v>
      </c>
      <c r="F771" s="1" t="n">
        <f aca="false">ATAN2(C771,B771)*180/PI()</f>
        <v>2.38879318937381</v>
      </c>
      <c r="G771" s="69" t="n">
        <f aca="false">G770+Y770*dt</f>
        <v>1.6450463588187</v>
      </c>
      <c r="H771" s="69" t="n">
        <f aca="false">H770+Z770*dt</f>
        <v>50.8664494984618</v>
      </c>
      <c r="I771" s="69" t="n">
        <f aca="false">I770+AA770*dt</f>
        <v>-81.5369180106846</v>
      </c>
      <c r="J771" s="1" t="n">
        <f aca="false">SQRT(G771^2+H771^2+I771^2)</f>
        <v>96.116444278715</v>
      </c>
      <c r="K771" s="1" t="n">
        <f aca="false">IF(D771&gt;=hwind,SQRT((G771-vxw)^2+(H771-vyw)^2+I771^2),J771)</f>
        <v>96.116444278715</v>
      </c>
      <c r="L771" s="1" t="n">
        <f aca="false">J771/1.467</f>
        <v>65.5190485880811</v>
      </c>
      <c r="M771" s="70" t="n">
        <f aca="false">cd0+cdspin*(spin/1000)*EXP(-A771/(tau*146.7/K771))</f>
        <v>0.462664543522129</v>
      </c>
      <c r="N771" s="71" t="n">
        <f aca="false">(romega/K771)*EXP(-A771/(tau*146.7/K771))</f>
        <v>0.730922878526433</v>
      </c>
      <c r="O771" s="71" t="n">
        <f aca="false">cl2_*N771/(cl0+cl1_*N771)</f>
        <v>0.357756408258408</v>
      </c>
      <c r="P771" s="71" t="n">
        <f aca="false">IF(D771&gt;=hwind,vxw,0)</f>
        <v>0</v>
      </c>
      <c r="Q771" s="71" t="n">
        <f aca="false">IF(D771&gt;=hwind,vyw,0)</f>
        <v>0</v>
      </c>
      <c r="R771" s="70" t="n">
        <f aca="false">-const*$M771*$K771*(G771-P771)</f>
        <v>-0.392690876447209</v>
      </c>
      <c r="S771" s="70" t="n">
        <f aca="false">-const*$M771*$K771*(H771-Q771)</f>
        <v>-12.142387676936</v>
      </c>
      <c r="T771" s="70" t="n">
        <f aca="false">-const*$M771*$K771*I771</f>
        <v>19.463769896073</v>
      </c>
      <c r="U771" s="72" t="n">
        <f aca="false">omega*EXP(-A771/tau)*30/PI()</f>
        <v>5091.91021568237</v>
      </c>
      <c r="V771" s="70" t="n">
        <f aca="false">const*($O771/omega)*K771*(wy*I771-wz*(H771-Q771))</f>
        <v>0.0930307278023906</v>
      </c>
      <c r="W771" s="70" t="n">
        <f aca="false">const*($O771/omega)*K771*(wz*(G771-P771)-wx*I771)</f>
        <v>14.8316437548493</v>
      </c>
      <c r="X771" s="70" t="n">
        <f aca="false">const*($O771/omega)*K771*(wx*(H771-Q771)-wy*(G771-P771))</f>
        <v>9.25453299321871</v>
      </c>
      <c r="Y771" s="70" t="n">
        <f aca="false">R771+V771</f>
        <v>-0.299660148644818</v>
      </c>
      <c r="Z771" s="70" t="n">
        <f aca="false">S771+W771</f>
        <v>2.68925607791326</v>
      </c>
      <c r="AA771" s="70" t="n">
        <f aca="false">T771+X771-32.174</f>
        <v>-3.45569711070826</v>
      </c>
      <c r="AB771" s="0" t="n">
        <f aca="false">IF(($D771-height)*($D772-height)&lt;0,1,0)</f>
        <v>0</v>
      </c>
    </row>
    <row r="772" customFormat="false" ht="12.75" hidden="false" customHeight="false" outlineLevel="0" collapsed="false">
      <c r="A772" s="0" t="n">
        <f aca="false">A771+dt</f>
        <v>7.39999999999989</v>
      </c>
      <c r="B772" s="70" t="n">
        <f aca="false">B771+G771*dt+0.5*Y771*dt*dt</f>
        <v>16.1227509933803</v>
      </c>
      <c r="C772" s="70" t="n">
        <f aca="false">C771+H771*dt+0.5*Z771*dt*dt</f>
        <v>386.598790113351</v>
      </c>
      <c r="D772" s="70" t="n">
        <f aca="false">D771+I771*dt+0.5*AA771*dt*dt</f>
        <v>-252.097491504402</v>
      </c>
      <c r="E772" s="1" t="n">
        <f aca="false">SQRT(B772^2+C772^2)</f>
        <v>386.934836395874</v>
      </c>
      <c r="F772" s="1" t="n">
        <f aca="false">ATAN2(C772,B772)*180/PI()</f>
        <v>2.38808454795865</v>
      </c>
      <c r="G772" s="69" t="n">
        <f aca="false">G771+Y771*dt</f>
        <v>1.64204975733225</v>
      </c>
      <c r="H772" s="69" t="n">
        <f aca="false">H771+Z771*dt</f>
        <v>50.893342059241</v>
      </c>
      <c r="I772" s="69" t="n">
        <f aca="false">I771+AA771*dt</f>
        <v>-81.5714749817917</v>
      </c>
      <c r="J772" s="1" t="n">
        <f aca="false">SQRT(G772^2+H772^2+I772^2)</f>
        <v>96.159940328962</v>
      </c>
      <c r="K772" s="1" t="n">
        <f aca="false">IF(D772&gt;=hwind,SQRT((G772-vxw)^2+(H772-vyw)^2+I772^2),J772)</f>
        <v>96.159940328962</v>
      </c>
      <c r="L772" s="1" t="n">
        <f aca="false">J772/1.467</f>
        <v>65.5486982474178</v>
      </c>
      <c r="M772" s="70" t="n">
        <f aca="false">cd0+cdspin*(spin/1000)*EXP(-A772/(tau*146.7/K772))</f>
        <v>0.462617361599876</v>
      </c>
      <c r="N772" s="71" t="n">
        <f aca="false">(romega/K772)*EXP(-A772/(tau*146.7/K772))</f>
        <v>0.730379299537734</v>
      </c>
      <c r="O772" s="71" t="n">
        <f aca="false">cl2_*N772/(cl0+cl1_*N772)</f>
        <v>0.357688583901802</v>
      </c>
      <c r="P772" s="71" t="n">
        <f aca="false">IF(D772&gt;=hwind,vxw,0)</f>
        <v>0</v>
      </c>
      <c r="Q772" s="71" t="n">
        <f aca="false">IF(D772&gt;=hwind,vyw,0)</f>
        <v>0</v>
      </c>
      <c r="R772" s="70" t="n">
        <f aca="false">-const*$M772*$K772*(G772-P772)</f>
        <v>-0.392112945714351</v>
      </c>
      <c r="S772" s="70" t="n">
        <f aca="false">-const*$M772*$K772*(H772-Q772)</f>
        <v>-12.1530655103402</v>
      </c>
      <c r="T772" s="70" t="n">
        <f aca="false">-const*$M772*$K772*I772</f>
        <v>19.4788441693384</v>
      </c>
      <c r="U772" s="72" t="n">
        <f aca="false">omega*EXP(-A772/tau)*30/PI()</f>
        <v>5090.21319512961</v>
      </c>
      <c r="V772" s="70" t="n">
        <f aca="false">const*($O772/omega)*K772*(wy*I772-wz*(H772-Q772))</f>
        <v>0.0932255567529059</v>
      </c>
      <c r="W772" s="70" t="n">
        <f aca="false">const*($O772/omega)*K772*(wz*(G772-P772)-wx*I772)</f>
        <v>14.8419207652793</v>
      </c>
      <c r="X772" s="70" t="n">
        <f aca="false">const*($O772/omega)*K772*(wx*(H772-Q772)-wy*(G772-P772))</f>
        <v>9.26191455401533</v>
      </c>
      <c r="Y772" s="70" t="n">
        <f aca="false">R772+V772</f>
        <v>-0.298887388961445</v>
      </c>
      <c r="Z772" s="70" t="n">
        <f aca="false">S772+W772</f>
        <v>2.68885525493909</v>
      </c>
      <c r="AA772" s="70" t="n">
        <f aca="false">T772+X772-32.174</f>
        <v>-3.4332412766463</v>
      </c>
      <c r="AB772" s="0" t="n">
        <f aca="false">IF(($D772-height)*($D773-height)&lt;0,1,0)</f>
        <v>0</v>
      </c>
    </row>
    <row r="773" customFormat="false" ht="12.75" hidden="false" customHeight="false" outlineLevel="0" collapsed="false">
      <c r="A773" s="0" t="n">
        <f aca="false">A772+dt</f>
        <v>7.40999999999989</v>
      </c>
      <c r="B773" s="70" t="n">
        <f aca="false">B772+G772*dt+0.5*Y772*dt*dt</f>
        <v>16.1391565465842</v>
      </c>
      <c r="C773" s="70" t="n">
        <f aca="false">C772+H772*dt+0.5*Z772*dt*dt</f>
        <v>387.107857976706</v>
      </c>
      <c r="D773" s="70" t="n">
        <f aca="false">D772+I772*dt+0.5*AA772*dt*dt</f>
        <v>-252.913377916284</v>
      </c>
      <c r="E773" s="1" t="n">
        <f aca="false">SQRT(B773^2+C773^2)</f>
        <v>387.444145756971</v>
      </c>
      <c r="F773" s="1" t="n">
        <f aca="false">ATAN2(C773,B773)*180/PI()</f>
        <v>2.38737169029539</v>
      </c>
      <c r="G773" s="69" t="n">
        <f aca="false">G772+Y772*dt</f>
        <v>1.63906088344264</v>
      </c>
      <c r="H773" s="69" t="n">
        <f aca="false">H772+Z772*dt</f>
        <v>50.9202306117904</v>
      </c>
      <c r="I773" s="69" t="n">
        <f aca="false">I772+AA772*dt</f>
        <v>-81.6058073945581</v>
      </c>
      <c r="J773" s="1" t="n">
        <f aca="false">SQRT(G773^2+H773^2+I773^2)</f>
        <v>96.2032442626301</v>
      </c>
      <c r="K773" s="1" t="n">
        <f aca="false">IF(D773&gt;=hwind,SQRT((G773-vxw)^2+(H773-vyw)^2+I773^2),J773)</f>
        <v>96.2032442626301</v>
      </c>
      <c r="L773" s="1" t="n">
        <f aca="false">J773/1.467</f>
        <v>65.5782169479414</v>
      </c>
      <c r="M773" s="70" t="n">
        <f aca="false">cd0+cdspin*(spin/1000)*EXP(-A773/(tau*146.7/K773))</f>
        <v>0.462570213782009</v>
      </c>
      <c r="N773" s="71" t="n">
        <f aca="false">(romega/K773)*EXP(-A773/(tau*146.7/K773))</f>
        <v>0.729837823418552</v>
      </c>
      <c r="O773" s="71" t="n">
        <f aca="false">cl2_*N773/(cl0+cl1_*N773)</f>
        <v>0.357620947102867</v>
      </c>
      <c r="P773" s="71" t="n">
        <f aca="false">IF(D773&gt;=hwind,vxw,0)</f>
        <v>0</v>
      </c>
      <c r="Q773" s="71" t="n">
        <f aca="false">IF(D773&gt;=hwind,vyw,0)</f>
        <v>0</v>
      </c>
      <c r="R773" s="70" t="n">
        <f aca="false">-const*$M773*$K773*(G773-P773)</f>
        <v>-0.391535570346046</v>
      </c>
      <c r="S773" s="70" t="n">
        <f aca="false">-const*$M773*$K773*(H773-Q773)</f>
        <v>-12.1637223706201</v>
      </c>
      <c r="T773" s="70" t="n">
        <f aca="false">-const*$M773*$K773*I773</f>
        <v>19.493831293605</v>
      </c>
      <c r="U773" s="72" t="n">
        <f aca="false">omega*EXP(-A773/tau)*30/PI()</f>
        <v>5088.5167401561</v>
      </c>
      <c r="V773" s="70" t="n">
        <f aca="false">const*($O773/omega)*K773*(wy*I773-wz*(H773-Q773))</f>
        <v>0.0934234064169916</v>
      </c>
      <c r="W773" s="70" t="n">
        <f aca="false">const*($O773/omega)*K773*(wz*(G773-P773)-wx*I773)</f>
        <v>14.8521355410455</v>
      </c>
      <c r="X773" s="70" t="n">
        <f aca="false">const*($O773/omega)*K773*(wx*(H773-Q773)-wy*(G773-P773))</f>
        <v>9.26928263599414</v>
      </c>
      <c r="Y773" s="70" t="n">
        <f aca="false">R773+V773</f>
        <v>-0.298112163929054</v>
      </c>
      <c r="Z773" s="70" t="n">
        <f aca="false">S773+W773</f>
        <v>2.68841317042538</v>
      </c>
      <c r="AA773" s="70" t="n">
        <f aca="false">T773+X773-32.174</f>
        <v>-3.41088607040089</v>
      </c>
      <c r="AB773" s="0" t="n">
        <f aca="false">IF(($D773-height)*($D774-height)&lt;0,1,0)</f>
        <v>0</v>
      </c>
    </row>
    <row r="774" customFormat="false" ht="12.75" hidden="false" customHeight="false" outlineLevel="0" collapsed="false">
      <c r="A774" s="0" t="n">
        <f aca="false">A773+dt</f>
        <v>7.41999999999989</v>
      </c>
      <c r="B774" s="70" t="n">
        <f aca="false">B773+G773*dt+0.5*Y773*dt*dt</f>
        <v>16.1555322498104</v>
      </c>
      <c r="C774" s="70" t="n">
        <f aca="false">C773+H773*dt+0.5*Z773*dt*dt</f>
        <v>387.617194703483</v>
      </c>
      <c r="D774" s="70" t="n">
        <f aca="false">D773+I773*dt+0.5*AA773*dt*dt</f>
        <v>-253.729606534533</v>
      </c>
      <c r="E774" s="1" t="n">
        <f aca="false">SQRT(B774^2+C774^2)</f>
        <v>387.95372256504</v>
      </c>
      <c r="F774" s="1" t="n">
        <f aca="false">ATAN2(C774,B774)*180/PI()</f>
        <v>2.38665464614398</v>
      </c>
      <c r="G774" s="69" t="n">
        <f aca="false">G773+Y773*dt</f>
        <v>1.63607976180334</v>
      </c>
      <c r="H774" s="69" t="n">
        <f aca="false">H773+Z773*dt</f>
        <v>50.9471147434946</v>
      </c>
      <c r="I774" s="69" t="n">
        <f aca="false">I773+AA773*dt</f>
        <v>-81.6399162552621</v>
      </c>
      <c r="J774" s="1" t="n">
        <f aca="false">SQRT(G774^2+H774^2+I774^2)</f>
        <v>96.246356730216</v>
      </c>
      <c r="K774" s="1" t="n">
        <f aca="false">IF(D774&gt;=hwind,SQRT((G774-vxw)^2+(H774-vyw)^2+I774^2),J774)</f>
        <v>96.246356730216</v>
      </c>
      <c r="L774" s="1" t="n">
        <f aca="false">J774/1.467</f>
        <v>65.6076051330716</v>
      </c>
      <c r="M774" s="70" t="n">
        <f aca="false">cd0+cdspin*(spin/1000)*EXP(-A774/(tau*146.7/K774))</f>
        <v>0.462523100081152</v>
      </c>
      <c r="N774" s="71" t="n">
        <f aca="false">(romega/K774)*EXP(-A774/(tau*146.7/K774))</f>
        <v>0.729298439215821</v>
      </c>
      <c r="O774" s="71" t="n">
        <f aca="false">cl2_*N774/(cl0+cl1_*N774)</f>
        <v>0.35755349723808</v>
      </c>
      <c r="P774" s="71" t="n">
        <f aca="false">IF(D774&gt;=hwind,vxw,0)</f>
        <v>0</v>
      </c>
      <c r="Q774" s="71" t="n">
        <f aca="false">IF(D774&gt;=hwind,vyw,0)</f>
        <v>0</v>
      </c>
      <c r="R774" s="70" t="n">
        <f aca="false">-const*$M774*$K774*(G774-P774)</f>
        <v>-0.390958765409698</v>
      </c>
      <c r="S774" s="70" t="n">
        <f aca="false">-const*$M774*$K774*(H774-Q774)</f>
        <v>-12.1743582105975</v>
      </c>
      <c r="T774" s="70" t="n">
        <f aca="false">-const*$M774*$K774*I774</f>
        <v>19.5087315499383</v>
      </c>
      <c r="U774" s="72" t="n">
        <f aca="false">omega*EXP(-A774/tau)*30/PI()</f>
        <v>5086.82085057335</v>
      </c>
      <c r="V774" s="70" t="n">
        <f aca="false">const*($O774/omega)*K774*(wy*I774-wz*(H774-Q774))</f>
        <v>0.0936242545957736</v>
      </c>
      <c r="W774" s="70" t="n">
        <f aca="false">const*($O774/omega)*K774*(wz*(G774-P774)-wx*I774)</f>
        <v>14.8622883036081</v>
      </c>
      <c r="X774" s="70" t="n">
        <f aca="false">const*($O774/omega)*K774*(wx*(H774-Q774)-wy*(G774-P774))</f>
        <v>9.27663720201528</v>
      </c>
      <c r="Y774" s="70" t="n">
        <f aca="false">R774+V774</f>
        <v>-0.297334510813925</v>
      </c>
      <c r="Z774" s="70" t="n">
        <f aca="false">S774+W774</f>
        <v>2.6879300930106</v>
      </c>
      <c r="AA774" s="70" t="n">
        <f aca="false">T774+X774-32.174</f>
        <v>-3.38863124804642</v>
      </c>
      <c r="AB774" s="0" t="n">
        <f aca="false">IF(($D774-height)*($D775-height)&lt;0,1,0)</f>
        <v>0</v>
      </c>
    </row>
    <row r="775" customFormat="false" ht="12.75" hidden="false" customHeight="false" outlineLevel="0" collapsed="false">
      <c r="A775" s="0" t="n">
        <f aca="false">A774+dt</f>
        <v>7.42999999999989</v>
      </c>
      <c r="B775" s="70" t="n">
        <f aca="false">B774+G774*dt+0.5*Y774*dt*dt</f>
        <v>16.1718781807029</v>
      </c>
      <c r="C775" s="70" t="n">
        <f aca="false">C774+H774*dt+0.5*Z774*dt*dt</f>
        <v>388.126800247422</v>
      </c>
      <c r="D775" s="70" t="n">
        <f aca="false">D774+I774*dt+0.5*AA774*dt*dt</f>
        <v>-254.546175128648</v>
      </c>
      <c r="E775" s="1" t="n">
        <f aca="false">SQRT(B775^2+C775^2)</f>
        <v>388.463566778397</v>
      </c>
      <c r="F775" s="1" t="n">
        <f aca="false">ATAN2(C775,B775)*180/PI()</f>
        <v>2.38593344518656</v>
      </c>
      <c r="G775" s="69" t="n">
        <f aca="false">G774+Y774*dt</f>
        <v>1.63310641669521</v>
      </c>
      <c r="H775" s="69" t="n">
        <f aca="false">H774+Z774*dt</f>
        <v>50.9739940444247</v>
      </c>
      <c r="I775" s="69" t="n">
        <f aca="false">I774+AA774*dt</f>
        <v>-81.6738025677426</v>
      </c>
      <c r="J775" s="1" t="n">
        <f aca="false">SQRT(G775^2+H775^2+I775^2)</f>
        <v>96.2892783817798</v>
      </c>
      <c r="K775" s="1" t="n">
        <f aca="false">IF(D775&gt;=hwind,SQRT((G775-vxw)^2+(H775-vyw)^2+I775^2),J775)</f>
        <v>96.2892783817798</v>
      </c>
      <c r="L775" s="1" t="n">
        <f aca="false">J775/1.467</f>
        <v>65.6368632459304</v>
      </c>
      <c r="M775" s="70" t="n">
        <f aca="false">cd0+cdspin*(spin/1000)*EXP(-A775/(tau*146.7/K775))</f>
        <v>0.462476020509077</v>
      </c>
      <c r="N775" s="71" t="n">
        <f aca="false">(romega/K775)*EXP(-A775/(tau*146.7/K775))</f>
        <v>0.728761136035133</v>
      </c>
      <c r="O775" s="71" t="n">
        <f aca="false">cl2_*N775/(cl0+cl1_*N775)</f>
        <v>0.357486233684467</v>
      </c>
      <c r="P775" s="71" t="n">
        <f aca="false">IF(D775&gt;=hwind,vxw,0)</f>
        <v>0</v>
      </c>
      <c r="Q775" s="71" t="n">
        <f aca="false">IF(D775&gt;=hwind,vyw,0)</f>
        <v>0</v>
      </c>
      <c r="R775" s="70" t="n">
        <f aca="false">-const*$M775*$K775*(G775-P775)</f>
        <v>-0.39038254584422</v>
      </c>
      <c r="S775" s="70" t="n">
        <f aca="false">-const*$M775*$K775*(H775-Q775)</f>
        <v>-12.1849729836831</v>
      </c>
      <c r="T775" s="70" t="n">
        <f aca="false">-const*$M775*$K775*I775</f>
        <v>19.5235452198485</v>
      </c>
      <c r="U775" s="72" t="n">
        <f aca="false">omega*EXP(-A775/tau)*30/PI()</f>
        <v>5085.12552619292</v>
      </c>
      <c r="V775" s="70" t="n">
        <f aca="false">const*($O775/omega)*K775*(wy*I775-wz*(H775-Q775))</f>
        <v>0.0938280791386665</v>
      </c>
      <c r="W775" s="70" t="n">
        <f aca="false">const*($O775/omega)*K775*(wz*(G775-P775)-wx*I775)</f>
        <v>14.8723792744976</v>
      </c>
      <c r="X775" s="70" t="n">
        <f aca="false">const*($O775/omega)*K775*(wx*(H775-Q775)-wy*(G775-P775))</f>
        <v>9.28397821533843</v>
      </c>
      <c r="Y775" s="70" t="n">
        <f aca="false">R775+V775</f>
        <v>-0.296554466705553</v>
      </c>
      <c r="Z775" s="70" t="n">
        <f aca="false">S775+W775</f>
        <v>2.68740629081447</v>
      </c>
      <c r="AA775" s="70" t="n">
        <f aca="false">T775+X775-32.174</f>
        <v>-3.36647656481311</v>
      </c>
      <c r="AB775" s="0" t="n">
        <f aca="false">IF(($D775-height)*($D776-height)&lt;0,1,0)</f>
        <v>0</v>
      </c>
    </row>
    <row r="776" customFormat="false" ht="12.75" hidden="false" customHeight="false" outlineLevel="0" collapsed="false">
      <c r="A776" s="0" t="n">
        <f aca="false">A775+dt</f>
        <v>7.43999999999989</v>
      </c>
      <c r="B776" s="70" t="n">
        <f aca="false">B775+G775*dt+0.5*Y775*dt*dt</f>
        <v>16.1881944171465</v>
      </c>
      <c r="C776" s="70" t="n">
        <f aca="false">C775+H775*dt+0.5*Z775*dt*dt</f>
        <v>388.636674558181</v>
      </c>
      <c r="D776" s="70" t="n">
        <f aca="false">D775+I775*dt+0.5*AA775*dt*dt</f>
        <v>-255.363081478154</v>
      </c>
      <c r="E776" s="1" t="n">
        <f aca="false">SQRT(B776^2+C776^2)</f>
        <v>388.973678351285</v>
      </c>
      <c r="F776" s="1" t="n">
        <f aca="false">ATAN2(C776,B776)*180/PI()</f>
        <v>2.38520811702704</v>
      </c>
      <c r="G776" s="69" t="n">
        <f aca="false">G775+Y775*dt</f>
        <v>1.63014087202815</v>
      </c>
      <c r="H776" s="69" t="n">
        <f aca="false">H775+Z775*dt</f>
        <v>51.0008681073329</v>
      </c>
      <c r="I776" s="69" t="n">
        <f aca="false">I775+AA775*dt</f>
        <v>-81.7074673333907</v>
      </c>
      <c r="J776" s="1" t="n">
        <f aca="false">SQRT(G776^2+H776^2+I776^2)</f>
        <v>96.332009866925</v>
      </c>
      <c r="K776" s="1" t="n">
        <f aca="false">IF(D776&gt;=hwind,SQRT((G776-vxw)^2+(H776-vyw)^2+I776^2),J776)</f>
        <v>96.332009866925</v>
      </c>
      <c r="L776" s="1" t="n">
        <f aca="false">J776/1.467</f>
        <v>65.6659917293285</v>
      </c>
      <c r="M776" s="70" t="n">
        <f aca="false">cd0+cdspin*(spin/1000)*EXP(-A776/(tau*146.7/K776))</f>
        <v>0.462428975076702</v>
      </c>
      <c r="N776" s="71" t="n">
        <f aca="false">(romega/K776)*EXP(-A776/(tau*146.7/K776))</f>
        <v>0.728225903040427</v>
      </c>
      <c r="O776" s="71" t="n">
        <f aca="false">cl2_*N776/(cl0+cl1_*N776)</f>
        <v>0.35741915581962</v>
      </c>
      <c r="P776" s="71" t="n">
        <f aca="false">IF(D776&gt;=hwind,vxw,0)</f>
        <v>0</v>
      </c>
      <c r="Q776" s="71" t="n">
        <f aca="false">IF(D776&gt;=hwind,vyw,0)</f>
        <v>0</v>
      </c>
      <c r="R776" s="70" t="n">
        <f aca="false">-const*$M776*$K776*(G776-P776)</f>
        <v>-0.38980692646028</v>
      </c>
      <c r="S776" s="70" t="n">
        <f aca="false">-const*$M776*$K776*(H776-Q776)</f>
        <v>-12.1955666438761</v>
      </c>
      <c r="T776" s="70" t="n">
        <f aca="false">-const*$M776*$K776*I776</f>
        <v>19.5382725852743</v>
      </c>
      <c r="U776" s="72" t="n">
        <f aca="false">omega*EXP(-A776/tau)*30/PI()</f>
        <v>5083.43076682645</v>
      </c>
      <c r="V776" s="70" t="n">
        <f aca="false">const*($O776/omega)*K776*(wy*I776-wz*(H776-Q776))</f>
        <v>0.0940348579440787</v>
      </c>
      <c r="W776" s="70" t="n">
        <f aca="false">const*($O776/omega)*K776*(wz*(G776-P776)-wx*I776)</f>
        <v>14.8824086753052</v>
      </c>
      <c r="X776" s="70" t="n">
        <f aca="false">const*($O776/omega)*K776*(wx*(H776-Q776)-wy*(G776-P776))</f>
        <v>9.29130563962243</v>
      </c>
      <c r="Y776" s="70" t="n">
        <f aca="false">R776+V776</f>
        <v>-0.295772068516202</v>
      </c>
      <c r="Z776" s="70" t="n">
        <f aca="false">S776+W776</f>
        <v>2.68684203142915</v>
      </c>
      <c r="AA776" s="70" t="n">
        <f aca="false">T776+X776-32.174</f>
        <v>-3.34442177510325</v>
      </c>
      <c r="AB776" s="0" t="n">
        <f aca="false">IF(($D776-height)*($D777-height)&lt;0,1,0)</f>
        <v>0</v>
      </c>
    </row>
    <row r="777" customFormat="false" ht="12.75" hidden="false" customHeight="false" outlineLevel="0" collapsed="false">
      <c r="A777" s="0" t="n">
        <f aca="false">A776+dt</f>
        <v>7.44999999999989</v>
      </c>
      <c r="B777" s="70" t="n">
        <f aca="false">B776+G776*dt+0.5*Y776*dt*dt</f>
        <v>16.2044810372634</v>
      </c>
      <c r="C777" s="70" t="n">
        <f aca="false">C776+H776*dt+0.5*Z776*dt*dt</f>
        <v>389.146817581356</v>
      </c>
      <c r="D777" s="70" t="n">
        <f aca="false">D776+I776*dt+0.5*AA776*dt*dt</f>
        <v>-256.180323372576</v>
      </c>
      <c r="E777" s="1" t="n">
        <f aca="false">SQRT(B777^2+C777^2)</f>
        <v>389.484057233906</v>
      </c>
      <c r="F777" s="1" t="n">
        <f aca="false">ATAN2(C777,B777)*180/PI()</f>
        <v>2.38447869119063</v>
      </c>
      <c r="G777" s="69" t="n">
        <f aca="false">G776+Y776*dt</f>
        <v>1.62718315134299</v>
      </c>
      <c r="H777" s="69" t="n">
        <f aca="false">H776+Z776*dt</f>
        <v>51.0277365276472</v>
      </c>
      <c r="I777" s="69" t="n">
        <f aca="false">I776+AA776*dt</f>
        <v>-81.7409115511417</v>
      </c>
      <c r="J777" s="1" t="n">
        <f aca="false">SQRT(G777^2+H777^2+I777^2)</f>
        <v>96.3745518347793</v>
      </c>
      <c r="K777" s="1" t="n">
        <f aca="false">IF(D777&gt;=hwind,SQRT((G777-vxw)^2+(H777-vyw)^2+I777^2),J777)</f>
        <v>96.3745518347793</v>
      </c>
      <c r="L777" s="1" t="n">
        <f aca="false">J777/1.467</f>
        <v>65.6949910257528</v>
      </c>
      <c r="M777" s="70" t="n">
        <f aca="false">cd0+cdspin*(spin/1000)*EXP(-A777/(tau*146.7/K777))</f>
        <v>0.462381963794104</v>
      </c>
      <c r="N777" s="71" t="n">
        <f aca="false">(romega/K777)*EXP(-A777/(tau*146.7/K777))</f>
        <v>0.727692729453667</v>
      </c>
      <c r="O777" s="71" t="n">
        <f aca="false">cl2_*N777/(cl0+cl1_*N777)</f>
        <v>0.357352263021712</v>
      </c>
      <c r="P777" s="71" t="n">
        <f aca="false">IF(D777&gt;=hwind,vxw,0)</f>
        <v>0</v>
      </c>
      <c r="Q777" s="71" t="n">
        <f aca="false">IF(D777&gt;=hwind,vyw,0)</f>
        <v>0</v>
      </c>
      <c r="R777" s="70" t="n">
        <f aca="false">-const*$M777*$K777*(G777-P777)</f>
        <v>-0.389231921940572</v>
      </c>
      <c r="S777" s="70" t="n">
        <f aca="false">-const*$M777*$K777*(H777-Q777)</f>
        <v>-12.2061391457628</v>
      </c>
      <c r="T777" s="70" t="n">
        <f aca="false">-const*$M777*$K777*I777</f>
        <v>19.5529139285678</v>
      </c>
      <c r="U777" s="72" t="n">
        <f aca="false">omega*EXP(-A777/tau)*30/PI()</f>
        <v>5081.73657228561</v>
      </c>
      <c r="V777" s="70" t="n">
        <f aca="false">const*($O777/omega)*K777*(wy*I777-wz*(H777-Q777))</f>
        <v>0.0942445689601049</v>
      </c>
      <c r="W777" s="70" t="n">
        <f aca="false">const*($O777/omega)*K777*(wz*(G777-P777)-wx*I777)</f>
        <v>14.8923767276732</v>
      </c>
      <c r="X777" s="70" t="n">
        <f aca="false">const*($O777/omega)*K777*(wx*(H777-Q777)-wy*(G777-P777))</f>
        <v>9.29861943892495</v>
      </c>
      <c r="Y777" s="70" t="n">
        <f aca="false">R777+V777</f>
        <v>-0.294987352980467</v>
      </c>
      <c r="Z777" s="70" t="n">
        <f aca="false">S777+W777</f>
        <v>2.68623758191049</v>
      </c>
      <c r="AA777" s="70" t="n">
        <f aca="false">T777+X777-32.174</f>
        <v>-3.32246663250721</v>
      </c>
      <c r="AB777" s="0" t="n">
        <f aca="false">IF(($D777-height)*($D778-height)&lt;0,1,0)</f>
        <v>0</v>
      </c>
    </row>
    <row r="778" customFormat="false" ht="12.75" hidden="false" customHeight="false" outlineLevel="0" collapsed="false">
      <c r="A778" s="0" t="n">
        <f aca="false">A777+dt</f>
        <v>7.45999999999989</v>
      </c>
      <c r="B778" s="70" t="n">
        <f aca="false">B777+G777*dt+0.5*Y777*dt*dt</f>
        <v>16.2207381194092</v>
      </c>
      <c r="C778" s="70" t="n">
        <f aca="false">C777+H777*dt+0.5*Z777*dt*dt</f>
        <v>389.657229258512</v>
      </c>
      <c r="D778" s="70" t="n">
        <f aca="false">D777+I777*dt+0.5*AA777*dt*dt</f>
        <v>-256.997898611419</v>
      </c>
      <c r="E778" s="1" t="n">
        <f aca="false">SQRT(B778^2+C778^2)</f>
        <v>389.994703372442</v>
      </c>
      <c r="F778" s="1" t="n">
        <f aca="false">ATAN2(C778,B778)*180/PI()</f>
        <v>2.38374519712345</v>
      </c>
      <c r="G778" s="69" t="n">
        <f aca="false">G777+Y777*dt</f>
        <v>1.62423327781318</v>
      </c>
      <c r="H778" s="69" t="n">
        <f aca="false">H777+Z777*dt</f>
        <v>51.0545989034663</v>
      </c>
      <c r="I778" s="69" t="n">
        <f aca="false">I777+AA777*dt</f>
        <v>-81.7741362174668</v>
      </c>
      <c r="J778" s="1" t="n">
        <f aca="false">SQRT(G778^2+H778^2+I778^2)</f>
        <v>96.4169049339762</v>
      </c>
      <c r="K778" s="1" t="n">
        <f aca="false">IF(D778&gt;=hwind,SQRT((G778-vxw)^2+(H778-vyw)^2+I778^2),J778)</f>
        <v>96.4169049339762</v>
      </c>
      <c r="L778" s="1" t="n">
        <f aca="false">J778/1.467</f>
        <v>65.7238615773525</v>
      </c>
      <c r="M778" s="70" t="n">
        <f aca="false">cd0+cdspin*(spin/1000)*EXP(-A778/(tau*146.7/K778))</f>
        <v>0.462334986670525</v>
      </c>
      <c r="N778" s="71" t="n">
        <f aca="false">(romega/K778)*EXP(-A778/(tau*146.7/K778))</f>
        <v>0.727161604554524</v>
      </c>
      <c r="O778" s="71" t="n">
        <f aca="false">cl2_*N778/(cl0+cl1_*N778)</f>
        <v>0.357285554669511</v>
      </c>
      <c r="P778" s="71" t="n">
        <f aca="false">IF(D778&gt;=hwind,vxw,0)</f>
        <v>0</v>
      </c>
      <c r="Q778" s="71" t="n">
        <f aca="false">IF(D778&gt;=hwind,vyw,0)</f>
        <v>0</v>
      </c>
      <c r="R778" s="70" t="n">
        <f aca="false">-const*$M778*$K778*(G778-P778)</f>
        <v>-0.388657546840079</v>
      </c>
      <c r="S778" s="70" t="n">
        <f aca="false">-const*$M778*$K778*(H778-Q778)</f>
        <v>-12.2166904445161</v>
      </c>
      <c r="T778" s="70" t="n">
        <f aca="false">-const*$M778*$K778*I778</f>
        <v>19.5674695324785</v>
      </c>
      <c r="U778" s="72" t="n">
        <f aca="false">omega*EXP(-A778/tau)*30/PI()</f>
        <v>5080.04294238218</v>
      </c>
      <c r="V778" s="70" t="n">
        <f aca="false">const*($O778/omega)*K778*(wy*I778-wz*(H778-Q778))</f>
        <v>0.0944571901852114</v>
      </c>
      <c r="W778" s="70" t="n">
        <f aca="false">const*($O778/omega)*K778*(wz*(G778-P778)-wx*I778)</f>
        <v>14.9022836532855</v>
      </c>
      <c r="X778" s="70" t="n">
        <f aca="false">const*($O778/omega)*K778*(wx*(H778-Q778)-wy*(G778-P778))</f>
        <v>9.30591957770208</v>
      </c>
      <c r="Y778" s="70" t="n">
        <f aca="false">R778+V778</f>
        <v>-0.294200356654868</v>
      </c>
      <c r="Z778" s="70" t="n">
        <f aca="false">S778+W778</f>
        <v>2.68559320876938</v>
      </c>
      <c r="AA778" s="70" t="n">
        <f aca="false">T778+X778-32.174</f>
        <v>-3.30061088981942</v>
      </c>
      <c r="AB778" s="0" t="n">
        <f aca="false">IF(($D778-height)*($D779-height)&lt;0,1,0)</f>
        <v>0</v>
      </c>
    </row>
    <row r="779" customFormat="false" ht="12.75" hidden="false" customHeight="false" outlineLevel="0" collapsed="false">
      <c r="A779" s="0" t="n">
        <f aca="false">A778+dt</f>
        <v>7.46999999999989</v>
      </c>
      <c r="B779" s="70" t="n">
        <f aca="false">B778+G778*dt+0.5*Y778*dt*dt</f>
        <v>16.2369657421695</v>
      </c>
      <c r="C779" s="70" t="n">
        <f aca="false">C778+H778*dt+0.5*Z778*dt*dt</f>
        <v>390.167909527207</v>
      </c>
      <c r="D779" s="70" t="n">
        <f aca="false">D778+I778*dt+0.5*AA778*dt*dt</f>
        <v>-257.815805004138</v>
      </c>
      <c r="E779" s="1" t="n">
        <f aca="false">SQRT(B779^2+C779^2)</f>
        <v>390.505616709085</v>
      </c>
      <c r="F779" s="1" t="n">
        <f aca="false">ATAN2(C779,B779)*180/PI()</f>
        <v>2.38300766419207</v>
      </c>
      <c r="G779" s="69" t="n">
        <f aca="false">G778+Y778*dt</f>
        <v>1.62129127424663</v>
      </c>
      <c r="H779" s="69" t="n">
        <f aca="false">H778+Z778*dt</f>
        <v>51.081454835554</v>
      </c>
      <c r="I779" s="69" t="n">
        <f aca="false">I778+AA778*dt</f>
        <v>-81.807142326365</v>
      </c>
      <c r="J779" s="1" t="n">
        <f aca="false">SQRT(G779^2+H779^2+I779^2)</f>
        <v>96.4590698126352</v>
      </c>
      <c r="K779" s="1" t="n">
        <f aca="false">IF(D779&gt;=hwind,SQRT((G779-vxw)^2+(H779-vyw)^2+I779^2),J779)</f>
        <v>96.4590698126352</v>
      </c>
      <c r="L779" s="1" t="n">
        <f aca="false">J779/1.467</f>
        <v>65.7526038259272</v>
      </c>
      <c r="M779" s="70" t="n">
        <f aca="false">cd0+cdspin*(spin/1000)*EXP(-A779/(tau*146.7/K779))</f>
        <v>0.462288043714378</v>
      </c>
      <c r="N779" s="71" t="n">
        <f aca="false">(romega/K779)*EXP(-A779/(tau*146.7/K779))</f>
        <v>0.726632517680064</v>
      </c>
      <c r="O779" s="71" t="n">
        <f aca="false">cl2_*N779/(cl0+cl1_*N779)</f>
        <v>0.357219030142396</v>
      </c>
      <c r="P779" s="71" t="n">
        <f aca="false">IF(D779&gt;=hwind,vxw,0)</f>
        <v>0</v>
      </c>
      <c r="Q779" s="71" t="n">
        <f aca="false">IF(D779&gt;=hwind,vyw,0)</f>
        <v>0</v>
      </c>
      <c r="R779" s="70" t="n">
        <f aca="false">-const*$M779*$K779*(G779-P779)</f>
        <v>-0.388083815586353</v>
      </c>
      <c r="S779" s="70" t="n">
        <f aca="false">-const*$M779*$K779*(H779-Q779)</f>
        <v>-12.2272204958948</v>
      </c>
      <c r="T779" s="70" t="n">
        <f aca="false">-const*$M779*$K779*I779</f>
        <v>19.581939680138</v>
      </c>
      <c r="U779" s="72" t="n">
        <f aca="false">omega*EXP(-A779/tau)*30/PI()</f>
        <v>5078.34987692798</v>
      </c>
      <c r="V779" s="70" t="n">
        <f aca="false">const*($O779/omega)*K779*(wy*I779-wz*(H779-Q779))</f>
        <v>0.0946726996689073</v>
      </c>
      <c r="W779" s="70" t="n">
        <f aca="false">const*($O779/omega)*K779*(wz*(G779-P779)-wx*I779)</f>
        <v>14.9121296738581</v>
      </c>
      <c r="X779" s="70" t="n">
        <f aca="false">const*($O779/omega)*K779*(wx*(H779-Q779)-wy*(G779-P779))</f>
        <v>9.31320602080786</v>
      </c>
      <c r="Y779" s="70" t="n">
        <f aca="false">R779+V779</f>
        <v>-0.293411115917446</v>
      </c>
      <c r="Z779" s="70" t="n">
        <f aca="false">S779+W779</f>
        <v>2.68490917796333</v>
      </c>
      <c r="AA779" s="70" t="n">
        <f aca="false">T779+X779-32.174</f>
        <v>-3.27885429905419</v>
      </c>
      <c r="AB779" s="0" t="n">
        <f aca="false">IF(($D779-height)*($D780-height)&lt;0,1,0)</f>
        <v>0</v>
      </c>
    </row>
    <row r="780" customFormat="false" ht="12.75" hidden="false" customHeight="false" outlineLevel="0" collapsed="false">
      <c r="A780" s="0" t="n">
        <f aca="false">A779+dt</f>
        <v>7.47999999999989</v>
      </c>
      <c r="B780" s="70" t="n">
        <f aca="false">B779+G779*dt+0.5*Y779*dt*dt</f>
        <v>16.2531639843561</v>
      </c>
      <c r="C780" s="70" t="n">
        <f aca="false">C779+H779*dt+0.5*Z779*dt*dt</f>
        <v>390.678858321021</v>
      </c>
      <c r="D780" s="70" t="n">
        <f aca="false">D779+I779*dt+0.5*AA779*dt*dt</f>
        <v>-258.634040370117</v>
      </c>
      <c r="E780" s="1" t="n">
        <f aca="false">SQRT(B780^2+C780^2)</f>
        <v>391.016797182063</v>
      </c>
      <c r="F780" s="1" t="n">
        <f aca="false">ATAN2(C780,B780)*180/PI()</f>
        <v>2.38226612168309</v>
      </c>
      <c r="G780" s="69" t="n">
        <f aca="false">G779+Y779*dt</f>
        <v>1.61835716308746</v>
      </c>
      <c r="H780" s="69" t="n">
        <f aca="false">H779+Z779*dt</f>
        <v>51.1083039273336</v>
      </c>
      <c r="I780" s="69" t="n">
        <f aca="false">I779+AA779*dt</f>
        <v>-81.8399308693556</v>
      </c>
      <c r="J780" s="1" t="n">
        <f aca="false">SQRT(G780^2+H780^2+I780^2)</f>
        <v>96.5010471183443</v>
      </c>
      <c r="K780" s="1" t="n">
        <f aca="false">IF(D780&gt;=hwind,SQRT((G780-vxw)^2+(H780-vyw)^2+I780^2),J780)</f>
        <v>96.5010471183443</v>
      </c>
      <c r="L780" s="1" t="n">
        <f aca="false">J780/1.467</f>
        <v>65.7812182129137</v>
      </c>
      <c r="M780" s="70" t="n">
        <f aca="false">cd0+cdspin*(spin/1000)*EXP(-A780/(tau*146.7/K780))</f>
        <v>0.462241134933255</v>
      </c>
      <c r="N780" s="71" t="n">
        <f aca="false">(romega/K780)*EXP(-A780/(tau*146.7/K780))</f>
        <v>0.726105458224434</v>
      </c>
      <c r="O780" s="71" t="n">
        <f aca="false">cl2_*N780/(cl0+cl1_*N780)</f>
        <v>0.357152688820373</v>
      </c>
      <c r="P780" s="71" t="n">
        <f aca="false">IF(D780&gt;=hwind,vxw,0)</f>
        <v>0</v>
      </c>
      <c r="Q780" s="71" t="n">
        <f aca="false">IF(D780&gt;=hwind,vyw,0)</f>
        <v>0</v>
      </c>
      <c r="R780" s="70" t="n">
        <f aca="false">-const*$M780*$K780*(G780-P780)</f>
        <v>-0.387510742479795</v>
      </c>
      <c r="S780" s="70" t="n">
        <f aca="false">-const*$M780*$K780*(H780-Q780)</f>
        <v>-12.2377292562419</v>
      </c>
      <c r="T780" s="70" t="n">
        <f aca="false">-const*$M780*$K780*I780</f>
        <v>19.5963246550447</v>
      </c>
      <c r="U780" s="72" t="n">
        <f aca="false">omega*EXP(-A780/tau)*30/PI()</f>
        <v>5076.65737573487</v>
      </c>
      <c r="V780" s="70" t="n">
        <f aca="false">const*($O780/omega)*K780*(wy*I780-wz*(H780-Q780))</f>
        <v>0.0948910755124063</v>
      </c>
      <c r="W780" s="70" t="n">
        <f aca="false">const*($O780/omega)*K780*(wz*(G780-P780)-wx*I780)</f>
        <v>14.9219150111299</v>
      </c>
      <c r="X780" s="70" t="n">
        <f aca="false">const*($O780/omega)*K780*(wx*(H780-Q780)-wy*(G780-P780))</f>
        <v>9.32047873349389</v>
      </c>
      <c r="Y780" s="70" t="n">
        <f aca="false">R780+V780</f>
        <v>-0.292619666967389</v>
      </c>
      <c r="Z780" s="70" t="n">
        <f aca="false">S780+W780</f>
        <v>2.68418575488803</v>
      </c>
      <c r="AA780" s="70" t="n">
        <f aca="false">T780+X780-32.174</f>
        <v>-3.25719661146137</v>
      </c>
      <c r="AB780" s="0" t="n">
        <f aca="false">IF(($D780-height)*($D781-height)&lt;0,1,0)</f>
        <v>0</v>
      </c>
    </row>
    <row r="781" customFormat="false" ht="12.75" hidden="false" customHeight="false" outlineLevel="0" collapsed="false">
      <c r="A781" s="0" t="n">
        <f aca="false">A780+dt</f>
        <v>7.48999999999989</v>
      </c>
      <c r="B781" s="70" t="n">
        <f aca="false">B780+G780*dt+0.5*Y780*dt*dt</f>
        <v>16.2693329250037</v>
      </c>
      <c r="C781" s="70" t="n">
        <f aca="false">C780+H780*dt+0.5*Z780*dt*dt</f>
        <v>391.190075569582</v>
      </c>
      <c r="D781" s="70" t="n">
        <f aca="false">D780+I780*dt+0.5*AA780*dt*dt</f>
        <v>-259.452602538641</v>
      </c>
      <c r="E781" s="1" t="n">
        <f aca="false">SQRT(B781^2+C781^2)</f>
        <v>391.528244725665</v>
      </c>
      <c r="F781" s="1" t="n">
        <f aca="false">ATAN2(C781,B781)*180/PI()</f>
        <v>2.38152059880274</v>
      </c>
      <c r="G781" s="69" t="n">
        <f aca="false">G780+Y780*dt</f>
        <v>1.61543096641779</v>
      </c>
      <c r="H781" s="69" t="n">
        <f aca="false">H780+Z780*dt</f>
        <v>51.1351457848825</v>
      </c>
      <c r="I781" s="69" t="n">
        <f aca="false">I780+AA780*dt</f>
        <v>-81.8725028354702</v>
      </c>
      <c r="J781" s="1" t="n">
        <f aca="false">SQRT(G781^2+H781^2+I781^2)</f>
        <v>96.5428374981413</v>
      </c>
      <c r="K781" s="1" t="n">
        <f aca="false">IF(D781&gt;=hwind,SQRT((G781-vxw)^2+(H781-vyw)^2+I781^2),J781)</f>
        <v>96.5428374981413</v>
      </c>
      <c r="L781" s="1" t="n">
        <f aca="false">J781/1.467</f>
        <v>65.8097051793737</v>
      </c>
      <c r="M781" s="70" t="n">
        <f aca="false">cd0+cdspin*(spin/1000)*EXP(-A781/(tau*146.7/K781))</f>
        <v>0.462194260333935</v>
      </c>
      <c r="N781" s="71" t="n">
        <f aca="false">(romega/K781)*EXP(-A781/(tau*146.7/K781))</f>
        <v>0.725580415638546</v>
      </c>
      <c r="O781" s="71" t="n">
        <f aca="false">cl2_*N781/(cl0+cl1_*N781)</f>
        <v>0.357086530084087</v>
      </c>
      <c r="P781" s="71" t="n">
        <f aca="false">IF(D781&gt;=hwind,vxw,0)</f>
        <v>0</v>
      </c>
      <c r="Q781" s="71" t="n">
        <f aca="false">IF(D781&gt;=hwind,vyw,0)</f>
        <v>0</v>
      </c>
      <c r="R781" s="70" t="n">
        <f aca="false">-const*$M781*$K781*(G781-P781)</f>
        <v>-0.386938341693944</v>
      </c>
      <c r="S781" s="70" t="n">
        <f aca="false">-const*$M781*$K781*(H781-Q781)</f>
        <v>-12.2482166824846</v>
      </c>
      <c r="T781" s="70" t="n">
        <f aca="false">-const*$M781*$K781*I781</f>
        <v>19.6106247410491</v>
      </c>
      <c r="U781" s="72" t="n">
        <f aca="false">omega*EXP(-A781/tau)*30/PI()</f>
        <v>5074.96543861481</v>
      </c>
      <c r="V781" s="70" t="n">
        <f aca="false">const*($O781/omega)*K781*(wy*I781-wz*(H781-Q781))</f>
        <v>0.0951122958692779</v>
      </c>
      <c r="W781" s="70" t="n">
        <f aca="false">const*($O781/omega)*K781*(wz*(G781-P781)-wx*I781)</f>
        <v>14.9316398868538</v>
      </c>
      <c r="X781" s="70" t="n">
        <f aca="false">const*($O781/omega)*K781*(wx*(H781-Q781)-wy*(G781-P781))</f>
        <v>9.32773768140887</v>
      </c>
      <c r="Y781" s="70" t="n">
        <f aca="false">R781+V781</f>
        <v>-0.291826045824666</v>
      </c>
      <c r="Z781" s="70" t="n">
        <f aca="false">S781+W781</f>
        <v>2.68342320436923</v>
      </c>
      <c r="AA781" s="70" t="n">
        <f aca="false">T781+X781-32.174</f>
        <v>-3.235637577542</v>
      </c>
      <c r="AB781" s="0" t="n">
        <f aca="false">IF(($D781-height)*($D782-height)&lt;0,1,0)</f>
        <v>0</v>
      </c>
    </row>
    <row r="782" customFormat="false" ht="12.75" hidden="false" customHeight="false" outlineLevel="0" collapsed="false">
      <c r="A782" s="0" t="n">
        <f aca="false">A781+dt</f>
        <v>7.49999999999988</v>
      </c>
      <c r="B782" s="70" t="n">
        <f aca="false">B781+G781*dt+0.5*Y781*dt*dt</f>
        <v>16.2854726433656</v>
      </c>
      <c r="C782" s="70" t="n">
        <f aca="false">C781+H781*dt+0.5*Z781*dt*dt</f>
        <v>391.701561198591</v>
      </c>
      <c r="D782" s="70" t="n">
        <f aca="false">D781+I781*dt+0.5*AA781*dt*dt</f>
        <v>-260.271489348875</v>
      </c>
      <c r="E782" s="1" t="n">
        <f aca="false">SQRT(B782^2+C782^2)</f>
        <v>392.039959270266</v>
      </c>
      <c r="F782" s="1" t="n">
        <f aca="false">ATAN2(C782,B782)*180/PI()</f>
        <v>2.38077112467644</v>
      </c>
      <c r="G782" s="69" t="n">
        <f aca="false">G781+Y781*dt</f>
        <v>1.61251270595954</v>
      </c>
      <c r="H782" s="69" t="n">
        <f aca="false">H781+Z781*dt</f>
        <v>51.1619800169262</v>
      </c>
      <c r="I782" s="69" t="n">
        <f aca="false">I781+AA781*dt</f>
        <v>-81.9048592112456</v>
      </c>
      <c r="J782" s="1" t="n">
        <f aca="false">SQRT(G782^2+H782^2+I782^2)</f>
        <v>96.5844415984955</v>
      </c>
      <c r="K782" s="1" t="n">
        <f aca="false">IF(D782&gt;=hwind,SQRT((G782-vxw)^2+(H782-vyw)^2+I782^2),J782)</f>
        <v>96.5844415984955</v>
      </c>
      <c r="L782" s="1" t="n">
        <f aca="false">J782/1.467</f>
        <v>65.838065165982</v>
      </c>
      <c r="M782" s="70" t="n">
        <f aca="false">cd0+cdspin*(spin/1000)*EXP(-A782/(tau*146.7/K782))</f>
        <v>0.46214741992239</v>
      </c>
      <c r="N782" s="71" t="n">
        <f aca="false">(romega/K782)*EXP(-A782/(tau*146.7/K782))</f>
        <v>0.725057379429771</v>
      </c>
      <c r="O782" s="71" t="n">
        <f aca="false">cl2_*N782/(cl0+cl1_*N782)</f>
        <v>0.357020553314839</v>
      </c>
      <c r="P782" s="71" t="n">
        <f aca="false">IF(D782&gt;=hwind,vxw,0)</f>
        <v>0</v>
      </c>
      <c r="Q782" s="71" t="n">
        <f aca="false">IF(D782&gt;=hwind,vyw,0)</f>
        <v>0</v>
      </c>
      <c r="R782" s="70" t="n">
        <f aca="false">-const*$M782*$K782*(G782-P782)</f>
        <v>-0.386366627275776</v>
      </c>
      <c r="S782" s="70" t="n">
        <f aca="false">-const*$M782*$K782*(H782-Q782)</f>
        <v>-12.2586827321325</v>
      </c>
      <c r="T782" s="70" t="n">
        <f aca="false">-const*$M782*$K782*I782</f>
        <v>19.6248402223382</v>
      </c>
      <c r="U782" s="72" t="n">
        <f aca="false">omega*EXP(-A782/tau)*30/PI()</f>
        <v>5073.27406537981</v>
      </c>
      <c r="V782" s="70" t="n">
        <f aca="false">const*($O782/omega)*K782*(wy*I782-wz*(H782-Q782))</f>
        <v>0.0953363389460887</v>
      </c>
      <c r="W782" s="70" t="n">
        <f aca="false">const*($O782/omega)*K782*(wz*(G782-P782)-wx*I782)</f>
        <v>14.941304522787</v>
      </c>
      <c r="X782" s="70" t="n">
        <f aca="false">const*($O782/omega)*K782*(wx*(H782-Q782)-wy*(G782-P782))</f>
        <v>9.33498283059804</v>
      </c>
      <c r="Y782" s="70" t="n">
        <f aca="false">R782+V782</f>
        <v>-0.291030288329687</v>
      </c>
      <c r="Z782" s="70" t="n">
        <f aca="false">S782+W782</f>
        <v>2.68262179065453</v>
      </c>
      <c r="AA782" s="70" t="n">
        <f aca="false">T782+X782-32.174</f>
        <v>-3.21417694706376</v>
      </c>
      <c r="AB782" s="0" t="n">
        <f aca="false">IF(($D782-height)*($D783-height)&lt;0,1,0)</f>
        <v>0</v>
      </c>
    </row>
    <row r="783" customFormat="false" ht="12.75" hidden="false" customHeight="false" outlineLevel="0" collapsed="false">
      <c r="A783" s="0" t="n">
        <f aca="false">A782+dt</f>
        <v>7.50999999999988</v>
      </c>
      <c r="B783" s="70" t="n">
        <f aca="false">B782+G782*dt+0.5*Y782*dt*dt</f>
        <v>16.3015832189107</v>
      </c>
      <c r="C783" s="70" t="n">
        <f aca="false">C782+H782*dt+0.5*Z782*dt*dt</f>
        <v>392.21331512985</v>
      </c>
      <c r="D783" s="70" t="n">
        <f aca="false">D782+I782*dt+0.5*AA782*dt*dt</f>
        <v>-261.090698649835</v>
      </c>
      <c r="E783" s="1" t="n">
        <f aca="false">SQRT(B783^2+C783^2)</f>
        <v>392.551940742356</v>
      </c>
      <c r="F783" s="1" t="n">
        <f aca="false">ATAN2(C783,B783)*180/PI()</f>
        <v>2.38001772834847</v>
      </c>
      <c r="G783" s="69" t="n">
        <f aca="false">G782+Y782*dt</f>
        <v>1.60960240307624</v>
      </c>
      <c r="H783" s="69" t="n">
        <f aca="false">H782+Z782*dt</f>
        <v>51.1888062348327</v>
      </c>
      <c r="I783" s="69" t="n">
        <f aca="false">I782+AA782*dt</f>
        <v>-81.9370009807162</v>
      </c>
      <c r="J783" s="1" t="n">
        <f aca="false">SQRT(G783^2+H783^2+I783^2)</f>
        <v>96.6258600652906</v>
      </c>
      <c r="K783" s="1" t="n">
        <f aca="false">IF(D783&gt;=hwind,SQRT((G783-vxw)^2+(H783-vyw)^2+I783^2),J783)</f>
        <v>96.6258600652906</v>
      </c>
      <c r="L783" s="1" t="n">
        <f aca="false">J783/1.467</f>
        <v>65.8662986130134</v>
      </c>
      <c r="M783" s="70" t="n">
        <f aca="false">cd0+cdspin*(spin/1000)*EXP(-A783/(tau*146.7/K783))</f>
        <v>0.462100613703793</v>
      </c>
      <c r="N783" s="71" t="n">
        <f aca="false">(romega/K783)*EXP(-A783/(tau*146.7/K783))</f>
        <v>0.724536339161626</v>
      </c>
      <c r="O783" s="71" t="n">
        <f aca="false">cl2_*N783/(cl0+cl1_*N783)</f>
        <v>0.356954757894599</v>
      </c>
      <c r="P783" s="71" t="n">
        <f aca="false">IF(D783&gt;=hwind,vxw,0)</f>
        <v>0</v>
      </c>
      <c r="Q783" s="71" t="n">
        <f aca="false">IF(D783&gt;=hwind,vyw,0)</f>
        <v>0</v>
      </c>
      <c r="R783" s="70" t="n">
        <f aca="false">-const*$M783*$K783*(G783-P783)</f>
        <v>-0.385795613146002</v>
      </c>
      <c r="S783" s="70" t="n">
        <f aca="false">-const*$M783*$K783*(H783-Q783)</f>
        <v>-12.269127363277</v>
      </c>
      <c r="T783" s="70" t="n">
        <f aca="false">-const*$M783*$K783*I783</f>
        <v>19.638971383421</v>
      </c>
      <c r="U783" s="72" t="n">
        <f aca="false">omega*EXP(-A783/tau)*30/PI()</f>
        <v>5071.58325584193</v>
      </c>
      <c r="V783" s="70" t="n">
        <f aca="false">const*($O783/omega)*K783*(wy*I783-wz*(H783-Q783))</f>
        <v>0.0955631830030311</v>
      </c>
      <c r="W783" s="70" t="n">
        <f aca="false">const*($O783/omega)*K783*(wz*(G783-P783)-wx*I783)</f>
        <v>14.9509091406825</v>
      </c>
      <c r="X783" s="70" t="n">
        <f aca="false">const*($O783/omega)*K783*(wx*(H783-Q783)-wy*(G783-P783))</f>
        <v>9.34221414750277</v>
      </c>
      <c r="Y783" s="70" t="n">
        <f aca="false">R783+V783</f>
        <v>-0.290232430142971</v>
      </c>
      <c r="Z783" s="70" t="n">
        <f aca="false">S783+W783</f>
        <v>2.68178177740552</v>
      </c>
      <c r="AA783" s="70" t="n">
        <f aca="false">T783+X783-32.174</f>
        <v>-3.19281446907625</v>
      </c>
      <c r="AB783" s="0" t="n">
        <f aca="false">IF(($D783-height)*($D784-height)&lt;0,1,0)</f>
        <v>0</v>
      </c>
    </row>
    <row r="784" customFormat="false" ht="12.75" hidden="false" customHeight="false" outlineLevel="0" collapsed="false">
      <c r="A784" s="0" t="n">
        <f aca="false">A783+dt</f>
        <v>7.51999999999988</v>
      </c>
      <c r="B784" s="70" t="n">
        <f aca="false">B783+G783*dt+0.5*Y783*dt*dt</f>
        <v>16.31766473132</v>
      </c>
      <c r="C784" s="70" t="n">
        <f aca="false">C783+H783*dt+0.5*Z783*dt*dt</f>
        <v>392.725337281287</v>
      </c>
      <c r="D784" s="70" t="n">
        <f aca="false">D783+I783*dt+0.5*AA783*dt*dt</f>
        <v>-261.910228300365</v>
      </c>
      <c r="E784" s="1" t="n">
        <f aca="false">SQRT(B784^2+C784^2)</f>
        <v>393.064189064566</v>
      </c>
      <c r="F784" s="1" t="n">
        <f aca="false">ATAN2(C784,B784)*180/PI()</f>
        <v>2.3792604387815</v>
      </c>
      <c r="G784" s="69" t="n">
        <f aca="false">G783+Y783*dt</f>
        <v>1.60670007877481</v>
      </c>
      <c r="H784" s="69" t="n">
        <f aca="false">H783+Z783*dt</f>
        <v>51.2156240526068</v>
      </c>
      <c r="I784" s="69" t="n">
        <f aca="false">I783+AA783*dt</f>
        <v>-81.968929125407</v>
      </c>
      <c r="J784" s="1" t="n">
        <f aca="false">SQRT(G784^2+H784^2+I784^2)</f>
        <v>96.6670935438067</v>
      </c>
      <c r="K784" s="1" t="n">
        <f aca="false">IF(D784&gt;=hwind,SQRT((G784-vxw)^2+(H784-vyw)^2+I784^2),J784)</f>
        <v>96.6670935438067</v>
      </c>
      <c r="L784" s="1" t="n">
        <f aca="false">J784/1.467</f>
        <v>65.8944059603318</v>
      </c>
      <c r="M784" s="70" t="n">
        <f aca="false">cd0+cdspin*(spin/1000)*EXP(-A784/(tau*146.7/K784))</f>
        <v>0.462053841682525</v>
      </c>
      <c r="N784" s="71" t="n">
        <f aca="false">(romega/K784)*EXP(-A784/(tau*146.7/K784))</f>
        <v>0.724017284453464</v>
      </c>
      <c r="O784" s="71" t="n">
        <f aca="false">cl2_*N784/(cl0+cl1_*N784)</f>
        <v>0.35688914320602</v>
      </c>
      <c r="P784" s="71" t="n">
        <f aca="false">IF(D784&gt;=hwind,vxw,0)</f>
        <v>0</v>
      </c>
      <c r="Q784" s="71" t="n">
        <f aca="false">IF(D784&gt;=hwind,vyw,0)</f>
        <v>0</v>
      </c>
      <c r="R784" s="70" t="n">
        <f aca="false">-const*$M784*$K784*(G784-P784)</f>
        <v>-0.385225313099381</v>
      </c>
      <c r="S784" s="70" t="n">
        <f aca="false">-const*$M784*$K784*(H784-Q784)</f>
        <v>-12.2795505345904</v>
      </c>
      <c r="T784" s="70" t="n">
        <f aca="false">-const*$M784*$K784*I784</f>
        <v>19.6530185091137</v>
      </c>
      <c r="U784" s="72" t="n">
        <f aca="false">omega*EXP(-A784/tau)*30/PI()</f>
        <v>5069.8930098133</v>
      </c>
      <c r="V784" s="70" t="n">
        <f aca="false">const*($O784/omega)*K784*(wy*I784-wz*(H784-Q784))</f>
        <v>0.0957928063545435</v>
      </c>
      <c r="W784" s="70" t="n">
        <f aca="false">const*($O784/omega)*K784*(wz*(G784-P784)-wx*I784)</f>
        <v>14.9604539622802</v>
      </c>
      <c r="X784" s="70" t="n">
        <f aca="false">const*($O784/omega)*K784*(wx*(H784-Q784)-wy*(G784-P784))</f>
        <v>9.34943159895997</v>
      </c>
      <c r="Y784" s="70" t="n">
        <f aca="false">R784+V784</f>
        <v>-0.289432506744837</v>
      </c>
      <c r="Z784" s="70" t="n">
        <f aca="false">S784+W784</f>
        <v>2.68090342768984</v>
      </c>
      <c r="AA784" s="70" t="n">
        <f aca="false">T784+X784-32.174</f>
        <v>-3.17154989192631</v>
      </c>
      <c r="AB784" s="0" t="n">
        <f aca="false">IF(($D784-height)*($D785-height)&lt;0,1,0)</f>
        <v>0</v>
      </c>
    </row>
    <row r="785" customFormat="false" ht="12.75" hidden="false" customHeight="false" outlineLevel="0" collapsed="false">
      <c r="A785" s="0" t="n">
        <f aca="false">A784+dt</f>
        <v>7.52999999999988</v>
      </c>
      <c r="B785" s="70" t="n">
        <f aca="false">B784+G784*dt+0.5*Y784*dt*dt</f>
        <v>16.3337172604824</v>
      </c>
      <c r="C785" s="70" t="n">
        <f aca="false">C784+H784*dt+0.5*Z784*dt*dt</f>
        <v>393.237627566985</v>
      </c>
      <c r="D785" s="70" t="n">
        <f aca="false">D784+I784*dt+0.5*AA784*dt*dt</f>
        <v>-262.730076169114</v>
      </c>
      <c r="E785" s="1" t="n">
        <f aca="false">SQRT(B785^2+C785^2)</f>
        <v>393.576704155691</v>
      </c>
      <c r="F785" s="1" t="n">
        <f aca="false">ATAN2(C785,B785)*180/PI()</f>
        <v>2.37849928485622</v>
      </c>
      <c r="G785" s="69" t="n">
        <f aca="false">G784+Y784*dt</f>
        <v>1.60380575370736</v>
      </c>
      <c r="H785" s="69" t="n">
        <f aca="false">H784+Z784*dt</f>
        <v>51.2424330868837</v>
      </c>
      <c r="I785" s="69" t="n">
        <f aca="false">I784+AA784*dt</f>
        <v>-82.0006446243263</v>
      </c>
      <c r="J785" s="1" t="n">
        <f aca="false">SQRT(G785^2+H785^2+I785^2)</f>
        <v>96.7081426787032</v>
      </c>
      <c r="K785" s="1" t="n">
        <f aca="false">IF(D785&gt;=hwind,SQRT((G785-vxw)^2+(H785-vyw)^2+I785^2),J785)</f>
        <v>96.7081426787032</v>
      </c>
      <c r="L785" s="1" t="n">
        <f aca="false">J785/1.467</f>
        <v>65.9223876473778</v>
      </c>
      <c r="M785" s="70" t="n">
        <f aca="false">cd0+cdspin*(spin/1000)*EXP(-A785/(tau*146.7/K785))</f>
        <v>0.462007103862181</v>
      </c>
      <c r="N785" s="71" t="n">
        <f aca="false">(romega/K785)*EXP(-A785/(tau*146.7/K785))</f>
        <v>0.723500204980174</v>
      </c>
      <c r="O785" s="71" t="n">
        <f aca="false">cl2_*N785/(cl0+cl1_*N785)</f>
        <v>0.356823708632453</v>
      </c>
      <c r="P785" s="71" t="n">
        <f aca="false">IF(D785&gt;=hwind,vxw,0)</f>
        <v>0</v>
      </c>
      <c r="Q785" s="71" t="n">
        <f aca="false">IF(D785&gt;=hwind,vyw,0)</f>
        <v>0</v>
      </c>
      <c r="R785" s="70" t="n">
        <f aca="false">-const*$M785*$K785*(G785-P785)</f>
        <v>-0.384655740805031</v>
      </c>
      <c r="S785" s="70" t="n">
        <f aca="false">-const*$M785*$K785*(H785-Q785)</f>
        <v>-12.2899522053242</v>
      </c>
      <c r="T785" s="70" t="n">
        <f aca="false">-const*$M785*$K785*I785</f>
        <v>19.6669818845254</v>
      </c>
      <c r="U785" s="72" t="n">
        <f aca="false">omega*EXP(-A785/tau)*30/PI()</f>
        <v>5068.20332710613</v>
      </c>
      <c r="V785" s="70" t="n">
        <f aca="false">const*($O785/omega)*K785*(wy*I785-wz*(H785-Q785))</f>
        <v>0.09602518736992</v>
      </c>
      <c r="W785" s="70" t="n">
        <f aca="false">const*($O785/omega)*K785*(wz*(G785-P785)-wx*I785)</f>
        <v>14.9699392092977</v>
      </c>
      <c r="X785" s="70" t="n">
        <f aca="false">const*($O785/omega)*K785*(wx*(H785-Q785)-wy*(G785-P785))</f>
        <v>9.35663515220156</v>
      </c>
      <c r="Y785" s="70" t="n">
        <f aca="false">R785+V785</f>
        <v>-0.288630553435111</v>
      </c>
      <c r="Z785" s="70" t="n">
        <f aca="false">S785+W785</f>
        <v>2.67998700397353</v>
      </c>
      <c r="AA785" s="70" t="n">
        <f aca="false">T785+X785-32.174</f>
        <v>-3.15038296327309</v>
      </c>
      <c r="AB785" s="0" t="n">
        <f aca="false">IF(($D785-height)*($D786-height)&lt;0,1,0)</f>
        <v>0</v>
      </c>
    </row>
    <row r="786" customFormat="false" ht="12.75" hidden="false" customHeight="false" outlineLevel="0" collapsed="false">
      <c r="A786" s="0" t="n">
        <f aca="false">A785+dt</f>
        <v>7.53999999999988</v>
      </c>
      <c r="B786" s="70" t="n">
        <f aca="false">B785+G785*dt+0.5*Y785*dt*dt</f>
        <v>16.3497408864918</v>
      </c>
      <c r="C786" s="70" t="n">
        <f aca="false">C785+H785*dt+0.5*Z785*dt*dt</f>
        <v>393.750185897204</v>
      </c>
      <c r="D786" s="70" t="n">
        <f aca="false">D785+I785*dt+0.5*AA785*dt*dt</f>
        <v>-263.550240134505</v>
      </c>
      <c r="E786" s="1" t="n">
        <f aca="false">SQRT(B786^2+C786^2)</f>
        <v>394.089485930718</v>
      </c>
      <c r="F786" s="1" t="n">
        <f aca="false">ATAN2(C786,B786)*180/PI()</f>
        <v>2.37773429537102</v>
      </c>
      <c r="G786" s="69" t="n">
        <f aca="false">G785+Y785*dt</f>
        <v>1.60091944817301</v>
      </c>
      <c r="H786" s="69" t="n">
        <f aca="false">H785+Z785*dt</f>
        <v>51.2692329569234</v>
      </c>
      <c r="I786" s="69" t="n">
        <f aca="false">I785+AA785*dt</f>
        <v>-82.032148453959</v>
      </c>
      <c r="J786" s="1" t="n">
        <f aca="false">SQRT(G786^2+H786^2+I786^2)</f>
        <v>96.7490081140018</v>
      </c>
      <c r="K786" s="1" t="n">
        <f aca="false">IF(D786&gt;=hwind,SQRT((G786-vxw)^2+(H786-vyw)^2+I786^2),J786)</f>
        <v>96.7490081140018</v>
      </c>
      <c r="L786" s="1" t="n">
        <f aca="false">J786/1.467</f>
        <v>65.9502441131573</v>
      </c>
      <c r="M786" s="70" t="n">
        <f aca="false">cd0+cdspin*(spin/1000)*EXP(-A786/(tau*146.7/K786))</f>
        <v>0.461960400245578</v>
      </c>
      <c r="N786" s="71" t="n">
        <f aca="false">(romega/K786)*EXP(-A786/(tau*146.7/K786))</f>
        <v>0.722985090471869</v>
      </c>
      <c r="O786" s="71" t="n">
        <f aca="false">cl2_*N786/(cl0+cl1_*N786)</f>
        <v>0.356758453557959</v>
      </c>
      <c r="P786" s="71" t="n">
        <f aca="false">IF(D786&gt;=hwind,vxw,0)</f>
        <v>0</v>
      </c>
      <c r="Q786" s="71" t="n">
        <f aca="false">IF(D786&gt;=hwind,vyw,0)</f>
        <v>0</v>
      </c>
      <c r="R786" s="70" t="n">
        <f aca="false">-const*$M786*$K786*(G786-P786)</f>
        <v>-0.38408690980675</v>
      </c>
      <c r="S786" s="70" t="n">
        <f aca="false">-const*$M786*$K786*(H786-Q786)</f>
        <v>-12.3003323353087</v>
      </c>
      <c r="T786" s="70" t="n">
        <f aca="false">-const*$M786*$K786*I786</f>
        <v>19.680861795043</v>
      </c>
      <c r="U786" s="72" t="n">
        <f aca="false">omega*EXP(-A786/tau)*30/PI()</f>
        <v>5066.51420753266</v>
      </c>
      <c r="V786" s="70" t="n">
        <f aca="false">const*($O786/omega)*K786*(wy*I786-wz*(H786-Q786))</f>
        <v>0.0962603044739085</v>
      </c>
      <c r="W786" s="70" t="n">
        <f aca="false">const*($O786/omega)*K786*(wz*(G786-P786)-wx*I786)</f>
        <v>14.979365103422</v>
      </c>
      <c r="X786" s="70" t="n">
        <f aca="false">const*($O786/omega)*K786*(wx*(H786-Q786)-wy*(G786-P786))</f>
        <v>9.36382477485389</v>
      </c>
      <c r="Y786" s="70" t="n">
        <f aca="false">R786+V786</f>
        <v>-0.287826605332841</v>
      </c>
      <c r="Z786" s="70" t="n">
        <f aca="false">S786+W786</f>
        <v>2.67903276811334</v>
      </c>
      <c r="AA786" s="70" t="n">
        <f aca="false">T786+X786-32.174</f>
        <v>-3.12931343010307</v>
      </c>
      <c r="AB786" s="0" t="n">
        <f aca="false">IF(($D786-height)*($D787-height)&lt;0,1,0)</f>
        <v>0</v>
      </c>
    </row>
    <row r="787" customFormat="false" ht="12.75" hidden="false" customHeight="false" outlineLevel="0" collapsed="false">
      <c r="A787" s="0" t="n">
        <f aca="false">A786+dt</f>
        <v>7.54999999999988</v>
      </c>
      <c r="B787" s="70" t="n">
        <f aca="false">B786+G786*dt+0.5*Y786*dt*dt</f>
        <v>16.3657356896433</v>
      </c>
      <c r="C787" s="70" t="n">
        <f aca="false">C786+H786*dt+0.5*Z786*dt*dt</f>
        <v>394.263012178411</v>
      </c>
      <c r="D787" s="70" t="n">
        <f aca="false">D786+I786*dt+0.5*AA786*dt*dt</f>
        <v>-264.370718084716</v>
      </c>
      <c r="E787" s="1" t="n">
        <f aca="false">SQRT(B787^2+C787^2)</f>
        <v>394.602534300855</v>
      </c>
      <c r="F787" s="1" t="n">
        <f aca="false">ATAN2(C787,B787)*180/PI()</f>
        <v>2.37696549904153</v>
      </c>
      <c r="G787" s="69" t="n">
        <f aca="false">G786+Y786*dt</f>
        <v>1.59804118211969</v>
      </c>
      <c r="H787" s="69" t="n">
        <f aca="false">H786+Z786*dt</f>
        <v>51.2960232846045</v>
      </c>
      <c r="I787" s="69" t="n">
        <f aca="false">I786+AA786*dt</f>
        <v>-82.06344158826</v>
      </c>
      <c r="J787" s="1" t="n">
        <f aca="false">SQRT(G787^2+H787^2+I787^2)</f>
        <v>96.7896904930696</v>
      </c>
      <c r="K787" s="1" t="n">
        <f aca="false">IF(D787&gt;=hwind,SQRT((G787-vxw)^2+(H787-vyw)^2+I787^2),J787)</f>
        <v>96.7896904930696</v>
      </c>
      <c r="L787" s="1" t="n">
        <f aca="false">J787/1.467</f>
        <v>65.9779757962301</v>
      </c>
      <c r="M787" s="70" t="n">
        <f aca="false">cd0+cdspin*(spin/1000)*EXP(-A787/(tau*146.7/K787))</f>
        <v>0.461913730834761</v>
      </c>
      <c r="N787" s="71" t="n">
        <f aca="false">(romega/K787)*EXP(-A787/(tau*146.7/K787))</f>
        <v>0.722471930713585</v>
      </c>
      <c r="O787" s="71" t="n">
        <f aca="false">cl2_*N787/(cl0+cl1_*N787)</f>
        <v>0.35669337736732</v>
      </c>
      <c r="P787" s="71" t="n">
        <f aca="false">IF(D787&gt;=hwind,vxw,0)</f>
        <v>0</v>
      </c>
      <c r="Q787" s="71" t="n">
        <f aca="false">IF(D787&gt;=hwind,vyw,0)</f>
        <v>0</v>
      </c>
      <c r="R787" s="70" t="n">
        <f aca="false">-const*$M787*$K787*(G787-P787)</f>
        <v>-0.383518833523346</v>
      </c>
      <c r="S787" s="70" t="n">
        <f aca="false">-const*$M787*$K787*(H787-Q787)</f>
        <v>-12.3106908849515</v>
      </c>
      <c r="T787" s="70" t="n">
        <f aca="false">-const*$M787*$K787*I787</f>
        <v>19.694658526318</v>
      </c>
      <c r="U787" s="72" t="n">
        <f aca="false">omega*EXP(-A787/tau)*30/PI()</f>
        <v>5064.82565090522</v>
      </c>
      <c r="V787" s="70" t="n">
        <f aca="false">const*($O787/omega)*K787*(wy*I787-wz*(H787-Q787))</f>
        <v>0.0964981361472998</v>
      </c>
      <c r="W787" s="70" t="n">
        <f aca="false">const*($O787/omega)*K787*(wz*(G787-P787)-wx*I787)</f>
        <v>14.9887318663009</v>
      </c>
      <c r="X787" s="70" t="n">
        <f aca="false">const*($O787/omega)*K787*(wx*(H787-Q787)-wy*(G787-P787))</f>
        <v>9.37100043493716</v>
      </c>
      <c r="Y787" s="70" t="n">
        <f aca="false">R787+V787</f>
        <v>-0.287020697376046</v>
      </c>
      <c r="Z787" s="70" t="n">
        <f aca="false">S787+W787</f>
        <v>2.67804098134939</v>
      </c>
      <c r="AA787" s="70" t="n">
        <f aca="false">T787+X787-32.174</f>
        <v>-3.10834103874488</v>
      </c>
      <c r="AB787" s="0" t="n">
        <f aca="false">IF(($D787-height)*($D788-height)&lt;0,1,0)</f>
        <v>0</v>
      </c>
    </row>
    <row r="788" customFormat="false" ht="12.75" hidden="false" customHeight="false" outlineLevel="0" collapsed="false">
      <c r="A788" s="0" t="n">
        <f aca="false">A787+dt</f>
        <v>7.55999999999988</v>
      </c>
      <c r="B788" s="70" t="n">
        <f aca="false">B787+G787*dt+0.5*Y787*dt*dt</f>
        <v>16.3817017504296</v>
      </c>
      <c r="C788" s="70" t="n">
        <f aca="false">C787+H787*dt+0.5*Z787*dt*dt</f>
        <v>394.776106313307</v>
      </c>
      <c r="D788" s="70" t="n">
        <f aca="false">D787+I787*dt+0.5*AA787*dt*dt</f>
        <v>-265.191507917651</v>
      </c>
      <c r="E788" s="1" t="n">
        <f aca="false">SQRT(B788^2+C788^2)</f>
        <v>395.11584917355</v>
      </c>
      <c r="F788" s="1" t="n">
        <f aca="false">ATAN2(C788,B788)*180/PI()</f>
        <v>2.37619292450031</v>
      </c>
      <c r="G788" s="69" t="n">
        <f aca="false">G787+Y787*dt</f>
        <v>1.59517097514592</v>
      </c>
      <c r="H788" s="69" t="n">
        <f aca="false">H787+Z787*dt</f>
        <v>51.322803694418</v>
      </c>
      <c r="I788" s="69" t="n">
        <f aca="false">I787+AA787*dt</f>
        <v>-82.0945249986475</v>
      </c>
      <c r="J788" s="1" t="n">
        <f aca="false">SQRT(G788^2+H788^2+I788^2)</f>
        <v>96.8301904586027</v>
      </c>
      <c r="K788" s="1" t="n">
        <f aca="false">IF(D788&gt;=hwind,SQRT((G788-vxw)^2+(H788-vyw)^2+I788^2),J788)</f>
        <v>96.8301904586027</v>
      </c>
      <c r="L788" s="1" t="n">
        <f aca="false">J788/1.467</f>
        <v>66.0055831346985</v>
      </c>
      <c r="M788" s="70" t="n">
        <f aca="false">cd0+cdspin*(spin/1000)*EXP(-A788/(tau*146.7/K788))</f>
        <v>0.461867095631012</v>
      </c>
      <c r="N788" s="71" t="n">
        <f aca="false">(romega/K788)*EXP(-A788/(tau*146.7/K788))</f>
        <v>0.721960715544976</v>
      </c>
      <c r="O788" s="71" t="n">
        <f aca="false">cl2_*N788/(cl0+cl1_*N788)</f>
        <v>0.356628479446061</v>
      </c>
      <c r="P788" s="71" t="n">
        <f aca="false">IF(D788&gt;=hwind,vxw,0)</f>
        <v>0</v>
      </c>
      <c r="Q788" s="71" t="n">
        <f aca="false">IF(D788&gt;=hwind,vyw,0)</f>
        <v>0</v>
      </c>
      <c r="R788" s="70" t="n">
        <f aca="false">-const*$M788*$K788*(G788-P788)</f>
        <v>-0.382951525248965</v>
      </c>
      <c r="S788" s="70" t="n">
        <f aca="false">-const*$M788*$K788*(H788-Q788)</f>
        <v>-12.3210278152363</v>
      </c>
      <c r="T788" s="70" t="n">
        <f aca="false">-const*$M788*$K788*I788</f>
        <v>19.708372364251</v>
      </c>
      <c r="U788" s="72" t="n">
        <f aca="false">omega*EXP(-A788/tau)*30/PI()</f>
        <v>5063.13765703619</v>
      </c>
      <c r="V788" s="70" t="n">
        <f aca="false">const*($O788/omega)*K788*(wy*I788-wz*(H788-Q788))</f>
        <v>0.0967386609275073</v>
      </c>
      <c r="W788" s="70" t="n">
        <f aca="false">const*($O788/omega)*K788*(wz*(G788-P788)-wx*I788)</f>
        <v>14.998039719534</v>
      </c>
      <c r="X788" s="70" t="n">
        <f aca="false">const*($O788/omega)*K788*(wx*(H788-Q788)-wy*(G788-P788))</f>
        <v>9.3781621008648</v>
      </c>
      <c r="Y788" s="70" t="n">
        <f aca="false">R788+V788</f>
        <v>-0.286212864321457</v>
      </c>
      <c r="Z788" s="70" t="n">
        <f aca="false">S788+W788</f>
        <v>2.67701190429766</v>
      </c>
      <c r="AA788" s="70" t="n">
        <f aca="false">T788+X788-32.174</f>
        <v>-3.08746553488417</v>
      </c>
      <c r="AB788" s="0" t="n">
        <f aca="false">IF(($D788-height)*($D789-height)&lt;0,1,0)</f>
        <v>0</v>
      </c>
    </row>
    <row r="789" customFormat="false" ht="12.75" hidden="false" customHeight="false" outlineLevel="0" collapsed="false">
      <c r="A789" s="0" t="n">
        <f aca="false">A788+dt</f>
        <v>7.56999999999988</v>
      </c>
      <c r="B789" s="70" t="n">
        <f aca="false">B788+G788*dt+0.5*Y788*dt*dt</f>
        <v>16.3976391495378</v>
      </c>
      <c r="C789" s="70" t="n">
        <f aca="false">C788+H788*dt+0.5*Z788*dt*dt</f>
        <v>395.289468200846</v>
      </c>
      <c r="D789" s="70" t="n">
        <f aca="false">D788+I788*dt+0.5*AA788*dt*dt</f>
        <v>-266.012607540914</v>
      </c>
      <c r="E789" s="1" t="n">
        <f aca="false">SQRT(B789^2+C789^2)</f>
        <v>395.629430452521</v>
      </c>
      <c r="F789" s="1" t="n">
        <f aca="false">ATAN2(C789,B789)*180/PI()</f>
        <v>2.37541660029647</v>
      </c>
      <c r="G789" s="69" t="n">
        <f aca="false">G788+Y788*dt</f>
        <v>1.59230884650271</v>
      </c>
      <c r="H789" s="69" t="n">
        <f aca="false">H788+Z788*dt</f>
        <v>51.349573813461</v>
      </c>
      <c r="I789" s="69" t="n">
        <f aca="false">I788+AA788*dt</f>
        <v>-82.1253996539963</v>
      </c>
      <c r="J789" s="1" t="n">
        <f aca="false">SQRT(G789^2+H789^2+I789^2)</f>
        <v>96.8705086526098</v>
      </c>
      <c r="K789" s="1" t="n">
        <f aca="false">IF(D789&gt;=hwind,SQRT((G789-vxw)^2+(H789-vyw)^2+I789^2),J789)</f>
        <v>96.8705086526098</v>
      </c>
      <c r="L789" s="1" t="n">
        <f aca="false">J789/1.467</f>
        <v>66.0330665661962</v>
      </c>
      <c r="M789" s="70" t="n">
        <f aca="false">cd0+cdspin*(spin/1000)*EXP(-A789/(tau*146.7/K789))</f>
        <v>0.461820494634856</v>
      </c>
      <c r="N789" s="71" t="n">
        <f aca="false">(romega/K789)*EXP(-A789/(tau*146.7/K789))</f>
        <v>0.721451434860018</v>
      </c>
      <c r="O789" s="71" t="n">
        <f aca="false">cl2_*N789/(cl0+cl1_*N789)</f>
        <v>0.356563759180451</v>
      </c>
      <c r="P789" s="71" t="n">
        <f aca="false">IF(D789&gt;=hwind,vxw,0)</f>
        <v>0</v>
      </c>
      <c r="Q789" s="71" t="n">
        <f aca="false">IF(D789&gt;=hwind,vyw,0)</f>
        <v>0</v>
      </c>
      <c r="R789" s="70" t="n">
        <f aca="false">-const*$M789*$K789*(G789-P789)</f>
        <v>-0.382384998153433</v>
      </c>
      <c r="S789" s="70" t="n">
        <f aca="false">-const*$M789*$K789*(H789-Q789)</f>
        <v>-12.3313430877221</v>
      </c>
      <c r="T789" s="70" t="n">
        <f aca="false">-const*$M789*$K789*I789</f>
        <v>19.722003594979</v>
      </c>
      <c r="U789" s="72" t="n">
        <f aca="false">omega*EXP(-A789/tau)*30/PI()</f>
        <v>5061.45022573802</v>
      </c>
      <c r="V789" s="70" t="n">
        <f aca="false">const*($O789/omega)*K789*(wy*I789-wz*(H789-Q789))</f>
        <v>0.096981857409134</v>
      </c>
      <c r="W789" s="70" t="n">
        <f aca="false">const*($O789/omega)*K789*(wz*(G789-P789)-wx*I789)</f>
        <v>15.0072888846649</v>
      </c>
      <c r="X789" s="70" t="n">
        <f aca="false">const*($O789/omega)*K789*(wx*(H789-Q789)-wy*(G789-P789))</f>
        <v>9.38530974144283</v>
      </c>
      <c r="Y789" s="70" t="n">
        <f aca="false">R789+V789</f>
        <v>-0.285403140744299</v>
      </c>
      <c r="Z789" s="70" t="n">
        <f aca="false">S789+W789</f>
        <v>2.67594579694287</v>
      </c>
      <c r="AA789" s="70" t="n">
        <f aca="false">T789+X789-32.174</f>
        <v>-3.06668666357815</v>
      </c>
      <c r="AB789" s="0" t="n">
        <f aca="false">IF(($D789-height)*($D790-height)&lt;0,1,0)</f>
        <v>0</v>
      </c>
    </row>
    <row r="790" customFormat="false" ht="12.75" hidden="false" customHeight="false" outlineLevel="0" collapsed="false">
      <c r="A790" s="0" t="n">
        <f aca="false">A789+dt</f>
        <v>7.57999999999988</v>
      </c>
      <c r="B790" s="70" t="n">
        <f aca="false">B789+G789*dt+0.5*Y789*dt*dt</f>
        <v>16.4135479678458</v>
      </c>
      <c r="C790" s="70" t="n">
        <f aca="false">C789+H789*dt+0.5*Z789*dt*dt</f>
        <v>395.80309773627</v>
      </c>
      <c r="D790" s="70" t="n">
        <f aca="false">D789+I789*dt+0.5*AA789*dt*dt</f>
        <v>-266.834014871787</v>
      </c>
      <c r="E790" s="1" t="n">
        <f aca="false">SQRT(B790^2+C790^2)</f>
        <v>396.143278037783</v>
      </c>
      <c r="F790" s="1" t="n">
        <f aca="false">ATAN2(C790,B790)*180/PI()</f>
        <v>2.37463655489531</v>
      </c>
      <c r="G790" s="69" t="n">
        <f aca="false">G789+Y789*dt</f>
        <v>1.58945481509527</v>
      </c>
      <c r="H790" s="69" t="n">
        <f aca="false">H789+Z789*dt</f>
        <v>51.3763332714304</v>
      </c>
      <c r="I790" s="69" t="n">
        <f aca="false">I789+AA789*dt</f>
        <v>-82.1560665206321</v>
      </c>
      <c r="J790" s="1" t="n">
        <f aca="false">SQRT(G790^2+H790^2+I790^2)</f>
        <v>96.9106457163961</v>
      </c>
      <c r="K790" s="1" t="n">
        <f aca="false">IF(D790&gt;=hwind,SQRT((G790-vxw)^2+(H790-vyw)^2+I790^2),J790)</f>
        <v>96.9106457163961</v>
      </c>
      <c r="L790" s="1" t="n">
        <f aca="false">J790/1.467</f>
        <v>66.0604265278774</v>
      </c>
      <c r="M790" s="70" t="n">
        <f aca="false">cd0+cdspin*(spin/1000)*EXP(-A790/(tau*146.7/K790))</f>
        <v>0.461773927846065</v>
      </c>
      <c r="N790" s="71" t="n">
        <f aca="false">(romega/K790)*EXP(-A790/(tau*146.7/K790))</f>
        <v>0.720944078606702</v>
      </c>
      <c r="O790" s="71" t="n">
        <f aca="false">cl2_*N790/(cl0+cl1_*N790)</f>
        <v>0.356499215957527</v>
      </c>
      <c r="P790" s="71" t="n">
        <f aca="false">IF(D790&gt;=hwind,vxw,0)</f>
        <v>0</v>
      </c>
      <c r="Q790" s="71" t="n">
        <f aca="false">IF(D790&gt;=hwind,vyw,0)</f>
        <v>0</v>
      </c>
      <c r="R790" s="70" t="n">
        <f aca="false">-const*$M790*$K790*(G790-P790)</f>
        <v>-0.381819265282599</v>
      </c>
      <c r="S790" s="70" t="n">
        <f aca="false">-const*$M790*$K790*(H790-Q790)</f>
        <v>-12.3416366645413</v>
      </c>
      <c r="T790" s="70" t="n">
        <f aca="false">-const*$M790*$K790*I790</f>
        <v>19.7355525048606</v>
      </c>
      <c r="U790" s="72" t="n">
        <f aca="false">omega*EXP(-A790/tau)*30/PI()</f>
        <v>5059.76335682321</v>
      </c>
      <c r="V790" s="70" t="n">
        <f aca="false">const*($O790/omega)*K790*(wy*I790-wz*(H790-Q790))</f>
        <v>0.0972277042445319</v>
      </c>
      <c r="W790" s="70" t="n">
        <f aca="false">const*($O790/omega)*K790*(wz*(G790-P790)-wx*I790)</f>
        <v>15.0164795831727</v>
      </c>
      <c r="X790" s="70" t="n">
        <f aca="false">const*($O790/omega)*K790*(wx*(H790-Q790)-wy*(G790-P790))</f>
        <v>9.39244332586927</v>
      </c>
      <c r="Y790" s="70" t="n">
        <f aca="false">R790+V790</f>
        <v>-0.284591561038067</v>
      </c>
      <c r="Z790" s="70" t="n">
        <f aca="false">S790+W790</f>
        <v>2.67484291863133</v>
      </c>
      <c r="AA790" s="70" t="n">
        <f aca="false">T790+X790-32.174</f>
        <v>-3.04600416927016</v>
      </c>
      <c r="AB790" s="0" t="n">
        <f aca="false">IF(($D790-height)*($D791-height)&lt;0,1,0)</f>
        <v>0</v>
      </c>
    </row>
    <row r="791" customFormat="false" ht="12.75" hidden="false" customHeight="false" outlineLevel="0" collapsed="false">
      <c r="A791" s="0" t="n">
        <f aca="false">A790+dt</f>
        <v>7.58999999999988</v>
      </c>
      <c r="B791" s="70" t="n">
        <f aca="false">B790+G790*dt+0.5*Y790*dt*dt</f>
        <v>16.4294282864187</v>
      </c>
      <c r="C791" s="70" t="n">
        <f aca="false">C790+H790*dt+0.5*Z790*dt*dt</f>
        <v>396.316994811131</v>
      </c>
      <c r="D791" s="70" t="n">
        <f aca="false">D790+I790*dt+0.5*AA790*dt*dt</f>
        <v>-267.655727837202</v>
      </c>
      <c r="E791" s="1" t="n">
        <f aca="false">SQRT(B791^2+C791^2)</f>
        <v>396.657391825671</v>
      </c>
      <c r="F791" s="1" t="n">
        <f aca="false">ATAN2(C791,B791)*180/PI()</f>
        <v>2.373852816678</v>
      </c>
      <c r="G791" s="69" t="n">
        <f aca="false">G790+Y790*dt</f>
        <v>1.58660889948489</v>
      </c>
      <c r="H791" s="69" t="n">
        <f aca="false">H790+Z790*dt</f>
        <v>51.4030817006168</v>
      </c>
      <c r="I791" s="69" t="n">
        <f aca="false">I790+AA790*dt</f>
        <v>-82.1865265623248</v>
      </c>
      <c r="J791" s="1" t="n">
        <f aca="false">SQRT(G791^2+H791^2+I791^2)</f>
        <v>96.9506022905476</v>
      </c>
      <c r="K791" s="1" t="n">
        <f aca="false">IF(D791&gt;=hwind,SQRT((G791-vxw)^2+(H791-vyw)^2+I791^2),J791)</f>
        <v>96.9506022905476</v>
      </c>
      <c r="L791" s="1" t="n">
        <f aca="false">J791/1.467</f>
        <v>66.087663456406</v>
      </c>
      <c r="M791" s="70" t="n">
        <f aca="false">cd0+cdspin*(spin/1000)*EXP(-A791/(tau*146.7/K791))</f>
        <v>0.461727395263668</v>
      </c>
      <c r="N791" s="71" t="n">
        <f aca="false">(romega/K791)*EXP(-A791/(tau*146.7/K791))</f>
        <v>0.720438636786743</v>
      </c>
      <c r="O791" s="71" t="n">
        <f aca="false">cl2_*N791/(cl0+cl1_*N791)</f>
        <v>0.356434849165097</v>
      </c>
      <c r="P791" s="71" t="n">
        <f aca="false">IF(D791&gt;=hwind,vxw,0)</f>
        <v>0</v>
      </c>
      <c r="Q791" s="71" t="n">
        <f aca="false">IF(D791&gt;=hwind,vyw,0)</f>
        <v>0</v>
      </c>
      <c r="R791" s="70" t="n">
        <f aca="false">-const*$M791*$K791*(G791-P791)</f>
        <v>-0.381254339558683</v>
      </c>
      <c r="S791" s="70" t="n">
        <f aca="false">-const*$M791*$K791*(H791-Q791)</f>
        <v>-12.3519085083995</v>
      </c>
      <c r="T791" s="70" t="n">
        <f aca="false">-const*$M791*$K791*I791</f>
        <v>19.7490193804625</v>
      </c>
      <c r="U791" s="72" t="n">
        <f aca="false">omega*EXP(-A791/tau)*30/PI()</f>
        <v>5058.07705010434</v>
      </c>
      <c r="V791" s="70" t="n">
        <f aca="false">const*($O791/omega)*K791*(wy*I791-wz*(H791-Q791))</f>
        <v>0.097476180144352</v>
      </c>
      <c r="W791" s="70" t="n">
        <f aca="false">const*($O791/omega)*K791*(wz*(G791-P791)-wx*I791)</f>
        <v>15.0256120364634</v>
      </c>
      <c r="X791" s="70" t="n">
        <f aca="false">const*($O791/omega)*K791*(wx*(H791-Q791)-wy*(G791-P791))</f>
        <v>9.39956282373336</v>
      </c>
      <c r="Y791" s="70" t="n">
        <f aca="false">R791+V791</f>
        <v>-0.283778159414331</v>
      </c>
      <c r="Z791" s="70" t="n">
        <f aca="false">S791+W791</f>
        <v>2.67370352806394</v>
      </c>
      <c r="AA791" s="70" t="n">
        <f aca="false">T791+X791-32.174</f>
        <v>-3.02541779580415</v>
      </c>
      <c r="AB791" s="0" t="n">
        <f aca="false">IF(($D791-height)*($D792-height)&lt;0,1,0)</f>
        <v>0</v>
      </c>
    </row>
    <row r="792" customFormat="false" ht="12.75" hidden="false" customHeight="false" outlineLevel="0" collapsed="false">
      <c r="A792" s="0" t="n">
        <f aca="false">A791+dt</f>
        <v>7.59999999999988</v>
      </c>
      <c r="B792" s="70" t="n">
        <f aca="false">B791+G791*dt+0.5*Y791*dt*dt</f>
        <v>16.4452801865056</v>
      </c>
      <c r="C792" s="70" t="n">
        <f aca="false">C791+H791*dt+0.5*Z791*dt*dt</f>
        <v>396.831159313313</v>
      </c>
      <c r="D792" s="70" t="n">
        <f aca="false">D791+I791*dt+0.5*AA791*dt*dt</f>
        <v>-268.477744373715</v>
      </c>
      <c r="E792" s="1" t="n">
        <f aca="false">SQRT(B792^2+C792^2)</f>
        <v>397.171771708868</v>
      </c>
      <c r="F792" s="1" t="n">
        <f aca="false">ATAN2(C792,B792)*180/PI()</f>
        <v>2.37306541394121</v>
      </c>
      <c r="G792" s="69" t="n">
        <f aca="false">G791+Y791*dt</f>
        <v>1.58377111789074</v>
      </c>
      <c r="H792" s="69" t="n">
        <f aca="false">H791+Z791*dt</f>
        <v>51.4298187358974</v>
      </c>
      <c r="I792" s="69" t="n">
        <f aca="false">I791+AA791*dt</f>
        <v>-82.2167807402828</v>
      </c>
      <c r="J792" s="1" t="n">
        <f aca="false">SQRT(G792^2+H792^2+I792^2)</f>
        <v>96.990379014915</v>
      </c>
      <c r="K792" s="1" t="n">
        <f aca="false">IF(D792&gt;=hwind,SQRT((G792-vxw)^2+(H792-vyw)^2+I792^2),J792)</f>
        <v>96.990379014915</v>
      </c>
      <c r="L792" s="1" t="n">
        <f aca="false">J792/1.467</f>
        <v>66.1147777879448</v>
      </c>
      <c r="M792" s="70" t="n">
        <f aca="false">cd0+cdspin*(spin/1000)*EXP(-A792/(tau*146.7/K792))</f>
        <v>0.461680896885957</v>
      </c>
      <c r="N792" s="71" t="n">
        <f aca="false">(romega/K792)*EXP(-A792/(tau*146.7/K792))</f>
        <v>0.719935099455277</v>
      </c>
      <c r="O792" s="71" t="n">
        <f aca="false">cl2_*N792/(cl0+cl1_*N792)</f>
        <v>0.35637065819176</v>
      </c>
      <c r="P792" s="71" t="n">
        <f aca="false">IF(D792&gt;=hwind,vxw,0)</f>
        <v>0</v>
      </c>
      <c r="Q792" s="71" t="n">
        <f aca="false">IF(D792&gt;=hwind,vyw,0)</f>
        <v>0</v>
      </c>
      <c r="R792" s="70" t="n">
        <f aca="false">-const*$M792*$K792*(G792-P792)</f>
        <v>-0.380690233780631</v>
      </c>
      <c r="S792" s="70" t="n">
        <f aca="false">-const*$M792*$K792*(H792-Q792)</f>
        <v>-12.362158582573</v>
      </c>
      <c r="T792" s="70" t="n">
        <f aca="false">-const*$M792*$K792*I792</f>
        <v>19.7624045085462</v>
      </c>
      <c r="U792" s="72" t="n">
        <f aca="false">omega*EXP(-A792/tau)*30/PI()</f>
        <v>5056.39130539403</v>
      </c>
      <c r="V792" s="70" t="n">
        <f aca="false">const*($O792/omega)*K792*(wy*I792-wz*(H792-Q792))</f>
        <v>0.0977272638780815</v>
      </c>
      <c r="W792" s="70" t="n">
        <f aca="false">const*($O792/omega)*K792*(wz*(G792-P792)-wx*I792)</f>
        <v>15.0346864658623</v>
      </c>
      <c r="X792" s="70" t="n">
        <f aca="false">const*($O792/omega)*K792*(wx*(H792-Q792)-wy*(G792-P792))</f>
        <v>9.40666820501499</v>
      </c>
      <c r="Y792" s="70" t="n">
        <f aca="false">R792+V792</f>
        <v>-0.28296296990255</v>
      </c>
      <c r="Z792" s="70" t="n">
        <f aca="false">S792+W792</f>
        <v>2.67252788328928</v>
      </c>
      <c r="AA792" s="70" t="n">
        <f aca="false">T792+X792-32.174</f>
        <v>-3.00492728643886</v>
      </c>
      <c r="AB792" s="0" t="n">
        <f aca="false">IF(($D792-height)*($D793-height)&lt;0,1,0)</f>
        <v>0</v>
      </c>
    </row>
    <row r="793" customFormat="false" ht="12.75" hidden="false" customHeight="false" outlineLevel="0" collapsed="false">
      <c r="A793" s="0" t="n">
        <f aca="false">A792+dt</f>
        <v>7.60999999999988</v>
      </c>
      <c r="B793" s="70" t="n">
        <f aca="false">B792+G792*dt+0.5*Y792*dt*dt</f>
        <v>16.461103749536</v>
      </c>
      <c r="C793" s="70" t="n">
        <f aca="false">C792+H792*dt+0.5*Z792*dt*dt</f>
        <v>397.345591127066</v>
      </c>
      <c r="D793" s="70" t="n">
        <f aca="false">D792+I792*dt+0.5*AA792*dt*dt</f>
        <v>-269.300062427482</v>
      </c>
      <c r="E793" s="1" t="n">
        <f aca="false">SQRT(B793^2+C793^2)</f>
        <v>397.686417576425</v>
      </c>
      <c r="F793" s="1" t="n">
        <f aca="false">ATAN2(C793,B793)*180/PI()</f>
        <v>2.37227437489679</v>
      </c>
      <c r="G793" s="69" t="n">
        <f aca="false">G792+Y792*dt</f>
        <v>1.58094148819172</v>
      </c>
      <c r="H793" s="69" t="n">
        <f aca="false">H792+Z792*dt</f>
        <v>51.4565440147303</v>
      </c>
      <c r="I793" s="69" t="n">
        <f aca="false">I792+AA792*dt</f>
        <v>-82.2468300131472</v>
      </c>
      <c r="J793" s="1" t="n">
        <f aca="false">SQRT(G793^2+H793^2+I793^2)</f>
        <v>97.0299765285991</v>
      </c>
      <c r="K793" s="1" t="n">
        <f aca="false">IF(D793&gt;=hwind,SQRT((G793-vxw)^2+(H793-vyw)^2+I793^2),J793)</f>
        <v>97.0299765285991</v>
      </c>
      <c r="L793" s="1" t="n">
        <f aca="false">J793/1.467</f>
        <v>66.1417699581453</v>
      </c>
      <c r="M793" s="70" t="n">
        <f aca="false">cd0+cdspin*(spin/1000)*EXP(-A793/(tau*146.7/K793))</f>
        <v>0.461634432710496</v>
      </c>
      <c r="N793" s="71" t="n">
        <f aca="false">(romega/K793)*EXP(-A793/(tau*146.7/K793))</f>
        <v>0.719433456720571</v>
      </c>
      <c r="O793" s="71" t="n">
        <f aca="false">cl2_*N793/(cl0+cl1_*N793)</f>
        <v>0.356306642426913</v>
      </c>
      <c r="P793" s="71" t="n">
        <f aca="false">IF(D793&gt;=hwind,vxw,0)</f>
        <v>0</v>
      </c>
      <c r="Q793" s="71" t="n">
        <f aca="false">IF(D793&gt;=hwind,vyw,0)</f>
        <v>0</v>
      </c>
      <c r="R793" s="70" t="n">
        <f aca="false">-const*$M793*$K793*(G793-P793)</f>
        <v>-0.380126960624479</v>
      </c>
      <c r="S793" s="70" t="n">
        <f aca="false">-const*$M793*$K793*(H793-Q793)</f>
        <v>-12.3723868509087</v>
      </c>
      <c r="T793" s="70" t="n">
        <f aca="false">-const*$M793*$K793*I793</f>
        <v>19.775708176054</v>
      </c>
      <c r="U793" s="72" t="n">
        <f aca="false">omega*EXP(-A793/tau)*30/PI()</f>
        <v>5054.70612250499</v>
      </c>
      <c r="V793" s="70" t="n">
        <f aca="false">const*($O793/omega)*K793*(wy*I793-wz*(H793-Q793))</f>
        <v>0.0979809342745741</v>
      </c>
      <c r="W793" s="70" t="n">
        <f aca="false">const*($O793/omega)*K793*(wz*(G793-P793)-wx*I793)</f>
        <v>15.0437030926056</v>
      </c>
      <c r="X793" s="70" t="n">
        <f aca="false">const*($O793/omega)*K793*(wx*(H793-Q793)-wy*(G793-P793))</f>
        <v>9.4137594400839</v>
      </c>
      <c r="Y793" s="70" t="n">
        <f aca="false">R793+V793</f>
        <v>-0.282146026349905</v>
      </c>
      <c r="Z793" s="70" t="n">
        <f aca="false">S793+W793</f>
        <v>2.67131624169695</v>
      </c>
      <c r="AA793" s="70" t="n">
        <f aca="false">T793+X793-32.174</f>
        <v>-2.98453238386213</v>
      </c>
      <c r="AB793" s="0" t="n">
        <f aca="false">IF(($D793-height)*($D794-height)&lt;0,1,0)</f>
        <v>0</v>
      </c>
    </row>
    <row r="794" customFormat="false" ht="12.75" hidden="false" customHeight="false" outlineLevel="0" collapsed="false">
      <c r="A794" s="0" t="n">
        <f aca="false">A793+dt</f>
        <v>7.61999999999988</v>
      </c>
      <c r="B794" s="70" t="n">
        <f aca="false">B793+G793*dt+0.5*Y793*dt*dt</f>
        <v>16.4768990571166</v>
      </c>
      <c r="C794" s="70" t="n">
        <f aca="false">C793+H793*dt+0.5*Z793*dt*dt</f>
        <v>397.860290133026</v>
      </c>
      <c r="D794" s="70" t="n">
        <f aca="false">D793+I793*dt+0.5*AA793*dt*dt</f>
        <v>-270.122679954233</v>
      </c>
      <c r="E794" s="1" t="n">
        <f aca="false">SQRT(B794^2+C794^2)</f>
        <v>398.201329313796</v>
      </c>
      <c r="F794" s="1" t="n">
        <f aca="false">ATAN2(C794,B794)*180/PI()</f>
        <v>2.37147972767143</v>
      </c>
      <c r="G794" s="69" t="n">
        <f aca="false">G793+Y793*dt</f>
        <v>1.57812002792822</v>
      </c>
      <c r="H794" s="69" t="n">
        <f aca="false">H793+Z793*dt</f>
        <v>51.4832571771473</v>
      </c>
      <c r="I794" s="69" t="n">
        <f aca="false">I793+AA793*dt</f>
        <v>-82.2766753369858</v>
      </c>
      <c r="J794" s="1" t="n">
        <f aca="false">SQRT(G794^2+H794^2+I794^2)</f>
        <v>97.0693954699349</v>
      </c>
      <c r="K794" s="1" t="n">
        <f aca="false">IF(D794&gt;=hwind,SQRT((G794-vxw)^2+(H794-vyw)^2+I794^2),J794)</f>
        <v>97.0693954699349</v>
      </c>
      <c r="L794" s="1" t="n">
        <f aca="false">J794/1.467</f>
        <v>66.1686404021369</v>
      </c>
      <c r="M794" s="70" t="n">
        <f aca="false">cd0+cdspin*(spin/1000)*EXP(-A794/(tau*146.7/K794))</f>
        <v>0.46158800273412</v>
      </c>
      <c r="N794" s="71" t="n">
        <f aca="false">(romega/K794)*EXP(-A794/(tau*146.7/K794))</f>
        <v>0.718933698743723</v>
      </c>
      <c r="O794" s="71" t="n">
        <f aca="false">cl2_*N794/(cl0+cl1_*N794)</f>
        <v>0.356242801260766</v>
      </c>
      <c r="P794" s="71" t="n">
        <f aca="false">IF(D794&gt;=hwind,vxw,0)</f>
        <v>0</v>
      </c>
      <c r="Q794" s="71" t="n">
        <f aca="false">IF(D794&gt;=hwind,vyw,0)</f>
        <v>0</v>
      </c>
      <c r="R794" s="70" t="n">
        <f aca="false">-const*$M794*$K794*(G794-P794)</f>
        <v>-0.379564532643714</v>
      </c>
      <c r="S794" s="70" t="n">
        <f aca="false">-const*$M794*$K794*(H794-Q794)</f>
        <v>-12.3825932778219</v>
      </c>
      <c r="T794" s="70" t="n">
        <f aca="false">-const*$M794*$K794*I794</f>
        <v>19.7889306700961</v>
      </c>
      <c r="U794" s="72" t="n">
        <f aca="false">omega*EXP(-A794/tau)*30/PI()</f>
        <v>5053.02150124996</v>
      </c>
      <c r="V794" s="70" t="n">
        <f aca="false">const*($O794/omega)*K794*(wy*I794-wz*(H794-Q794))</f>
        <v>0.0982371702225701</v>
      </c>
      <c r="W794" s="70" t="n">
        <f aca="false">const*($O794/omega)*K794*(wz*(G794-P794)-wx*I794)</f>
        <v>15.0526621378327</v>
      </c>
      <c r="X794" s="70" t="n">
        <f aca="false">const*($O794/omega)*K794*(wx*(H794-Q794)-wy*(G794-P794))</f>
        <v>9.42083649969902</v>
      </c>
      <c r="Y794" s="70" t="n">
        <f aca="false">R794+V794</f>
        <v>-0.281327362421143</v>
      </c>
      <c r="Z794" s="70" t="n">
        <f aca="false">S794+W794</f>
        <v>2.67006886001081</v>
      </c>
      <c r="AA794" s="70" t="n">
        <f aca="false">T794+X794-32.174</f>
        <v>-2.96423283020491</v>
      </c>
      <c r="AB794" s="0" t="n">
        <f aca="false">IF(($D794-height)*($D795-height)&lt;0,1,0)</f>
        <v>0</v>
      </c>
    </row>
    <row r="795" customFormat="false" ht="12.75" hidden="false" customHeight="false" outlineLevel="0" collapsed="false">
      <c r="A795" s="0" t="n">
        <f aca="false">A794+dt</f>
        <v>7.62999999999988</v>
      </c>
      <c r="B795" s="70" t="n">
        <f aca="false">B794+G794*dt+0.5*Y794*dt*dt</f>
        <v>16.4926661910278</v>
      </c>
      <c r="C795" s="70" t="n">
        <f aca="false">C794+H794*dt+0.5*Z794*dt*dt</f>
        <v>398.37525620824</v>
      </c>
      <c r="D795" s="70" t="n">
        <f aca="false">D794+I794*dt+0.5*AA794*dt*dt</f>
        <v>-270.945594919244</v>
      </c>
      <c r="E795" s="1" t="n">
        <f aca="false">SQRT(B795^2+C795^2)</f>
        <v>398.716506802853</v>
      </c>
      <c r="F795" s="1" t="n">
        <f aca="false">ATAN2(C795,B795)*180/PI()</f>
        <v>2.37068150030634</v>
      </c>
      <c r="G795" s="69" t="n">
        <f aca="false">G794+Y794*dt</f>
        <v>1.57530675430401</v>
      </c>
      <c r="H795" s="69" t="n">
        <f aca="false">H794+Z794*dt</f>
        <v>51.5099578657474</v>
      </c>
      <c r="I795" s="69" t="n">
        <f aca="false">I794+AA794*dt</f>
        <v>-82.3063176652879</v>
      </c>
      <c r="J795" s="1" t="n">
        <f aca="false">SQRT(G795^2+H795^2+I795^2)</f>
        <v>97.1086364764767</v>
      </c>
      <c r="K795" s="1" t="n">
        <f aca="false">IF(D795&gt;=hwind,SQRT((G795-vxw)^2+(H795-vyw)^2+I795^2),J795)</f>
        <v>97.1086364764767</v>
      </c>
      <c r="L795" s="1" t="n">
        <f aca="false">J795/1.467</f>
        <v>66.1953895545172</v>
      </c>
      <c r="M795" s="70" t="n">
        <f aca="false">cd0+cdspin*(spin/1000)*EXP(-A795/(tau*146.7/K795))</f>
        <v>0.461541606952952</v>
      </c>
      <c r="N795" s="71" t="n">
        <f aca="false">(romega/K795)*EXP(-A795/(tau*146.7/K795))</f>
        <v>0.718435815738374</v>
      </c>
      <c r="O795" s="71" t="n">
        <f aca="false">cl2_*N795/(cl0+cl1_*N795)</f>
        <v>0.356179134084351</v>
      </c>
      <c r="P795" s="71" t="n">
        <f aca="false">IF(D795&gt;=hwind,vxw,0)</f>
        <v>0</v>
      </c>
      <c r="Q795" s="71" t="n">
        <f aca="false">IF(D795&gt;=hwind,vyw,0)</f>
        <v>0</v>
      </c>
      <c r="R795" s="70" t="n">
        <f aca="false">-const*$M795*$K795*(G795-P795)</f>
        <v>-0.379002962269645</v>
      </c>
      <c r="S795" s="70" t="n">
        <f aca="false">-const*$M795*$K795*(H795-Q795)</f>
        <v>-12.3927778282955</v>
      </c>
      <c r="T795" s="70" t="n">
        <f aca="false">-const*$M795*$K795*I795</f>
        <v>19.8020722779371</v>
      </c>
      <c r="U795" s="72" t="n">
        <f aca="false">omega*EXP(-A795/tau)*30/PI()</f>
        <v>5051.33744144177</v>
      </c>
      <c r="V795" s="70" t="n">
        <f aca="false">const*($O795/omega)*K795*(wy*I795-wz*(H795-Q795))</f>
        <v>0.0984959506712043</v>
      </c>
      <c r="W795" s="70" t="n">
        <f aca="false">const*($O795/omega)*K795*(wz*(G795-P795)-wx*I795)</f>
        <v>15.061563822578</v>
      </c>
      <c r="X795" s="70" t="n">
        <f aca="false">const*($O795/omega)*K795*(wx*(H795-Q795)-wy*(G795-P795))</f>
        <v>9.42789935500766</v>
      </c>
      <c r="Y795" s="70" t="n">
        <f aca="false">R795+V795</f>
        <v>-0.28050701159844</v>
      </c>
      <c r="Z795" s="70" t="n">
        <f aca="false">S795+W795</f>
        <v>2.66878599428253</v>
      </c>
      <c r="AA795" s="70" t="n">
        <f aca="false">T795+X795-32.174</f>
        <v>-2.94402836705521</v>
      </c>
      <c r="AB795" s="0" t="n">
        <f aca="false">IF(($D795-height)*($D796-height)&lt;0,1,0)</f>
        <v>0</v>
      </c>
    </row>
    <row r="796" customFormat="false" ht="12.75" hidden="false" customHeight="false" outlineLevel="0" collapsed="false">
      <c r="A796" s="0" t="n">
        <f aca="false">A795+dt</f>
        <v>7.63999999999988</v>
      </c>
      <c r="B796" s="70" t="n">
        <f aca="false">B795+G795*dt+0.5*Y795*dt*dt</f>
        <v>16.5084052332202</v>
      </c>
      <c r="C796" s="70" t="n">
        <f aca="false">C795+H795*dt+0.5*Z795*dt*dt</f>
        <v>398.890489226197</v>
      </c>
      <c r="D796" s="70" t="n">
        <f aca="false">D795+I795*dt+0.5*AA795*dt*dt</f>
        <v>-271.768805297316</v>
      </c>
      <c r="E796" s="1" t="n">
        <f aca="false">SQRT(B796^2+C796^2)</f>
        <v>399.231949921921</v>
      </c>
      <c r="F796" s="1" t="n">
        <f aca="false">ATAN2(C796,B796)*180/PI()</f>
        <v>2.36987972075698</v>
      </c>
      <c r="G796" s="69" t="n">
        <f aca="false">G795+Y795*dt</f>
        <v>1.57250168418802</v>
      </c>
      <c r="H796" s="69" t="n">
        <f aca="false">H795+Z795*dt</f>
        <v>51.5366457256902</v>
      </c>
      <c r="I796" s="69" t="n">
        <f aca="false">I795+AA795*dt</f>
        <v>-82.3357579489585</v>
      </c>
      <c r="J796" s="1" t="n">
        <f aca="false">SQRT(G796^2+H796^2+I796^2)</f>
        <v>97.147700184984</v>
      </c>
      <c r="K796" s="1" t="n">
        <f aca="false">IF(D796&gt;=hwind,SQRT((G796-vxw)^2+(H796-vyw)^2+I796^2),J796)</f>
        <v>97.147700184984</v>
      </c>
      <c r="L796" s="1" t="n">
        <f aca="false">J796/1.467</f>
        <v>66.2220178493415</v>
      </c>
      <c r="M796" s="70" t="n">
        <f aca="false">cd0+cdspin*(spin/1000)*EXP(-A796/(tau*146.7/K796))</f>
        <v>0.461495245362402</v>
      </c>
      <c r="N796" s="71" t="n">
        <f aca="false">(romega/K796)*EXP(-A796/(tau*146.7/K796))</f>
        <v>0.717939797970416</v>
      </c>
      <c r="O796" s="71" t="n">
        <f aca="false">cl2_*N796/(cl0+cl1_*N796)</f>
        <v>0.356115640289539</v>
      </c>
      <c r="P796" s="71" t="n">
        <f aca="false">IF(D796&gt;=hwind,vxw,0)</f>
        <v>0</v>
      </c>
      <c r="Q796" s="71" t="n">
        <f aca="false">IF(D796&gt;=hwind,vyw,0)</f>
        <v>0</v>
      </c>
      <c r="R796" s="70" t="n">
        <f aca="false">-const*$M796*$K796*(G796-P796)</f>
        <v>-0.378442261811782</v>
      </c>
      <c r="S796" s="70" t="n">
        <f aca="false">-const*$M796*$K796*(H796-Q796)</f>
        <v>-12.4029404678785</v>
      </c>
      <c r="T796" s="70" t="n">
        <f aca="false">-const*$M796*$K796*I796</f>
        <v>19.8151332869832</v>
      </c>
      <c r="U796" s="72" t="n">
        <f aca="false">omega*EXP(-A796/tau)*30/PI()</f>
        <v>5049.6539428933</v>
      </c>
      <c r="V796" s="70" t="n">
        <f aca="false">const*($O796/omega)*K796*(wy*I796-wz*(H796-Q796))</f>
        <v>0.0987572546305099</v>
      </c>
      <c r="W796" s="70" t="n">
        <f aca="false">const*($O796/omega)*K796*(wz*(G796-P796)-wx*I796)</f>
        <v>15.0704083677636</v>
      </c>
      <c r="X796" s="70" t="n">
        <f aca="false">const*($O796/omega)*K796*(wx*(H796-Q796)-wy*(G796-P796))</f>
        <v>9.43494797754481</v>
      </c>
      <c r="Y796" s="70" t="n">
        <f aca="false">R796+V796</f>
        <v>-0.279685007181272</v>
      </c>
      <c r="Z796" s="70" t="n">
        <f aca="false">S796+W796</f>
        <v>2.66746789988515</v>
      </c>
      <c r="AA796" s="70" t="n">
        <f aca="false">T796+X796-32.174</f>
        <v>-2.92391873547198</v>
      </c>
      <c r="AB796" s="0" t="n">
        <f aca="false">IF(($D796-height)*($D797-height)&lt;0,1,0)</f>
        <v>0</v>
      </c>
    </row>
    <row r="797" customFormat="false" ht="12.75" hidden="false" customHeight="false" outlineLevel="0" collapsed="false">
      <c r="A797" s="0" t="n">
        <f aca="false">A796+dt</f>
        <v>7.64999999999988</v>
      </c>
      <c r="B797" s="70" t="n">
        <f aca="false">B796+G796*dt+0.5*Y796*dt*dt</f>
        <v>16.5241162658118</v>
      </c>
      <c r="C797" s="70" t="n">
        <f aca="false">C796+H796*dt+0.5*Z796*dt*dt</f>
        <v>399.405989056849</v>
      </c>
      <c r="D797" s="70" t="n">
        <f aca="false">D796+I796*dt+0.5*AA796*dt*dt</f>
        <v>-272.592309072742</v>
      </c>
      <c r="E797" s="1" t="n">
        <f aca="false">SQRT(B797^2+C797^2)</f>
        <v>399.747658545796</v>
      </c>
      <c r="F797" s="1" t="n">
        <f aca="false">ATAN2(C797,B797)*180/PI()</f>
        <v>2.36907441689266</v>
      </c>
      <c r="G797" s="69" t="n">
        <f aca="false">G796+Y796*dt</f>
        <v>1.56970483411621</v>
      </c>
      <c r="H797" s="69" t="n">
        <f aca="false">H796+Z796*dt</f>
        <v>51.563320404689</v>
      </c>
      <c r="I797" s="69" t="n">
        <f aca="false">I796+AA796*dt</f>
        <v>-82.3649971363132</v>
      </c>
      <c r="J797" s="1" t="n">
        <f aca="false">SQRT(G797^2+H797^2+I797^2)</f>
        <v>97.1865872314063</v>
      </c>
      <c r="K797" s="1" t="n">
        <f aca="false">IF(D797&gt;=hwind,SQRT((G797-vxw)^2+(H797-vyw)^2+I797^2),J797)</f>
        <v>97.1865872314063</v>
      </c>
      <c r="L797" s="1" t="n">
        <f aca="false">J797/1.467</f>
        <v>66.2485257201134</v>
      </c>
      <c r="M797" s="70" t="n">
        <f aca="false">cd0+cdspin*(spin/1000)*EXP(-A797/(tau*146.7/K797))</f>
        <v>0.461448917957175</v>
      </c>
      <c r="N797" s="71" t="n">
        <f aca="false">(romega/K797)*EXP(-A797/(tau*146.7/K797))</f>
        <v>0.7174456357577</v>
      </c>
      <c r="O797" s="71" t="n">
        <f aca="false">cl2_*N797/(cl0+cl1_*N797)</f>
        <v>0.356052319269043</v>
      </c>
      <c r="P797" s="71" t="n">
        <f aca="false">IF(D797&gt;=hwind,vxw,0)</f>
        <v>0</v>
      </c>
      <c r="Q797" s="71" t="n">
        <f aca="false">IF(D797&gt;=hwind,vyw,0)</f>
        <v>0</v>
      </c>
      <c r="R797" s="70" t="n">
        <f aca="false">-const*$M797*$K797*(G797-P797)</f>
        <v>-0.377882443458214</v>
      </c>
      <c r="S797" s="70" t="n">
        <f aca="false">-const*$M797*$K797*(H797-Q797)</f>
        <v>-12.4130811626845</v>
      </c>
      <c r="T797" s="70" t="n">
        <f aca="false">-const*$M797*$K797*I797</f>
        <v>19.8281139847688</v>
      </c>
      <c r="U797" s="72" t="n">
        <f aca="false">omega*EXP(-A797/tau)*30/PI()</f>
        <v>5047.9710054175</v>
      </c>
      <c r="V797" s="70" t="n">
        <f aca="false">const*($O797/omega)*K797*(wy*I797-wz*(H797-Q797))</f>
        <v>0.0990210611719075</v>
      </c>
      <c r="W797" s="70" t="n">
        <f aca="false">const*($O797/omega)*K797*(wz*(G797-P797)-wx*I797)</f>
        <v>15.0791959941913</v>
      </c>
      <c r="X797" s="70" t="n">
        <f aca="false">const*($O797/omega)*K797*(wx*(H797-Q797)-wy*(G797-P797))</f>
        <v>9.44198233923231</v>
      </c>
      <c r="Y797" s="70" t="n">
        <f aca="false">R797+V797</f>
        <v>-0.278861382286307</v>
      </c>
      <c r="Z797" s="70" t="n">
        <f aca="false">S797+W797</f>
        <v>2.66611483150678</v>
      </c>
      <c r="AA797" s="70" t="n">
        <f aca="false">T797+X797-32.174</f>
        <v>-2.90390367599886</v>
      </c>
      <c r="AB797" s="0" t="n">
        <f aca="false">IF(($D797-height)*($D798-height)&lt;0,1,0)</f>
        <v>0</v>
      </c>
    </row>
    <row r="798" customFormat="false" ht="12.75" hidden="false" customHeight="false" outlineLevel="0" collapsed="false">
      <c r="A798" s="0" t="n">
        <f aca="false">A797+dt</f>
        <v>7.65999999999988</v>
      </c>
      <c r="B798" s="70" t="n">
        <f aca="false">B797+G797*dt+0.5*Y797*dt*dt</f>
        <v>16.5397993710838</v>
      </c>
      <c r="C798" s="70" t="n">
        <f aca="false">C797+H797*dt+0.5*Z797*dt*dt</f>
        <v>399.921755566638</v>
      </c>
      <c r="D798" s="70" t="n">
        <f aca="false">D797+I797*dt+0.5*AA797*dt*dt</f>
        <v>-273.416104239289</v>
      </c>
      <c r="E798" s="1" t="n">
        <f aca="false">SQRT(B798^2+C798^2)</f>
        <v>400.263632545773</v>
      </c>
      <c r="F798" s="1" t="n">
        <f aca="false">ATAN2(C798,B798)*180/PI()</f>
        <v>2.36826561649632</v>
      </c>
      <c r="G798" s="69" t="n">
        <f aca="false">G797+Y797*dt</f>
        <v>1.56691622029335</v>
      </c>
      <c r="H798" s="69" t="n">
        <f aca="false">H797+Z797*dt</f>
        <v>51.5899815530041</v>
      </c>
      <c r="I798" s="69" t="n">
        <f aca="false">I797+AA797*dt</f>
        <v>-82.3940361730731</v>
      </c>
      <c r="J798" s="1" t="n">
        <f aca="false">SQRT(G798^2+H798^2+I798^2)</f>
        <v>97.2252982508689</v>
      </c>
      <c r="K798" s="1" t="n">
        <f aca="false">IF(D798&gt;=hwind,SQRT((G798-vxw)^2+(H798-vyw)^2+I798^2),J798)</f>
        <v>97.2252982508689</v>
      </c>
      <c r="L798" s="1" t="n">
        <f aca="false">J798/1.467</f>
        <v>66.2749135997743</v>
      </c>
      <c r="M798" s="70" t="n">
        <f aca="false">cd0+cdspin*(spin/1000)*EXP(-A798/(tau*146.7/K798))</f>
        <v>0.461402624731282</v>
      </c>
      <c r="N798" s="71" t="n">
        <f aca="false">(romega/K798)*EXP(-A798/(tau*146.7/K798))</f>
        <v>0.716953319469748</v>
      </c>
      <c r="O798" s="71" t="n">
        <f aca="false">cl2_*N798/(cl0+cl1_*N798)</f>
        <v>0.355989170416438</v>
      </c>
      <c r="P798" s="71" t="n">
        <f aca="false">IF(D798&gt;=hwind,vxw,0)</f>
        <v>0</v>
      </c>
      <c r="Q798" s="71" t="n">
        <f aca="false">IF(D798&gt;=hwind,vyw,0)</f>
        <v>0</v>
      </c>
      <c r="R798" s="70" t="n">
        <f aca="false">-const*$M798*$K798*(G798-P798)</f>
        <v>-0.377323519275996</v>
      </c>
      <c r="S798" s="70" t="n">
        <f aca="false">-const*$M798*$K798*(H798-Q798)</f>
        <v>-12.4231998793904</v>
      </c>
      <c r="T798" s="70" t="n">
        <f aca="false">-const*$M798*$K798*I798</f>
        <v>19.8410146589441</v>
      </c>
      <c r="U798" s="72" t="n">
        <f aca="false">omega*EXP(-A798/tau)*30/PI()</f>
        <v>5046.28862882737</v>
      </c>
      <c r="V798" s="70" t="n">
        <f aca="false">const*($O798/omega)*K798*(wy*I798-wz*(H798-Q798))</f>
        <v>0.0992873494286867</v>
      </c>
      <c r="W798" s="70" t="n">
        <f aca="false">const*($O798/omega)*K798*(wz*(G798-P798)-wx*I798)</f>
        <v>15.0879269225348</v>
      </c>
      <c r="X798" s="70" t="n">
        <f aca="false">const*($O798/omega)*K798*(wx*(H798-Q798)-wy*(G798-P798))</f>
        <v>9.44900241237809</v>
      </c>
      <c r="Y798" s="70" t="n">
        <f aca="false">R798+V798</f>
        <v>-0.278036169847309</v>
      </c>
      <c r="Z798" s="70" t="n">
        <f aca="false">S798+W798</f>
        <v>2.6647270431444</v>
      </c>
      <c r="AA798" s="70" t="n">
        <f aca="false">T798+X798-32.174</f>
        <v>-2.88398292867777</v>
      </c>
      <c r="AB798" s="0" t="n">
        <f aca="false">IF(($D798-height)*($D799-height)&lt;0,1,0)</f>
        <v>0</v>
      </c>
    </row>
    <row r="799" customFormat="false" ht="12.75" hidden="false" customHeight="false" outlineLevel="0" collapsed="false">
      <c r="A799" s="0" t="n">
        <f aca="false">A798+dt</f>
        <v>7.66999999999988</v>
      </c>
      <c r="B799" s="70" t="n">
        <f aca="false">B798+G798*dt+0.5*Y798*dt*dt</f>
        <v>16.5554546314782</v>
      </c>
      <c r="C799" s="70" t="n">
        <f aca="false">C798+H798*dt+0.5*Z798*dt*dt</f>
        <v>400.43778861852</v>
      </c>
      <c r="D799" s="70" t="n">
        <f aca="false">D798+I798*dt+0.5*AA798*dt*dt</f>
        <v>-274.240188800166</v>
      </c>
      <c r="E799" s="1" t="n">
        <f aca="false">SQRT(B799^2+C799^2)</f>
        <v>400.779871789671</v>
      </c>
      <c r="F799" s="1" t="n">
        <f aca="false">ATAN2(C799,B799)*180/PI()</f>
        <v>2.36745334726421</v>
      </c>
      <c r="G799" s="69" t="n">
        <f aca="false">G798+Y798*dt</f>
        <v>1.56413585859487</v>
      </c>
      <c r="H799" s="69" t="n">
        <f aca="false">H798+Z798*dt</f>
        <v>51.6166288234356</v>
      </c>
      <c r="I799" s="69" t="n">
        <f aca="false">I798+AA798*dt</f>
        <v>-82.4228760023599</v>
      </c>
      <c r="J799" s="1" t="n">
        <f aca="false">SQRT(G799^2+H799^2+I799^2)</f>
        <v>97.2638338776591</v>
      </c>
      <c r="K799" s="1" t="n">
        <f aca="false">IF(D799&gt;=hwind,SQRT((G799-vxw)^2+(H799-vyw)^2+I799^2),J799)</f>
        <v>97.2638338776591</v>
      </c>
      <c r="L799" s="1" t="n">
        <f aca="false">J799/1.467</f>
        <v>66.3011819206947</v>
      </c>
      <c r="M799" s="70" t="n">
        <f aca="false">cd0+cdspin*(spin/1000)*EXP(-A799/(tau*146.7/K799))</f>
        <v>0.46135636567804</v>
      </c>
      <c r="N799" s="71" t="n">
        <f aca="false">(romega/K799)*EXP(-A799/(tau*146.7/K799))</f>
        <v>0.716462839527472</v>
      </c>
      <c r="O799" s="71" t="n">
        <f aca="false">cl2_*N799/(cl0+cl1_*N799)</f>
        <v>0.355926193126166</v>
      </c>
      <c r="P799" s="71" t="n">
        <f aca="false">IF(D799&gt;=hwind,vxw,0)</f>
        <v>0</v>
      </c>
      <c r="Q799" s="71" t="n">
        <f aca="false">IF(D799&gt;=hwind,vyw,0)</f>
        <v>0</v>
      </c>
      <c r="R799" s="70" t="n">
        <f aca="false">-const*$M799*$K799*(G799-P799)</f>
        <v>-0.376765501211535</v>
      </c>
      <c r="S799" s="70" t="n">
        <f aca="false">-const*$M799*$K799*(H799-Q799)</f>
        <v>-12.4332965852351</v>
      </c>
      <c r="T799" s="70" t="n">
        <f aca="false">-const*$M799*$K799*I799</f>
        <v>19.8538355972623</v>
      </c>
      <c r="U799" s="72" t="n">
        <f aca="false">omega*EXP(-A799/tau)*30/PI()</f>
        <v>5044.60681293598</v>
      </c>
      <c r="V799" s="70" t="n">
        <f aca="false">const*($O799/omega)*K799*(wy*I799-wz*(H799-Q799))</f>
        <v>0.09955609859648</v>
      </c>
      <c r="W799" s="70" t="n">
        <f aca="false">const*($O799/omega)*K799*(wz*(G799-P799)-wx*I799)</f>
        <v>15.096601373333</v>
      </c>
      <c r="X799" s="70" t="n">
        <f aca="false">const*($O799/omega)*K799*(wx*(H799-Q799)-wy*(G799-P799))</f>
        <v>9.45600816967532</v>
      </c>
      <c r="Y799" s="70" t="n">
        <f aca="false">R799+V799</f>
        <v>-0.277209402615055</v>
      </c>
      <c r="Z799" s="70" t="n">
        <f aca="false">S799+W799</f>
        <v>2.66330478809784</v>
      </c>
      <c r="AA799" s="70" t="n">
        <f aca="false">T799+X799-32.174</f>
        <v>-2.8641562330624</v>
      </c>
      <c r="AB799" s="0" t="n">
        <f aca="false">IF(($D799-height)*($D800-height)&lt;0,1,0)</f>
        <v>0</v>
      </c>
    </row>
    <row r="800" customFormat="false" ht="12.75" hidden="false" customHeight="false" outlineLevel="0" collapsed="false">
      <c r="A800" s="0" t="n">
        <f aca="false">A799+dt</f>
        <v>7.67999999999988</v>
      </c>
      <c r="B800" s="70" t="n">
        <f aca="false">B799+G799*dt+0.5*Y799*dt*dt</f>
        <v>16.5710821295941</v>
      </c>
      <c r="C800" s="70" t="n">
        <f aca="false">C799+H799*dt+0.5*Z799*dt*dt</f>
        <v>400.954088071994</v>
      </c>
      <c r="D800" s="70" t="n">
        <f aca="false">D799+I799*dt+0.5*AA799*dt*dt</f>
        <v>-275.064560768001</v>
      </c>
      <c r="E800" s="1" t="n">
        <f aca="false">SQRT(B800^2+C800^2)</f>
        <v>401.296376141861</v>
      </c>
      <c r="F800" s="1" t="n">
        <f aca="false">ATAN2(C800,B800)*180/PI()</f>
        <v>2.36663763680557</v>
      </c>
      <c r="G800" s="69" t="n">
        <f aca="false">G799+Y799*dt</f>
        <v>1.56136376456872</v>
      </c>
      <c r="H800" s="69" t="n">
        <f aca="false">H799+Z799*dt</f>
        <v>51.6432618713165</v>
      </c>
      <c r="I800" s="69" t="n">
        <f aca="false">I799+AA799*dt</f>
        <v>-82.4515175646905</v>
      </c>
      <c r="J800" s="1" t="n">
        <f aca="false">SQRT(G800^2+H800^2+I800^2)</f>
        <v>97.302194745212</v>
      </c>
      <c r="K800" s="1" t="n">
        <f aca="false">IF(D800&gt;=hwind,SQRT((G800-vxw)^2+(H800-vyw)^2+I800^2),J800)</f>
        <v>97.302194745212</v>
      </c>
      <c r="L800" s="1" t="n">
        <f aca="false">J800/1.467</f>
        <v>66.3273311146639</v>
      </c>
      <c r="M800" s="70" t="n">
        <f aca="false">cd0+cdspin*(spin/1000)*EXP(-A800/(tau*146.7/K800))</f>
        <v>0.461310140790082</v>
      </c>
      <c r="N800" s="71" t="n">
        <f aca="false">(romega/K800)*EXP(-A800/(tau*146.7/K800))</f>
        <v>0.715974186402878</v>
      </c>
      <c r="O800" s="71" t="n">
        <f aca="false">cl2_*N800/(cl0+cl1_*N800)</f>
        <v>0.355863386793548</v>
      </c>
      <c r="P800" s="71" t="n">
        <f aca="false">IF(D800&gt;=hwind,vxw,0)</f>
        <v>0</v>
      </c>
      <c r="Q800" s="71" t="n">
        <f aca="false">IF(D800&gt;=hwind,vyw,0)</f>
        <v>0</v>
      </c>
      <c r="R800" s="70" t="n">
        <f aca="false">-const*$M800*$K800*(G800-P800)</f>
        <v>-0.37620840109099</v>
      </c>
      <c r="S800" s="70" t="n">
        <f aca="false">-const*$M800*$K800*(H800-Q800)</f>
        <v>-12.4433712480178</v>
      </c>
      <c r="T800" s="70" t="n">
        <f aca="false">-const*$M800*$K800*I800</f>
        <v>19.8665770875667</v>
      </c>
      <c r="U800" s="72" t="n">
        <f aca="false">omega*EXP(-A800/tau)*30/PI()</f>
        <v>5042.92555755647</v>
      </c>
      <c r="V800" s="70" t="n">
        <f aca="false">const*($O800/omega)*K800*(wy*I800-wz*(H800-Q800))</f>
        <v>0.0998272879337256</v>
      </c>
      <c r="W800" s="70" t="n">
        <f aca="false">const*($O800/omega)*K800*(wz*(G800-P800)-wx*I800)</f>
        <v>15.1052195669815</v>
      </c>
      <c r="X800" s="70" t="n">
        <f aca="false">const*($O800/omega)*K800*(wx*(H800-Q800)-wy*(G800-P800))</f>
        <v>9.46299958420158</v>
      </c>
      <c r="Y800" s="70" t="n">
        <f aca="false">R800+V800</f>
        <v>-0.276381113157264</v>
      </c>
      <c r="Z800" s="70" t="n">
        <f aca="false">S800+W800</f>
        <v>2.66184831896372</v>
      </c>
      <c r="AA800" s="70" t="n">
        <f aca="false">T800+X800-32.174</f>
        <v>-2.84442332823171</v>
      </c>
      <c r="AB800" s="0" t="n">
        <f aca="false">IF(($D800-height)*($D801-height)&lt;0,1,0)</f>
        <v>0</v>
      </c>
    </row>
    <row r="801" customFormat="false" ht="12.75" hidden="false" customHeight="false" outlineLevel="0" collapsed="false">
      <c r="A801" s="0" t="n">
        <f aca="false">A800+dt</f>
        <v>7.68999999999988</v>
      </c>
      <c r="B801" s="70" t="n">
        <f aca="false">B800+G800*dt+0.5*Y800*dt*dt</f>
        <v>16.5866819481841</v>
      </c>
      <c r="C801" s="70" t="n">
        <f aca="false">C800+H800*dt+0.5*Z800*dt*dt</f>
        <v>401.470653783123</v>
      </c>
      <c r="D801" s="70" t="n">
        <f aca="false">D800+I800*dt+0.5*AA800*dt*dt</f>
        <v>-275.889218164815</v>
      </c>
      <c r="E801" s="1" t="n">
        <f aca="false">SQRT(B801^2+C801^2)</f>
        <v>401.813145463284</v>
      </c>
      <c r="F801" s="1" t="n">
        <f aca="false">ATAN2(C801,B801)*180/PI()</f>
        <v>2.36581851264237</v>
      </c>
      <c r="G801" s="69" t="n">
        <f aca="false">G800+Y800*dt</f>
        <v>1.55859995343715</v>
      </c>
      <c r="H801" s="69" t="n">
        <f aca="false">H800+Z800*dt</f>
        <v>51.6698803545062</v>
      </c>
      <c r="I801" s="69" t="n">
        <f aca="false">I800+AA800*dt</f>
        <v>-82.4799617979729</v>
      </c>
      <c r="J801" s="1" t="n">
        <f aca="false">SQRT(G801^2+H801^2+I801^2)</f>
        <v>97.340381486097</v>
      </c>
      <c r="K801" s="1" t="n">
        <f aca="false">IF(D801&gt;=hwind,SQRT((G801-vxw)^2+(H801-vyw)^2+I801^2),J801)</f>
        <v>97.340381486097</v>
      </c>
      <c r="L801" s="1" t="n">
        <f aca="false">J801/1.467</f>
        <v>66.3533616128814</v>
      </c>
      <c r="M801" s="70" t="n">
        <f aca="false">cd0+cdspin*(spin/1000)*EXP(-A801/(tau*146.7/K801))</f>
        <v>0.461263950059364</v>
      </c>
      <c r="N801" s="71" t="n">
        <f aca="false">(romega/K801)*EXP(-A801/(tau*146.7/K801))</f>
        <v>0.715487350618791</v>
      </c>
      <c r="O801" s="71" t="n">
        <f aca="false">cl2_*N801/(cl0+cl1_*N801)</f>
        <v>0.355800750814799</v>
      </c>
      <c r="P801" s="71" t="n">
        <f aca="false">IF(D801&gt;=hwind,vxw,0)</f>
        <v>0</v>
      </c>
      <c r="Q801" s="71" t="n">
        <f aca="false">IF(D801&gt;=hwind,vyw,0)</f>
        <v>0</v>
      </c>
      <c r="R801" s="70" t="n">
        <f aca="false">-const*$M801*$K801*(G801-P801)</f>
        <v>-0.375652230620669</v>
      </c>
      <c r="S801" s="70" t="n">
        <f aca="false">-const*$M801*$K801*(H801-Q801)</f>
        <v>-12.4534238360967</v>
      </c>
      <c r="T801" s="70" t="n">
        <f aca="false">-const*$M801*$K801*I801</f>
        <v>19.8792394177789</v>
      </c>
      <c r="U801" s="72" t="n">
        <f aca="false">omega*EXP(-A801/tau)*30/PI()</f>
        <v>5041.24486250202</v>
      </c>
      <c r="V801" s="70" t="n">
        <f aca="false">const*($O801/omega)*K801*(wy*I801-wz*(H801-Q801))</f>
        <v>0.100100896762122</v>
      </c>
      <c r="W801" s="70" t="n">
        <f aca="false">const*($O801/omega)*K801*(wz*(G801-P801)-wx*I801)</f>
        <v>15.1137817237264</v>
      </c>
      <c r="X801" s="70" t="n">
        <f aca="false">const*($O801/omega)*K801*(wx*(H801-Q801)-wy*(G801-P801))</f>
        <v>9.46997662941804</v>
      </c>
      <c r="Y801" s="70" t="n">
        <f aca="false">R801+V801</f>
        <v>-0.275551333858548</v>
      </c>
      <c r="Z801" s="70" t="n">
        <f aca="false">S801+W801</f>
        <v>2.66035788762971</v>
      </c>
      <c r="AA801" s="70" t="n">
        <f aca="false">T801+X801-32.174</f>
        <v>-2.8247839528031</v>
      </c>
      <c r="AB801" s="0" t="n">
        <f aca="false">IF(($D801-height)*($D802-height)&lt;0,1,0)</f>
        <v>0</v>
      </c>
    </row>
    <row r="802" customFormat="false" ht="12.75" hidden="false" customHeight="false" outlineLevel="0" collapsed="false">
      <c r="A802" s="0" t="n">
        <f aca="false">A801+dt</f>
        <v>7.69999999999988</v>
      </c>
      <c r="B802" s="70" t="n">
        <f aca="false">B801+G801*dt+0.5*Y801*dt*dt</f>
        <v>16.6022541701518</v>
      </c>
      <c r="C802" s="70" t="n">
        <f aca="false">C801+H801*dt+0.5*Z801*dt*dt</f>
        <v>401.987485604562</v>
      </c>
      <c r="D802" s="70" t="n">
        <f aca="false">D801+I801*dt+0.5*AA801*dt*dt</f>
        <v>-276.714159021992</v>
      </c>
      <c r="E802" s="1" t="n">
        <f aca="false">SQRT(B802^2+C802^2)</f>
        <v>402.330179611483</v>
      </c>
      <c r="F802" s="1" t="n">
        <f aca="false">ATAN2(C802,B802)*180/PI()</f>
        <v>2.36499600220905</v>
      </c>
      <c r="G802" s="69" t="n">
        <f aca="false">G801+Y801*dt</f>
        <v>1.55584444009857</v>
      </c>
      <c r="H802" s="69" t="n">
        <f aca="false">H801+Z801*dt</f>
        <v>51.6964839333825</v>
      </c>
      <c r="I802" s="69" t="n">
        <f aca="false">I801+AA801*dt</f>
        <v>-82.5082096375009</v>
      </c>
      <c r="J802" s="1" t="n">
        <f aca="false">SQRT(G802^2+H802^2+I802^2)</f>
        <v>97.3783947320043</v>
      </c>
      <c r="K802" s="1" t="n">
        <f aca="false">IF(D802&gt;=hwind,SQRT((G802-vxw)^2+(H802-vyw)^2+I802^2),J802)</f>
        <v>97.3783947320043</v>
      </c>
      <c r="L802" s="1" t="n">
        <f aca="false">J802/1.467</f>
        <v>66.3792738459471</v>
      </c>
      <c r="M802" s="70" t="n">
        <f aca="false">cd0+cdspin*(spin/1000)*EXP(-A802/(tau*146.7/K802))</f>
        <v>0.461217793477169</v>
      </c>
      <c r="N802" s="71" t="n">
        <f aca="false">(romega/K802)*EXP(-A802/(tau*146.7/K802))</f>
        <v>0.715002322748567</v>
      </c>
      <c r="O802" s="71" t="n">
        <f aca="false">cl2_*N802/(cl0+cl1_*N802)</f>
        <v>0.355738284587033</v>
      </c>
      <c r="P802" s="71" t="n">
        <f aca="false">IF(D802&gt;=hwind,vxw,0)</f>
        <v>0</v>
      </c>
      <c r="Q802" s="71" t="n">
        <f aca="false">IF(D802&gt;=hwind,vyw,0)</f>
        <v>0</v>
      </c>
      <c r="R802" s="70" t="n">
        <f aca="false">-const*$M802*$K802*(G802-P802)</f>
        <v>-0.375097001387434</v>
      </c>
      <c r="S802" s="70" t="n">
        <f aca="false">-const*$M802*$K802*(H802-Q802)</f>
        <v>-12.4634543183873</v>
      </c>
      <c r="T802" s="70" t="n">
        <f aca="false">-const*$M802*$K802*I802</f>
        <v>19.8918228758858</v>
      </c>
      <c r="U802" s="72" t="n">
        <f aca="false">omega*EXP(-A802/tau)*30/PI()</f>
        <v>5039.5647275859</v>
      </c>
      <c r="V802" s="70" t="n">
        <f aca="false">const*($O802/omega)*K802*(wy*I802-wz*(H802-Q802))</f>
        <v>0.100376904467071</v>
      </c>
      <c r="W802" s="70" t="n">
        <f aca="false">const*($O802/omega)*K802*(wz*(G802-P802)-wx*I802)</f>
        <v>15.122288063656</v>
      </c>
      <c r="X802" s="70" t="n">
        <f aca="false">const*($O802/omega)*K802*(wx*(H802-Q802)-wy*(G802-P802))</f>
        <v>9.47693927916855</v>
      </c>
      <c r="Y802" s="70" t="n">
        <f aca="false">R802+V802</f>
        <v>-0.274720096920363</v>
      </c>
      <c r="Z802" s="70" t="n">
        <f aca="false">S802+W802</f>
        <v>2.6588337452687</v>
      </c>
      <c r="AA802" s="70" t="n">
        <f aca="false">T802+X802-32.174</f>
        <v>-2.80523784494567</v>
      </c>
      <c r="AB802" s="0" t="n">
        <f aca="false">IF(($D802-height)*($D803-height)&lt;0,1,0)</f>
        <v>0</v>
      </c>
    </row>
    <row r="803" customFormat="false" ht="12.75" hidden="false" customHeight="false" outlineLevel="0" collapsed="false">
      <c r="A803" s="0" t="n">
        <f aca="false">A802+dt</f>
        <v>7.70999999999988</v>
      </c>
      <c r="B803" s="70" t="n">
        <f aca="false">B802+G802*dt+0.5*Y802*dt*dt</f>
        <v>16.6177988785479</v>
      </c>
      <c r="C803" s="70" t="n">
        <f aca="false">C802+H802*dt+0.5*Z802*dt*dt</f>
        <v>402.504583385583</v>
      </c>
      <c r="D803" s="70" t="n">
        <f aca="false">D802+I802*dt+0.5*AA802*dt*dt</f>
        <v>-277.539381380259</v>
      </c>
      <c r="E803" s="1" t="n">
        <f aca="false">SQRT(B803^2+C803^2)</f>
        <v>402.847478440625</v>
      </c>
      <c r="F803" s="1" t="n">
        <f aca="false">ATAN2(C803,B803)*180/PI()</f>
        <v>2.36417013285221</v>
      </c>
      <c r="G803" s="69" t="n">
        <f aca="false">G802+Y802*dt</f>
        <v>1.55309723912936</v>
      </c>
      <c r="H803" s="69" t="n">
        <f aca="false">H802+Z802*dt</f>
        <v>51.7230722708352</v>
      </c>
      <c r="I803" s="69" t="n">
        <f aca="false">I802+AA802*dt</f>
        <v>-82.5362620159504</v>
      </c>
      <c r="J803" s="1" t="n">
        <f aca="false">SQRT(G803^2+H803^2+I803^2)</f>
        <v>97.4162351137316</v>
      </c>
      <c r="K803" s="1" t="n">
        <f aca="false">IF(D803&gt;=hwind,SQRT((G803-vxw)^2+(H803-vyw)^2+I803^2),J803)</f>
        <v>97.4162351137316</v>
      </c>
      <c r="L803" s="1" t="n">
        <f aca="false">J803/1.467</f>
        <v>66.4050682438525</v>
      </c>
      <c r="M803" s="70" t="n">
        <f aca="false">cd0+cdspin*(spin/1000)*EXP(-A803/(tau*146.7/K803))</f>
        <v>0.461171671034114</v>
      </c>
      <c r="N803" s="71" t="n">
        <f aca="false">(romega/K803)*EXP(-A803/(tau*146.7/K803))</f>
        <v>0.714519093415815</v>
      </c>
      <c r="O803" s="71" t="n">
        <f aca="false">cl2_*N803/(cl0+cl1_*N803)</f>
        <v>0.355675987508275</v>
      </c>
      <c r="P803" s="71" t="n">
        <f aca="false">IF(D803&gt;=hwind,vxw,0)</f>
        <v>0</v>
      </c>
      <c r="Q803" s="71" t="n">
        <f aca="false">IF(D803&gt;=hwind,vyw,0)</f>
        <v>0</v>
      </c>
      <c r="R803" s="70" t="n">
        <f aca="false">-const*$M803*$K803*(G803-P803)</f>
        <v>-0.374542724859105</v>
      </c>
      <c r="S803" s="70" t="n">
        <f aca="false">-const*$M803*$K803*(H803-Q803)</f>
        <v>-12.4734626643615</v>
      </c>
      <c r="T803" s="70" t="n">
        <f aca="false">-const*$M803*$K803*I803</f>
        <v>19.904327749928</v>
      </c>
      <c r="U803" s="72" t="n">
        <f aca="false">omega*EXP(-A803/tau)*30/PI()</f>
        <v>5037.88515262141</v>
      </c>
      <c r="V803" s="70" t="n">
        <f aca="false">const*($O803/omega)*K803*(wy*I803-wz*(H803-Q803))</f>
        <v>0.100655290498118</v>
      </c>
      <c r="W803" s="70" t="n">
        <f aca="false">const*($O803/omega)*K803*(wz*(G803-P803)-wx*I803)</f>
        <v>15.1307388066947</v>
      </c>
      <c r="X803" s="70" t="n">
        <f aca="false">const*($O803/omega)*K803*(wx*(H803-Q803)-wy*(G803-P803))</f>
        <v>9.4838875076788</v>
      </c>
      <c r="Y803" s="70" t="n">
        <f aca="false">R803+V803</f>
        <v>-0.273887434360987</v>
      </c>
      <c r="Z803" s="70" t="n">
        <f aca="false">S803+W803</f>
        <v>2.65727614233319</v>
      </c>
      <c r="AA803" s="70" t="n">
        <f aca="false">T803+X803-32.174</f>
        <v>-2.78578474239323</v>
      </c>
      <c r="AB803" s="0" t="n">
        <f aca="false">IF(($D803-height)*($D804-height)&lt;0,1,0)</f>
        <v>0</v>
      </c>
    </row>
    <row r="804" customFormat="false" ht="12.75" hidden="false" customHeight="false" outlineLevel="0" collapsed="false">
      <c r="A804" s="0" t="n">
        <f aca="false">A803+dt</f>
        <v>7.71999999999988</v>
      </c>
      <c r="B804" s="70" t="n">
        <f aca="false">B803+G803*dt+0.5*Y803*dt*dt</f>
        <v>16.6333161565675</v>
      </c>
      <c r="C804" s="70" t="n">
        <f aca="false">C803+H803*dt+0.5*Z803*dt*dt</f>
        <v>403.021946972099</v>
      </c>
      <c r="D804" s="70" t="n">
        <f aca="false">D803+I803*dt+0.5*AA803*dt*dt</f>
        <v>-278.364883289656</v>
      </c>
      <c r="E804" s="1" t="n">
        <f aca="false">SQRT(B804^2+C804^2)</f>
        <v>403.365041801524</v>
      </c>
      <c r="F804" s="1" t="n">
        <f aca="false">ATAN2(C804,B804)*180/PI()</f>
        <v>2.36334093183038</v>
      </c>
      <c r="G804" s="69" t="n">
        <f aca="false">G803+Y803*dt</f>
        <v>1.55035836478575</v>
      </c>
      <c r="H804" s="69" t="n">
        <f aca="false">H803+Z803*dt</f>
        <v>51.7496450322585</v>
      </c>
      <c r="I804" s="69" t="n">
        <f aca="false">I803+AA803*dt</f>
        <v>-82.5641198633743</v>
      </c>
      <c r="J804" s="1" t="n">
        <f aca="false">SQRT(G804^2+H804^2+I804^2)</f>
        <v>97.4539032611709</v>
      </c>
      <c r="K804" s="1" t="n">
        <f aca="false">IF(D804&gt;=hwind,SQRT((G804-vxw)^2+(H804-vyw)^2+I804^2),J804)</f>
        <v>97.4539032611709</v>
      </c>
      <c r="L804" s="1" t="n">
        <f aca="false">J804/1.467</f>
        <v>66.430745235972</v>
      </c>
      <c r="M804" s="70" t="n">
        <f aca="false">cd0+cdspin*(spin/1000)*EXP(-A804/(tau*146.7/K804))</f>
        <v>0.46112558272016</v>
      </c>
      <c r="N804" s="71" t="n">
        <f aca="false">(romega/K804)*EXP(-A804/(tau*146.7/K804))</f>
        <v>0.714037653294116</v>
      </c>
      <c r="O804" s="71" t="n">
        <f aca="false">cl2_*N804/(cl0+cl1_*N804)</f>
        <v>0.355613858977472</v>
      </c>
      <c r="P804" s="71" t="n">
        <f aca="false">IF(D804&gt;=hwind,vxw,0)</f>
        <v>0</v>
      </c>
      <c r="Q804" s="71" t="n">
        <f aca="false">IF(D804&gt;=hwind,vyw,0)</f>
        <v>0</v>
      </c>
      <c r="R804" s="70" t="n">
        <f aca="false">-const*$M804*$K804*(G804-P804)</f>
        <v>-0.373989412384878</v>
      </c>
      <c r="S804" s="70" t="n">
        <f aca="false">-const*$M804*$K804*(H804-Q804)</f>
        <v>-12.4834488440451</v>
      </c>
      <c r="T804" s="70" t="n">
        <f aca="false">-const*$M804*$K804*I804</f>
        <v>19.9167543279873</v>
      </c>
      <c r="U804" s="72" t="n">
        <f aca="false">omega*EXP(-A804/tau)*30/PI()</f>
        <v>5036.20613742195</v>
      </c>
      <c r="V804" s="70" t="n">
        <f aca="false">const*($O804/omega)*K804*(wy*I804-wz*(H804-Q804))</f>
        <v>0.100936034369377</v>
      </c>
      <c r="W804" s="70" t="n">
        <f aca="false">const*($O804/omega)*K804*(wz*(G804-P804)-wx*I804)</f>
        <v>15.1391341725949</v>
      </c>
      <c r="X804" s="70" t="n">
        <f aca="false">const*($O804/omega)*K804*(wx*(H804-Q804)-wy*(G804-P804))</f>
        <v>9.49082128955534</v>
      </c>
      <c r="Y804" s="70" t="n">
        <f aca="false">R804+V804</f>
        <v>-0.273053378015501</v>
      </c>
      <c r="Z804" s="70" t="n">
        <f aca="false">S804+W804</f>
        <v>2.65568532854976</v>
      </c>
      <c r="AA804" s="70" t="n">
        <f aca="false">T804+X804-32.174</f>
        <v>-2.76642438245735</v>
      </c>
      <c r="AB804" s="0" t="n">
        <f aca="false">IF(($D804-height)*($D805-height)&lt;0,1,0)</f>
        <v>0</v>
      </c>
    </row>
    <row r="805" customFormat="false" ht="12.75" hidden="false" customHeight="false" outlineLevel="0" collapsed="false">
      <c r="A805" s="0" t="n">
        <f aca="false">A804+dt</f>
        <v>7.72999999999988</v>
      </c>
      <c r="B805" s="70" t="n">
        <f aca="false">B804+G804*dt+0.5*Y804*dt*dt</f>
        <v>16.6488060875464</v>
      </c>
      <c r="C805" s="70" t="n">
        <f aca="false">C804+H804*dt+0.5*Z804*dt*dt</f>
        <v>403.539576206688</v>
      </c>
      <c r="D805" s="70" t="n">
        <f aca="false">D804+I804*dt+0.5*AA804*dt*dt</f>
        <v>-279.190662809509</v>
      </c>
      <c r="E805" s="1" t="n">
        <f aca="false">SQRT(B805^2+C805^2)</f>
        <v>403.88286954167</v>
      </c>
      <c r="F805" s="1" t="n">
        <f aca="false">ATAN2(C805,B805)*180/PI()</f>
        <v>2.36250842631371</v>
      </c>
      <c r="G805" s="69" t="n">
        <f aca="false">G804+Y804*dt</f>
        <v>1.5476278310056</v>
      </c>
      <c r="H805" s="69" t="n">
        <f aca="false">H804+Z804*dt</f>
        <v>51.776201885544</v>
      </c>
      <c r="I805" s="69" t="n">
        <f aca="false">I804+AA804*dt</f>
        <v>-82.5917841071989</v>
      </c>
      <c r="J805" s="1" t="n">
        <f aca="false">SQRT(G805^2+H805^2+I805^2)</f>
        <v>97.4913998032958</v>
      </c>
      <c r="K805" s="1" t="n">
        <f aca="false">IF(D805&gt;=hwind,SQRT((G805-vxw)^2+(H805-vyw)^2+I805^2),J805)</f>
        <v>97.4913998032958</v>
      </c>
      <c r="L805" s="1" t="n">
        <f aca="false">J805/1.467</f>
        <v>66.4563052510537</v>
      </c>
      <c r="M805" s="70" t="n">
        <f aca="false">cd0+cdspin*(spin/1000)*EXP(-A805/(tau*146.7/K805))</f>
        <v>0.461079528524611</v>
      </c>
      <c r="N805" s="71" t="n">
        <f aca="false">(romega/K805)*EXP(-A805/(tau*146.7/K805))</f>
        <v>0.713557993106742</v>
      </c>
      <c r="O805" s="71" t="n">
        <f aca="false">cl2_*N805/(cl0+cl1_*N805)</f>
        <v>0.355551898394505</v>
      </c>
      <c r="P805" s="71" t="n">
        <f aca="false">IF(D805&gt;=hwind,vxw,0)</f>
        <v>0</v>
      </c>
      <c r="Q805" s="71" t="n">
        <f aca="false">IF(D805&gt;=hwind,vyw,0)</f>
        <v>0</v>
      </c>
      <c r="R805" s="70" t="n">
        <f aca="false">-const*$M805*$K805*(G805-P805)</f>
        <v>-0.373437075195737</v>
      </c>
      <c r="S805" s="70" t="n">
        <f aca="false">-const*$M805*$K805*(H805-Q805)</f>
        <v>-12.4934128280171</v>
      </c>
      <c r="T805" s="70" t="n">
        <f aca="false">-const*$M805*$K805*I805</f>
        <v>19.9291028981751</v>
      </c>
      <c r="U805" s="72" t="n">
        <f aca="false">omega*EXP(-A805/tau)*30/PI()</f>
        <v>5034.52768180095</v>
      </c>
      <c r="V805" s="70" t="n">
        <f aca="false">const*($O805/omega)*K805*(wy*I805-wz*(H805-Q805))</f>
        <v>0.101219115659949</v>
      </c>
      <c r="W805" s="70" t="n">
        <f aca="false">const*($O805/omega)*K805*(wz*(G805-P805)-wx*I805)</f>
        <v>15.1474743809308</v>
      </c>
      <c r="X805" s="70" t="n">
        <f aca="false">const*($O805/omega)*K805*(wx*(H805-Q805)-wy*(G805-P805))</f>
        <v>9.49774059978477</v>
      </c>
      <c r="Y805" s="70" t="n">
        <f aca="false">R805+V805</f>
        <v>-0.272217959535789</v>
      </c>
      <c r="Z805" s="70" t="n">
        <f aca="false">S805+W805</f>
        <v>2.65406155291367</v>
      </c>
      <c r="AA805" s="70" t="n">
        <f aca="false">T805+X805-32.174</f>
        <v>-2.7471565020401</v>
      </c>
      <c r="AB805" s="0" t="n">
        <f aca="false">IF(($D805-height)*($D806-height)&lt;0,1,0)</f>
        <v>0</v>
      </c>
    </row>
    <row r="806" customFormat="false" ht="12.75" hidden="false" customHeight="false" outlineLevel="0" collapsed="false">
      <c r="A806" s="0" t="n">
        <f aca="false">A805+dt</f>
        <v>7.73999999999988</v>
      </c>
      <c r="B806" s="70" t="n">
        <f aca="false">B805+G805*dt+0.5*Y805*dt*dt</f>
        <v>16.6642687549585</v>
      </c>
      <c r="C806" s="70" t="n">
        <f aca="false">C805+H805*dt+0.5*Z805*dt*dt</f>
        <v>404.057470928621</v>
      </c>
      <c r="D806" s="70" t="n">
        <f aca="false">D805+I805*dt+0.5*AA805*dt*dt</f>
        <v>-280.016718008406</v>
      </c>
      <c r="E806" s="1" t="n">
        <f aca="false">SQRT(B806^2+C806^2)</f>
        <v>404.40096150525</v>
      </c>
      <c r="F806" s="1" t="n">
        <f aca="false">ATAN2(C806,B806)*180/PI()</f>
        <v>2.3616726433838</v>
      </c>
      <c r="G806" s="69" t="n">
        <f aca="false">G805+Y805*dt</f>
        <v>1.54490565141024</v>
      </c>
      <c r="H806" s="69" t="n">
        <f aca="false">H805+Z805*dt</f>
        <v>51.8027425010731</v>
      </c>
      <c r="I806" s="69" t="n">
        <f aca="false">I805+AA805*dt</f>
        <v>-82.6192556722193</v>
      </c>
      <c r="J806" s="1" t="n">
        <f aca="false">SQRT(G806^2+H806^2+I806^2)</f>
        <v>97.5287253681488</v>
      </c>
      <c r="K806" s="1" t="n">
        <f aca="false">IF(D806&gt;=hwind,SQRT((G806-vxw)^2+(H806-vyw)^2+I806^2),J806)</f>
        <v>97.5287253681488</v>
      </c>
      <c r="L806" s="1" t="n">
        <f aca="false">J806/1.467</f>
        <v>66.4817487172112</v>
      </c>
      <c r="M806" s="70" t="n">
        <f aca="false">cd0+cdspin*(spin/1000)*EXP(-A806/(tau*146.7/K806))</f>
        <v>0.461033508436126</v>
      </c>
      <c r="N806" s="71" t="n">
        <f aca="false">(romega/K806)*EXP(-A806/(tau*146.7/K806))</f>
        <v>0.713080103626384</v>
      </c>
      <c r="O806" s="71" t="n">
        <f aca="false">cl2_*N806/(cl0+cl1_*N806)</f>
        <v>0.355490105160194</v>
      </c>
      <c r="P806" s="71" t="n">
        <f aca="false">IF(D806&gt;=hwind,vxw,0)</f>
        <v>0</v>
      </c>
      <c r="Q806" s="71" t="n">
        <f aca="false">IF(D806&gt;=hwind,vyw,0)</f>
        <v>0</v>
      </c>
      <c r="R806" s="70" t="n">
        <f aca="false">-const*$M806*$K806*(G806-P806)</f>
        <v>-0.372885724404879</v>
      </c>
      <c r="S806" s="70" t="n">
        <f aca="false">-const*$M806*$K806*(H806-Q806)</f>
        <v>-12.5033545874076</v>
      </c>
      <c r="T806" s="70" t="n">
        <f aca="false">-const*$M806*$K806*I806</f>
        <v>19.9413737486204</v>
      </c>
      <c r="U806" s="72" t="n">
        <f aca="false">omega*EXP(-A806/tau)*30/PI()</f>
        <v>5032.84978557193</v>
      </c>
      <c r="V806" s="70" t="n">
        <f aca="false">const*($O806/omega)*K806*(wy*I806-wz*(H806-Q806))</f>
        <v>0.101504514014331</v>
      </c>
      <c r="W806" s="70" t="n">
        <f aca="false">const*($O806/omega)*K806*(wz*(G806-P806)-wx*I806)</f>
        <v>15.1557596510911</v>
      </c>
      <c r="X806" s="70" t="n">
        <f aca="false">const*($O806/omega)*K806*(wx*(H806-Q806)-wy*(G806-P806))</f>
        <v>9.50464541373272</v>
      </c>
      <c r="Y806" s="70" t="n">
        <f aca="false">R806+V806</f>
        <v>-0.271381210390548</v>
      </c>
      <c r="Z806" s="70" t="n">
        <f aca="false">S806+W806</f>
        <v>2.65240506368351</v>
      </c>
      <c r="AA806" s="70" t="n">
        <f aca="false">T806+X806-32.174</f>
        <v>-2.72798083764688</v>
      </c>
      <c r="AB806" s="0" t="n">
        <f aca="false">IF(($D806-height)*($D807-height)&lt;0,1,0)</f>
        <v>0</v>
      </c>
    </row>
    <row r="807" customFormat="false" ht="12.75" hidden="false" customHeight="false" outlineLevel="0" collapsed="false">
      <c r="A807" s="0" t="n">
        <f aca="false">A806+dt</f>
        <v>7.74999999999988</v>
      </c>
      <c r="B807" s="70" t="n">
        <f aca="false">B806+G806*dt+0.5*Y806*dt*dt</f>
        <v>16.6797042424121</v>
      </c>
      <c r="C807" s="70" t="n">
        <f aca="false">C806+H806*dt+0.5*Z806*dt*dt</f>
        <v>404.575630973885</v>
      </c>
      <c r="D807" s="70" t="n">
        <f aca="false">D806+I806*dt+0.5*AA806*dt*dt</f>
        <v>-280.84304696417</v>
      </c>
      <c r="E807" s="1" t="n">
        <f aca="false">SQRT(B807^2+C807^2)</f>
        <v>404.919317533174</v>
      </c>
      <c r="F807" s="1" t="n">
        <f aca="false">ATAN2(C807,B807)*180/PI()</f>
        <v>2.36083361003335</v>
      </c>
      <c r="G807" s="69" t="n">
        <f aca="false">G806+Y806*dt</f>
        <v>1.54219183930633</v>
      </c>
      <c r="H807" s="69" t="n">
        <f aca="false">H806+Z806*dt</f>
        <v>51.82926655171</v>
      </c>
      <c r="I807" s="69" t="n">
        <f aca="false">I806+AA806*dt</f>
        <v>-82.6465354805957</v>
      </c>
      <c r="J807" s="1" t="n">
        <f aca="false">SQRT(G807^2+H807^2+I807^2)</f>
        <v>97.5658805828287</v>
      </c>
      <c r="K807" s="1" t="n">
        <f aca="false">IF(D807&gt;=hwind,SQRT((G807-vxw)^2+(H807-vyw)^2+I807^2),J807)</f>
        <v>97.5658805828287</v>
      </c>
      <c r="L807" s="1" t="n">
        <f aca="false">J807/1.467</f>
        <v>66.5070760619146</v>
      </c>
      <c r="M807" s="70" t="n">
        <f aca="false">cd0+cdspin*(spin/1000)*EXP(-A807/(tau*146.7/K807))</f>
        <v>0.460987522442724</v>
      </c>
      <c r="N807" s="71" t="n">
        <f aca="false">(romega/K807)*EXP(-A807/(tau*146.7/K807))</f>
        <v>0.712603975674872</v>
      </c>
      <c r="O807" s="71" t="n">
        <f aca="false">cl2_*N807/(cl0+cl1_*N807)</f>
        <v>0.355428478676311</v>
      </c>
      <c r="P807" s="71" t="n">
        <f aca="false">IF(D807&gt;=hwind,vxw,0)</f>
        <v>0</v>
      </c>
      <c r="Q807" s="71" t="n">
        <f aca="false">IF(D807&gt;=hwind,vyw,0)</f>
        <v>0</v>
      </c>
      <c r="R807" s="70" t="n">
        <f aca="false">-const*$M807*$K807*(G807-P807)</f>
        <v>-0.372335371008135</v>
      </c>
      <c r="S807" s="70" t="n">
        <f aca="false">-const*$M807*$K807*(H807-Q807)</f>
        <v>-12.5132740938964</v>
      </c>
      <c r="T807" s="70" t="n">
        <f aca="false">-const*$M807*$K807*I807</f>
        <v>19.9535671674581</v>
      </c>
      <c r="U807" s="72" t="n">
        <f aca="false">omega*EXP(-A807/tau)*30/PI()</f>
        <v>5031.17244854844</v>
      </c>
      <c r="V807" s="70" t="n">
        <f aca="false">const*($O807/omega)*K807*(wy*I807-wz*(H807-Q807))</f>
        <v>0.101792209142822</v>
      </c>
      <c r="W807" s="70" t="n">
        <f aca="false">const*($O807/omega)*K807*(wz*(G807-P807)-wx*I807)</f>
        <v>15.1639902022724</v>
      </c>
      <c r="X807" s="70" t="n">
        <f aca="false">const*($O807/omega)*K807*(wx*(H807-Q807)-wy*(G807-P807))</f>
        <v>9.51153570714293</v>
      </c>
      <c r="Y807" s="70" t="n">
        <f aca="false">R807+V807</f>
        <v>-0.270543161865312</v>
      </c>
      <c r="Z807" s="70" t="n">
        <f aca="false">S807+W807</f>
        <v>2.650716108376</v>
      </c>
      <c r="AA807" s="70" t="n">
        <f aca="false">T807+X807-32.174</f>
        <v>-2.70889712539902</v>
      </c>
      <c r="AB807" s="0" t="n">
        <f aca="false">IF(($D807-height)*($D808-height)&lt;0,1,0)</f>
        <v>0</v>
      </c>
    </row>
    <row r="808" customFormat="false" ht="12.75" hidden="false" customHeight="false" outlineLevel="0" collapsed="false">
      <c r="A808" s="0" t="n">
        <f aca="false">A807+dt</f>
        <v>7.75999999999988</v>
      </c>
      <c r="B808" s="70" t="n">
        <f aca="false">B807+G807*dt+0.5*Y807*dt*dt</f>
        <v>16.6951126336471</v>
      </c>
      <c r="C808" s="70" t="n">
        <f aca="false">C807+H807*dt+0.5*Z807*dt*dt</f>
        <v>405.094056175207</v>
      </c>
      <c r="D808" s="70" t="n">
        <f aca="false">D807+I807*dt+0.5*AA807*dt*dt</f>
        <v>-281.669647763832</v>
      </c>
      <c r="E808" s="1" t="n">
        <f aca="false">SQRT(B808^2+C808^2)</f>
        <v>405.437937463099</v>
      </c>
      <c r="F808" s="1" t="n">
        <f aca="false">ATAN2(C808,B808)*180/PI()</f>
        <v>2.35999135316599</v>
      </c>
      <c r="G808" s="69" t="n">
        <f aca="false">G807+Y807*dt</f>
        <v>1.53948640768768</v>
      </c>
      <c r="H808" s="69" t="n">
        <f aca="false">H807+Z807*dt</f>
        <v>51.8557737127937</v>
      </c>
      <c r="I808" s="69" t="n">
        <f aca="false">I807+AA807*dt</f>
        <v>-82.6736244518497</v>
      </c>
      <c r="J808" s="1" t="n">
        <f aca="false">SQRT(G808^2+H808^2+I808^2)</f>
        <v>97.6028660734786</v>
      </c>
      <c r="K808" s="1" t="n">
        <f aca="false">IF(D808&gt;=hwind,SQRT((G808-vxw)^2+(H808-vyw)^2+I808^2),J808)</f>
        <v>97.6028660734786</v>
      </c>
      <c r="L808" s="1" t="n">
        <f aca="false">J808/1.467</f>
        <v>66.5322877119827</v>
      </c>
      <c r="M808" s="70" t="n">
        <f aca="false">cd0+cdspin*(spin/1000)*EXP(-A808/(tau*146.7/K808))</f>
        <v>0.460941570531789</v>
      </c>
      <c r="N808" s="71" t="n">
        <f aca="false">(romega/K808)*EXP(-A808/(tau*146.7/K808))</f>
        <v>0.712129600122903</v>
      </c>
      <c r="O808" s="71" t="n">
        <f aca="false">cl2_*N808/(cl0+cl1_*N808)</f>
        <v>0.355367018345589</v>
      </c>
      <c r="P808" s="71" t="n">
        <f aca="false">IF(D808&gt;=hwind,vxw,0)</f>
        <v>0</v>
      </c>
      <c r="Q808" s="71" t="n">
        <f aca="false">IF(D808&gt;=hwind,vyw,0)</f>
        <v>0</v>
      </c>
      <c r="R808" s="70" t="n">
        <f aca="false">-const*$M808*$K808*(G808-P808)</f>
        <v>-0.371786025884398</v>
      </c>
      <c r="S808" s="70" t="n">
        <f aca="false">-const*$M808*$K808*(H808-Q808)</f>
        <v>-12.5231713197116</v>
      </c>
      <c r="T808" s="70" t="n">
        <f aca="false">-const*$M808*$K808*I808</f>
        <v>19.9656834428174</v>
      </c>
      <c r="U808" s="72" t="n">
        <f aca="false">omega*EXP(-A808/tau)*30/PI()</f>
        <v>5029.49567054412</v>
      </c>
      <c r="V808" s="70" t="n">
        <f aca="false">const*($O808/omega)*K808*(wy*I808-wz*(H808-Q808))</f>
        <v>0.102082180821909</v>
      </c>
      <c r="W808" s="70" t="n">
        <f aca="false">const*($O808/omega)*K808*(wz*(G808-P808)-wx*I808)</f>
        <v>15.1721662534725</v>
      </c>
      <c r="X808" s="70" t="n">
        <f aca="false">const*($O808/omega)*K808*(wx*(H808-Q808)-wy*(G808-P808))</f>
        <v>9.51841145613631</v>
      </c>
      <c r="Y808" s="70" t="n">
        <f aca="false">R808+V808</f>
        <v>-0.269703845062488</v>
      </c>
      <c r="Z808" s="70" t="n">
        <f aca="false">S808+W808</f>
        <v>2.64899493376089</v>
      </c>
      <c r="AA808" s="70" t="n">
        <f aca="false">T808+X808-32.174</f>
        <v>-2.68990510104628</v>
      </c>
      <c r="AB808" s="0" t="n">
        <f aca="false">IF(($D808-height)*($D809-height)&lt;0,1,0)</f>
        <v>0</v>
      </c>
    </row>
    <row r="809" customFormat="false" ht="12.75" hidden="false" customHeight="false" outlineLevel="0" collapsed="false">
      <c r="A809" s="0" t="n">
        <f aca="false">A808+dt</f>
        <v>7.76999999999988</v>
      </c>
      <c r="B809" s="70" t="n">
        <f aca="false">B808+G808*dt+0.5*Y808*dt*dt</f>
        <v>16.7104940125317</v>
      </c>
      <c r="C809" s="70" t="n">
        <f aca="false">C808+H808*dt+0.5*Z808*dt*dt</f>
        <v>405.612746362082</v>
      </c>
      <c r="D809" s="70" t="n">
        <f aca="false">D808+I808*dt+0.5*AA808*dt*dt</f>
        <v>-282.496518503606</v>
      </c>
      <c r="E809" s="1" t="n">
        <f aca="false">SQRT(B809^2+C809^2)</f>
        <v>405.956821129456</v>
      </c>
      <c r="F809" s="1" t="n">
        <f aca="false">ATAN2(C809,B809)*180/PI()</f>
        <v>2.35914589959604</v>
      </c>
      <c r="G809" s="69" t="n">
        <f aca="false">G808+Y808*dt</f>
        <v>1.53678936923706</v>
      </c>
      <c r="H809" s="69" t="n">
        <f aca="false">H808+Z808*dt</f>
        <v>51.8822636621313</v>
      </c>
      <c r="I809" s="69" t="n">
        <f aca="false">I808+AA808*dt</f>
        <v>-82.7005235028602</v>
      </c>
      <c r="J809" s="1" t="n">
        <f aca="false">SQRT(G809^2+H809^2+I809^2)</f>
        <v>97.6396824652735</v>
      </c>
      <c r="K809" s="1" t="n">
        <f aca="false">IF(D809&gt;=hwind,SQRT((G809-vxw)^2+(H809-vyw)^2+I809^2),J809)</f>
        <v>97.6396824652735</v>
      </c>
      <c r="L809" s="1" t="n">
        <f aca="false">J809/1.467</f>
        <v>66.5573840935743</v>
      </c>
      <c r="M809" s="70" t="n">
        <f aca="false">cd0+cdspin*(spin/1000)*EXP(-A809/(tau*146.7/K809))</f>
        <v>0.460895652690076</v>
      </c>
      <c r="N809" s="71" t="n">
        <f aca="false">(romega/K809)*EXP(-A809/(tau*146.7/K809))</f>
        <v>0.71165696788977</v>
      </c>
      <c r="O809" s="71" t="n">
        <f aca="false">cl2_*N809/(cl0+cl1_*N809)</f>
        <v>0.355305723571732</v>
      </c>
      <c r="P809" s="71" t="n">
        <f aca="false">IF(D809&gt;=hwind,vxw,0)</f>
        <v>0</v>
      </c>
      <c r="Q809" s="71" t="n">
        <f aca="false">IF(D809&gt;=hwind,vyw,0)</f>
        <v>0</v>
      </c>
      <c r="R809" s="70" t="n">
        <f aca="false">-const*$M809*$K809*(G809-P809)</f>
        <v>-0.371237699796058</v>
      </c>
      <c r="S809" s="70" t="n">
        <f aca="false">-const*$M809*$K809*(H809-Q809)</f>
        <v>-12.5330462376274</v>
      </c>
      <c r="T809" s="70" t="n">
        <f aca="false">-const*$M809*$K809*I809</f>
        <v>19.9777228628108</v>
      </c>
      <c r="U809" s="72" t="n">
        <f aca="false">omega*EXP(-A809/tau)*30/PI()</f>
        <v>5027.81945137265</v>
      </c>
      <c r="V809" s="70" t="n">
        <f aca="false">const*($O809/omega)*K809*(wy*I809-wz*(H809-Q809))</f>
        <v>0.102374408894656</v>
      </c>
      <c r="W809" s="70" t="n">
        <f aca="false">const*($O809/omega)*K809*(wz*(G809-P809)-wx*I809)</f>
        <v>15.1802880234833</v>
      </c>
      <c r="X809" s="70" t="n">
        <f aca="false">const*($O809/omega)*K809*(wx*(H809-Q809)-wy*(G809-P809))</f>
        <v>9.5252726372099</v>
      </c>
      <c r="Y809" s="70" t="n">
        <f aca="false">R809+V809</f>
        <v>-0.268863290901402</v>
      </c>
      <c r="Z809" s="70" t="n">
        <f aca="false">S809+W809</f>
        <v>2.64724178585594</v>
      </c>
      <c r="AA809" s="70" t="n">
        <f aca="false">T809+X809-32.174</f>
        <v>-2.67100449997931</v>
      </c>
      <c r="AB809" s="0" t="n">
        <f aca="false">IF(($D809-height)*($D810-height)&lt;0,1,0)</f>
        <v>0</v>
      </c>
    </row>
    <row r="810" customFormat="false" ht="12.75" hidden="false" customHeight="false" outlineLevel="0" collapsed="false">
      <c r="A810" s="0" t="n">
        <f aca="false">A809+dt</f>
        <v>7.77999999999988</v>
      </c>
      <c r="B810" s="70" t="n">
        <f aca="false">B809+G809*dt+0.5*Y809*dt*dt</f>
        <v>16.7258484630595</v>
      </c>
      <c r="C810" s="70" t="n">
        <f aca="false">C809+H809*dt+0.5*Z809*dt*dt</f>
        <v>406.131701360792</v>
      </c>
      <c r="D810" s="70" t="n">
        <f aca="false">D809+I809*dt+0.5*AA809*dt*dt</f>
        <v>-283.323657288859</v>
      </c>
      <c r="E810" s="1" t="n">
        <f aca="false">SQRT(B810^2+C810^2)</f>
        <v>406.475968363471</v>
      </c>
      <c r="F810" s="1" t="n">
        <f aca="false">ATAN2(C810,B810)*180/PI()</f>
        <v>2.35829727604823</v>
      </c>
      <c r="G810" s="69" t="n">
        <f aca="false">G809+Y809*dt</f>
        <v>1.53410073632804</v>
      </c>
      <c r="H810" s="69" t="n">
        <f aca="false">H809+Z809*dt</f>
        <v>51.9087360799899</v>
      </c>
      <c r="I810" s="69" t="n">
        <f aca="false">I809+AA809*dt</f>
        <v>-82.72723354786</v>
      </c>
      <c r="J810" s="1" t="n">
        <f aca="false">SQRT(G810^2+H810^2+I810^2)</f>
        <v>97.6763303824085</v>
      </c>
      <c r="K810" s="1" t="n">
        <f aca="false">IF(D810&gt;=hwind,SQRT((G810-vxw)^2+(H810-vyw)^2+I810^2),J810)</f>
        <v>97.6763303824085</v>
      </c>
      <c r="L810" s="1" t="n">
        <f aca="false">J810/1.467</f>
        <v>66.5823656321803</v>
      </c>
      <c r="M810" s="70" t="n">
        <f aca="false">cd0+cdspin*(spin/1000)*EXP(-A810/(tau*146.7/K810))</f>
        <v>0.460849768903717</v>
      </c>
      <c r="N810" s="71" t="n">
        <f aca="false">(romega/K810)*EXP(-A810/(tau*146.7/K810))</f>
        <v>0.711186069943084</v>
      </c>
      <c r="O810" s="71" t="n">
        <f aca="false">cl2_*N810/(cl0+cl1_*N810)</f>
        <v>0.355244593759422</v>
      </c>
      <c r="P810" s="71" t="n">
        <f aca="false">IF(D810&gt;=hwind,vxw,0)</f>
        <v>0</v>
      </c>
      <c r="Q810" s="71" t="n">
        <f aca="false">IF(D810&gt;=hwind,vyw,0)</f>
        <v>0</v>
      </c>
      <c r="R810" s="70" t="n">
        <f aca="false">-const*$M810*$K810*(G810-P810)</f>
        <v>-0.370690403389439</v>
      </c>
      <c r="S810" s="70" t="n">
        <f aca="false">-const*$M810*$K810*(H810-Q810)</f>
        <v>-12.542898820963</v>
      </c>
      <c r="T810" s="70" t="n">
        <f aca="false">-const*$M810*$K810*I810</f>
        <v>19.9896857155221</v>
      </c>
      <c r="U810" s="72" t="n">
        <f aca="false">omega*EXP(-A810/tau)*30/PI()</f>
        <v>5026.1437908478</v>
      </c>
      <c r="V810" s="70" t="n">
        <f aca="false">const*($O810/omega)*K810*(wy*I810-wz*(H810-Q810))</f>
        <v>0.102668873271077</v>
      </c>
      <c r="W810" s="70" t="n">
        <f aca="false">const*($O810/omega)*K810*(wz*(G810-P810)-wx*I810)</f>
        <v>15.188355730885</v>
      </c>
      <c r="X810" s="70" t="n">
        <f aca="false">const*($O810/omega)*K810*(wx*(H810-Q810)-wy*(G810-P810))</f>
        <v>9.53211922723594</v>
      </c>
      <c r="Y810" s="70" t="n">
        <f aca="false">R810+V810</f>
        <v>-0.268021530118362</v>
      </c>
      <c r="Z810" s="70" t="n">
        <f aca="false">S810+W810</f>
        <v>2.64545690992203</v>
      </c>
      <c r="AA810" s="70" t="n">
        <f aca="false">T810+X810-32.174</f>
        <v>-2.65219505724197</v>
      </c>
      <c r="AB810" s="0" t="n">
        <f aca="false">IF(($D810-height)*($D811-height)&lt;0,1,0)</f>
        <v>0</v>
      </c>
    </row>
    <row r="811" customFormat="false" ht="12.75" hidden="false" customHeight="false" outlineLevel="0" collapsed="false">
      <c r="A811" s="0" t="n">
        <f aca="false">A810+dt</f>
        <v>7.78999999999988</v>
      </c>
      <c r="B811" s="70" t="n">
        <f aca="false">B810+G810*dt+0.5*Y810*dt*dt</f>
        <v>16.7411760693463</v>
      </c>
      <c r="C811" s="70" t="n">
        <f aca="false">C810+H810*dt+0.5*Z810*dt*dt</f>
        <v>406.650920994438</v>
      </c>
      <c r="D811" s="70" t="n">
        <f aca="false">D810+I810*dt+0.5*AA810*dt*dt</f>
        <v>-284.151062234091</v>
      </c>
      <c r="E811" s="1" t="n">
        <f aca="false">SQRT(B811^2+C811^2)</f>
        <v>406.995378993189</v>
      </c>
      <c r="F811" s="1" t="n">
        <f aca="false">ATAN2(C811,B811)*180/PI()</f>
        <v>2.35744550915752</v>
      </c>
      <c r="G811" s="69" t="n">
        <f aca="false">G810+Y810*dt</f>
        <v>1.53142052102686</v>
      </c>
      <c r="H811" s="69" t="n">
        <f aca="false">H810+Z810*dt</f>
        <v>51.9351906490891</v>
      </c>
      <c r="I811" s="69" t="n">
        <f aca="false">I810+AA810*dt</f>
        <v>-82.7537554984324</v>
      </c>
      <c r="J811" s="1" t="n">
        <f aca="false">SQRT(G811^2+H811^2+I811^2)</f>
        <v>97.712810448087</v>
      </c>
      <c r="K811" s="1" t="n">
        <f aca="false">IF(D811&gt;=hwind,SQRT((G811-vxw)^2+(H811-vyw)^2+I811^2),J811)</f>
        <v>97.712810448087</v>
      </c>
      <c r="L811" s="1" t="n">
        <f aca="false">J811/1.467</f>
        <v>66.6072327526156</v>
      </c>
      <c r="M811" s="70" t="n">
        <f aca="false">cd0+cdspin*(spin/1000)*EXP(-A811/(tau*146.7/K811))</f>
        <v>0.460803919158231</v>
      </c>
      <c r="N811" s="71" t="n">
        <f aca="false">(romega/K811)*EXP(-A811/(tau*146.7/K811))</f>
        <v>0.710716897298513</v>
      </c>
      <c r="O811" s="71" t="n">
        <f aca="false">cl2_*N811/(cl0+cl1_*N811)</f>
        <v>0.355183628314331</v>
      </c>
      <c r="P811" s="71" t="n">
        <f aca="false">IF(D811&gt;=hwind,vxw,0)</f>
        <v>0</v>
      </c>
      <c r="Q811" s="71" t="n">
        <f aca="false">IF(D811&gt;=hwind,vyw,0)</f>
        <v>0</v>
      </c>
      <c r="R811" s="70" t="n">
        <f aca="false">-const*$M811*$K811*(G811-P811)</f>
        <v>-0.370144147195234</v>
      </c>
      <c r="S811" s="70" t="n">
        <f aca="false">-const*$M811*$K811*(H811-Q811)</f>
        <v>-12.5527290435805</v>
      </c>
      <c r="T811" s="70" t="n">
        <f aca="false">-const*$M811*$K811*I811</f>
        <v>20.0015722889957</v>
      </c>
      <c r="U811" s="72" t="n">
        <f aca="false">omega*EXP(-A811/tau)*30/PI()</f>
        <v>5024.46868878337</v>
      </c>
      <c r="V811" s="70" t="n">
        <f aca="false">const*($O811/omega)*K811*(wy*I811-wz*(H811-Q811))</f>
        <v>0.102965553928505</v>
      </c>
      <c r="W811" s="70" t="n">
        <f aca="false">const*($O811/omega)*K811*(wz*(G811-P811)-wx*I811)</f>
        <v>15.1963695940388</v>
      </c>
      <c r="X811" s="70" t="n">
        <f aca="false">const*($O811/omega)*K811*(wx*(H811-Q811)-wy*(G811-P811))</f>
        <v>9.5389512034608</v>
      </c>
      <c r="Y811" s="70" t="n">
        <f aca="false">R811+V811</f>
        <v>-0.267178593266729</v>
      </c>
      <c r="Z811" s="70" t="n">
        <f aca="false">S811+W811</f>
        <v>2.64364055045836</v>
      </c>
      <c r="AA811" s="70" t="n">
        <f aca="false">T811+X811-32.174</f>
        <v>-2.6334765075435</v>
      </c>
      <c r="AB811" s="0" t="n">
        <f aca="false">IF(($D811-height)*($D812-height)&lt;0,1,0)</f>
        <v>0</v>
      </c>
    </row>
    <row r="812" customFormat="false" ht="12.75" hidden="false" customHeight="false" outlineLevel="0" collapsed="false">
      <c r="A812" s="0" t="n">
        <f aca="false">A811+dt</f>
        <v>7.79999999999988</v>
      </c>
      <c r="B812" s="70" t="n">
        <f aca="false">B811+G811*dt+0.5*Y811*dt*dt</f>
        <v>16.7564769156269</v>
      </c>
      <c r="C812" s="70" t="n">
        <f aca="false">C811+H811*dt+0.5*Z811*dt*dt</f>
        <v>407.170405082956</v>
      </c>
      <c r="D812" s="70" t="n">
        <f aca="false">D811+I811*dt+0.5*AA811*dt*dt</f>
        <v>-284.9787314629</v>
      </c>
      <c r="E812" s="1" t="n">
        <f aca="false">SQRT(B812^2+C812^2)</f>
        <v>407.515052843503</v>
      </c>
      <c r="F812" s="1" t="n">
        <f aca="false">ATAN2(C812,B812)*180/PI()</f>
        <v>2.35659062546889</v>
      </c>
      <c r="G812" s="69" t="n">
        <f aca="false">G811+Y811*dt</f>
        <v>1.52874873509419</v>
      </c>
      <c r="H812" s="69" t="n">
        <f aca="false">H811+Z811*dt</f>
        <v>51.9616270545937</v>
      </c>
      <c r="I812" s="69" t="n">
        <f aca="false">I811+AA811*dt</f>
        <v>-82.7800902635078</v>
      </c>
      <c r="J812" s="1" t="n">
        <f aca="false">SQRT(G812^2+H812^2+I812^2)</f>
        <v>97.7491232845095</v>
      </c>
      <c r="K812" s="1" t="n">
        <f aca="false">IF(D812&gt;=hwind,SQRT((G812-vxw)^2+(H812-vyw)^2+I812^2),J812)</f>
        <v>97.7491232845095</v>
      </c>
      <c r="L812" s="1" t="n">
        <f aca="false">J812/1.467</f>
        <v>66.6319858790112</v>
      </c>
      <c r="M812" s="70" t="n">
        <f aca="false">cd0+cdspin*(spin/1000)*EXP(-A812/(tau*146.7/K812))</f>
        <v>0.460758103438522</v>
      </c>
      <c r="N812" s="71" t="n">
        <f aca="false">(romega/K812)*EXP(-A812/(tau*146.7/K812))</f>
        <v>0.710249441019506</v>
      </c>
      <c r="O812" s="71" t="n">
        <f aca="false">cl2_*N812/(cl0+cl1_*N812)</f>
        <v>0.355122826643126</v>
      </c>
      <c r="P812" s="71" t="n">
        <f aca="false">IF(D812&gt;=hwind,vxw,0)</f>
        <v>0</v>
      </c>
      <c r="Q812" s="71" t="n">
        <f aca="false">IF(D812&gt;=hwind,vyw,0)</f>
        <v>0</v>
      </c>
      <c r="R812" s="70" t="n">
        <f aca="false">-const*$M812*$K812*(G812-P812)</f>
        <v>-0.369598941628951</v>
      </c>
      <c r="S812" s="70" t="n">
        <f aca="false">-const*$M812*$K812*(H812-Q812)</f>
        <v>-12.5625368798835</v>
      </c>
      <c r="T812" s="70" t="n">
        <f aca="false">-const*$M812*$K812*I812</f>
        <v>20.0133828712254</v>
      </c>
      <c r="U812" s="72" t="n">
        <f aca="false">omega*EXP(-A812/tau)*30/PI()</f>
        <v>5022.79414499324</v>
      </c>
      <c r="V812" s="70" t="n">
        <f aca="false">const*($O812/omega)*K812*(wy*I812-wz*(H812-Q812))</f>
        <v>0.10326443091195</v>
      </c>
      <c r="W812" s="70" t="n">
        <f aca="false">const*($O812/omega)*K812*(wz*(G812-P812)-wx*I812)</f>
        <v>15.2043298310813</v>
      </c>
      <c r="X812" s="70" t="n">
        <f aca="false">const*($O812/omega)*K812*(wx*(H812-Q812)-wy*(G812-P812))</f>
        <v>9.54576854350402</v>
      </c>
      <c r="Y812" s="70" t="n">
        <f aca="false">R812+V812</f>
        <v>-0.266334510717001</v>
      </c>
      <c r="Z812" s="70" t="n">
        <f aca="false">S812+W812</f>
        <v>2.64179295119775</v>
      </c>
      <c r="AA812" s="70" t="n">
        <f aca="false">T812+X812-32.174</f>
        <v>-2.61484858527061</v>
      </c>
      <c r="AB812" s="0" t="n">
        <f aca="false">IF(($D812-height)*($D813-height)&lt;0,1,0)</f>
        <v>0</v>
      </c>
    </row>
    <row r="813" customFormat="false" ht="12.75" hidden="false" customHeight="false" outlineLevel="0" collapsed="false">
      <c r="A813" s="0" t="n">
        <f aca="false">A812+dt</f>
        <v>7.80999999999988</v>
      </c>
      <c r="B813" s="70" t="n">
        <f aca="false">B812+G812*dt+0.5*Y812*dt*dt</f>
        <v>16.7717510862523</v>
      </c>
      <c r="C813" s="70" t="n">
        <f aca="false">C812+H812*dt+0.5*Z812*dt*dt</f>
        <v>407.69015344315</v>
      </c>
      <c r="D813" s="70" t="n">
        <f aca="false">D812+I812*dt+0.5*AA812*dt*dt</f>
        <v>-285.806663107965</v>
      </c>
      <c r="E813" s="1" t="n">
        <f aca="false">SQRT(B813^2+C813^2)</f>
        <v>408.034989736172</v>
      </c>
      <c r="F813" s="1" t="n">
        <f aca="false">ATAN2(C813,B813)*180/PI()</f>
        <v>2.35573265143706</v>
      </c>
      <c r="G813" s="69" t="n">
        <f aca="false">G812+Y812*dt</f>
        <v>1.52608538998702</v>
      </c>
      <c r="H813" s="69" t="n">
        <f aca="false">H812+Z812*dt</f>
        <v>51.9880449841057</v>
      </c>
      <c r="I813" s="69" t="n">
        <f aca="false">I812+AA812*dt</f>
        <v>-82.8062387493605</v>
      </c>
      <c r="J813" s="1" t="n">
        <f aca="false">SQRT(G813^2+H813^2+I813^2)</f>
        <v>97.7852695128618</v>
      </c>
      <c r="K813" s="1" t="n">
        <f aca="false">IF(D813&gt;=hwind,SQRT((G813-vxw)^2+(H813-vyw)^2+I813^2),J813)</f>
        <v>97.7852695128618</v>
      </c>
      <c r="L813" s="1" t="n">
        <f aca="false">J813/1.467</f>
        <v>66.656625434807</v>
      </c>
      <c r="M813" s="70" t="n">
        <f aca="false">cd0+cdspin*(spin/1000)*EXP(-A813/(tau*146.7/K813))</f>
        <v>0.460712321728893</v>
      </c>
      <c r="N813" s="71" t="n">
        <f aca="false">(romega/K813)*EXP(-A813/(tau*146.7/K813))</f>
        <v>0.709783692217031</v>
      </c>
      <c r="O813" s="71" t="n">
        <f aca="false">cl2_*N813/(cl0+cl1_*N813)</f>
        <v>0.355062188153482</v>
      </c>
      <c r="P813" s="71" t="n">
        <f aca="false">IF(D813&gt;=hwind,vxw,0)</f>
        <v>0</v>
      </c>
      <c r="Q813" s="71" t="n">
        <f aca="false">IF(D813&gt;=hwind,vyw,0)</f>
        <v>0</v>
      </c>
      <c r="R813" s="70" t="n">
        <f aca="false">-const*$M813*$K813*(G813-P813)</f>
        <v>-0.36905479699136</v>
      </c>
      <c r="S813" s="70" t="n">
        <f aca="false">-const*$M813*$K813*(H813-Q813)</f>
        <v>-12.5723223048155</v>
      </c>
      <c r="T813" s="70" t="n">
        <f aca="false">-const*$M813*$K813*I813</f>
        <v>20.0251177501432</v>
      </c>
      <c r="U813" s="72" t="n">
        <f aca="false">omega*EXP(-A813/tau)*30/PI()</f>
        <v>5021.12015929136</v>
      </c>
      <c r="V813" s="70" t="n">
        <f aca="false">const*($O813/omega)*K813*(wy*I813-wz*(H813-Q813))</f>
        <v>0.10356548433445</v>
      </c>
      <c r="W813" s="70" t="n">
        <f aca="false">const*($O813/omega)*K813*(wz*(G813-P813)-wx*I813)</f>
        <v>15.2122366599174</v>
      </c>
      <c r="X813" s="70" t="n">
        <f aca="false">const*($O813/omega)*K813*(wx*(H813-Q813)-wy*(G813-P813))</f>
        <v>9.5525712253572</v>
      </c>
      <c r="Y813" s="70" t="n">
        <f aca="false">R813+V813</f>
        <v>-0.26548931265691</v>
      </c>
      <c r="Z813" s="70" t="n">
        <f aca="false">S813+W813</f>
        <v>2.63991435510198</v>
      </c>
      <c r="AA813" s="70" t="n">
        <f aca="false">T813+X813-32.174</f>
        <v>-2.59631102449956</v>
      </c>
      <c r="AB813" s="0" t="n">
        <f aca="false">IF(($D813-height)*($D814-height)&lt;0,1,0)</f>
        <v>0</v>
      </c>
    </row>
    <row r="814" customFormat="false" ht="12.75" hidden="false" customHeight="false" outlineLevel="0" collapsed="false">
      <c r="A814" s="0" t="n">
        <f aca="false">A813+dt</f>
        <v>7.81999999999988</v>
      </c>
      <c r="B814" s="70" t="n">
        <f aca="false">B813+G813*dt+0.5*Y813*dt*dt</f>
        <v>16.7869986656866</v>
      </c>
      <c r="C814" s="70" t="n">
        <f aca="false">C813+H813*dt+0.5*Z813*dt*dt</f>
        <v>408.210165888709</v>
      </c>
      <c r="D814" s="70" t="n">
        <f aca="false">D813+I813*dt+0.5*AA813*dt*dt</f>
        <v>-286.63485531101</v>
      </c>
      <c r="E814" s="1" t="n">
        <f aca="false">SQRT(B814^2+C814^2)</f>
        <v>408.555189489852</v>
      </c>
      <c r="F814" s="1" t="n">
        <f aca="false">ATAN2(C814,B814)*180/PI()</f>
        <v>2.35487161342637</v>
      </c>
      <c r="G814" s="69" t="n">
        <f aca="false">G813+Y813*dt</f>
        <v>1.52343049686045</v>
      </c>
      <c r="H814" s="69" t="n">
        <f aca="false">H813+Z813*dt</f>
        <v>52.0144441276567</v>
      </c>
      <c r="I814" s="69" t="n">
        <f aca="false">I813+AA813*dt</f>
        <v>-82.8322018596055</v>
      </c>
      <c r="J814" s="1" t="n">
        <f aca="false">SQRT(G814^2+H814^2+I814^2)</f>
        <v>97.8212497533042</v>
      </c>
      <c r="K814" s="1" t="n">
        <f aca="false">IF(D814&gt;=hwind,SQRT((G814-vxw)^2+(H814-vyw)^2+I814^2),J814)</f>
        <v>97.8212497533042</v>
      </c>
      <c r="L814" s="1" t="n">
        <f aca="false">J814/1.467</f>
        <v>66.6811518427432</v>
      </c>
      <c r="M814" s="70" t="n">
        <f aca="false">cd0+cdspin*(spin/1000)*EXP(-A814/(tau*146.7/K814))</f>
        <v>0.460666574013047</v>
      </c>
      <c r="N814" s="71" t="n">
        <f aca="false">(romega/K814)*EXP(-A814/(tau*146.7/K814))</f>
        <v>0.709319642049306</v>
      </c>
      <c r="O814" s="71" t="n">
        <f aca="false">cl2_*N814/(cl0+cl1_*N814)</f>
        <v>0.355001712254089</v>
      </c>
      <c r="P814" s="71" t="n">
        <f aca="false">IF(D814&gt;=hwind,vxw,0)</f>
        <v>0</v>
      </c>
      <c r="Q814" s="71" t="n">
        <f aca="false">IF(D814&gt;=hwind,vyw,0)</f>
        <v>0</v>
      </c>
      <c r="R814" s="70" t="n">
        <f aca="false">-const*$M814*$K814*(G814-P814)</f>
        <v>-0.368511723468943</v>
      </c>
      <c r="S814" s="70" t="n">
        <f aca="false">-const*$M814*$K814*(H814-Q814)</f>
        <v>-12.5820852938575</v>
      </c>
      <c r="T814" s="70" t="n">
        <f aca="false">-const*$M814*$K814*I814</f>
        <v>20.0367772136091</v>
      </c>
      <c r="U814" s="72" t="n">
        <f aca="false">omega*EXP(-A814/tau)*30/PI()</f>
        <v>5019.44673149173</v>
      </c>
      <c r="V814" s="70" t="n">
        <f aca="false">const*($O814/omega)*K814*(wy*I814-wz*(H814-Q814))</f>
        <v>0.103868694377415</v>
      </c>
      <c r="W814" s="70" t="n">
        <f aca="false">const*($O814/omega)*K814*(wz*(G814-P814)-wx*I814)</f>
        <v>15.2200902982149</v>
      </c>
      <c r="X814" s="70" t="n">
        <f aca="false">const*($O814/omega)*K814*(wx*(H814-Q814)-wy*(G814-P814))</f>
        <v>9.55935922738299</v>
      </c>
      <c r="Y814" s="70" t="n">
        <f aca="false">R814+V814</f>
        <v>-0.264643029091528</v>
      </c>
      <c r="Z814" s="70" t="n">
        <f aca="false">S814+W814</f>
        <v>2.63800500435741</v>
      </c>
      <c r="AA814" s="70" t="n">
        <f aca="false">T814+X814-32.174</f>
        <v>-2.57786355900793</v>
      </c>
      <c r="AB814" s="0" t="n">
        <f aca="false">IF(($D814-height)*($D815-height)&lt;0,1,0)</f>
        <v>0</v>
      </c>
    </row>
    <row r="815" customFormat="false" ht="12.75" hidden="false" customHeight="false" outlineLevel="0" collapsed="false">
      <c r="A815" s="0" t="n">
        <f aca="false">A814+dt</f>
        <v>7.82999999999988</v>
      </c>
      <c r="B815" s="70" t="n">
        <f aca="false">B814+G814*dt+0.5*Y814*dt*dt</f>
        <v>16.8022197385037</v>
      </c>
      <c r="C815" s="70" t="n">
        <f aca="false">C814+H814*dt+0.5*Z814*dt*dt</f>
        <v>408.730442230235</v>
      </c>
      <c r="D815" s="70" t="n">
        <f aca="false">D814+I814*dt+0.5*AA814*dt*dt</f>
        <v>-287.463306222784</v>
      </c>
      <c r="E815" s="1" t="n">
        <f aca="false">SQRT(B815^2+C815^2)</f>
        <v>409.075651920112</v>
      </c>
      <c r="F815" s="1" t="n">
        <f aca="false">ATAN2(C815,B815)*180/PI()</f>
        <v>2.35400753771053</v>
      </c>
      <c r="G815" s="69" t="n">
        <f aca="false">G814+Y814*dt</f>
        <v>1.52078406656954</v>
      </c>
      <c r="H815" s="69" t="n">
        <f aca="false">H814+Z814*dt</f>
        <v>52.0408241777003</v>
      </c>
      <c r="I815" s="69" t="n">
        <f aca="false">I814+AA814*dt</f>
        <v>-82.8579804951956</v>
      </c>
      <c r="J815" s="1" t="n">
        <f aca="false">SQRT(G815^2+H815^2+I815^2)</f>
        <v>97.8570646249603</v>
      </c>
      <c r="K815" s="1" t="n">
        <f aca="false">IF(D815&gt;=hwind,SQRT((G815-vxw)^2+(H815-vyw)^2+I815^2),J815)</f>
        <v>97.8570646249603</v>
      </c>
      <c r="L815" s="1" t="n">
        <f aca="false">J815/1.467</f>
        <v>66.7055655248536</v>
      </c>
      <c r="M815" s="70" t="n">
        <f aca="false">cd0+cdspin*(spin/1000)*EXP(-A815/(tau*146.7/K815))</f>
        <v>0.460620860274095</v>
      </c>
      <c r="N815" s="71" t="n">
        <f aca="false">(romega/K815)*EXP(-A815/(tau*146.7/K815))</f>
        <v>0.708857281721535</v>
      </c>
      <c r="O815" s="71" t="n">
        <f aca="false">cl2_*N815/(cl0+cl1_*N815)</f>
        <v>0.354941398354659</v>
      </c>
      <c r="P815" s="71" t="n">
        <f aca="false">IF(D815&gt;=hwind,vxw,0)</f>
        <v>0</v>
      </c>
      <c r="Q815" s="71" t="n">
        <f aca="false">IF(D815&gt;=hwind,vyw,0)</f>
        <v>0</v>
      </c>
      <c r="R815" s="70" t="n">
        <f aca="false">-const*$M815*$K815*(G815-P815)</f>
        <v>-0.367969731134347</v>
      </c>
      <c r="S815" s="70" t="n">
        <f aca="false">-const*$M815*$K815*(H815-Q815)</f>
        <v>-12.5918258230269</v>
      </c>
      <c r="T815" s="70" t="n">
        <f aca="false">-const*$M815*$K815*I815</f>
        <v>20.0483615493995</v>
      </c>
      <c r="U815" s="72" t="n">
        <f aca="false">omega*EXP(-A815/tau)*30/PI()</f>
        <v>5017.7738614084</v>
      </c>
      <c r="V815" s="70" t="n">
        <f aca="false">const*($O815/omega)*K815*(wy*I815-wz*(H815-Q815))</f>
        <v>0.10417404129096</v>
      </c>
      <c r="W815" s="70" t="n">
        <f aca="false">const*($O815/omega)*K815*(wz*(G815-P815)-wx*I815)</f>
        <v>15.2278909633974</v>
      </c>
      <c r="X815" s="70" t="n">
        <f aca="false">const*($O815/omega)*K815*(wx*(H815-Q815)-wy*(G815-P815))</f>
        <v>9.56613252831402</v>
      </c>
      <c r="Y815" s="70" t="n">
        <f aca="false">R815+V815</f>
        <v>-0.263795689843387</v>
      </c>
      <c r="Z815" s="70" t="n">
        <f aca="false">S815+W815</f>
        <v>2.63606514037045</v>
      </c>
      <c r="AA815" s="70" t="n">
        <f aca="false">T815+X815-32.174</f>
        <v>-2.55950592228649</v>
      </c>
      <c r="AB815" s="0" t="n">
        <f aca="false">IF(($D815-height)*($D816-height)&lt;0,1,0)</f>
        <v>0</v>
      </c>
    </row>
    <row r="816" customFormat="false" ht="12.75" hidden="false" customHeight="false" outlineLevel="0" collapsed="false">
      <c r="A816" s="0" t="n">
        <f aca="false">A815+dt</f>
        <v>7.83999999999988</v>
      </c>
      <c r="B816" s="70" t="n">
        <f aca="false">B815+G815*dt+0.5*Y815*dt*dt</f>
        <v>16.8174143893849</v>
      </c>
      <c r="C816" s="70" t="n">
        <f aca="false">C815+H815*dt+0.5*Z815*dt*dt</f>
        <v>409.250982275269</v>
      </c>
      <c r="D816" s="70" t="n">
        <f aca="false">D815+I815*dt+0.5*AA815*dt*dt</f>
        <v>-288.292014003032</v>
      </c>
      <c r="E816" s="1" t="n">
        <f aca="false">SQRT(B816^2+C816^2)</f>
        <v>409.596376839465</v>
      </c>
      <c r="F816" s="1" t="n">
        <f aca="false">ATAN2(C816,B816)*180/PI()</f>
        <v>2.3531404504724</v>
      </c>
      <c r="G816" s="69" t="n">
        <f aca="false">G815+Y815*dt</f>
        <v>1.5181461096711</v>
      </c>
      <c r="H816" s="69" t="n">
        <f aca="false">H815+Z815*dt</f>
        <v>52.067184829104</v>
      </c>
      <c r="I816" s="69" t="n">
        <f aca="false">I815+AA815*dt</f>
        <v>-82.8835755544185</v>
      </c>
      <c r="J816" s="1" t="n">
        <f aca="false">SQRT(G816^2+H816^2+I816^2)</f>
        <v>97.8927147459063</v>
      </c>
      <c r="K816" s="1" t="n">
        <f aca="false">IF(D816&gt;=hwind,SQRT((G816-vxw)^2+(H816-vyw)^2+I816^2),J816)</f>
        <v>97.8927147459063</v>
      </c>
      <c r="L816" s="1" t="n">
        <f aca="false">J816/1.467</f>
        <v>66.7298669024583</v>
      </c>
      <c r="M816" s="70" t="n">
        <f aca="false">cd0+cdspin*(spin/1000)*EXP(-A816/(tau*146.7/K816))</f>
        <v>0.460575180494559</v>
      </c>
      <c r="N816" s="71" t="n">
        <f aca="false">(romega/K816)*EXP(-A816/(tau*146.7/K816))</f>
        <v>0.708396602485648</v>
      </c>
      <c r="O816" s="71" t="n">
        <f aca="false">cl2_*N816/(cl0+cl1_*N816)</f>
        <v>0.354881245865935</v>
      </c>
      <c r="P816" s="71" t="n">
        <f aca="false">IF(D816&gt;=hwind,vxw,0)</f>
        <v>0</v>
      </c>
      <c r="Q816" s="71" t="n">
        <f aca="false">IF(D816&gt;=hwind,vyw,0)</f>
        <v>0</v>
      </c>
      <c r="R816" s="70" t="n">
        <f aca="false">-const*$M816*$K816*(G816-P816)</f>
        <v>-0.367428829946838</v>
      </c>
      <c r="S816" s="70" t="n">
        <f aca="false">-const*$M816*$K816*(H816-Q816)</f>
        <v>-12.6015438688757</v>
      </c>
      <c r="T816" s="70" t="n">
        <f aca="false">-const*$M816*$K816*I816</f>
        <v>20.0598710451973</v>
      </c>
      <c r="U816" s="72" t="n">
        <f aca="false">omega*EXP(-A816/tau)*30/PI()</f>
        <v>5016.10154885551</v>
      </c>
      <c r="V816" s="70" t="n">
        <f aca="false">const*($O816/omega)*K816*(wy*I816-wz*(H816-Q816))</f>
        <v>0.104481505394233</v>
      </c>
      <c r="W816" s="70" t="n">
        <f aca="false">const*($O816/omega)*K816*(wz*(G816-P816)-wx*I816)</f>
        <v>15.2356388726391</v>
      </c>
      <c r="X816" s="70" t="n">
        <f aca="false">const*($O816/omega)*K816*(wx*(H816-Q816)-wy*(G816-P816))</f>
        <v>9.5728911072518</v>
      </c>
      <c r="Y816" s="70" t="n">
        <f aca="false">R816+V816</f>
        <v>-0.262947324552604</v>
      </c>
      <c r="Z816" s="70" t="n">
        <f aca="false">S816+W816</f>
        <v>2.63409500376333</v>
      </c>
      <c r="AA816" s="70" t="n">
        <f aca="false">T816+X816-32.174</f>
        <v>-2.54123784755087</v>
      </c>
      <c r="AB816" s="0" t="n">
        <f aca="false">IF(($D816-height)*($D817-height)&lt;0,1,0)</f>
        <v>0</v>
      </c>
    </row>
    <row r="817" customFormat="false" ht="12.75" hidden="false" customHeight="false" outlineLevel="0" collapsed="false">
      <c r="A817" s="0" t="n">
        <f aca="false">A816+dt</f>
        <v>7.84999999999988</v>
      </c>
      <c r="B817" s="70" t="n">
        <f aca="false">B816+G816*dt+0.5*Y816*dt*dt</f>
        <v>16.8325827031154</v>
      </c>
      <c r="C817" s="70" t="n">
        <f aca="false">C816+H816*dt+0.5*Z816*dt*dt</f>
        <v>409.771785828311</v>
      </c>
      <c r="D817" s="70" t="n">
        <f aca="false">D816+I816*dt+0.5*AA816*dt*dt</f>
        <v>-289.120976820468</v>
      </c>
      <c r="E817" s="1" t="n">
        <f aca="false">SQRT(B817^2+C817^2)</f>
        <v>410.117364057388</v>
      </c>
      <c r="F817" s="1" t="n">
        <f aca="false">ATAN2(C817,B817)*180/PI()</f>
        <v>2.35227037780387</v>
      </c>
      <c r="G817" s="69" t="n">
        <f aca="false">G816+Y816*dt</f>
        <v>1.51551663642558</v>
      </c>
      <c r="H817" s="69" t="n">
        <f aca="false">H816+Z816*dt</f>
        <v>52.0935257791416</v>
      </c>
      <c r="I817" s="69" t="n">
        <f aca="false">I816+AA816*dt</f>
        <v>-82.908987932894</v>
      </c>
      <c r="J817" s="1" t="n">
        <f aca="false">SQRT(G817^2+H817^2+I817^2)</f>
        <v>97.9282007331603</v>
      </c>
      <c r="K817" s="1" t="n">
        <f aca="false">IF(D817&gt;=hwind,SQRT((G817-vxw)^2+(H817-vyw)^2+I817^2),J817)</f>
        <v>97.9282007331603</v>
      </c>
      <c r="L817" s="1" t="n">
        <f aca="false">J817/1.467</f>
        <v>66.7540563961556</v>
      </c>
      <c r="M817" s="70" t="n">
        <f aca="false">cd0+cdspin*(spin/1000)*EXP(-A817/(tau*146.7/K817))</f>
        <v>0.460529534656383</v>
      </c>
      <c r="N817" s="71" t="n">
        <f aca="false">(romega/K817)*EXP(-A817/(tau*146.7/K817))</f>
        <v>0.707937595640036</v>
      </c>
      <c r="O817" s="71" t="n">
        <f aca="false">cl2_*N817/(cl0+cl1_*N817)</f>
        <v>0.3548212541997</v>
      </c>
      <c r="P817" s="71" t="n">
        <f aca="false">IF(D817&gt;=hwind,vxw,0)</f>
        <v>0</v>
      </c>
      <c r="Q817" s="71" t="n">
        <f aca="false">IF(D817&gt;=hwind,vyw,0)</f>
        <v>0</v>
      </c>
      <c r="R817" s="70" t="n">
        <f aca="false">-const*$M817*$K817*(G817-P817)</f>
        <v>-0.366889029752765</v>
      </c>
      <c r="S817" s="70" t="n">
        <f aca="false">-const*$M817*$K817*(H817-Q817)</f>
        <v>-12.6112394084883</v>
      </c>
      <c r="T817" s="70" t="n">
        <f aca="false">-const*$M817*$K817*I817</f>
        <v>20.0713059885812</v>
      </c>
      <c r="U817" s="72" t="n">
        <f aca="false">omega*EXP(-A817/tau)*30/PI()</f>
        <v>5014.42979364724</v>
      </c>
      <c r="V817" s="70" t="n">
        <f aca="false">const*($O817/omega)*K817*(wy*I817-wz*(H817-Q817))</f>
        <v>0.104791067075733</v>
      </c>
      <c r="W817" s="70" t="n">
        <f aca="false">const*($O817/omega)*K817*(wz*(G817-P817)-wx*I817)</f>
        <v>15.2433342428582</v>
      </c>
      <c r="X817" s="70" t="n">
        <f aca="false">const*($O817/omega)*K817*(wx*(H817-Q817)-wy*(G817-P817))</f>
        <v>9.57963494366565</v>
      </c>
      <c r="Y817" s="70" t="n">
        <f aca="false">R817+V817</f>
        <v>-0.262097962677032</v>
      </c>
      <c r="Z817" s="70" t="n">
        <f aca="false">S817+W817</f>
        <v>2.63209483436983</v>
      </c>
      <c r="AA817" s="70" t="n">
        <f aca="false">T817+X817-32.174</f>
        <v>-2.52305906775311</v>
      </c>
      <c r="AB817" s="0" t="n">
        <f aca="false">IF(($D817-height)*($D818-height)&lt;0,1,0)</f>
        <v>0</v>
      </c>
    </row>
    <row r="818" customFormat="false" ht="12.75" hidden="false" customHeight="false" outlineLevel="0" collapsed="false">
      <c r="A818" s="0" t="n">
        <f aca="false">A817+dt</f>
        <v>7.85999999999988</v>
      </c>
      <c r="B818" s="70" t="n">
        <f aca="false">B817+G817*dt+0.5*Y817*dt*dt</f>
        <v>16.8477247645815</v>
      </c>
      <c r="C818" s="70" t="n">
        <f aca="false">C817+H817*dt+0.5*Z817*dt*dt</f>
        <v>410.292852690844</v>
      </c>
      <c r="D818" s="70" t="n">
        <f aca="false">D817+I817*dt+0.5*AA817*dt*dt</f>
        <v>-289.950192852751</v>
      </c>
      <c r="E818" s="1" t="n">
        <f aca="false">SQRT(B818^2+C818^2)</f>
        <v>410.638613380346</v>
      </c>
      <c r="F818" s="1" t="n">
        <f aca="false">ATAN2(C818,B818)*180/PI()</f>
        <v>2.35139734570561</v>
      </c>
      <c r="G818" s="69" t="n">
        <f aca="false">G817+Y817*dt</f>
        <v>1.51289565679881</v>
      </c>
      <c r="H818" s="69" t="n">
        <f aca="false">H817+Z817*dt</f>
        <v>52.1198467274853</v>
      </c>
      <c r="I818" s="69" t="n">
        <f aca="false">I817+AA817*dt</f>
        <v>-82.9342185235715</v>
      </c>
      <c r="J818" s="1" t="n">
        <f aca="false">SQRT(G818^2+H818^2+I818^2)</f>
        <v>97.9635232026719</v>
      </c>
      <c r="K818" s="1" t="n">
        <f aca="false">IF(D818&gt;=hwind,SQRT((G818-vxw)^2+(H818-vyw)^2+I818^2),J818)</f>
        <v>97.9635232026719</v>
      </c>
      <c r="L818" s="1" t="n">
        <f aca="false">J818/1.467</f>
        <v>66.7781344258159</v>
      </c>
      <c r="M818" s="70" t="n">
        <f aca="false">cd0+cdspin*(spin/1000)*EXP(-A818/(tau*146.7/K818))</f>
        <v>0.460483922740933</v>
      </c>
      <c r="N818" s="71" t="n">
        <f aca="false">(romega/K818)*EXP(-A818/(tau*146.7/K818))</f>
        <v>0.707480252529292</v>
      </c>
      <c r="O818" s="71" t="n">
        <f aca="false">cl2_*N818/(cl0+cl1_*N818)</f>
        <v>0.354761422768786</v>
      </c>
      <c r="P818" s="71" t="n">
        <f aca="false">IF(D818&gt;=hwind,vxw,0)</f>
        <v>0</v>
      </c>
      <c r="Q818" s="71" t="n">
        <f aca="false">IF(D818&gt;=hwind,vyw,0)</f>
        <v>0</v>
      </c>
      <c r="R818" s="70" t="n">
        <f aca="false">-const*$M818*$K818*(G818-P818)</f>
        <v>-0.36635034028602</v>
      </c>
      <c r="S818" s="70" t="n">
        <f aca="false">-const*$M818*$K818*(H818-Q818)</f>
        <v>-12.62091241948</v>
      </c>
      <c r="T818" s="70" t="n">
        <f aca="false">-const*$M818*$K818*I818</f>
        <v>20.0826666670153</v>
      </c>
      <c r="U818" s="72" t="n">
        <f aca="false">omega*EXP(-A818/tau)*30/PI()</f>
        <v>5012.75859559784</v>
      </c>
      <c r="V818" s="70" t="n">
        <f aca="false">const*($O818/omega)*K818*(wy*I818-wz*(H818-Q818))</f>
        <v>0.105102706793619</v>
      </c>
      <c r="W818" s="70" t="n">
        <f aca="false">const*($O818/omega)*K818*(wz*(G818-P818)-wx*I818)</f>
        <v>15.2509772907113</v>
      </c>
      <c r="X818" s="70" t="n">
        <f aca="false">const*($O818/omega)*K818*(wx*(H818-Q818)-wy*(G818-P818))</f>
        <v>9.58636401739157</v>
      </c>
      <c r="Y818" s="70" t="n">
        <f aca="false">R818+V818</f>
        <v>-0.261247633492401</v>
      </c>
      <c r="Z818" s="70" t="n">
        <f aca="false">S818+W818</f>
        <v>2.63006487123122</v>
      </c>
      <c r="AA818" s="70" t="n">
        <f aca="false">T818+X818-32.174</f>
        <v>-2.50496931559315</v>
      </c>
      <c r="AB818" s="0" t="n">
        <f aca="false">IF(($D818-height)*($D819-height)&lt;0,1,0)</f>
        <v>0</v>
      </c>
    </row>
    <row r="819" customFormat="false" ht="12.75" hidden="false" customHeight="false" outlineLevel="0" collapsed="false">
      <c r="A819" s="0" t="n">
        <f aca="false">A818+dt</f>
        <v>7.86999999999988</v>
      </c>
      <c r="B819" s="70" t="n">
        <f aca="false">B818+G818*dt+0.5*Y818*dt*dt</f>
        <v>16.8628406587678</v>
      </c>
      <c r="C819" s="70" t="n">
        <f aca="false">C818+H818*dt+0.5*Z818*dt*dt</f>
        <v>410.814182661362</v>
      </c>
      <c r="D819" s="70" t="n">
        <f aca="false">D818+I818*dt+0.5*AA818*dt*dt</f>
        <v>-290.779660286452</v>
      </c>
      <c r="E819" s="1" t="n">
        <f aca="false">SQRT(B819^2+C819^2)</f>
        <v>411.160124611819</v>
      </c>
      <c r="F819" s="1" t="n">
        <f aca="false">ATAN2(C819,B819)*180/PI()</f>
        <v>2.35052138008691</v>
      </c>
      <c r="G819" s="69" t="n">
        <f aca="false">G818+Y818*dt</f>
        <v>1.51028318046388</v>
      </c>
      <c r="H819" s="69" t="n">
        <f aca="false">H818+Z818*dt</f>
        <v>52.1461473761976</v>
      </c>
      <c r="I819" s="69" t="n">
        <f aca="false">I818+AA818*dt</f>
        <v>-82.9592682167275</v>
      </c>
      <c r="J819" s="1" t="n">
        <f aca="false">SQRT(G819^2+H819^2+I819^2)</f>
        <v>97.998682769312</v>
      </c>
      <c r="K819" s="1" t="n">
        <f aca="false">IF(D819&gt;=hwind,SQRT((G819-vxw)^2+(H819-vyw)^2+I819^2),J819)</f>
        <v>97.998682769312</v>
      </c>
      <c r="L819" s="1" t="n">
        <f aca="false">J819/1.467</f>
        <v>66.8021014105739</v>
      </c>
      <c r="M819" s="70" t="n">
        <f aca="false">cd0+cdspin*(spin/1000)*EXP(-A819/(tau*146.7/K819))</f>
        <v>0.460438344729007</v>
      </c>
      <c r="N819" s="71" t="n">
        <f aca="false">(romega/K819)*EXP(-A819/(tau*146.7/K819))</f>
        <v>0.707024564543953</v>
      </c>
      <c r="O819" s="71" t="n">
        <f aca="false">cl2_*N819/(cl0+cl1_*N819)</f>
        <v>0.354701750987078</v>
      </c>
      <c r="P819" s="71" t="n">
        <f aca="false">IF(D819&gt;=hwind,vxw,0)</f>
        <v>0</v>
      </c>
      <c r="Q819" s="71" t="n">
        <f aca="false">IF(D819&gt;=hwind,vyw,0)</f>
        <v>0</v>
      </c>
      <c r="R819" s="70" t="n">
        <f aca="false">-const*$M819*$K819*(G819-P819)</f>
        <v>-0.365812771168505</v>
      </c>
      <c r="S819" s="70" t="n">
        <f aca="false">-const*$M819*$K819*(H819-Q819)</f>
        <v>-12.6305628799951</v>
      </c>
      <c r="T819" s="70" t="n">
        <f aca="false">-const*$M819*$K819*I819</f>
        <v>20.0939533678387</v>
      </c>
      <c r="U819" s="72" t="n">
        <f aca="false">omega*EXP(-A819/tau)*30/PI()</f>
        <v>5011.08795452162</v>
      </c>
      <c r="V819" s="70" t="n">
        <f aca="false">const*($O819/omega)*K819*(wy*I819-wz*(H819-Q819))</f>
        <v>0.105416405076017</v>
      </c>
      <c r="W819" s="70" t="n">
        <f aca="false">const*($O819/omega)*K819*(wz*(G819-P819)-wx*I819)</f>
        <v>15.2585682325873</v>
      </c>
      <c r="X819" s="70" t="n">
        <f aca="false">const*($O819/omega)*K819*(wx*(H819-Q819)-wy*(G819-P819))</f>
        <v>9.59307830863111</v>
      </c>
      <c r="Y819" s="70" t="n">
        <f aca="false">R819+V819</f>
        <v>-0.260396366092488</v>
      </c>
      <c r="Z819" s="70" t="n">
        <f aca="false">S819+W819</f>
        <v>2.6280053525922</v>
      </c>
      <c r="AA819" s="70" t="n">
        <f aca="false">T819+X819-32.174</f>
        <v>-2.4869683235302</v>
      </c>
      <c r="AB819" s="0" t="n">
        <f aca="false">IF(($D819-height)*($D820-height)&lt;0,1,0)</f>
        <v>0</v>
      </c>
    </row>
    <row r="820" customFormat="false" ht="12.75" hidden="false" customHeight="false" outlineLevel="0" collapsed="false">
      <c r="A820" s="0" t="n">
        <f aca="false">A819+dt</f>
        <v>7.87999999999988</v>
      </c>
      <c r="B820" s="70" t="n">
        <f aca="false">B819+G819*dt+0.5*Y819*dt*dt</f>
        <v>16.8779304707542</v>
      </c>
      <c r="C820" s="70" t="n">
        <f aca="false">C819+H819*dt+0.5*Z819*dt*dt</f>
        <v>411.335775535392</v>
      </c>
      <c r="D820" s="70" t="n">
        <f aca="false">D819+I819*dt+0.5*AA819*dt*dt</f>
        <v>-291.609377317036</v>
      </c>
      <c r="E820" s="1" t="n">
        <f aca="false">SQRT(B820^2+C820^2)</f>
        <v>411.681897552319</v>
      </c>
      <c r="F820" s="1" t="n">
        <f aca="false">ATAN2(C820,B820)*180/PI()</f>
        <v>2.34964250676554</v>
      </c>
      <c r="G820" s="69" t="n">
        <f aca="false">G819+Y819*dt</f>
        <v>1.50767921680296</v>
      </c>
      <c r="H820" s="69" t="n">
        <f aca="false">H819+Z819*dt</f>
        <v>52.1724274297235</v>
      </c>
      <c r="I820" s="69" t="n">
        <f aca="false">I819+AA819*dt</f>
        <v>-82.9841378999628</v>
      </c>
      <c r="J820" s="1" t="n">
        <f aca="false">SQRT(G820^2+H820^2+I820^2)</f>
        <v>98.0336800468624</v>
      </c>
      <c r="K820" s="1" t="n">
        <f aca="false">IF(D820&gt;=hwind,SQRT((G820-vxw)^2+(H820-vyw)^2+I820^2),J820)</f>
        <v>98.0336800468624</v>
      </c>
      <c r="L820" s="1" t="n">
        <f aca="false">J820/1.467</f>
        <v>66.8259577688224</v>
      </c>
      <c r="M820" s="70" t="n">
        <f aca="false">cd0+cdspin*(spin/1000)*EXP(-A820/(tau*146.7/K820))</f>
        <v>0.460392800600838</v>
      </c>
      <c r="N820" s="71" t="n">
        <f aca="false">(romega/K820)*EXP(-A820/(tau*146.7/K820))</f>
        <v>0.706570523120241</v>
      </c>
      <c r="O820" s="71" t="n">
        <f aca="false">cl2_*N820/(cl0+cl1_*N820)</f>
        <v>0.354642238269526</v>
      </c>
      <c r="P820" s="71" t="n">
        <f aca="false">IF(D820&gt;=hwind,vxw,0)</f>
        <v>0</v>
      </c>
      <c r="Q820" s="71" t="n">
        <f aca="false">IF(D820&gt;=hwind,vyw,0)</f>
        <v>0</v>
      </c>
      <c r="R820" s="70" t="n">
        <f aca="false">-const*$M820*$K820*(G820-P820)</f>
        <v>-0.365276331910599</v>
      </c>
      <c r="S820" s="70" t="n">
        <f aca="false">-const*$M820*$K820*(H820-Q820)</f>
        <v>-12.6401907687051</v>
      </c>
      <c r="T820" s="70" t="n">
        <f aca="false">-const*$M820*$K820*I820</f>
        <v>20.1051663782557</v>
      </c>
      <c r="U820" s="72" t="n">
        <f aca="false">omega*EXP(-A820/tau)*30/PI()</f>
        <v>5009.41787023296</v>
      </c>
      <c r="V820" s="70" t="n">
        <f aca="false">const*($O820/omega)*K820*(wy*I820-wz*(H820-Q820))</f>
        <v>0.105732142521315</v>
      </c>
      <c r="W820" s="70" t="n">
        <f aca="false">const*($O820/omega)*K820*(wz*(G820-P820)-wx*I820)</f>
        <v>15.2661072846021</v>
      </c>
      <c r="X820" s="70" t="n">
        <f aca="false">const*($O820/omega)*K820*(wx*(H820-Q820)-wy*(G820-P820))</f>
        <v>9.59977779795026</v>
      </c>
      <c r="Y820" s="70" t="n">
        <f aca="false">R820+V820</f>
        <v>-0.259544189389283</v>
      </c>
      <c r="Z820" s="70" t="n">
        <f aca="false">S820+W820</f>
        <v>2.62591651589698</v>
      </c>
      <c r="AA820" s="70" t="n">
        <f aca="false">T820+X820-32.174</f>
        <v>-2.46905582379403</v>
      </c>
      <c r="AB820" s="0" t="n">
        <f aca="false">IF(($D820-height)*($D821-height)&lt;0,1,0)</f>
        <v>0</v>
      </c>
    </row>
    <row r="821" customFormat="false" ht="12.75" hidden="false" customHeight="false" outlineLevel="0" collapsed="false">
      <c r="A821" s="0" t="n">
        <f aca="false">A820+dt</f>
        <v>7.88999999999988</v>
      </c>
      <c r="B821" s="70" t="n">
        <f aca="false">B820+G820*dt+0.5*Y820*dt*dt</f>
        <v>16.8929942857127</v>
      </c>
      <c r="C821" s="70" t="n">
        <f aca="false">C820+H820*dt+0.5*Z820*dt*dt</f>
        <v>411.857631105515</v>
      </c>
      <c r="D821" s="70" t="n">
        <f aca="false">D820+I820*dt+0.5*AA820*dt*dt</f>
        <v>-292.439342148826</v>
      </c>
      <c r="E821" s="1" t="n">
        <f aca="false">SQRT(B821^2+C821^2)</f>
        <v>412.203931999421</v>
      </c>
      <c r="F821" s="1" t="n">
        <f aca="false">ATAN2(C821,B821)*180/PI()</f>
        <v>2.34876075146752</v>
      </c>
      <c r="G821" s="69" t="n">
        <f aca="false">G820+Y820*dt</f>
        <v>1.50508377490906</v>
      </c>
      <c r="H821" s="69" t="n">
        <f aca="false">H820+Z820*dt</f>
        <v>52.1986865948825</v>
      </c>
      <c r="I821" s="69" t="n">
        <f aca="false">I820+AA820*dt</f>
        <v>-83.0088284582007</v>
      </c>
      <c r="J821" s="1" t="n">
        <f aca="false">SQRT(G821^2+H821^2+I821^2)</f>
        <v>98.0685156480063</v>
      </c>
      <c r="K821" s="1" t="n">
        <f aca="false">IF(D821&gt;=hwind,SQRT((G821-vxw)^2+(H821-vyw)^2+I821^2),J821)</f>
        <v>98.0685156480063</v>
      </c>
      <c r="L821" s="1" t="n">
        <f aca="false">J821/1.467</f>
        <v>66.8497039182047</v>
      </c>
      <c r="M821" s="70" t="n">
        <f aca="false">cd0+cdspin*(spin/1000)*EXP(-A821/(tau*146.7/K821))</f>
        <v>0.460347290336102</v>
      </c>
      <c r="N821" s="71" t="n">
        <f aca="false">(romega/K821)*EXP(-A821/(tau*146.7/K821))</f>
        <v>0.70611811973981</v>
      </c>
      <c r="O821" s="71" t="n">
        <f aca="false">cl2_*N821/(cl0+cl1_*N821)</f>
        <v>0.354582884032149</v>
      </c>
      <c r="P821" s="71" t="n">
        <f aca="false">IF(D821&gt;=hwind,vxw,0)</f>
        <v>0</v>
      </c>
      <c r="Q821" s="71" t="n">
        <f aca="false">IF(D821&gt;=hwind,vyw,0)</f>
        <v>0</v>
      </c>
      <c r="R821" s="70" t="n">
        <f aca="false">-const*$M821*$K821*(G821-P821)</f>
        <v>-0.36474103191163</v>
      </c>
      <c r="S821" s="70" t="n">
        <f aca="false">-const*$M821*$K821*(H821-Q821)</f>
        <v>-12.6497960648068</v>
      </c>
      <c r="T821" s="70" t="n">
        <f aca="false">-const*$M821*$K821*I821</f>
        <v>20.1163059853256</v>
      </c>
      <c r="U821" s="72" t="n">
        <f aca="false">omega*EXP(-A821/tau)*30/PI()</f>
        <v>5007.74834254629</v>
      </c>
      <c r="V821" s="70" t="n">
        <f aca="false">const*($O821/omega)*K821*(wy*I821-wz*(H821-Q821))</f>
        <v>0.106049899798448</v>
      </c>
      <c r="W821" s="70" t="n">
        <f aca="false">const*($O821/omega)*K821*(wz*(G821-P821)-wx*I821)</f>
        <v>15.2735946625922</v>
      </c>
      <c r="X821" s="70" t="n">
        <f aca="false">const*($O821/omega)*K821*(wx*(H821-Q821)-wy*(G821-P821))</f>
        <v>9.60646246627831</v>
      </c>
      <c r="Y821" s="70" t="n">
        <f aca="false">R821+V821</f>
        <v>-0.258691132113182</v>
      </c>
      <c r="Z821" s="70" t="n">
        <f aca="false">S821+W821</f>
        <v>2.62379859778545</v>
      </c>
      <c r="AA821" s="70" t="n">
        <f aca="false">T821+X821-32.174</f>
        <v>-2.45123154839611</v>
      </c>
      <c r="AB821" s="0" t="n">
        <f aca="false">IF(($D821-height)*($D822-height)&lt;0,1,0)</f>
        <v>0</v>
      </c>
    </row>
    <row r="822" customFormat="false" ht="12.75" hidden="false" customHeight="false" outlineLevel="0" collapsed="false">
      <c r="A822" s="0" t="n">
        <f aca="false">A821+dt</f>
        <v>7.89999999999988</v>
      </c>
      <c r="B822" s="70" t="n">
        <f aca="false">B821+G821*dt+0.5*Y821*dt*dt</f>
        <v>16.9080321889052</v>
      </c>
      <c r="C822" s="70" t="n">
        <f aca="false">C821+H821*dt+0.5*Z821*dt*dt</f>
        <v>412.379749161394</v>
      </c>
      <c r="D822" s="70" t="n">
        <f aca="false">D821+I821*dt+0.5*AA821*dt*dt</f>
        <v>-293.269552994986</v>
      </c>
      <c r="E822" s="1" t="n">
        <f aca="false">SQRT(B822^2+C822^2)</f>
        <v>412.726227747783</v>
      </c>
      <c r="F822" s="1" t="n">
        <f aca="false">ATAN2(C822,B822)*180/PI()</f>
        <v>2.347876139827</v>
      </c>
      <c r="G822" s="69" t="n">
        <f aca="false">G821+Y821*dt</f>
        <v>1.50249686358793</v>
      </c>
      <c r="H822" s="69" t="n">
        <f aca="false">H821+Z821*dt</f>
        <v>52.2249245808604</v>
      </c>
      <c r="I822" s="69" t="n">
        <f aca="false">I821+AA821*dt</f>
        <v>-83.0333407736847</v>
      </c>
      <c r="J822" s="1" t="n">
        <f aca="false">SQRT(G822^2+H822^2+I822^2)</f>
        <v>98.1031901843181</v>
      </c>
      <c r="K822" s="1" t="n">
        <f aca="false">IF(D822&gt;=hwind,SQRT((G822-vxw)^2+(H822-vyw)^2+I822^2),J822)</f>
        <v>98.1031901843181</v>
      </c>
      <c r="L822" s="1" t="n">
        <f aca="false">J822/1.467</f>
        <v>66.8733402756088</v>
      </c>
      <c r="M822" s="70" t="n">
        <f aca="false">cd0+cdspin*(spin/1000)*EXP(-A822/(tau*146.7/K822))</f>
        <v>0.46030181391392</v>
      </c>
      <c r="N822" s="71" t="n">
        <f aca="false">(romega/K822)*EXP(-A822/(tau*146.7/K822))</f>
        <v>0.705667345929487</v>
      </c>
      <c r="O822" s="71" t="n">
        <f aca="false">cl2_*N822/(cl0+cl1_*N822)</f>
        <v>0.354523687692044</v>
      </c>
      <c r="P822" s="71" t="n">
        <f aca="false">IF(D822&gt;=hwind,vxw,0)</f>
        <v>0</v>
      </c>
      <c r="Q822" s="71" t="n">
        <f aca="false">IF(D822&gt;=hwind,vyw,0)</f>
        <v>0</v>
      </c>
      <c r="R822" s="70" t="n">
        <f aca="false">-const*$M822*$K822*(G822-P822)</f>
        <v>-0.364206880460351</v>
      </c>
      <c r="S822" s="70" t="n">
        <f aca="false">-const*$M822*$K822*(H822-Q822)</f>
        <v>-12.6593787480203</v>
      </c>
      <c r="T822" s="70" t="n">
        <f aca="false">-const*$M822*$K822*I822</f>
        <v>20.1273724759527</v>
      </c>
      <c r="U822" s="72" t="n">
        <f aca="false">omega*EXP(-A822/tau)*30/PI()</f>
        <v>5006.0793712761</v>
      </c>
      <c r="V822" s="70" t="n">
        <f aca="false">const*($O822/omega)*K822*(wy*I822-wz*(H822-Q822))</f>
        <v>0.10636965764718</v>
      </c>
      <c r="W822" s="70" t="n">
        <f aca="false">const*($O822/omega)*K822*(wz*(G822-P822)-wx*I822)</f>
        <v>15.2810305821097</v>
      </c>
      <c r="X822" s="70" t="n">
        <f aca="false">const*($O822/omega)*K822*(wx*(H822-Q822)-wy*(G822-P822))</f>
        <v>9.61313229490665</v>
      </c>
      <c r="Y822" s="70" t="n">
        <f aca="false">R822+V822</f>
        <v>-0.257837222813171</v>
      </c>
      <c r="Z822" s="70" t="n">
        <f aca="false">S822+W822</f>
        <v>2.6216518340894</v>
      </c>
      <c r="AA822" s="70" t="n">
        <f aca="false">T822+X822-32.174</f>
        <v>-2.43349522914068</v>
      </c>
      <c r="AB822" s="0" t="n">
        <f aca="false">IF(($D822-height)*($D823-height)&lt;0,1,0)</f>
        <v>0</v>
      </c>
    </row>
    <row r="823" customFormat="false" ht="12.75" hidden="false" customHeight="false" outlineLevel="0" collapsed="false">
      <c r="A823" s="0" t="n">
        <f aca="false">A822+dt</f>
        <v>7.90999999999988</v>
      </c>
      <c r="B823" s="70" t="n">
        <f aca="false">B822+G822*dt+0.5*Y822*dt*dt</f>
        <v>16.9230442656799</v>
      </c>
      <c r="C823" s="70" t="n">
        <f aca="false">C822+H822*dt+0.5*Z822*dt*dt</f>
        <v>412.902129489794</v>
      </c>
      <c r="D823" s="70" t="n">
        <f aca="false">D822+I822*dt+0.5*AA822*dt*dt</f>
        <v>-294.100008077484</v>
      </c>
      <c r="E823" s="1" t="n">
        <f aca="false">SQRT(B823^2+C823^2)</f>
        <v>413.248784589168</v>
      </c>
      <c r="F823" s="1" t="n">
        <f aca="false">ATAN2(C823,B823)*180/PI()</f>
        <v>2.3469886973861</v>
      </c>
      <c r="G823" s="69" t="n">
        <f aca="false">G822+Y822*dt</f>
        <v>1.4999184913598</v>
      </c>
      <c r="H823" s="69" t="n">
        <f aca="false">H822+Z822*dt</f>
        <v>52.2511410992013</v>
      </c>
      <c r="I823" s="69" t="n">
        <f aca="false">I822+AA822*dt</f>
        <v>-83.0576757259761</v>
      </c>
      <c r="J823" s="1" t="n">
        <f aca="false">SQRT(G823^2+H823^2+I823^2)</f>
        <v>98.1377042662541</v>
      </c>
      <c r="K823" s="1" t="n">
        <f aca="false">IF(D823&gt;=hwind,SQRT((G823-vxw)^2+(H823-vyw)^2+I823^2),J823)</f>
        <v>98.1377042662541</v>
      </c>
      <c r="L823" s="1" t="n">
        <f aca="false">J823/1.467</f>
        <v>66.8968672571603</v>
      </c>
      <c r="M823" s="70" t="n">
        <f aca="false">cd0+cdspin*(spin/1000)*EXP(-A823/(tau*146.7/K823))</f>
        <v>0.460256371312868</v>
      </c>
      <c r="N823" s="71" t="n">
        <f aca="false">(romega/K823)*EXP(-A823/(tau*146.7/K823))</f>
        <v>0.705218193261022</v>
      </c>
      <c r="O823" s="71" t="n">
        <f aca="false">cl2_*N823/(cl0+cl1_*N823)</f>
        <v>0.354464648667396</v>
      </c>
      <c r="P823" s="71" t="n">
        <f aca="false">IF(D823&gt;=hwind,vxw,0)</f>
        <v>0</v>
      </c>
      <c r="Q823" s="71" t="n">
        <f aca="false">IF(D823&gt;=hwind,vyw,0)</f>
        <v>0</v>
      </c>
      <c r="R823" s="70" t="n">
        <f aca="false">-const*$M823*$K823*(G823-P823)</f>
        <v>-0.363673886735413</v>
      </c>
      <c r="S823" s="70" t="n">
        <f aca="false">-const*$M823*$K823*(H823-Q823)</f>
        <v>-12.6689387985875</v>
      </c>
      <c r="T823" s="70" t="n">
        <f aca="false">-const*$M823*$K823*I823</f>
        <v>20.1383661368766</v>
      </c>
      <c r="U823" s="72" t="n">
        <f aca="false">omega*EXP(-A823/tau)*30/PI()</f>
        <v>5004.41095623696</v>
      </c>
      <c r="V823" s="70" t="n">
        <f aca="false">const*($O823/omega)*K823*(wy*I823-wz*(H823-Q823))</f>
        <v>0.106691396878376</v>
      </c>
      <c r="W823" s="70" t="n">
        <f aca="false">const*($O823/omega)*K823*(wz*(G823-P823)-wx*I823)</f>
        <v>15.2884152584164</v>
      </c>
      <c r="X823" s="70" t="n">
        <f aca="false">const*($O823/omega)*K823*(wx*(H823-Q823)-wy*(G823-P823))</f>
        <v>9.61978726548763</v>
      </c>
      <c r="Y823" s="70" t="n">
        <f aca="false">R823+V823</f>
        <v>-0.256982489857037</v>
      </c>
      <c r="Z823" s="70" t="n">
        <f aca="false">S823+W823</f>
        <v>2.61947645982893</v>
      </c>
      <c r="AA823" s="70" t="n">
        <f aca="false">T823+X823-32.174</f>
        <v>-2.41584659763573</v>
      </c>
      <c r="AB823" s="0" t="n">
        <f aca="false">IF(($D823-height)*($D824-height)&lt;0,1,0)</f>
        <v>0</v>
      </c>
    </row>
    <row r="824" customFormat="false" ht="12.75" hidden="false" customHeight="false" outlineLevel="0" collapsed="false">
      <c r="A824" s="0" t="n">
        <f aca="false">A823+dt</f>
        <v>7.91999999999988</v>
      </c>
      <c r="B824" s="70" t="n">
        <f aca="false">B823+G823*dt+0.5*Y823*dt*dt</f>
        <v>16.9380306014691</v>
      </c>
      <c r="C824" s="70" t="n">
        <f aca="false">C823+H823*dt+0.5*Z823*dt*dt</f>
        <v>413.424771874609</v>
      </c>
      <c r="D824" s="70" t="n">
        <f aca="false">D823+I823*dt+0.5*AA823*dt*dt</f>
        <v>-294.930705627074</v>
      </c>
      <c r="E824" s="1" t="n">
        <f aca="false">SQRT(B824^2+C824^2)</f>
        <v>413.77160231247</v>
      </c>
      <c r="F824" s="1" t="n">
        <f aca="false">ATAN2(C824,B824)*180/PI()</f>
        <v>2.34609844959473</v>
      </c>
      <c r="G824" s="69" t="n">
        <f aca="false">G823+Y823*dt</f>
        <v>1.49734866646123</v>
      </c>
      <c r="H824" s="69" t="n">
        <f aca="false">H823+Z823*dt</f>
        <v>52.2773358637995</v>
      </c>
      <c r="I824" s="69" t="n">
        <f aca="false">I823+AA823*dt</f>
        <v>-83.0818341919524</v>
      </c>
      <c r="J824" s="1" t="n">
        <f aca="false">SQRT(G824^2+H824^2+I824^2)</f>
        <v>98.172058503143</v>
      </c>
      <c r="K824" s="1" t="n">
        <f aca="false">IF(D824&gt;=hwind,SQRT((G824-vxw)^2+(H824-vyw)^2+I824^2),J824)</f>
        <v>98.172058503143</v>
      </c>
      <c r="L824" s="1" t="n">
        <f aca="false">J824/1.467</f>
        <v>66.9202852782161</v>
      </c>
      <c r="M824" s="70" t="n">
        <f aca="false">cd0+cdspin*(spin/1000)*EXP(-A824/(tau*146.7/K824))</f>
        <v>0.460210962510978</v>
      </c>
      <c r="N824" s="71" t="n">
        <f aca="false">(romega/K824)*EXP(-A824/(tau*146.7/K824))</f>
        <v>0.704770653350835</v>
      </c>
      <c r="O824" s="71" t="n">
        <f aca="false">cl2_*N824/(cl0+cl1_*N824)</f>
        <v>0.354405766377479</v>
      </c>
      <c r="P824" s="71" t="n">
        <f aca="false">IF(D824&gt;=hwind,vxw,0)</f>
        <v>0</v>
      </c>
      <c r="Q824" s="71" t="n">
        <f aca="false">IF(D824&gt;=hwind,vyw,0)</f>
        <v>0</v>
      </c>
      <c r="R824" s="70" t="n">
        <f aca="false">-const*$M824*$K824*(G824-P824)</f>
        <v>-0.363142059805848</v>
      </c>
      <c r="S824" s="70" t="n">
        <f aca="false">-const*$M824*$K824*(H824-Q824)</f>
        <v>-12.6784761972697</v>
      </c>
      <c r="T824" s="70" t="n">
        <f aca="false">-const*$M824*$K824*I824</f>
        <v>20.1492872546627</v>
      </c>
      <c r="U824" s="72" t="n">
        <f aca="false">omega*EXP(-A824/tau)*30/PI()</f>
        <v>5002.74309724349</v>
      </c>
      <c r="V824" s="70" t="n">
        <f aca="false">const*($O824/omega)*K824*(wy*I824-wz*(H824-Q824))</f>
        <v>0.107015098374271</v>
      </c>
      <c r="W824" s="70" t="n">
        <f aca="false">const*($O824/omega)*K824*(wz*(G824-P824)-wx*I824)</f>
        <v>15.2957489064786</v>
      </c>
      <c r="X824" s="70" t="n">
        <f aca="false">const*($O824/omega)*K824*(wx*(H824-Q824)-wy*(G824-P824))</f>
        <v>9.62642736003337</v>
      </c>
      <c r="Y824" s="70" t="n">
        <f aca="false">R824+V824</f>
        <v>-0.256126961431577</v>
      </c>
      <c r="Z824" s="70" t="n">
        <f aca="false">S824+W824</f>
        <v>2.61727270920883</v>
      </c>
      <c r="AA824" s="70" t="n">
        <f aca="false">T824+X824-32.174</f>
        <v>-2.39828538530388</v>
      </c>
      <c r="AB824" s="0" t="n">
        <f aca="false">IF(($D824-height)*($D825-height)&lt;0,1,0)</f>
        <v>0</v>
      </c>
    </row>
    <row r="825" customFormat="false" ht="12.75" hidden="false" customHeight="false" outlineLevel="0" collapsed="false">
      <c r="A825" s="0" t="n">
        <f aca="false">A824+dt</f>
        <v>7.92999999999988</v>
      </c>
      <c r="B825" s="70" t="n">
        <f aca="false">B824+G824*dt+0.5*Y824*dt*dt</f>
        <v>16.9529912817856</v>
      </c>
      <c r="C825" s="70" t="n">
        <f aca="false">C824+H824*dt+0.5*Z824*dt*dt</f>
        <v>413.947676096882</v>
      </c>
      <c r="D825" s="70" t="n">
        <f aca="false">D824+I824*dt+0.5*AA824*dt*dt</f>
        <v>-295.761643883262</v>
      </c>
      <c r="E825" s="1" t="n">
        <f aca="false">SQRT(B825^2+C825^2)</f>
        <v>414.294680703735</v>
      </c>
      <c r="F825" s="1" t="n">
        <f aca="false">ATAN2(C825,B825)*180/PI()</f>
        <v>2.34520542181049</v>
      </c>
      <c r="G825" s="69" t="n">
        <f aca="false">G824+Y824*dt</f>
        <v>1.49478739684691</v>
      </c>
      <c r="H825" s="69" t="n">
        <f aca="false">H824+Z824*dt</f>
        <v>52.3035085908916</v>
      </c>
      <c r="I825" s="69" t="n">
        <f aca="false">I824+AA824*dt</f>
        <v>-83.1058170458055</v>
      </c>
      <c r="J825" s="1" t="n">
        <f aca="false">SQRT(G825^2+H825^2+I825^2)</f>
        <v>98.2062535031764</v>
      </c>
      <c r="K825" s="1" t="n">
        <f aca="false">IF(D825&gt;=hwind,SQRT((G825-vxw)^2+(H825-vyw)^2+I825^2),J825)</f>
        <v>98.2062535031764</v>
      </c>
      <c r="L825" s="1" t="n">
        <f aca="false">J825/1.467</f>
        <v>66.9435947533581</v>
      </c>
      <c r="M825" s="70" t="n">
        <f aca="false">cd0+cdspin*(spin/1000)*EXP(-A825/(tau*146.7/K825))</f>
        <v>0.460165587485748</v>
      </c>
      <c r="N825" s="71" t="n">
        <f aca="false">(romega/K825)*EXP(-A825/(tau*146.7/K825))</f>
        <v>0.704324717859767</v>
      </c>
      <c r="O825" s="71" t="n">
        <f aca="false">cl2_*N825/(cl0+cl1_*N825)</f>
        <v>0.354347040242669</v>
      </c>
      <c r="P825" s="71" t="n">
        <f aca="false">IF(D825&gt;=hwind,vxw,0)</f>
        <v>0</v>
      </c>
      <c r="Q825" s="71" t="n">
        <f aca="false">IF(D825&gt;=hwind,vyw,0)</f>
        <v>0</v>
      </c>
      <c r="R825" s="70" t="n">
        <f aca="false">-const*$M825*$K825*(G825-P825)</f>
        <v>-0.362611408631548</v>
      </c>
      <c r="S825" s="70" t="n">
        <f aca="false">-const*$M825*$K825*(H825-Q825)</f>
        <v>-12.6879909253462</v>
      </c>
      <c r="T825" s="70" t="n">
        <f aca="false">-const*$M825*$K825*I825</f>
        <v>20.1601361156923</v>
      </c>
      <c r="U825" s="72" t="n">
        <f aca="false">omega*EXP(-A825/tau)*30/PI()</f>
        <v>5001.07579411037</v>
      </c>
      <c r="V825" s="70" t="n">
        <f aca="false">const*($O825/omega)*K825*(wy*I825-wz*(H825-Q825))</f>
        <v>0.107340743088723</v>
      </c>
      <c r="W825" s="70" t="n">
        <f aca="false">const*($O825/omega)*K825*(wz*(G825-P825)-wx*I825)</f>
        <v>15.3030317409613</v>
      </c>
      <c r="X825" s="70" t="n">
        <f aca="false">const*($O825/omega)*K825*(wx*(H825-Q825)-wy*(G825-P825))</f>
        <v>9.63305256091454</v>
      </c>
      <c r="Y825" s="70" t="n">
        <f aca="false">R825+V825</f>
        <v>-0.255270665542825</v>
      </c>
      <c r="Z825" s="70" t="n">
        <f aca="false">S825+W825</f>
        <v>2.61504081561509</v>
      </c>
      <c r="AA825" s="70" t="n">
        <f aca="false">T825+X825-32.174</f>
        <v>-2.38081132339312</v>
      </c>
      <c r="AB825" s="0" t="n">
        <f aca="false">IF(($D825-height)*($D826-height)&lt;0,1,0)</f>
        <v>0</v>
      </c>
    </row>
    <row r="826" customFormat="false" ht="12.75" hidden="false" customHeight="false" outlineLevel="0" collapsed="false">
      <c r="A826" s="0" t="n">
        <f aca="false">A825+dt</f>
        <v>7.93999999999988</v>
      </c>
      <c r="B826" s="70" t="n">
        <f aca="false">B825+G825*dt+0.5*Y825*dt*dt</f>
        <v>16.9679263922208</v>
      </c>
      <c r="C826" s="70" t="n">
        <f aca="false">C825+H825*dt+0.5*Z825*dt*dt</f>
        <v>414.470841934832</v>
      </c>
      <c r="D826" s="70" t="n">
        <f aca="false">D825+I825*dt+0.5*AA825*dt*dt</f>
        <v>-296.592821094287</v>
      </c>
      <c r="E826" s="1" t="n">
        <f aca="false">SQRT(B826^2+C826^2)</f>
        <v>414.818019546186</v>
      </c>
      <c r="F826" s="1" t="n">
        <f aca="false">ATAN2(C826,B826)*180/PI()</f>
        <v>2.34430963929846</v>
      </c>
      <c r="G826" s="69" t="n">
        <f aca="false">G825+Y825*dt</f>
        <v>1.49223469019149</v>
      </c>
      <c r="H826" s="69" t="n">
        <f aca="false">H825+Z825*dt</f>
        <v>52.3296589990478</v>
      </c>
      <c r="I826" s="69" t="n">
        <f aca="false">I825+AA825*dt</f>
        <v>-83.1296251590394</v>
      </c>
      <c r="J826" s="1" t="n">
        <f aca="false">SQRT(G826^2+H826^2+I826^2)</f>
        <v>98.2402898733998</v>
      </c>
      <c r="K826" s="1" t="n">
        <f aca="false">IF(D826&gt;=hwind,SQRT((G826-vxw)^2+(H826-vyw)^2+I826^2),J826)</f>
        <v>98.2402898733998</v>
      </c>
      <c r="L826" s="1" t="n">
        <f aca="false">J826/1.467</f>
        <v>66.9667960963871</v>
      </c>
      <c r="M826" s="70" t="n">
        <f aca="false">cd0+cdspin*(spin/1000)*EXP(-A826/(tau*146.7/K826))</f>
        <v>0.460120246214145</v>
      </c>
      <c r="N826" s="71" t="n">
        <f aca="false">(romega/K826)*EXP(-A826/(tau*146.7/K826))</f>
        <v>0.703880378492827</v>
      </c>
      <c r="O826" s="71" t="n">
        <f aca="false">cl2_*N826/(cl0+cl1_*N826)</f>
        <v>0.354288469684448</v>
      </c>
      <c r="P826" s="71" t="n">
        <f aca="false">IF(D826&gt;=hwind,vxw,0)</f>
        <v>0</v>
      </c>
      <c r="Q826" s="71" t="n">
        <f aca="false">IF(D826&gt;=hwind,vyw,0)</f>
        <v>0</v>
      </c>
      <c r="R826" s="70" t="n">
        <f aca="false">-const*$M826*$K826*(G826-P826)</f>
        <v>-0.36208194206375</v>
      </c>
      <c r="S826" s="70" t="n">
        <f aca="false">-const*$M826*$K826*(H826-Q826)</f>
        <v>-12.6974829646117</v>
      </c>
      <c r="T826" s="70" t="n">
        <f aca="false">-const*$M826*$K826*I826</f>
        <v>20.1709130061533</v>
      </c>
      <c r="U826" s="72" t="n">
        <f aca="false">omega*EXP(-A826/tau)*30/PI()</f>
        <v>4999.40904665235</v>
      </c>
      <c r="V826" s="70" t="n">
        <f aca="false">const*($O826/omega)*K826*(wy*I826-wz*(H826-Q826))</f>
        <v>0.107668312047467</v>
      </c>
      <c r="W826" s="70" t="n">
        <f aca="false">const*($O826/omega)*K826*(wz*(G826-P826)-wx*I826)</f>
        <v>15.3102639762233</v>
      </c>
      <c r="X826" s="70" t="n">
        <f aca="false">const*($O826/omega)*K826*(wx*(H826-Q826)-wy*(G826-P826))</f>
        <v>9.63966285085922</v>
      </c>
      <c r="Y826" s="70" t="n">
        <f aca="false">R826+V826</f>
        <v>-0.254413630016284</v>
      </c>
      <c r="Z826" s="70" t="n">
        <f aca="false">S826+W826</f>
        <v>2.61278101161161</v>
      </c>
      <c r="AA826" s="70" t="n">
        <f aca="false">T826+X826-32.174</f>
        <v>-2.36342414298748</v>
      </c>
      <c r="AB826" s="0" t="n">
        <f aca="false">IF(($D826-height)*($D827-height)&lt;0,1,0)</f>
        <v>0</v>
      </c>
    </row>
    <row r="827" customFormat="false" ht="12.75" hidden="false" customHeight="false" outlineLevel="0" collapsed="false">
      <c r="A827" s="0" t="n">
        <f aca="false">A826+dt</f>
        <v>7.94999999999988</v>
      </c>
      <c r="B827" s="70" t="n">
        <f aca="false">B826+G826*dt+0.5*Y826*dt*dt</f>
        <v>16.9828360184412</v>
      </c>
      <c r="C827" s="70" t="n">
        <f aca="false">C826+H826*dt+0.5*Z826*dt*dt</f>
        <v>414.994269163873</v>
      </c>
      <c r="D827" s="70" t="n">
        <f aca="false">D826+I826*dt+0.5*AA826*dt*dt</f>
        <v>-297.424235517084</v>
      </c>
      <c r="E827" s="1" t="n">
        <f aca="false">SQRT(B827^2+C827^2)</f>
        <v>415.341618620247</v>
      </c>
      <c r="F827" s="1" t="n">
        <f aca="false">ATAN2(C827,B827)*180/PI()</f>
        <v>2.34341112723112</v>
      </c>
      <c r="G827" s="69" t="n">
        <f aca="false">G826+Y826*dt</f>
        <v>1.48969055389132</v>
      </c>
      <c r="H827" s="69" t="n">
        <f aca="false">H826+Z826*dt</f>
        <v>52.3557868091639</v>
      </c>
      <c r="I827" s="69" t="n">
        <f aca="false">I826+AA826*dt</f>
        <v>-83.1532594004693</v>
      </c>
      <c r="J827" s="1" t="n">
        <f aca="false">SQRT(G827^2+H827^2+I827^2)</f>
        <v>98.2741682197041</v>
      </c>
      <c r="K827" s="1" t="n">
        <f aca="false">IF(D827&gt;=hwind,SQRT((G827-vxw)^2+(H827-vyw)^2+I827^2),J827)</f>
        <v>98.2741682197041</v>
      </c>
      <c r="L827" s="1" t="n">
        <f aca="false">J827/1.467</f>
        <v>66.9898897203164</v>
      </c>
      <c r="M827" s="70" t="n">
        <f aca="false">cd0+cdspin*(spin/1000)*EXP(-A827/(tau*146.7/K827))</f>
        <v>0.460074938672609</v>
      </c>
      <c r="N827" s="71" t="n">
        <f aca="false">(romega/K827)*EXP(-A827/(tau*146.7/K827))</f>
        <v>0.703437626998949</v>
      </c>
      <c r="O827" s="71" t="n">
        <f aca="false">cl2_*N827/(cl0+cl1_*N827)</f>
        <v>0.35423005412541</v>
      </c>
      <c r="P827" s="71" t="n">
        <f aca="false">IF(D827&gt;=hwind,vxw,0)</f>
        <v>0</v>
      </c>
      <c r="Q827" s="71" t="n">
        <f aca="false">IF(D827&gt;=hwind,vyw,0)</f>
        <v>0</v>
      </c>
      <c r="R827" s="70" t="n">
        <f aca="false">-const*$M827*$K827*(G827-P827)</f>
        <v>-0.361553668845526</v>
      </c>
      <c r="S827" s="70" t="n">
        <f aca="false">-const*$M827*$K827*(H827-Q827)</f>
        <v>-12.7069522973752</v>
      </c>
      <c r="T827" s="70" t="n">
        <f aca="false">-const*$M827*$K827*I827</f>
        <v>20.1816182120308</v>
      </c>
      <c r="U827" s="72" t="n">
        <f aca="false">omega*EXP(-A827/tau)*30/PI()</f>
        <v>4997.74285468422</v>
      </c>
      <c r="V827" s="70" t="n">
        <f aca="false">const*($O827/omega)*K827*(wy*I827-wz*(H827-Q827))</f>
        <v>0.107997786348358</v>
      </c>
      <c r="W827" s="70" t="n">
        <f aca="false">const*($O827/omega)*K827*(wz*(G827-P827)-wx*I827)</f>
        <v>15.3174458263119</v>
      </c>
      <c r="X827" s="70" t="n">
        <f aca="false">const*($O827/omega)*K827*(wx*(H827-Q827)-wy*(G827-P827))</f>
        <v>9.64625821295157</v>
      </c>
      <c r="Y827" s="70" t="n">
        <f aca="false">R827+V827</f>
        <v>-0.253555882497169</v>
      </c>
      <c r="Z827" s="70" t="n">
        <f aca="false">S827+W827</f>
        <v>2.61049352893678</v>
      </c>
      <c r="AA827" s="70" t="n">
        <f aca="false">T827+X827-32.174</f>
        <v>-2.34612357501761</v>
      </c>
      <c r="AB827" s="0" t="n">
        <f aca="false">IF(($D827-height)*($D828-height)&lt;0,1,0)</f>
        <v>0</v>
      </c>
    </row>
    <row r="828" customFormat="false" ht="12.75" hidden="false" customHeight="false" outlineLevel="0" collapsed="false">
      <c r="A828" s="0" t="n">
        <f aca="false">A827+dt</f>
        <v>7.95999999999988</v>
      </c>
      <c r="B828" s="70" t="n">
        <f aca="false">B827+G827*dt+0.5*Y827*dt*dt</f>
        <v>16.997720246186</v>
      </c>
      <c r="C828" s="70" t="n">
        <f aca="false">C827+H827*dt+0.5*Z827*dt*dt</f>
        <v>415.517957556641</v>
      </c>
      <c r="D828" s="70" t="n">
        <f aca="false">D827+I827*dt+0.5*AA827*dt*dt</f>
        <v>-298.255885417268</v>
      </c>
      <c r="E828" s="1" t="n">
        <f aca="false">SQRT(B828^2+C828^2)</f>
        <v>415.86547770356</v>
      </c>
      <c r="F828" s="1" t="n">
        <f aca="false">ATAN2(C828,B828)*180/PI()</f>
        <v>2.3425099106882</v>
      </c>
      <c r="G828" s="69" t="n">
        <f aca="false">G827+Y827*dt</f>
        <v>1.48715499506635</v>
      </c>
      <c r="H828" s="69" t="n">
        <f aca="false">H827+Z827*dt</f>
        <v>52.3818917444533</v>
      </c>
      <c r="I828" s="69" t="n">
        <f aca="false">I827+AA827*dt</f>
        <v>-83.1767206362195</v>
      </c>
      <c r="J828" s="1" t="n">
        <f aca="false">SQRT(G828^2+H828^2+I828^2)</f>
        <v>98.307889146816</v>
      </c>
      <c r="K828" s="1" t="n">
        <f aca="false">IF(D828&gt;=hwind,SQRT((G828-vxw)^2+(H828-vyw)^2+I828^2),J828)</f>
        <v>98.307889146816</v>
      </c>
      <c r="L828" s="1" t="n">
        <f aca="false">J828/1.467</f>
        <v>67.0128760373661</v>
      </c>
      <c r="M828" s="70" t="n">
        <f aca="false">cd0+cdspin*(spin/1000)*EXP(-A828/(tau*146.7/K828))</f>
        <v>0.460029664837061</v>
      </c>
      <c r="N828" s="71" t="n">
        <f aca="false">(romega/K828)*EXP(-A828/(tau*146.7/K828))</f>
        <v>0.70299645517074</v>
      </c>
      <c r="O828" s="71" t="n">
        <f aca="false">cl2_*N828/(cl0+cl1_*N828)</f>
        <v>0.354171792989269</v>
      </c>
      <c r="P828" s="71" t="n">
        <f aca="false">IF(D828&gt;=hwind,vxw,0)</f>
        <v>0</v>
      </c>
      <c r="Q828" s="71" t="n">
        <f aca="false">IF(D828&gt;=hwind,vyw,0)</f>
        <v>0</v>
      </c>
      <c r="R828" s="70" t="n">
        <f aca="false">-const*$M828*$K828*(G828-P828)</f>
        <v>-0.361026597612266</v>
      </c>
      <c r="S828" s="70" t="n">
        <f aca="false">-const*$M828*$K828*(H828-Q828)</f>
        <v>-12.7163989064571</v>
      </c>
      <c r="T828" s="70" t="n">
        <f aca="false">-const*$M828*$K828*I828</f>
        <v>20.192252019098</v>
      </c>
      <c r="U828" s="72" t="n">
        <f aca="false">omega*EXP(-A828/tau)*30/PI()</f>
        <v>4996.07721802086</v>
      </c>
      <c r="V828" s="70" t="n">
        <f aca="false">const*($O828/omega)*K828*(wy*I828-wz*(H828-Q828))</f>
        <v>0.108329147161607</v>
      </c>
      <c r="W828" s="70" t="n">
        <f aca="false">const*($O828/omega)*K828*(wz*(G828-P828)-wx*I828)</f>
        <v>15.3245775049575</v>
      </c>
      <c r="X828" s="70" t="n">
        <f aca="false">const*($O828/omega)*K828*(wx*(H828-Q828)-wy*(G828-P828))</f>
        <v>9.65283863063072</v>
      </c>
      <c r="Y828" s="70" t="n">
        <f aca="false">R828+V828</f>
        <v>-0.252697450450659</v>
      </c>
      <c r="Z828" s="70" t="n">
        <f aca="false">S828+W828</f>
        <v>2.60817859850035</v>
      </c>
      <c r="AA828" s="70" t="n">
        <f aca="false">T828+X828-32.174</f>
        <v>-2.32890935027125</v>
      </c>
      <c r="AB828" s="0" t="n">
        <f aca="false">IF(($D828-height)*($D829-height)&lt;0,1,0)</f>
        <v>0</v>
      </c>
    </row>
    <row r="829" customFormat="false" ht="12.75" hidden="false" customHeight="false" outlineLevel="0" collapsed="false">
      <c r="A829" s="0" t="n">
        <f aca="false">A828+dt</f>
        <v>7.96999999999987</v>
      </c>
      <c r="B829" s="70" t="n">
        <f aca="false">B828+G828*dt+0.5*Y828*dt*dt</f>
        <v>17.0125791612641</v>
      </c>
      <c r="C829" s="70" t="n">
        <f aca="false">C828+H828*dt+0.5*Z828*dt*dt</f>
        <v>416.041906883016</v>
      </c>
      <c r="D829" s="70" t="n">
        <f aca="false">D828+I828*dt+0.5*AA828*dt*dt</f>
        <v>-299.087769069097</v>
      </c>
      <c r="E829" s="1" t="n">
        <f aca="false">SQRT(B829^2+C829^2)</f>
        <v>416.389596571017</v>
      </c>
      <c r="F829" s="1" t="n">
        <f aca="false">ATAN2(C829,B829)*180/PI()</f>
        <v>2.34160601465656</v>
      </c>
      <c r="G829" s="69" t="n">
        <f aca="false">G828+Y828*dt</f>
        <v>1.48462802056184</v>
      </c>
      <c r="H829" s="69" t="n">
        <f aca="false">H828+Z828*dt</f>
        <v>52.4079735304383</v>
      </c>
      <c r="I829" s="69" t="n">
        <f aca="false">I828+AA828*dt</f>
        <v>-83.2000097297222</v>
      </c>
      <c r="J829" s="1" t="n">
        <f aca="false">SQRT(G829^2+H829^2+I829^2)</f>
        <v>98.3414532582899</v>
      </c>
      <c r="K829" s="1" t="n">
        <f aca="false">IF(D829&gt;=hwind,SQRT((G829-vxw)^2+(H829-vyw)^2+I829^2),J829)</f>
        <v>98.3414532582899</v>
      </c>
      <c r="L829" s="1" t="n">
        <f aca="false">J829/1.467</f>
        <v>67.035755458957</v>
      </c>
      <c r="M829" s="70" t="n">
        <f aca="false">cd0+cdspin*(spin/1000)*EXP(-A829/(tau*146.7/K829))</f>
        <v>0.459984424682907</v>
      </c>
      <c r="N829" s="71" t="n">
        <f aca="false">(romega/K829)*EXP(-A829/(tau*146.7/K829))</f>
        <v>0.702556854844243</v>
      </c>
      <c r="O829" s="71" t="n">
        <f aca="false">cl2_*N829/(cl0+cl1_*N829)</f>
        <v>0.354113685700866</v>
      </c>
      <c r="P829" s="71" t="n">
        <f aca="false">IF(D829&gt;=hwind,vxw,0)</f>
        <v>0</v>
      </c>
      <c r="Q829" s="71" t="n">
        <f aca="false">IF(D829&gt;=hwind,vyw,0)</f>
        <v>0</v>
      </c>
      <c r="R829" s="70" t="n">
        <f aca="false">-const*$M829*$K829*(G829-P829)</f>
        <v>-0.360500736892172</v>
      </c>
      <c r="S829" s="70" t="n">
        <f aca="false">-const*$M829*$K829*(H829-Q829)</f>
        <v>-12.7258227751882</v>
      </c>
      <c r="T829" s="70" t="n">
        <f aca="false">-const*$M829*$K829*I829</f>
        <v>20.2028147129069</v>
      </c>
      <c r="U829" s="72" t="n">
        <f aca="false">omega*EXP(-A829/tau)*30/PI()</f>
        <v>4994.41213647719</v>
      </c>
      <c r="V829" s="70" t="n">
        <f aca="false">const*($O829/omega)*K829*(wy*I829-wz*(H829-Q829))</f>
        <v>0.108662375730013</v>
      </c>
      <c r="W829" s="70" t="n">
        <f aca="false">const*($O829/omega)*K829*(wz*(G829-P829)-wx*I829)</f>
        <v>15.3316592255684</v>
      </c>
      <c r="X829" s="70" t="n">
        <f aca="false">const*($O829/omega)*K829*(wx*(H829-Q829)-wy*(G829-P829))</f>
        <v>9.65940408768944</v>
      </c>
      <c r="Y829" s="70" t="n">
        <f aca="false">R829+V829</f>
        <v>-0.251838361162159</v>
      </c>
      <c r="Z829" s="70" t="n">
        <f aca="false">S829+W829</f>
        <v>2.60583645038025</v>
      </c>
      <c r="AA829" s="70" t="n">
        <f aca="false">T829+X829-32.174</f>
        <v>-2.31178119940362</v>
      </c>
      <c r="AB829" s="0" t="n">
        <f aca="false">IF(($D829-height)*($D830-height)&lt;0,1,0)</f>
        <v>0</v>
      </c>
    </row>
    <row r="830" customFormat="false" ht="12.75" hidden="false" customHeight="false" outlineLevel="0" collapsed="false">
      <c r="A830" s="0" t="n">
        <f aca="false">A829+dt</f>
        <v>7.97999999999987</v>
      </c>
      <c r="B830" s="70" t="n">
        <f aca="false">B829+G829*dt+0.5*Y829*dt*dt</f>
        <v>17.0274128495517</v>
      </c>
      <c r="C830" s="70" t="n">
        <f aca="false">C829+H829*dt+0.5*Z829*dt*dt</f>
        <v>416.566116910142</v>
      </c>
      <c r="D830" s="70" t="n">
        <f aca="false">D829+I829*dt+0.5*AA829*dt*dt</f>
        <v>-299.919884755455</v>
      </c>
      <c r="E830" s="1" t="n">
        <f aca="false">SQRT(B830^2+C830^2)</f>
        <v>416.913974994775</v>
      </c>
      <c r="F830" s="1" t="n">
        <f aca="false">ATAN2(C830,B830)*180/PI()</f>
        <v>2.34069946403003</v>
      </c>
      <c r="G830" s="69" t="n">
        <f aca="false">G829+Y829*dt</f>
        <v>1.48210963695022</v>
      </c>
      <c r="H830" s="69" t="n">
        <f aca="false">H829+Z829*dt</f>
        <v>52.4340318949421</v>
      </c>
      <c r="I830" s="69" t="n">
        <f aca="false">I829+AA829*dt</f>
        <v>-83.2231275417162</v>
      </c>
      <c r="J830" s="1" t="n">
        <f aca="false">SQRT(G830^2+H830^2+I830^2)</f>
        <v>98.3748611564992</v>
      </c>
      <c r="K830" s="1" t="n">
        <f aca="false">IF(D830&gt;=hwind,SQRT((G830-vxw)^2+(H830-vyw)^2+I830^2),J830)</f>
        <v>98.3748611564992</v>
      </c>
      <c r="L830" s="1" t="n">
        <f aca="false">J830/1.467</f>
        <v>67.058528395705</v>
      </c>
      <c r="M830" s="70" t="n">
        <f aca="false">cd0+cdspin*(spin/1000)*EXP(-A830/(tau*146.7/K830))</f>
        <v>0.459939218185046</v>
      </c>
      <c r="N830" s="71" t="n">
        <f aca="false">(romega/K830)*EXP(-A830/(tau*146.7/K830))</f>
        <v>0.702118817898683</v>
      </c>
      <c r="O830" s="71" t="n">
        <f aca="false">cl2_*N830/(cl0+cl1_*N830)</f>
        <v>0.354055731686175</v>
      </c>
      <c r="P830" s="71" t="n">
        <f aca="false">IF(D830&gt;=hwind,vxw,0)</f>
        <v>0</v>
      </c>
      <c r="Q830" s="71" t="n">
        <f aca="false">IF(D830&gt;=hwind,vyw,0)</f>
        <v>0</v>
      </c>
      <c r="R830" s="70" t="n">
        <f aca="false">-const*$M830*$K830*(G830-P830)</f>
        <v>-0.359976095106754</v>
      </c>
      <c r="S830" s="70" t="n">
        <f aca="false">-const*$M830*$K830*(H830-Q830)</f>
        <v>-12.7352238874068</v>
      </c>
      <c r="T830" s="70" t="n">
        <f aca="false">-const*$M830*$K830*I830</f>
        <v>20.2133065787794</v>
      </c>
      <c r="U830" s="72" t="n">
        <f aca="false">omega*EXP(-A830/tau)*30/PI()</f>
        <v>4992.74760986821</v>
      </c>
      <c r="V830" s="70" t="n">
        <f aca="false">const*($O830/omega)*K830*(wy*I830-wz*(H830-Q830))</f>
        <v>0.108997453369181</v>
      </c>
      <c r="W830" s="70" t="n">
        <f aca="false">const*($O830/omega)*K830*(wz*(G830-P830)-wx*I830)</f>
        <v>15.3386912012264</v>
      </c>
      <c r="X830" s="70" t="n">
        <f aca="false">const*($O830/omega)*K830*(wx*(H830-Q830)-wy*(G830-P830))</f>
        <v>9.66595456827293</v>
      </c>
      <c r="Y830" s="70" t="n">
        <f aca="false">R830+V830</f>
        <v>-0.250978641737573</v>
      </c>
      <c r="Z830" s="70" t="n">
        <f aca="false">S830+W830</f>
        <v>2.60346731381961</v>
      </c>
      <c r="AA830" s="70" t="n">
        <f aca="false">T830+X830-32.174</f>
        <v>-2.29473885294764</v>
      </c>
      <c r="AB830" s="0" t="n">
        <f aca="false">IF(($D830-height)*($D831-height)&lt;0,1,0)</f>
        <v>0</v>
      </c>
    </row>
    <row r="831" customFormat="false" ht="12.75" hidden="false" customHeight="false" outlineLevel="0" collapsed="false">
      <c r="A831" s="0" t="n">
        <f aca="false">A830+dt</f>
        <v>7.98999999999987</v>
      </c>
      <c r="B831" s="70" t="n">
        <f aca="false">B830+G830*dt+0.5*Y830*dt*dt</f>
        <v>17.0422213969891</v>
      </c>
      <c r="C831" s="70" t="n">
        <f aca="false">C830+H830*dt+0.5*Z830*dt*dt</f>
        <v>417.090587402458</v>
      </c>
      <c r="D831" s="70" t="n">
        <f aca="false">D830+I830*dt+0.5*AA830*dt*dt</f>
        <v>-300.752230767814</v>
      </c>
      <c r="E831" s="1" t="n">
        <f aca="false">SQRT(B831^2+C831^2)</f>
        <v>417.438612744283</v>
      </c>
      <c r="F831" s="1" t="n">
        <f aca="false">ATAN2(C831,B831)*180/PI()</f>
        <v>2.33979028360936</v>
      </c>
      <c r="G831" s="69" t="n">
        <f aca="false">G830+Y830*dt</f>
        <v>1.47959985053285</v>
      </c>
      <c r="H831" s="69" t="n">
        <f aca="false">H830+Z830*dt</f>
        <v>52.4600665680803</v>
      </c>
      <c r="I831" s="69" t="n">
        <f aca="false">I830+AA830*dt</f>
        <v>-83.2460749302457</v>
      </c>
      <c r="J831" s="1" t="n">
        <f aca="false">SQRT(G831^2+H831^2+I831^2)</f>
        <v>98.4081134426282</v>
      </c>
      <c r="K831" s="1" t="n">
        <f aca="false">IF(D831&gt;=hwind,SQRT((G831-vxw)^2+(H831-vyw)^2+I831^2),J831)</f>
        <v>98.4081134426282</v>
      </c>
      <c r="L831" s="1" t="n">
        <f aca="false">J831/1.467</f>
        <v>67.0811952574153</v>
      </c>
      <c r="M831" s="70" t="n">
        <f aca="false">cd0+cdspin*(spin/1000)*EXP(-A831/(tau*146.7/K831))</f>
        <v>0.459894045317869</v>
      </c>
      <c r="N831" s="71" t="n">
        <f aca="false">(romega/K831)*EXP(-A831/(tau*146.7/K831))</f>
        <v>0.701682336256233</v>
      </c>
      <c r="O831" s="71" t="n">
        <f aca="false">cl2_*N831/(cl0+cl1_*N831)</f>
        <v>0.353997930372308</v>
      </c>
      <c r="P831" s="71" t="n">
        <f aca="false">IF(D831&gt;=hwind,vxw,0)</f>
        <v>0</v>
      </c>
      <c r="Q831" s="71" t="n">
        <f aca="false">IF(D831&gt;=hwind,vyw,0)</f>
        <v>0</v>
      </c>
      <c r="R831" s="70" t="n">
        <f aca="false">-const*$M831*$K831*(G831-P831)</f>
        <v>-0.359452680571319</v>
      </c>
      <c r="S831" s="70" t="n">
        <f aca="false">-const*$M831*$K831*(H831-Q831)</f>
        <v>-12.7446022274572</v>
      </c>
      <c r="T831" s="70" t="n">
        <f aca="false">-const*$M831*$K831*I831</f>
        <v>20.2237279017983</v>
      </c>
      <c r="U831" s="72" t="n">
        <f aca="false">omega*EXP(-A831/tau)*30/PI()</f>
        <v>4991.08363800897</v>
      </c>
      <c r="V831" s="70" t="n">
        <f aca="false">const*($O831/omega)*K831*(wy*I831-wz*(H831-Q831))</f>
        <v>0.109334361467743</v>
      </c>
      <c r="W831" s="70" t="n">
        <f aca="false">const*($O831/omega)*K831*(wz*(G831-P831)-wx*I831)</f>
        <v>15.345673644681</v>
      </c>
      <c r="X831" s="70" t="n">
        <f aca="false">const*($O831/omega)*K831*(wx*(H831-Q831)-wy*(G831-P831))</f>
        <v>9.67249005687754</v>
      </c>
      <c r="Y831" s="70" t="n">
        <f aca="false">R831+V831</f>
        <v>-0.250118319103576</v>
      </c>
      <c r="Z831" s="70" t="n">
        <f aca="false">S831+W831</f>
        <v>2.60107141722373</v>
      </c>
      <c r="AA831" s="70" t="n">
        <f aca="false">T831+X831-32.174</f>
        <v>-2.27778204132419</v>
      </c>
      <c r="AB831" s="0" t="n">
        <f aca="false">IF(($D831-height)*($D832-height)&lt;0,1,0)</f>
        <v>0</v>
      </c>
    </row>
    <row r="832" customFormat="false" ht="12.75" hidden="false" customHeight="false" outlineLevel="0" collapsed="false">
      <c r="A832" s="0" t="n">
        <f aca="false">A831+dt</f>
        <v>7.99999999999987</v>
      </c>
      <c r="B832" s="70" t="n">
        <f aca="false">B831+G831*dt+0.5*Y831*dt*dt</f>
        <v>17.0570048895785</v>
      </c>
      <c r="C832" s="70" t="n">
        <f aca="false">C831+H831*dt+0.5*Z831*dt*dt</f>
        <v>417.615318121709</v>
      </c>
      <c r="D832" s="70" t="n">
        <f aca="false">D831+I831*dt+0.5*AA831*dt*dt</f>
        <v>-301.584805406219</v>
      </c>
      <c r="E832" s="1" t="n">
        <f aca="false">SQRT(B832^2+C832^2)</f>
        <v>417.963509586303</v>
      </c>
      <c r="F832" s="1" t="n">
        <f aca="false">ATAN2(C832,B832)*180/PI()</f>
        <v>2.33887849810205</v>
      </c>
      <c r="G832" s="69" t="n">
        <f aca="false">G831+Y831*dt</f>
        <v>1.47709866734181</v>
      </c>
      <c r="H832" s="69" t="n">
        <f aca="false">H831+Z831*dt</f>
        <v>52.4860772822525</v>
      </c>
      <c r="I832" s="69" t="n">
        <f aca="false">I831+AA831*dt</f>
        <v>-83.2688527506589</v>
      </c>
      <c r="J832" s="1" t="n">
        <f aca="false">SQRT(G832^2+H832^2+I832^2)</f>
        <v>98.4412107166636</v>
      </c>
      <c r="K832" s="1" t="n">
        <f aca="false">IF(D832&gt;=hwind,SQRT((G832-vxw)^2+(H832-vyw)^2+I832^2),J832)</f>
        <v>98.4412107166636</v>
      </c>
      <c r="L832" s="1" t="n">
        <f aca="false">J832/1.467</f>
        <v>67.1037564530767</v>
      </c>
      <c r="M832" s="70" t="n">
        <f aca="false">cd0+cdspin*(spin/1000)*EXP(-A832/(tau*146.7/K832))</f>
        <v>0.459848906055271</v>
      </c>
      <c r="N832" s="71" t="n">
        <f aca="false">(romega/K832)*EXP(-A832/(tau*146.7/K832))</f>
        <v>0.701247401881769</v>
      </c>
      <c r="O832" s="71" t="n">
        <f aca="false">cl2_*N832/(cl0+cl1_*N832)</f>
        <v>0.353940281187522</v>
      </c>
      <c r="P832" s="71" t="n">
        <f aca="false">IF(D832&gt;=hwind,vxw,0)</f>
        <v>0</v>
      </c>
      <c r="Q832" s="71" t="n">
        <f aca="false">IF(D832&gt;=hwind,vyw,0)</f>
        <v>0</v>
      </c>
      <c r="R832" s="70" t="n">
        <f aca="false">-const*$M832*$K832*(G832-P832)</f>
        <v>-0.358930501495475</v>
      </c>
      <c r="S832" s="70" t="n">
        <f aca="false">-const*$M832*$K832*(H832-Q832)</f>
        <v>-12.7539577801878</v>
      </c>
      <c r="T832" s="70" t="n">
        <f aca="false">-const*$M832*$K832*I832</f>
        <v>20.2340789667984</v>
      </c>
      <c r="U832" s="72" t="n">
        <f aca="false">omega*EXP(-A832/tau)*30/PI()</f>
        <v>4989.42022071459</v>
      </c>
      <c r="V832" s="70" t="n">
        <f aca="false">const*($O832/omega)*K832*(wy*I832-wz*(H832-Q832))</f>
        <v>0.109673081487562</v>
      </c>
      <c r="W832" s="70" t="n">
        <f aca="false">const*($O832/omega)*K832*(wz*(G832-P832)-wx*I832)</f>
        <v>15.3526067683451</v>
      </c>
      <c r="X832" s="70" t="n">
        <f aca="false">const*($O832/omega)*K832*(wx*(H832-Q832)-wy*(G832-P832))</f>
        <v>9.6790105383495</v>
      </c>
      <c r="Y832" s="70" t="n">
        <f aca="false">R832+V832</f>
        <v>-0.249257420007913</v>
      </c>
      <c r="Z832" s="70" t="n">
        <f aca="false">S832+W832</f>
        <v>2.59864898815726</v>
      </c>
      <c r="AA832" s="70" t="n">
        <f aca="false">T832+X832-32.174</f>
        <v>-2.26091049485213</v>
      </c>
      <c r="AB832" s="0" t="n">
        <f aca="false">IF(($D832-height)*($D833-height)&lt;0,1,0)</f>
        <v>0</v>
      </c>
    </row>
    <row r="833" customFormat="false" ht="12.75" hidden="false" customHeight="false" outlineLevel="0" collapsed="false">
      <c r="A833" s="0" t="n">
        <f aca="false">A832+dt</f>
        <v>8.00999999999987</v>
      </c>
      <c r="B833" s="70" t="n">
        <f aca="false">B832+G832*dt+0.5*Y832*dt*dt</f>
        <v>17.0717634133809</v>
      </c>
      <c r="C833" s="70" t="n">
        <f aca="false">C832+H832*dt+0.5*Z832*dt*dt</f>
        <v>418.140308826981</v>
      </c>
      <c r="D833" s="70" t="n">
        <f aca="false">D832+I832*dt+0.5*AA832*dt*dt</f>
        <v>-302.41760697925</v>
      </c>
      <c r="E833" s="1" t="n">
        <f aca="false">SQRT(B833^2+C833^2)</f>
        <v>418.488665284934</v>
      </c>
      <c r="F833" s="1" t="n">
        <f aca="false">ATAN2(C833,B833)*180/PI()</f>
        <v>2.33796413212226</v>
      </c>
      <c r="G833" s="69" t="n">
        <f aca="false">G832+Y832*dt</f>
        <v>1.47460609314173</v>
      </c>
      <c r="H833" s="69" t="n">
        <f aca="false">H832+Z832*dt</f>
        <v>52.5120637721341</v>
      </c>
      <c r="I833" s="69" t="n">
        <f aca="false">I832+AA832*dt</f>
        <v>-83.2914618556074</v>
      </c>
      <c r="J833" s="1" t="n">
        <f aca="false">SQRT(G833^2+H833^2+I833^2)</f>
        <v>98.4741535773866</v>
      </c>
      <c r="K833" s="1" t="n">
        <f aca="false">IF(D833&gt;=hwind,SQRT((G833-vxw)^2+(H833-vyw)^2+I833^2),J833)</f>
        <v>98.4741535773866</v>
      </c>
      <c r="L833" s="1" t="n">
        <f aca="false">J833/1.467</f>
        <v>67.1262123908566</v>
      </c>
      <c r="M833" s="70" t="n">
        <f aca="false">cd0+cdspin*(spin/1000)*EXP(-A833/(tau*146.7/K833))</f>
        <v>0.459803800370654</v>
      </c>
      <c r="N833" s="71" t="n">
        <f aca="false">(romega/K833)*EXP(-A833/(tau*146.7/K833))</f>
        <v>0.70081400678263</v>
      </c>
      <c r="O833" s="71" t="n">
        <f aca="false">cl2_*N833/(cl0+cl1_*N833)</f>
        <v>0.353882783561226</v>
      </c>
      <c r="P833" s="71" t="n">
        <f aca="false">IF(D833&gt;=hwind,vxw,0)</f>
        <v>0</v>
      </c>
      <c r="Q833" s="71" t="n">
        <f aca="false">IF(D833&gt;=hwind,vyw,0)</f>
        <v>0</v>
      </c>
      <c r="R833" s="70" t="n">
        <f aca="false">-const*$M833*$K833*(G833-P833)</f>
        <v>-0.358409565983624</v>
      </c>
      <c r="S833" s="70" t="n">
        <f aca="false">-const*$M833*$K833*(H833-Q833)</f>
        <v>-12.7632905309486</v>
      </c>
      <c r="T833" s="70" t="n">
        <f aca="false">-const*$M833*$K833*I833</f>
        <v>20.244360058358</v>
      </c>
      <c r="U833" s="72" t="n">
        <f aca="false">omega*EXP(-A833/tau)*30/PI()</f>
        <v>4987.75735780023</v>
      </c>
      <c r="V833" s="70" t="n">
        <f aca="false">const*($O833/omega)*K833*(wy*I833-wz*(H833-Q833))</f>
        <v>0.110013594963937</v>
      </c>
      <c r="W833" s="70" t="n">
        <f aca="false">const*($O833/omega)*K833*(wz*(G833-P833)-wx*I833)</f>
        <v>15.35949078429</v>
      </c>
      <c r="X833" s="70" t="n">
        <f aca="false">const*($O833/omega)*K833*(wx*(H833-Q833)-wy*(G833-P833))</f>
        <v>9.68551599788367</v>
      </c>
      <c r="Y833" s="70" t="n">
        <f aca="false">R833+V833</f>
        <v>-0.248395971019688</v>
      </c>
      <c r="Z833" s="70" t="n">
        <f aca="false">S833+W833</f>
        <v>2.59620025334138</v>
      </c>
      <c r="AA833" s="70" t="n">
        <f aca="false">T833+X833-32.174</f>
        <v>-2.24412394375832</v>
      </c>
      <c r="AB833" s="0" t="n">
        <f aca="false">IF(($D833-height)*($D834-height)&lt;0,1,0)</f>
        <v>0</v>
      </c>
    </row>
    <row r="834" customFormat="false" ht="12.75" hidden="false" customHeight="false" outlineLevel="0" collapsed="false">
      <c r="A834" s="0" t="n">
        <f aca="false">A833+dt</f>
        <v>8.01999999999987</v>
      </c>
      <c r="B834" s="70" t="n">
        <f aca="false">B833+G833*dt+0.5*Y833*dt*dt</f>
        <v>17.0864970545138</v>
      </c>
      <c r="C834" s="70" t="n">
        <f aca="false">C833+H833*dt+0.5*Z833*dt*dt</f>
        <v>418.665559274715</v>
      </c>
      <c r="D834" s="70" t="n">
        <f aca="false">D833+I833*dt+0.5*AA833*dt*dt</f>
        <v>-303.250633804004</v>
      </c>
      <c r="E834" s="1" t="n">
        <f aca="false">SQRT(B834^2+C834^2)</f>
        <v>419.014079601633</v>
      </c>
      <c r="F834" s="1" t="n">
        <f aca="false">ATAN2(C834,B834)*180/PI()</f>
        <v>2.33704721019074</v>
      </c>
      <c r="G834" s="69" t="n">
        <f aca="false">G833+Y833*dt</f>
        <v>1.47212213343154</v>
      </c>
      <c r="H834" s="69" t="n">
        <f aca="false">H833+Z833*dt</f>
        <v>52.5380257746675</v>
      </c>
      <c r="I834" s="69" t="n">
        <f aca="false">I833+AA833*dt</f>
        <v>-83.313903095045</v>
      </c>
      <c r="J834" s="1" t="n">
        <f aca="false">SQRT(G834^2+H834^2+I834^2)</f>
        <v>98.506942622365</v>
      </c>
      <c r="K834" s="1" t="n">
        <f aca="false">IF(D834&gt;=hwind,SQRT((G834-vxw)^2+(H834-vyw)^2+I834^2),J834)</f>
        <v>98.506942622365</v>
      </c>
      <c r="L834" s="1" t="n">
        <f aca="false">J834/1.467</f>
        <v>67.1485634780948</v>
      </c>
      <c r="M834" s="70" t="n">
        <f aca="false">cd0+cdspin*(spin/1000)*EXP(-A834/(tau*146.7/K834))</f>
        <v>0.459758728236929</v>
      </c>
      <c r="N834" s="71" t="n">
        <f aca="false">(romega/K834)*EXP(-A834/(tau*146.7/K834))</f>
        <v>0.700382143008382</v>
      </c>
      <c r="O834" s="71" t="n">
        <f aca="false">cl2_*N834/(cl0+cl1_*N834)</f>
        <v>0.353825436923984</v>
      </c>
      <c r="P834" s="71" t="n">
        <f aca="false">IF(D834&gt;=hwind,vxw,0)</f>
        <v>0</v>
      </c>
      <c r="Q834" s="71" t="n">
        <f aca="false">IF(D834&gt;=hwind,vyw,0)</f>
        <v>0</v>
      </c>
      <c r="R834" s="70" t="n">
        <f aca="false">-const*$M834*$K834*(G834-P834)</f>
        <v>-0.357889882035469</v>
      </c>
      <c r="S834" s="70" t="n">
        <f aca="false">-const*$M834*$K834*(H834-Q834)</f>
        <v>-12.7726004655895</v>
      </c>
      <c r="T834" s="70" t="n">
        <f aca="false">-const*$M834*$K834*I834</f>
        <v>20.2545714607903</v>
      </c>
      <c r="U834" s="72" t="n">
        <f aca="false">omega*EXP(-A834/tau)*30/PI()</f>
        <v>4986.09504908114</v>
      </c>
      <c r="V834" s="70" t="n">
        <f aca="false">const*($O834/omega)*K834*(wy*I834-wz*(H834-Q834))</f>
        <v>0.110355883505797</v>
      </c>
      <c r="W834" s="70" t="n">
        <f aca="false">const*($O834/omega)*K834*(wz*(G834-P834)-wx*I834)</f>
        <v>15.3663259042406</v>
      </c>
      <c r="X834" s="70" t="n">
        <f aca="false">const*($O834/omega)*K834*(wx*(H834-Q834)-wy*(G834-P834))</f>
        <v>9.69200642102217</v>
      </c>
      <c r="Y834" s="70" t="n">
        <f aca="false">R834+V834</f>
        <v>-0.247533998529672</v>
      </c>
      <c r="Z834" s="70" t="n">
        <f aca="false">S834+W834</f>
        <v>2.59372543865109</v>
      </c>
      <c r="AA834" s="70" t="n">
        <f aca="false">T834+X834-32.174</f>
        <v>-2.22742211818748</v>
      </c>
      <c r="AB834" s="0" t="n">
        <f aca="false">IF(($D834-height)*($D835-height)&lt;0,1,0)</f>
        <v>0</v>
      </c>
    </row>
    <row r="835" customFormat="false" ht="12.75" hidden="false" customHeight="false" outlineLevel="0" collapsed="false">
      <c r="A835" s="0" t="n">
        <f aca="false">A834+dt</f>
        <v>8.02999999999987</v>
      </c>
      <c r="B835" s="70" t="n">
        <f aca="false">B834+G834*dt+0.5*Y834*dt*dt</f>
        <v>17.1012058991481</v>
      </c>
      <c r="C835" s="70" t="n">
        <f aca="false">C834+H834*dt+0.5*Z834*dt*dt</f>
        <v>419.191069218734</v>
      </c>
      <c r="D835" s="70" t="n">
        <f aca="false">D834+I834*dt+0.5*AA834*dt*dt</f>
        <v>-304.08388420606</v>
      </c>
      <c r="E835" s="1" t="n">
        <f aca="false">SQRT(B835^2+C835^2)</f>
        <v>419.539752295239</v>
      </c>
      <c r="F835" s="1" t="n">
        <f aca="false">ATAN2(C835,B835)*180/PI()</f>
        <v>2.33612775673466</v>
      </c>
      <c r="G835" s="69" t="n">
        <f aca="false">G834+Y834*dt</f>
        <v>1.46964679344624</v>
      </c>
      <c r="H835" s="69" t="n">
        <f aca="false">H834+Z834*dt</f>
        <v>52.563963029054</v>
      </c>
      <c r="I835" s="69" t="n">
        <f aca="false">I834+AA834*dt</f>
        <v>-83.3361773162269</v>
      </c>
      <c r="J835" s="1" t="n">
        <f aca="false">SQRT(G835^2+H835^2+I835^2)</f>
        <v>98.5395784479458</v>
      </c>
      <c r="K835" s="1" t="n">
        <f aca="false">IF(D835&gt;=hwind,SQRT((G835-vxw)^2+(H835-vyw)^2+I835^2),J835)</f>
        <v>98.5395784479458</v>
      </c>
      <c r="L835" s="1" t="n">
        <f aca="false">J835/1.467</f>
        <v>67.1708101212991</v>
      </c>
      <c r="M835" s="70" t="n">
        <f aca="false">cd0+cdspin*(spin/1000)*EXP(-A835/(tau*146.7/K835))</f>
        <v>0.459713689626524</v>
      </c>
      <c r="N835" s="71" t="n">
        <f aca="false">(romega/K835)*EXP(-A835/(tau*146.7/K835))</f>
        <v>0.69995180265058</v>
      </c>
      <c r="O835" s="71" t="n">
        <f aca="false">cl2_*N835/(cl0+cl1_*N835)</f>
        <v>0.353768240707524</v>
      </c>
      <c r="P835" s="71" t="n">
        <f aca="false">IF(D835&gt;=hwind,vxw,0)</f>
        <v>0</v>
      </c>
      <c r="Q835" s="71" t="n">
        <f aca="false">IF(D835&gt;=hwind,vyw,0)</f>
        <v>0</v>
      </c>
      <c r="R835" s="70" t="n">
        <f aca="false">-const*$M835*$K835*(G835-P835)</f>
        <v>-0.357371457546513</v>
      </c>
      <c r="S835" s="70" t="n">
        <f aca="false">-const*$M835*$K835*(H835-Q835)</f>
        <v>-12.7818875704581</v>
      </c>
      <c r="T835" s="70" t="n">
        <f aca="false">-const*$M835*$K835*I835</f>
        <v>20.2647134581348</v>
      </c>
      <c r="U835" s="72" t="n">
        <f aca="false">omega*EXP(-A835/tau)*30/PI()</f>
        <v>4984.43329437262</v>
      </c>
      <c r="V835" s="70" t="n">
        <f aca="false">const*($O835/omega)*K835*(wy*I835-wz*(H835-Q835))</f>
        <v>0.110699928795892</v>
      </c>
      <c r="W835" s="70" t="n">
        <f aca="false">const*($O835/omega)*K835*(wz*(G835-P835)-wx*I835)</f>
        <v>15.3731123395707</v>
      </c>
      <c r="X835" s="70" t="n">
        <f aca="false">const*($O835/omega)*K835*(wx*(H835-Q835)-wy*(G835-P835))</f>
        <v>9.69848179365314</v>
      </c>
      <c r="Y835" s="70" t="n">
        <f aca="false">R835+V835</f>
        <v>-0.246671528750621</v>
      </c>
      <c r="Z835" s="70" t="n">
        <f aca="false">S835+W835</f>
        <v>2.5912247691126</v>
      </c>
      <c r="AA835" s="70" t="n">
        <f aca="false">T835+X835-32.174</f>
        <v>-2.21080474821206</v>
      </c>
      <c r="AB835" s="0" t="n">
        <f aca="false">IF(($D835-height)*($D836-height)&lt;0,1,0)</f>
        <v>0</v>
      </c>
    </row>
    <row r="836" customFormat="false" ht="12.75" hidden="false" customHeight="false" outlineLevel="0" collapsed="false">
      <c r="A836" s="0" t="n">
        <f aca="false">A835+dt</f>
        <v>8.03999999999987</v>
      </c>
      <c r="B836" s="70" t="n">
        <f aca="false">B835+G835*dt+0.5*Y835*dt*dt</f>
        <v>17.1158900335062</v>
      </c>
      <c r="C836" s="70" t="n">
        <f aca="false">C835+H835*dt+0.5*Z835*dt*dt</f>
        <v>419.716838410263</v>
      </c>
      <c r="D836" s="70" t="n">
        <f aca="false">D835+I835*dt+0.5*AA835*dt*dt</f>
        <v>-304.91735651946</v>
      </c>
      <c r="E836" s="1" t="n">
        <f aca="false">SQRT(B836^2+C836^2)</f>
        <v>420.065683121992</v>
      </c>
      <c r="F836" s="1" t="n">
        <f aca="false">ATAN2(C836,B836)*180/PI()</f>
        <v>2.33520579608762</v>
      </c>
      <c r="G836" s="69" t="n">
        <f aca="false">G835+Y835*dt</f>
        <v>1.46718007815873</v>
      </c>
      <c r="H836" s="69" t="n">
        <f aca="false">H835+Z835*dt</f>
        <v>52.5898752767451</v>
      </c>
      <c r="I836" s="69" t="n">
        <f aca="false">I835+AA835*dt</f>
        <v>-83.358285363709</v>
      </c>
      <c r="J836" s="1" t="n">
        <f aca="false">SQRT(G836^2+H836^2+I836^2)</f>
        <v>98.5720616492467</v>
      </c>
      <c r="K836" s="1" t="n">
        <f aca="false">IF(D836&gt;=hwind,SQRT((G836-vxw)^2+(H836-vyw)^2+I836^2),J836)</f>
        <v>98.5720616492467</v>
      </c>
      <c r="L836" s="1" t="n">
        <f aca="false">J836/1.467</f>
        <v>67.1929527261396</v>
      </c>
      <c r="M836" s="70" t="n">
        <f aca="false">cd0+cdspin*(spin/1000)*EXP(-A836/(tau*146.7/K836))</f>
        <v>0.459668684511392</v>
      </c>
      <c r="N836" s="71" t="n">
        <f aca="false">(romega/K836)*EXP(-A836/(tau*146.7/K836))</f>
        <v>0.699522977842528</v>
      </c>
      <c r="O836" s="71" t="n">
        <f aca="false">cl2_*N836/(cl0+cl1_*N836)</f>
        <v>0.353711194344743</v>
      </c>
      <c r="P836" s="71" t="n">
        <f aca="false">IF(D836&gt;=hwind,vxw,0)</f>
        <v>0</v>
      </c>
      <c r="Q836" s="71" t="n">
        <f aca="false">IF(D836&gt;=hwind,vyw,0)</f>
        <v>0</v>
      </c>
      <c r="R836" s="70" t="n">
        <f aca="false">-const*$M836*$K836*(G836-P836)</f>
        <v>-0.356854300308563</v>
      </c>
      <c r="S836" s="70" t="n">
        <f aca="false">-const*$M836*$K836*(H836-Q836)</f>
        <v>-12.7911518323977</v>
      </c>
      <c r="T836" s="70" t="n">
        <f aca="false">-const*$M836*$K836*I836</f>
        <v>20.2747863341487</v>
      </c>
      <c r="U836" s="72" t="n">
        <f aca="false">omega*EXP(-A836/tau)*30/PI()</f>
        <v>4982.77209349003</v>
      </c>
      <c r="V836" s="70" t="n">
        <f aca="false">const*($O836/omega)*K836*(wy*I836-wz*(H836-Q836))</f>
        <v>0.111045712590972</v>
      </c>
      <c r="W836" s="70" t="n">
        <f aca="false">const*($O836/omega)*K836*(wz*(G836-P836)-wx*I836)</f>
        <v>15.3798503012985</v>
      </c>
      <c r="X836" s="70" t="n">
        <f aca="false">const*($O836/omega)*K836*(wx*(H836-Q836)-wy*(G836-P836))</f>
        <v>9.70494210200944</v>
      </c>
      <c r="Y836" s="70" t="n">
        <f aca="false">R836+V836</f>
        <v>-0.245808587717592</v>
      </c>
      <c r="Z836" s="70" t="n">
        <f aca="false">S836+W836</f>
        <v>2.58869846890076</v>
      </c>
      <c r="AA836" s="70" t="n">
        <f aca="false">T836+X836-32.174</f>
        <v>-2.19427156384183</v>
      </c>
      <c r="AB836" s="0" t="n">
        <f aca="false">IF(($D836-height)*($D837-height)&lt;0,1,0)</f>
        <v>0</v>
      </c>
    </row>
    <row r="837" customFormat="false" ht="12.75" hidden="false" customHeight="false" outlineLevel="0" collapsed="false">
      <c r="A837" s="0" t="n">
        <f aca="false">A836+dt</f>
        <v>8.04999999999987</v>
      </c>
      <c r="B837" s="70" t="n">
        <f aca="false">B836+G836*dt+0.5*Y836*dt*dt</f>
        <v>17.1305495438584</v>
      </c>
      <c r="C837" s="70" t="n">
        <f aca="false">C836+H836*dt+0.5*Z836*dt*dt</f>
        <v>420.242866597954</v>
      </c>
      <c r="D837" s="70" t="n">
        <f aca="false">D836+I836*dt+0.5*AA836*dt*dt</f>
        <v>-305.751049086675</v>
      </c>
      <c r="E837" s="1" t="n">
        <f aca="false">SQRT(B837^2+C837^2)</f>
        <v>420.59187183556</v>
      </c>
      <c r="F837" s="1" t="n">
        <f aca="false">ATAN2(C837,B837)*180/PI()</f>
        <v>2.33428135248946</v>
      </c>
      <c r="G837" s="69" t="n">
        <f aca="false">G836+Y836*dt</f>
        <v>1.46472199228156</v>
      </c>
      <c r="H837" s="69" t="n">
        <f aca="false">H836+Z836*dt</f>
        <v>52.6157622614341</v>
      </c>
      <c r="I837" s="69" t="n">
        <f aca="false">I836+AA836*dt</f>
        <v>-83.3802280793474</v>
      </c>
      <c r="J837" s="1" t="n">
        <f aca="false">SQRT(G837^2+H837^2+I837^2)</f>
        <v>98.6043928201499</v>
      </c>
      <c r="K837" s="1" t="n">
        <f aca="false">IF(D837&gt;=hwind,SQRT((G837-vxw)^2+(H837-vyw)^2+I837^2),J837)</f>
        <v>98.6043928201499</v>
      </c>
      <c r="L837" s="1" t="n">
        <f aca="false">J837/1.467</f>
        <v>67.2149916974437</v>
      </c>
      <c r="M837" s="70" t="n">
        <f aca="false">cd0+cdspin*(spin/1000)*EXP(-A837/(tau*146.7/K837))</f>
        <v>0.459623712863009</v>
      </c>
      <c r="N837" s="71" t="n">
        <f aca="false">(romega/K837)*EXP(-A837/(tau*146.7/K837))</f>
        <v>0.699095660759052</v>
      </c>
      <c r="O837" s="71" t="n">
        <f aca="false">cl2_*N837/(cl0+cl1_*N837)</f>
        <v>0.35365429726971</v>
      </c>
      <c r="P837" s="71" t="n">
        <f aca="false">IF(D837&gt;=hwind,vxw,0)</f>
        <v>0</v>
      </c>
      <c r="Q837" s="71" t="n">
        <f aca="false">IF(D837&gt;=hwind,vyw,0)</f>
        <v>0</v>
      </c>
      <c r="R837" s="70" t="n">
        <f aca="false">-const*$M837*$K837*(G837-P837)</f>
        <v>-0.356338418010241</v>
      </c>
      <c r="S837" s="70" t="n">
        <f aca="false">-const*$M837*$K837*(H837-Q837)</f>
        <v>-12.8003932387453</v>
      </c>
      <c r="T837" s="70" t="n">
        <f aca="false">-const*$M837*$K837*I837</f>
        <v>20.2847903722991</v>
      </c>
      <c r="U837" s="72" t="n">
        <f aca="false">omega*EXP(-A837/tau)*30/PI()</f>
        <v>4981.11144624878</v>
      </c>
      <c r="V837" s="70" t="n">
        <f aca="false">const*($O837/omega)*K837*(wy*I837-wz*(H837-Q837))</f>
        <v>0.111393216721964</v>
      </c>
      <c r="W837" s="70" t="n">
        <f aca="false">const*($O837/omega)*K837*(wz*(G837-P837)-wx*I837)</f>
        <v>15.3865400000819</v>
      </c>
      <c r="X837" s="70" t="n">
        <f aca="false">const*($O837/omega)*K837*(wx*(H837-Q837)-wy*(G837-P837))</f>
        <v>9.71138733266725</v>
      </c>
      <c r="Y837" s="70" t="n">
        <f aca="false">R837+V837</f>
        <v>-0.244945201288277</v>
      </c>
      <c r="Z837" s="70" t="n">
        <f aca="false">S837+W837</f>
        <v>2.58614676133661</v>
      </c>
      <c r="AA837" s="70" t="n">
        <f aca="false">T837+X837-32.174</f>
        <v>-2.1778222950336</v>
      </c>
      <c r="AB837" s="0" t="n">
        <f aca="false">IF(($D837-height)*($D838-height)&lt;0,1,0)</f>
        <v>0</v>
      </c>
    </row>
    <row r="838" customFormat="false" ht="12.75" hidden="false" customHeight="false" outlineLevel="0" collapsed="false">
      <c r="A838" s="0" t="n">
        <f aca="false">A837+dt</f>
        <v>8.05999999999987</v>
      </c>
      <c r="B838" s="70" t="n">
        <f aca="false">B837+G837*dt+0.5*Y837*dt*dt</f>
        <v>17.1451845165211</v>
      </c>
      <c r="C838" s="70" t="n">
        <f aca="false">C837+H837*dt+0.5*Z837*dt*dt</f>
        <v>420.769153527906</v>
      </c>
      <c r="D838" s="70" t="n">
        <f aca="false">D837+I837*dt+0.5*AA837*dt*dt</f>
        <v>-306.584960258583</v>
      </c>
      <c r="E838" s="1" t="n">
        <f aca="false">SQRT(B838^2+C838^2)</f>
        <v>421.118318187058</v>
      </c>
      <c r="F838" s="1" t="n">
        <f aca="false">ATAN2(C838,B838)*180/PI()</f>
        <v>2.33335445008624</v>
      </c>
      <c r="G838" s="69" t="n">
        <f aca="false">G837+Y837*dt</f>
        <v>1.46227254026867</v>
      </c>
      <c r="H838" s="69" t="n">
        <f aca="false">H837+Z837*dt</f>
        <v>52.6416237290475</v>
      </c>
      <c r="I838" s="69" t="n">
        <f aca="false">I837+AA837*dt</f>
        <v>-83.4020063022978</v>
      </c>
      <c r="J838" s="1" t="n">
        <f aca="false">SQRT(G838^2+H838^2+I838^2)</f>
        <v>98.6365725532936</v>
      </c>
      <c r="K838" s="1" t="n">
        <f aca="false">IF(D838&gt;=hwind,SQRT((G838-vxw)^2+(H838-vyw)^2+I838^2),J838)</f>
        <v>98.6365725532936</v>
      </c>
      <c r="L838" s="1" t="n">
        <f aca="false">J838/1.467</f>
        <v>67.2369274391913</v>
      </c>
      <c r="M838" s="70" t="n">
        <f aca="false">cd0+cdspin*(spin/1000)*EXP(-A838/(tau*146.7/K838))</f>
        <v>0.459578774652386</v>
      </c>
      <c r="N838" s="71" t="n">
        <f aca="false">(romega/K838)*EXP(-A838/(tau*146.7/K838))</f>
        <v>0.698669843616261</v>
      </c>
      <c r="O838" s="71" t="n">
        <f aca="false">cl2_*N838/(cl0+cl1_*N838)</f>
        <v>0.353597548917674</v>
      </c>
      <c r="P838" s="71" t="n">
        <f aca="false">IF(D838&gt;=hwind,vxw,0)</f>
        <v>0</v>
      </c>
      <c r="Q838" s="71" t="n">
        <f aca="false">IF(D838&gt;=hwind,vyw,0)</f>
        <v>0</v>
      </c>
      <c r="R838" s="70" t="n">
        <f aca="false">-const*$M838*$K838*(G838-P838)</f>
        <v>-0.355823818237486</v>
      </c>
      <c r="S838" s="70" t="n">
        <f aca="false">-const*$M838*$K838*(H838-Q838)</f>
        <v>-12.8096117773292</v>
      </c>
      <c r="T838" s="70" t="n">
        <f aca="false">-const*$M838*$K838*I838</f>
        <v>20.2947258557545</v>
      </c>
      <c r="U838" s="72" t="n">
        <f aca="false">omega*EXP(-A838/tau)*30/PI()</f>
        <v>4979.45135246437</v>
      </c>
      <c r="V838" s="70" t="n">
        <f aca="false">const*($O838/omega)*K838*(wy*I838-wz*(H838-Q838))</f>
        <v>0.111742423094143</v>
      </c>
      <c r="W838" s="70" t="n">
        <f aca="false">const*($O838/omega)*K838*(wz*(G838-P838)-wx*I838)</f>
        <v>15.3931816462142</v>
      </c>
      <c r="X838" s="70" t="n">
        <f aca="false">const*($O838/omega)*K838*(wx*(H838-Q838)-wy*(G838-P838))</f>
        <v>9.71781747254481</v>
      </c>
      <c r="Y838" s="70" t="n">
        <f aca="false">R838+V838</f>
        <v>-0.244081395143343</v>
      </c>
      <c r="Z838" s="70" t="n">
        <f aca="false">S838+W838</f>
        <v>2.58356986888495</v>
      </c>
      <c r="AA838" s="70" t="n">
        <f aca="false">T838+X838-32.174</f>
        <v>-2.16145667170068</v>
      </c>
      <c r="AB838" s="0" t="n">
        <f aca="false">IF(($D838-height)*($D839-height)&lt;0,1,0)</f>
        <v>0</v>
      </c>
    </row>
    <row r="839" customFormat="false" ht="12.75" hidden="false" customHeight="false" outlineLevel="0" collapsed="false">
      <c r="A839" s="0" t="n">
        <f aca="false">A838+dt</f>
        <v>8.06999999999987</v>
      </c>
      <c r="B839" s="70" t="n">
        <f aca="false">B838+G838*dt+0.5*Y838*dt*dt</f>
        <v>17.1597950378541</v>
      </c>
      <c r="C839" s="70" t="n">
        <f aca="false">C838+H838*dt+0.5*Z838*dt*dt</f>
        <v>421.29569894369</v>
      </c>
      <c r="D839" s="70" t="n">
        <f aca="false">D838+I838*dt+0.5*AA838*dt*dt</f>
        <v>-307.41908839444</v>
      </c>
      <c r="E839" s="1" t="n">
        <f aca="false">SQRT(B839^2+C839^2)</f>
        <v>421.645021925071</v>
      </c>
      <c r="F839" s="1" t="n">
        <f aca="false">ATAN2(C839,B839)*180/PI()</f>
        <v>2.33242511293015</v>
      </c>
      <c r="G839" s="69" t="n">
        <f aca="false">G838+Y838*dt</f>
        <v>1.45983172631724</v>
      </c>
      <c r="H839" s="69" t="n">
        <f aca="false">H838+Z838*dt</f>
        <v>52.6674594277364</v>
      </c>
      <c r="I839" s="69" t="n">
        <f aca="false">I838+AA838*dt</f>
        <v>-83.4236208690148</v>
      </c>
      <c r="J839" s="1" t="n">
        <f aca="false">SQRT(G839^2+H839^2+I839^2)</f>
        <v>98.6686014400657</v>
      </c>
      <c r="K839" s="1" t="n">
        <f aca="false">IF(D839&gt;=hwind,SQRT((G839-vxw)^2+(H839-vyw)^2+I839^2),J839)</f>
        <v>98.6686014400657</v>
      </c>
      <c r="L839" s="1" t="n">
        <f aca="false">J839/1.467</f>
        <v>67.2587603545097</v>
      </c>
      <c r="M839" s="70" t="n">
        <f aca="false">cd0+cdspin*(spin/1000)*EXP(-A839/(tau*146.7/K839))</f>
        <v>0.459533869850069</v>
      </c>
      <c r="N839" s="71" t="n">
        <f aca="false">(romega/K839)*EXP(-A839/(tau*146.7/K839))</f>
        <v>0.698245518671318</v>
      </c>
      <c r="O839" s="71" t="n">
        <f aca="false">cl2_*N839/(cl0+cl1_*N839)</f>
        <v>0.353540948725069</v>
      </c>
      <c r="P839" s="71" t="n">
        <f aca="false">IF(D839&gt;=hwind,vxw,0)</f>
        <v>0</v>
      </c>
      <c r="Q839" s="71" t="n">
        <f aca="false">IF(D839&gt;=hwind,vyw,0)</f>
        <v>0</v>
      </c>
      <c r="R839" s="70" t="n">
        <f aca="false">-const*$M839*$K839*(G839-P839)</f>
        <v>-0.355310508474068</v>
      </c>
      <c r="S839" s="70" t="n">
        <f aca="false">-const*$M839*$K839*(H839-Q839)</f>
        <v>-12.8188074364673</v>
      </c>
      <c r="T839" s="70" t="n">
        <f aca="false">-const*$M839*$K839*I839</f>
        <v>20.3045930673766</v>
      </c>
      <c r="U839" s="72" t="n">
        <f aca="false">omega*EXP(-A839/tau)*30/PI()</f>
        <v>4977.79181195233</v>
      </c>
      <c r="V839" s="70" t="n">
        <f aca="false">const*($O839/omega)*K839*(wy*I839-wz*(H839-Q839))</f>
        <v>0.112093313687291</v>
      </c>
      <c r="W839" s="70" t="n">
        <f aca="false">const*($O839/omega)*K839*(wz*(G839-P839)-wx*I839)</f>
        <v>15.3997754496194</v>
      </c>
      <c r="X839" s="70" t="n">
        <f aca="false">const*($O839/omega)*K839*(wx*(H839-Q839)-wy*(G839-P839))</f>
        <v>9.72423250890104</v>
      </c>
      <c r="Y839" s="70" t="n">
        <f aca="false">R839+V839</f>
        <v>-0.243217194786777</v>
      </c>
      <c r="Z839" s="70" t="n">
        <f aca="false">S839+W839</f>
        <v>2.58096801315208</v>
      </c>
      <c r="AA839" s="70" t="n">
        <f aca="false">T839+X839-32.174</f>
        <v>-2.14517442372233</v>
      </c>
      <c r="AB839" s="0" t="n">
        <f aca="false">IF(($D839-height)*($D840-height)&lt;0,1,0)</f>
        <v>0</v>
      </c>
    </row>
    <row r="840" customFormat="false" ht="12.75" hidden="false" customHeight="false" outlineLevel="0" collapsed="false">
      <c r="A840" s="0" t="n">
        <f aca="false">A839+dt</f>
        <v>8.07999999999987</v>
      </c>
      <c r="B840" s="70" t="n">
        <f aca="false">B839+G839*dt+0.5*Y839*dt*dt</f>
        <v>17.1743811942575</v>
      </c>
      <c r="C840" s="70" t="n">
        <f aca="false">C839+H839*dt+0.5*Z839*dt*dt</f>
        <v>421.822502586368</v>
      </c>
      <c r="D840" s="70" t="n">
        <f aca="false">D839+I839*dt+0.5*AA839*dt*dt</f>
        <v>-308.253431861851</v>
      </c>
      <c r="E840" s="1" t="n">
        <f aca="false">SQRT(B840^2+C840^2)</f>
        <v>422.171982795675</v>
      </c>
      <c r="F840" s="1" t="n">
        <f aca="false">ATAN2(C840,B840)*180/PI()</f>
        <v>2.33149336497942</v>
      </c>
      <c r="G840" s="69" t="n">
        <f aca="false">G839+Y839*dt</f>
        <v>1.45739955436937</v>
      </c>
      <c r="H840" s="69" t="n">
        <f aca="false">H839+Z839*dt</f>
        <v>52.6932691078679</v>
      </c>
      <c r="I840" s="69" t="n">
        <f aca="false">I839+AA839*dt</f>
        <v>-83.445072613252</v>
      </c>
      <c r="J840" s="1" t="n">
        <f aca="false">SQRT(G840^2+H840^2+I840^2)</f>
        <v>98.7004800705962</v>
      </c>
      <c r="K840" s="1" t="n">
        <f aca="false">IF(D840&gt;=hwind,SQRT((G840-vxw)^2+(H840-vyw)^2+I840^2),J840)</f>
        <v>98.7004800705962</v>
      </c>
      <c r="L840" s="1" t="n">
        <f aca="false">J840/1.467</f>
        <v>67.2804908456689</v>
      </c>
      <c r="M840" s="70" t="n">
        <f aca="false">cd0+cdspin*(spin/1000)*EXP(-A840/(tau*146.7/K840))</f>
        <v>0.459488998426145</v>
      </c>
      <c r="N840" s="71" t="n">
        <f aca="false">(romega/K840)*EXP(-A840/(tau*146.7/K840))</f>
        <v>0.697822678222208</v>
      </c>
      <c r="O840" s="71" t="n">
        <f aca="false">cl2_*N840/(cl0+cl1_*N840)</f>
        <v>0.353484496129517</v>
      </c>
      <c r="P840" s="71" t="n">
        <f aca="false">IF(D840&gt;=hwind,vxw,0)</f>
        <v>0</v>
      </c>
      <c r="Q840" s="71" t="n">
        <f aca="false">IF(D840&gt;=hwind,vyw,0)</f>
        <v>0</v>
      </c>
      <c r="R840" s="70" t="n">
        <f aca="false">-const*$M840*$K840*(G840-P840)</f>
        <v>-0.354798496102096</v>
      </c>
      <c r="S840" s="70" t="n">
        <f aca="false">-const*$M840*$K840*(H840-Q840)</f>
        <v>-12.8279802049646</v>
      </c>
      <c r="T840" s="70" t="n">
        <f aca="false">-const*$M840*$K840*I840</f>
        <v>20.3143922897127</v>
      </c>
      <c r="U840" s="72" t="n">
        <f aca="false">omega*EXP(-A840/tau)*30/PI()</f>
        <v>4976.13282452828</v>
      </c>
      <c r="V840" s="70" t="n">
        <f aca="false">const*($O840/omega)*K840*(wy*I840-wz*(H840-Q840))</f>
        <v>0.112445870555859</v>
      </c>
      <c r="W840" s="70" t="n">
        <f aca="false">const*($O840/omega)*K840*(wz*(G840-P840)-wx*I840)</f>
        <v>15.4063216198481</v>
      </c>
      <c r="X840" s="70" t="n">
        <f aca="false">const*($O840/omega)*K840*(wx*(H840-Q840)-wy*(G840-P840))</f>
        <v>9.73063242933423</v>
      </c>
      <c r="Y840" s="70" t="n">
        <f aca="false">R840+V840</f>
        <v>-0.242352625546236</v>
      </c>
      <c r="Z840" s="70" t="n">
        <f aca="false">S840+W840</f>
        <v>2.57834141488352</v>
      </c>
      <c r="AA840" s="70" t="n">
        <f aca="false">T840+X840-32.174</f>
        <v>-2.12897528095303</v>
      </c>
      <c r="AB840" s="0" t="n">
        <f aca="false">IF(($D840-height)*($D841-height)&lt;0,1,0)</f>
        <v>0</v>
      </c>
    </row>
    <row r="841" customFormat="false" ht="12.75" hidden="false" customHeight="false" outlineLevel="0" collapsed="false">
      <c r="A841" s="0" t="n">
        <f aca="false">A840+dt</f>
        <v>8.08999999999987</v>
      </c>
      <c r="B841" s="70" t="n">
        <f aca="false">B840+G840*dt+0.5*Y840*dt*dt</f>
        <v>17.1889430721699</v>
      </c>
      <c r="C841" s="70" t="n">
        <f aca="false">C840+H840*dt+0.5*Z840*dt*dt</f>
        <v>422.349564194517</v>
      </c>
      <c r="D841" s="70" t="n">
        <f aca="false">D840+I840*dt+0.5*AA840*dt*dt</f>
        <v>-309.087989036747</v>
      </c>
      <c r="E841" s="1" t="n">
        <f aca="false">SQRT(B841^2+C841^2)</f>
        <v>422.699200542463</v>
      </c>
      <c r="F841" s="1" t="n">
        <f aca="false">ATAN2(C841,B841)*180/PI()</f>
        <v>2.33055923009827</v>
      </c>
      <c r="G841" s="69" t="n">
        <f aca="false">G840+Y840*dt</f>
        <v>1.45497602811391</v>
      </c>
      <c r="H841" s="69" t="n">
        <f aca="false">H840+Z840*dt</f>
        <v>52.7190525220167</v>
      </c>
      <c r="I841" s="69" t="n">
        <f aca="false">I840+AA840*dt</f>
        <v>-83.4663623660615</v>
      </c>
      <c r="J841" s="1" t="n">
        <f aca="false">SQRT(G841^2+H841^2+I841^2)</f>
        <v>98.7322090337507</v>
      </c>
      <c r="K841" s="1" t="n">
        <f aca="false">IF(D841&gt;=hwind,SQRT((G841-vxw)^2+(H841-vyw)^2+I841^2),J841)</f>
        <v>98.7322090337507</v>
      </c>
      <c r="L841" s="1" t="n">
        <f aca="false">J841/1.467</f>
        <v>67.3021193140768</v>
      </c>
      <c r="M841" s="70" t="n">
        <f aca="false">cd0+cdspin*(spin/1000)*EXP(-A841/(tau*146.7/K841))</f>
        <v>0.459444160350251</v>
      </c>
      <c r="N841" s="71" t="n">
        <f aca="false">(romega/K841)*EXP(-A841/(tau*146.7/K841))</f>
        <v>0.697401314607508</v>
      </c>
      <c r="O841" s="71" t="n">
        <f aca="false">cl2_*N841/(cl0+cl1_*N841)</f>
        <v>0.353428190569838</v>
      </c>
      <c r="P841" s="71" t="n">
        <f aca="false">IF(D841&gt;=hwind,vxw,0)</f>
        <v>0</v>
      </c>
      <c r="Q841" s="71" t="n">
        <f aca="false">IF(D841&gt;=hwind,vyw,0)</f>
        <v>0</v>
      </c>
      <c r="R841" s="70" t="n">
        <f aca="false">-const*$M841*$K841*(G841-P841)</f>
        <v>-0.354287788402531</v>
      </c>
      <c r="S841" s="70" t="n">
        <f aca="false">-const*$M841*$K841*(H841-Q841)</f>
        <v>-12.8371300721113</v>
      </c>
      <c r="T841" s="70" t="n">
        <f aca="false">-const*$M841*$K841*I841</f>
        <v>20.3241238049876</v>
      </c>
      <c r="U841" s="72" t="n">
        <f aca="false">omega*EXP(-A841/tau)*30/PI()</f>
        <v>4974.47439000788</v>
      </c>
      <c r="V841" s="70" t="n">
        <f aca="false">const*($O841/omega)*K841*(wy*I841-wz*(H841-Q841))</f>
        <v>0.112800075829112</v>
      </c>
      <c r="W841" s="70" t="n">
        <f aca="false">const*($O841/omega)*K841*(wz*(G841-P841)-wx*I841)</f>
        <v>15.4128203660732</v>
      </c>
      <c r="X841" s="70" t="n">
        <f aca="false">const*($O841/omega)*K841*(wx*(H841-Q841)-wy*(G841-P841))</f>
        <v>9.73701722178062</v>
      </c>
      <c r="Y841" s="70" t="n">
        <f aca="false">R841+V841</f>
        <v>-0.241487712573418</v>
      </c>
      <c r="Z841" s="70" t="n">
        <f aca="false">S841+W841</f>
        <v>2.57569029396187</v>
      </c>
      <c r="AA841" s="70" t="n">
        <f aca="false">T841+X841-32.174</f>
        <v>-2.11285897323183</v>
      </c>
      <c r="AB841" s="0" t="n">
        <f aca="false">IF(($D841-height)*($D842-height)&lt;0,1,0)</f>
        <v>0</v>
      </c>
    </row>
    <row r="842" customFormat="false" ht="12.75" hidden="false" customHeight="false" outlineLevel="0" collapsed="false">
      <c r="A842" s="0" t="n">
        <f aca="false">A841+dt</f>
        <v>8.09999999999987</v>
      </c>
      <c r="B842" s="70" t="n">
        <f aca="false">B841+G841*dt+0.5*Y841*dt*dt</f>
        <v>17.2034807580654</v>
      </c>
      <c r="C842" s="70" t="n">
        <f aca="false">C841+H841*dt+0.5*Z841*dt*dt</f>
        <v>422.876883504252</v>
      </c>
      <c r="D842" s="70" t="n">
        <f aca="false">D841+I841*dt+0.5*AA841*dt*dt</f>
        <v>-309.922758303357</v>
      </c>
      <c r="E842" s="1" t="n">
        <f aca="false">SQRT(B842^2+C842^2)</f>
        <v>423.226674906559</v>
      </c>
      <c r="F842" s="1" t="n">
        <f aca="false">ATAN2(C842,B842)*180/PI()</f>
        <v>2.32962273205683</v>
      </c>
      <c r="G842" s="69" t="n">
        <f aca="false">G841+Y841*dt</f>
        <v>1.45256115098818</v>
      </c>
      <c r="H842" s="69" t="n">
        <f aca="false">H841+Z841*dt</f>
        <v>52.7448094249563</v>
      </c>
      <c r="I842" s="69" t="n">
        <f aca="false">I841+AA841*dt</f>
        <v>-83.4874909557938</v>
      </c>
      <c r="J842" s="1" t="n">
        <f aca="false">SQRT(G842^2+H842^2+I842^2)</f>
        <v>98.7637889171232</v>
      </c>
      <c r="K842" s="1" t="n">
        <f aca="false">IF(D842&gt;=hwind,SQRT((G842-vxw)^2+(H842-vyw)^2+I842^2),J842)</f>
        <v>98.7637889171232</v>
      </c>
      <c r="L842" s="1" t="n">
        <f aca="false">J842/1.467</f>
        <v>67.3236461602749</v>
      </c>
      <c r="M842" s="70" t="n">
        <f aca="false">cd0+cdspin*(spin/1000)*EXP(-A842/(tau*146.7/K842))</f>
        <v>0.459399355591574</v>
      </c>
      <c r="N842" s="71" t="n">
        <f aca="false">(romega/K842)*EXP(-A842/(tau*146.7/K842))</f>
        <v>0.696981420206163</v>
      </c>
      <c r="O842" s="71" t="n">
        <f aca="false">cl2_*N842/(cl0+cl1_*N842)</f>
        <v>0.353372031486048</v>
      </c>
      <c r="P842" s="71" t="n">
        <f aca="false">IF(D842&gt;=hwind,vxw,0)</f>
        <v>0</v>
      </c>
      <c r="Q842" s="71" t="n">
        <f aca="false">IF(D842&gt;=hwind,vyw,0)</f>
        <v>0</v>
      </c>
      <c r="R842" s="70" t="n">
        <f aca="false">-const*$M842*$K842*(G842-P842)</f>
        <v>-0.353778392555701</v>
      </c>
      <c r="S842" s="70" t="n">
        <f aca="false">-const*$M842*$K842*(H842-Q842)</f>
        <v>-12.8462570276807</v>
      </c>
      <c r="T842" s="70" t="n">
        <f aca="false">-const*$M842*$K842*I842</f>
        <v>20.3337878950955</v>
      </c>
      <c r="U842" s="72" t="n">
        <f aca="false">omega*EXP(-A842/tau)*30/PI()</f>
        <v>4972.81650820686</v>
      </c>
      <c r="V842" s="70" t="n">
        <f aca="false">const*($O842/omega)*K842*(wy*I842-wz*(H842-Q842))</f>
        <v>0.113155911711277</v>
      </c>
      <c r="W842" s="70" t="n">
        <f aca="false">const*($O842/omega)*K842*(wz*(G842-P842)-wx*I842)</f>
        <v>15.4192718970854</v>
      </c>
      <c r="X842" s="70" t="n">
        <f aca="false">const*($O842/omega)*K842*(wx*(H842-Q842)-wy*(G842-P842))</f>
        <v>9.74338687451309</v>
      </c>
      <c r="Y842" s="70" t="n">
        <f aca="false">R842+V842</f>
        <v>-0.240622480844424</v>
      </c>
      <c r="Z842" s="70" t="n">
        <f aca="false">S842+W842</f>
        <v>2.57301486940471</v>
      </c>
      <c r="AA842" s="70" t="n">
        <f aca="false">T842+X842-32.174</f>
        <v>-2.09682523039142</v>
      </c>
      <c r="AB842" s="0" t="n">
        <f aca="false">IF(($D842-height)*($D843-height)&lt;0,1,0)</f>
        <v>0</v>
      </c>
    </row>
    <row r="843" customFormat="false" ht="12.75" hidden="false" customHeight="false" outlineLevel="0" collapsed="false">
      <c r="A843" s="0" t="n">
        <f aca="false">A842+dt</f>
        <v>8.10999999999987</v>
      </c>
      <c r="B843" s="70" t="n">
        <f aca="false">B842+G842*dt+0.5*Y842*dt*dt</f>
        <v>17.2179943384512</v>
      </c>
      <c r="C843" s="70" t="n">
        <f aca="false">C842+H842*dt+0.5*Z842*dt*dt</f>
        <v>423.404460249245</v>
      </c>
      <c r="D843" s="70" t="n">
        <f aca="false">D842+I842*dt+0.5*AA842*dt*dt</f>
        <v>-310.757738054176</v>
      </c>
      <c r="E843" s="1" t="n">
        <f aca="false">SQRT(B843^2+C843^2)</f>
        <v>423.754405626648</v>
      </c>
      <c r="F843" s="1" t="n">
        <f aca="false">ATAN2(C843,B843)*180/PI()</f>
        <v>2.32868389453111</v>
      </c>
      <c r="G843" s="69" t="n">
        <f aca="false">G842+Y842*dt</f>
        <v>1.45015492617973</v>
      </c>
      <c r="H843" s="69" t="n">
        <f aca="false">H842+Z842*dt</f>
        <v>52.7705395736504</v>
      </c>
      <c r="I843" s="69" t="n">
        <f aca="false">I842+AA842*dt</f>
        <v>-83.5084592080978</v>
      </c>
      <c r="J843" s="1" t="n">
        <f aca="false">SQRT(G843^2+H843^2+I843^2)</f>
        <v>98.7952203070303</v>
      </c>
      <c r="K843" s="1" t="n">
        <f aca="false">IF(D843&gt;=hwind,SQRT((G843-vxw)^2+(H843-vyw)^2+I843^2),J843)</f>
        <v>98.7952203070303</v>
      </c>
      <c r="L843" s="1" t="n">
        <f aca="false">J843/1.467</f>
        <v>67.3450717839334</v>
      </c>
      <c r="M843" s="70" t="n">
        <f aca="false">cd0+cdspin*(spin/1000)*EXP(-A843/(tau*146.7/K843))</f>
        <v>0.459354584118856</v>
      </c>
      <c r="N843" s="71" t="n">
        <f aca="false">(romega/K843)*EXP(-A843/(tau*146.7/K843))</f>
        <v>0.696562987437255</v>
      </c>
      <c r="O843" s="71" t="n">
        <f aca="false">cl2_*N843/(cl0+cl1_*N843)</f>
        <v>0.353316018319369</v>
      </c>
      <c r="P843" s="71" t="n">
        <f aca="false">IF(D843&gt;=hwind,vxw,0)</f>
        <v>0</v>
      </c>
      <c r="Q843" s="71" t="n">
        <f aca="false">IF(D843&gt;=hwind,vyw,0)</f>
        <v>0</v>
      </c>
      <c r="R843" s="70" t="n">
        <f aca="false">-const*$M843*$K843*(G843-P843)</f>
        <v>-0.353270315641814</v>
      </c>
      <c r="S843" s="70" t="n">
        <f aca="false">-const*$M843*$K843*(H843-Q843)</f>
        <v>-12.8553610619268</v>
      </c>
      <c r="T843" s="70" t="n">
        <f aca="false">-const*$M843*$K843*I843</f>
        <v>20.3433848415931</v>
      </c>
      <c r="U843" s="72" t="n">
        <f aca="false">omega*EXP(-A843/tau)*30/PI()</f>
        <v>4971.15917894101</v>
      </c>
      <c r="V843" s="70" t="n">
        <f aca="false">const*($O843/omega)*K843*(wy*I843-wz*(H843-Q843))</f>
        <v>0.113513360481678</v>
      </c>
      <c r="W843" s="70" t="n">
        <f aca="false">const*($O843/omega)*K843*(wz*(G843-P843)-wx*I843)</f>
        <v>15.4256764212894</v>
      </c>
      <c r="X843" s="70" t="n">
        <f aca="false">const*($O843/omega)*K843*(wx*(H843-Q843)-wy*(G843-P843))</f>
        <v>9.74974137613976</v>
      </c>
      <c r="Y843" s="70" t="n">
        <f aca="false">R843+V843</f>
        <v>-0.239756955160136</v>
      </c>
      <c r="Z843" s="70" t="n">
        <f aca="false">S843+W843</f>
        <v>2.57031535936259</v>
      </c>
      <c r="AA843" s="70" t="n">
        <f aca="false">T843+X843-32.174</f>
        <v>-2.08087378226717</v>
      </c>
      <c r="AB843" s="0" t="n">
        <f aca="false">IF(($D843-height)*($D844-height)&lt;0,1,0)</f>
        <v>0</v>
      </c>
    </row>
    <row r="844" customFormat="false" ht="12.75" hidden="false" customHeight="false" outlineLevel="0" collapsed="false">
      <c r="A844" s="0" t="n">
        <f aca="false">A843+dt</f>
        <v>8.11999999999987</v>
      </c>
      <c r="B844" s="70" t="n">
        <f aca="false">B843+G843*dt+0.5*Y843*dt*dt</f>
        <v>17.2324838998653</v>
      </c>
      <c r="C844" s="70" t="n">
        <f aca="false">C843+H843*dt+0.5*Z843*dt*dt</f>
        <v>423.93229416075</v>
      </c>
      <c r="D844" s="70" t="n">
        <f aca="false">D843+I843*dt+0.5*AA843*dt*dt</f>
        <v>-311.592926689946</v>
      </c>
      <c r="E844" s="1" t="n">
        <f aca="false">SQRT(B844^2+C844^2)</f>
        <v>424.282392438993</v>
      </c>
      <c r="F844" s="1" t="n">
        <f aca="false">ATAN2(C844,B844)*180/PI()</f>
        <v>2.32774274110291</v>
      </c>
      <c r="G844" s="69" t="n">
        <f aca="false">G843+Y843*dt</f>
        <v>1.44775735662813</v>
      </c>
      <c r="H844" s="69" t="n">
        <f aca="false">H843+Z843*dt</f>
        <v>52.796242727244</v>
      </c>
      <c r="I844" s="69" t="n">
        <f aca="false">I843+AA843*dt</f>
        <v>-83.5292679459204</v>
      </c>
      <c r="J844" s="1" t="n">
        <f aca="false">SQRT(G844^2+H844^2+I844^2)</f>
        <v>98.8265037885035</v>
      </c>
      <c r="K844" s="1" t="n">
        <f aca="false">IF(D844&gt;=hwind,SQRT((G844-vxw)^2+(H844-vyw)^2+I844^2),J844)</f>
        <v>98.8265037885035</v>
      </c>
      <c r="L844" s="1" t="n">
        <f aca="false">J844/1.467</f>
        <v>67.366396583847</v>
      </c>
      <c r="M844" s="70" t="n">
        <f aca="false">cd0+cdspin*(spin/1000)*EXP(-A844/(tau*146.7/K844))</f>
        <v>0.459309845900403</v>
      </c>
      <c r="N844" s="71" t="n">
        <f aca="false">(romega/K844)*EXP(-A844/(tau*146.7/K844))</f>
        <v>0.696146008759778</v>
      </c>
      <c r="O844" s="71" t="n">
        <f aca="false">cl2_*N844/(cl0+cl1_*N844)</f>
        <v>0.353260150512234</v>
      </c>
      <c r="P844" s="71" t="n">
        <f aca="false">IF(D844&gt;=hwind,vxw,0)</f>
        <v>0</v>
      </c>
      <c r="Q844" s="71" t="n">
        <f aca="false">IF(D844&gt;=hwind,vyw,0)</f>
        <v>0</v>
      </c>
      <c r="R844" s="70" t="n">
        <f aca="false">-const*$M844*$K844*(G844-P844)</f>
        <v>-0.352763564641477</v>
      </c>
      <c r="S844" s="70" t="n">
        <f aca="false">-const*$M844*$K844*(H844-Q844)</f>
        <v>-12.8644421655825</v>
      </c>
      <c r="T844" s="70" t="n">
        <f aca="false">-const*$M844*$K844*I844</f>
        <v>20.3529149256912</v>
      </c>
      <c r="U844" s="72" t="n">
        <f aca="false">omega*EXP(-A844/tau)*30/PI()</f>
        <v>4969.50240202619</v>
      </c>
      <c r="V844" s="70" t="n">
        <f aca="false">const*($O844/omega)*K844*(wy*I844-wz*(H844-Q844))</f>
        <v>0.113872404494873</v>
      </c>
      <c r="W844" s="70" t="n">
        <f aca="false">const*($O844/omega)*K844*(wz*(G844-P844)-wx*I844)</f>
        <v>15.4320341466997</v>
      </c>
      <c r="X844" s="70" t="n">
        <f aca="false">const*($O844/omega)*K844*(wx*(H844-Q844)-wy*(G844-P844))</f>
        <v>9.75608071560261</v>
      </c>
      <c r="Y844" s="70" t="n">
        <f aca="false">R844+V844</f>
        <v>-0.238891160146604</v>
      </c>
      <c r="Z844" s="70" t="n">
        <f aca="false">S844+W844</f>
        <v>2.56759198111713</v>
      </c>
      <c r="AA844" s="70" t="n">
        <f aca="false">T844+X844-32.174</f>
        <v>-2.06500435870618</v>
      </c>
      <c r="AB844" s="0" t="n">
        <f aca="false">IF(($D844-height)*($D845-height)&lt;0,1,0)</f>
        <v>0</v>
      </c>
    </row>
    <row r="845" customFormat="false" ht="12.75" hidden="false" customHeight="false" outlineLevel="0" collapsed="false">
      <c r="A845" s="0" t="n">
        <f aca="false">A844+dt</f>
        <v>8.12999999999987</v>
      </c>
      <c r="B845" s="70" t="n">
        <f aca="false">B844+G844*dt+0.5*Y844*dt*dt</f>
        <v>17.2469495288736</v>
      </c>
      <c r="C845" s="70" t="n">
        <f aca="false">C844+H844*dt+0.5*Z844*dt*dt</f>
        <v>424.460384967621</v>
      </c>
      <c r="D845" s="70" t="n">
        <f aca="false">D844+I844*dt+0.5*AA844*dt*dt</f>
        <v>-312.428322619623</v>
      </c>
      <c r="E845" s="1" t="n">
        <f aca="false">SQRT(B845^2+C845^2)</f>
        <v>424.810635077457</v>
      </c>
      <c r="F845" s="1" t="n">
        <f aca="false">ATAN2(C845,B845)*180/PI()</f>
        <v>2.32679929525977</v>
      </c>
      <c r="G845" s="69" t="n">
        <f aca="false">G844+Y844*dt</f>
        <v>1.44536844502666</v>
      </c>
      <c r="H845" s="69" t="n">
        <f aca="false">H844+Z844*dt</f>
        <v>52.8219186470552</v>
      </c>
      <c r="I845" s="69" t="n">
        <f aca="false">I844+AA844*dt</f>
        <v>-83.5499179895075</v>
      </c>
      <c r="J845" s="1" t="n">
        <f aca="false">SQRT(G845^2+H845^2+I845^2)</f>
        <v>98.8576399452841</v>
      </c>
      <c r="K845" s="1" t="n">
        <f aca="false">IF(D845&gt;=hwind,SQRT((G845-vxw)^2+(H845-vyw)^2+I845^2),J845)</f>
        <v>98.8576399452841</v>
      </c>
      <c r="L845" s="1" t="n">
        <f aca="false">J845/1.467</f>
        <v>67.3876209579305</v>
      </c>
      <c r="M845" s="70" t="n">
        <f aca="false">cd0+cdspin*(spin/1000)*EXP(-A845/(tau*146.7/K845))</f>
        <v>0.459265140904085</v>
      </c>
      <c r="N845" s="71" t="n">
        <f aca="false">(romega/K845)*EXP(-A845/(tau*146.7/K845))</f>
        <v>0.695730476672416</v>
      </c>
      <c r="O845" s="71" t="n">
        <f aca="false">cl2_*N845/(cl0+cl1_*N845)</f>
        <v>0.353204427508287</v>
      </c>
      <c r="P845" s="71" t="n">
        <f aca="false">IF(D845&gt;=hwind,vxw,0)</f>
        <v>0</v>
      </c>
      <c r="Q845" s="71" t="n">
        <f aca="false">IF(D845&gt;=hwind,vyw,0)</f>
        <v>0</v>
      </c>
      <c r="R845" s="70" t="n">
        <f aca="false">-const*$M845*$K845*(G845-P845)</f>
        <v>-0.352258146436207</v>
      </c>
      <c r="S845" s="70" t="n">
        <f aca="false">-const*$M845*$K845*(H845-Q845)</f>
        <v>-12.8735003298571</v>
      </c>
      <c r="T845" s="70" t="n">
        <f aca="false">-const*$M845*$K845*I845</f>
        <v>20.3623784282478</v>
      </c>
      <c r="U845" s="72" t="n">
        <f aca="false">omega*EXP(-A845/tau)*30/PI()</f>
        <v>4967.84617727831</v>
      </c>
      <c r="V845" s="70" t="n">
        <f aca="false">const*($O845/omega)*K845*(wy*I845-wz*(H845-Q845))</f>
        <v>0.114233026180774</v>
      </c>
      <c r="W845" s="70" t="n">
        <f aca="false">const*($O845/omega)*K845*(wz*(G845-P845)-wx*I845)</f>
        <v>15.4383452809362</v>
      </c>
      <c r="X845" s="70" t="n">
        <f aca="false">const*($O845/omega)*K845*(wx*(H845-Q845)-wy*(G845-P845))</f>
        <v>9.7624048821761</v>
      </c>
      <c r="Y845" s="70" t="n">
        <f aca="false">R845+V845</f>
        <v>-0.238025120255433</v>
      </c>
      <c r="Z845" s="70" t="n">
        <f aca="false">S845+W845</f>
        <v>2.5648449510791</v>
      </c>
      <c r="AA845" s="70" t="n">
        <f aca="false">T845+X845-32.174</f>
        <v>-2.04921668957608</v>
      </c>
      <c r="AB845" s="0" t="n">
        <f aca="false">IF(($D845-height)*($D846-height)&lt;0,1,0)</f>
        <v>0</v>
      </c>
    </row>
    <row r="846" customFormat="false" ht="12.75" hidden="false" customHeight="false" outlineLevel="0" collapsed="false">
      <c r="A846" s="0" t="n">
        <f aca="false">A845+dt</f>
        <v>8.13999999999987</v>
      </c>
      <c r="B846" s="70" t="n">
        <f aca="false">B845+G845*dt+0.5*Y845*dt*dt</f>
        <v>17.2613913120678</v>
      </c>
      <c r="C846" s="70" t="n">
        <f aca="false">C845+H845*dt+0.5*Z845*dt*dt</f>
        <v>424.988732396339</v>
      </c>
      <c r="D846" s="70" t="n">
        <f aca="false">D845+I845*dt+0.5*AA845*dt*dt</f>
        <v>-313.263924260353</v>
      </c>
      <c r="E846" s="1" t="n">
        <f aca="false">SQRT(B846^2+C846^2)</f>
        <v>425.339133273528</v>
      </c>
      <c r="F846" s="1" t="n">
        <f aca="false">ATAN2(C846,B846)*180/PI()</f>
        <v>2.32585358039496</v>
      </c>
      <c r="G846" s="69" t="n">
        <f aca="false">G845+Y845*dt</f>
        <v>1.44298819382411</v>
      </c>
      <c r="H846" s="69" t="n">
        <f aca="false">H845+Z845*dt</f>
        <v>52.847567096566</v>
      </c>
      <c r="I846" s="69" t="n">
        <f aca="false">I845+AA845*dt</f>
        <v>-83.5704101564033</v>
      </c>
      <c r="J846" s="1" t="n">
        <f aca="false">SQRT(G846^2+H846^2+I846^2)</f>
        <v>98.8886293598158</v>
      </c>
      <c r="K846" s="1" t="n">
        <f aca="false">IF(D846&gt;=hwind,SQRT((G846-vxw)^2+(H846-vyw)^2+I846^2),J846)</f>
        <v>98.8886293598158</v>
      </c>
      <c r="L846" s="1" t="n">
        <f aca="false">J846/1.467</f>
        <v>67.4087453032146</v>
      </c>
      <c r="M846" s="70" t="n">
        <f aca="false">cd0+cdspin*(spin/1000)*EXP(-A846/(tau*146.7/K846))</f>
        <v>0.459220469097346</v>
      </c>
      <c r="N846" s="71" t="n">
        <f aca="false">(romega/K846)*EXP(-A846/(tau*146.7/K846))</f>
        <v>0.69531638371332</v>
      </c>
      <c r="O846" s="71" t="n">
        <f aca="false">cl2_*N846/(cl0+cl1_*N846)</f>
        <v>0.353148848752392</v>
      </c>
      <c r="P846" s="71" t="n">
        <f aca="false">IF(D846&gt;=hwind,vxw,0)</f>
        <v>0</v>
      </c>
      <c r="Q846" s="71" t="n">
        <f aca="false">IF(D846&gt;=hwind,vyw,0)</f>
        <v>0</v>
      </c>
      <c r="R846" s="70" t="n">
        <f aca="false">-const*$M846*$K846*(G846-P846)</f>
        <v>-0.351754067808958</v>
      </c>
      <c r="S846" s="70" t="n">
        <f aca="false">-const*$M846*$K846*(H846-Q846)</f>
        <v>-12.8825355464342</v>
      </c>
      <c r="T846" s="70" t="n">
        <f aca="false">-const*$M846*$K846*I846</f>
        <v>20.3717756297604</v>
      </c>
      <c r="U846" s="72" t="n">
        <f aca="false">omega*EXP(-A846/tau)*30/PI()</f>
        <v>4966.19050451334</v>
      </c>
      <c r="V846" s="70" t="n">
        <f aca="false">const*($O846/omega)*K846*(wy*I846-wz*(H846-Q846))</f>
        <v>0.114595208044773</v>
      </c>
      <c r="W846" s="70" t="n">
        <f aca="false">const*($O846/omega)*K846*(wz*(G846-P846)-wx*I846)</f>
        <v>15.4446100312208</v>
      </c>
      <c r="X846" s="70" t="n">
        <f aca="false">const*($O846/omega)*K846*(wx*(H846-Q846)-wy*(G846-P846))</f>
        <v>9.76871386546573</v>
      </c>
      <c r="Y846" s="70" t="n">
        <f aca="false">R846+V846</f>
        <v>-0.237158859764185</v>
      </c>
      <c r="Z846" s="70" t="n">
        <f aca="false">S846+W846</f>
        <v>2.56207448478663</v>
      </c>
      <c r="AA846" s="70" t="n">
        <f aca="false">T846+X846-32.174</f>
        <v>-2.0335105047739</v>
      </c>
      <c r="AB846" s="0" t="n">
        <f aca="false">IF(($D846-height)*($D847-height)&lt;0,1,0)</f>
        <v>0</v>
      </c>
    </row>
    <row r="847" customFormat="false" ht="12.75" hidden="false" customHeight="false" outlineLevel="0" collapsed="false">
      <c r="A847" s="0" t="n">
        <f aca="false">A846+dt</f>
        <v>8.14999999999987</v>
      </c>
      <c r="B847" s="70" t="n">
        <f aca="false">B846+G846*dt+0.5*Y846*dt*dt</f>
        <v>17.2758093360631</v>
      </c>
      <c r="C847" s="70" t="n">
        <f aca="false">C846+H846*dt+0.5*Z846*dt*dt</f>
        <v>425.517336171029</v>
      </c>
      <c r="D847" s="70" t="n">
        <f aca="false">D846+I846*dt+0.5*AA846*dt*dt</f>
        <v>-314.099730037442</v>
      </c>
      <c r="E847" s="1" t="n">
        <f aca="false">SQRT(B847^2+C847^2)</f>
        <v>425.867886756333</v>
      </c>
      <c r="F847" s="1" t="n">
        <f aca="false">ATAN2(C847,B847)*180/PI()</f>
        <v>2.32490561980741</v>
      </c>
      <c r="G847" s="69" t="n">
        <f aca="false">G846+Y846*dt</f>
        <v>1.44061660522647</v>
      </c>
      <c r="H847" s="69" t="n">
        <f aca="false">H846+Z846*dt</f>
        <v>52.8731878414138</v>
      </c>
      <c r="I847" s="69" t="n">
        <f aca="false">I846+AA846*dt</f>
        <v>-83.590745261451</v>
      </c>
      <c r="J847" s="1" t="n">
        <f aca="false">SQRT(G847^2+H847^2+I847^2)</f>
        <v>98.9194726132397</v>
      </c>
      <c r="K847" s="1" t="n">
        <f aca="false">IF(D847&gt;=hwind,SQRT((G847-vxw)^2+(H847-vyw)^2+I847^2),J847)</f>
        <v>98.9194726132397</v>
      </c>
      <c r="L847" s="1" t="n">
        <f aca="false">J847/1.467</f>
        <v>67.4297700158416</v>
      </c>
      <c r="M847" s="70" t="n">
        <f aca="false">cd0+cdspin*(spin/1000)*EXP(-A847/(tau*146.7/K847))</f>
        <v>0.459175830447201</v>
      </c>
      <c r="N847" s="71" t="n">
        <f aca="false">(romega/K847)*EXP(-A847/(tau*146.7/K847))</f>
        <v>0.694903722459885</v>
      </c>
      <c r="O847" s="71" t="n">
        <f aca="false">cl2_*N847/(cl0+cl1_*N847)</f>
        <v>0.353093413690637</v>
      </c>
      <c r="P847" s="71" t="n">
        <f aca="false">IF(D847&gt;=hwind,vxw,0)</f>
        <v>0</v>
      </c>
      <c r="Q847" s="71" t="n">
        <f aca="false">IF(D847&gt;=hwind,vyw,0)</f>
        <v>0</v>
      </c>
      <c r="R847" s="70" t="n">
        <f aca="false">-const*$M847*$K847*(G847-P847)</f>
        <v>-0.351251335444634</v>
      </c>
      <c r="S847" s="70" t="n">
        <f aca="false">-const*$M847*$K847*(H847-Q847)</f>
        <v>-12.8915478074696</v>
      </c>
      <c r="T847" s="70" t="n">
        <f aca="false">-const*$M847*$K847*I847</f>
        <v>20.3811068103586</v>
      </c>
      <c r="U847" s="72" t="n">
        <f aca="false">omega*EXP(-A847/tau)*30/PI()</f>
        <v>4964.53538354732</v>
      </c>
      <c r="V847" s="70" t="n">
        <f aca="false">const*($O847/omega)*K847*(wy*I847-wz*(H847-Q847))</f>
        <v>0.114958932667852</v>
      </c>
      <c r="W847" s="70" t="n">
        <f aca="false">const*($O847/omega)*K847*(wz*(G847-P847)-wx*I847)</f>
        <v>15.4508286043732</v>
      </c>
      <c r="X847" s="70" t="n">
        <f aca="false">const*($O847/omega)*K847*(wx*(H847-Q847)-wy*(G847-P847))</f>
        <v>9.77500765540669</v>
      </c>
      <c r="Y847" s="70" t="n">
        <f aca="false">R847+V847</f>
        <v>-0.236292402776782</v>
      </c>
      <c r="Z847" s="70" t="n">
        <f aca="false">S847+W847</f>
        <v>2.55928079690356</v>
      </c>
      <c r="AA847" s="70" t="n">
        <f aca="false">T847+X847-32.174</f>
        <v>-2.01788553423468</v>
      </c>
      <c r="AB847" s="0" t="n">
        <f aca="false">IF(($D847-height)*($D848-height)&lt;0,1,0)</f>
        <v>0</v>
      </c>
    </row>
    <row r="848" customFormat="false" ht="12.75" hidden="false" customHeight="false" outlineLevel="0" collapsed="false">
      <c r="A848" s="0" t="n">
        <f aca="false">A847+dt</f>
        <v>8.15999999999987</v>
      </c>
      <c r="B848" s="70" t="n">
        <f aca="false">B847+G847*dt+0.5*Y847*dt*dt</f>
        <v>17.2902036874952</v>
      </c>
      <c r="C848" s="70" t="n">
        <f aca="false">C847+H847*dt+0.5*Z847*dt*dt</f>
        <v>426.046196013483</v>
      </c>
      <c r="D848" s="70" t="n">
        <f aca="false">D847+I847*dt+0.5*AA847*dt*dt</f>
        <v>-314.935738384333</v>
      </c>
      <c r="E848" s="1" t="n">
        <f aca="false">SQRT(B848^2+C848^2)</f>
        <v>426.396895252668</v>
      </c>
      <c r="F848" s="1" t="n">
        <f aca="false">ATAN2(C848,B848)*180/PI()</f>
        <v>2.32395543670167</v>
      </c>
      <c r="G848" s="69" t="n">
        <f aca="false">G847+Y847*dt</f>
        <v>1.4382536811987</v>
      </c>
      <c r="H848" s="69" t="n">
        <f aca="false">H847+Z847*dt</f>
        <v>52.8987806493829</v>
      </c>
      <c r="I848" s="69" t="n">
        <f aca="false">I847+AA847*dt</f>
        <v>-83.6109241167933</v>
      </c>
      <c r="J848" s="1" t="n">
        <f aca="false">SQRT(G848^2+H848^2+I848^2)</f>
        <v>98.9501702853875</v>
      </c>
      <c r="K848" s="1" t="n">
        <f aca="false">IF(D848&gt;=hwind,SQRT((G848-vxw)^2+(H848-vyw)^2+I848^2),J848)</f>
        <v>98.9501702853875</v>
      </c>
      <c r="L848" s="1" t="n">
        <f aca="false">J848/1.467</f>
        <v>67.4506954910617</v>
      </c>
      <c r="M848" s="70" t="n">
        <f aca="false">cd0+cdspin*(spin/1000)*EXP(-A848/(tau*146.7/K848))</f>
        <v>0.459131224920251</v>
      </c>
      <c r="N848" s="71" t="n">
        <f aca="false">(romega/K848)*EXP(-A848/(tau*146.7/K848))</f>
        <v>0.694492485528529</v>
      </c>
      <c r="O848" s="71" t="n">
        <f aca="false">cl2_*N848/(cl0+cl1_*N848)</f>
        <v>0.353038121770334</v>
      </c>
      <c r="P848" s="71" t="n">
        <f aca="false">IF(D848&gt;=hwind,vxw,0)</f>
        <v>0</v>
      </c>
      <c r="Q848" s="71" t="n">
        <f aca="false">IF(D848&gt;=hwind,vyw,0)</f>
        <v>0</v>
      </c>
      <c r="R848" s="70" t="n">
        <f aca="false">-const*$M848*$K848*(G848-P848)</f>
        <v>-0.350749955930612</v>
      </c>
      <c r="S848" s="70" t="n">
        <f aca="false">-const*$M848*$K848*(H848-Q848)</f>
        <v>-12.9005371055892</v>
      </c>
      <c r="T848" s="70" t="n">
        <f aca="false">-const*$M848*$K848*I848</f>
        <v>20.3903722497974</v>
      </c>
      <c r="U848" s="72" t="n">
        <f aca="false">omega*EXP(-A848/tau)*30/PI()</f>
        <v>4962.88081419635</v>
      </c>
      <c r="V848" s="70" t="n">
        <f aca="false">const*($O848/omega)*K848*(wy*I848-wz*(H848-Q848))</f>
        <v>0.115324182706695</v>
      </c>
      <c r="W848" s="70" t="n">
        <f aca="false">const*($O848/omega)*K848*(wz*(G848-P848)-wx*I848)</f>
        <v>15.457001206807</v>
      </c>
      <c r="X848" s="70" t="n">
        <f aca="false">const*($O848/omega)*K848*(wx*(H848-Q848)-wy*(G848-P848))</f>
        <v>9.7812862422624</v>
      </c>
      <c r="Y848" s="70" t="n">
        <f aca="false">R848+V848</f>
        <v>-0.235425773223917</v>
      </c>
      <c r="Z848" s="70" t="n">
        <f aca="false">S848+W848</f>
        <v>2.55646410121771</v>
      </c>
      <c r="AA848" s="70" t="n">
        <f aca="false">T848+X848-32.174</f>
        <v>-2.00234150794015</v>
      </c>
      <c r="AB848" s="0" t="n">
        <f aca="false">IF(($D848-height)*($D849-height)&lt;0,1,0)</f>
        <v>0</v>
      </c>
    </row>
    <row r="849" customFormat="false" ht="12.75" hidden="false" customHeight="false" outlineLevel="0" collapsed="false">
      <c r="A849" s="0" t="n">
        <f aca="false">A848+dt</f>
        <v>8.16999999999987</v>
      </c>
      <c r="B849" s="70" t="n">
        <f aca="false">B848+G848*dt+0.5*Y848*dt*dt</f>
        <v>17.3045744530185</v>
      </c>
      <c r="C849" s="70" t="n">
        <f aca="false">C848+H848*dt+0.5*Z848*dt*dt</f>
        <v>426.575311643182</v>
      </c>
      <c r="D849" s="70" t="n">
        <f aca="false">D848+I848*dt+0.5*AA848*dt*dt</f>
        <v>-315.771947742577</v>
      </c>
      <c r="E849" s="1" t="n">
        <f aca="false">SQRT(B849^2+C849^2)</f>
        <v>426.926158487013</v>
      </c>
      <c r="F849" s="1" t="n">
        <f aca="false">ATAN2(C849,B849)*180/PI()</f>
        <v>2.32300305418789</v>
      </c>
      <c r="G849" s="69" t="n">
        <f aca="false">G848+Y848*dt</f>
        <v>1.43589942346646</v>
      </c>
      <c r="H849" s="69" t="n">
        <f aca="false">H848+Z848*dt</f>
        <v>52.924345290395</v>
      </c>
      <c r="I849" s="69" t="n">
        <f aca="false">I848+AA848*dt</f>
        <v>-83.6309475318727</v>
      </c>
      <c r="J849" s="1" t="n">
        <f aca="false">SQRT(G849^2+H849^2+I849^2)</f>
        <v>98.980722954776</v>
      </c>
      <c r="K849" s="1" t="n">
        <f aca="false">IF(D849&gt;=hwind,SQRT((G849-vxw)^2+(H849-vyw)^2+I849^2),J849)</f>
        <v>98.980722954776</v>
      </c>
      <c r="L849" s="1" t="n">
        <f aca="false">J849/1.467</f>
        <v>67.4715221232284</v>
      </c>
      <c r="M849" s="70" t="n">
        <f aca="false">cd0+cdspin*(spin/1000)*EXP(-A849/(tau*146.7/K849))</f>
        <v>0.459086652482677</v>
      </c>
      <c r="N849" s="71" t="n">
        <f aca="false">(romega/K849)*EXP(-A849/(tau*146.7/K849))</f>
        <v>0.694082665574476</v>
      </c>
      <c r="O849" s="71" t="n">
        <f aca="false">cl2_*N849/(cl0+cl1_*N849)</f>
        <v>0.352982972440029</v>
      </c>
      <c r="P849" s="71" t="n">
        <f aca="false">IF(D849&gt;=hwind,vxw,0)</f>
        <v>0</v>
      </c>
      <c r="Q849" s="71" t="n">
        <f aca="false">IF(D849&gt;=hwind,vyw,0)</f>
        <v>0</v>
      </c>
      <c r="R849" s="70" t="n">
        <f aca="false">-const*$M849*$K849*(G849-P849)</f>
        <v>-0.350249935757262</v>
      </c>
      <c r="S849" s="70" t="n">
        <f aca="false">-const*$M849*$K849*(H849-Q849)</f>
        <v>-12.9095034338866</v>
      </c>
      <c r="T849" s="70" t="n">
        <f aca="false">-const*$M849*$K849*I849</f>
        <v>20.3995722274497</v>
      </c>
      <c r="U849" s="72" t="n">
        <f aca="false">omega*EXP(-A849/tau)*30/PI()</f>
        <v>4961.22679627659</v>
      </c>
      <c r="V849" s="70" t="n">
        <f aca="false">const*($O849/omega)*K849*(wy*I849-wz*(H849-Q849))</f>
        <v>0.115690940893789</v>
      </c>
      <c r="W849" s="70" t="n">
        <f aca="false">const*($O849/omega)*K849*(wz*(G849-P849)-wx*I849)</f>
        <v>15.4631280445259</v>
      </c>
      <c r="X849" s="70" t="n">
        <f aca="false">const*($O849/omega)*K849*(wx*(H849-Q849)-wy*(G849-P849))</f>
        <v>9.78754961662313</v>
      </c>
      <c r="Y849" s="70" t="n">
        <f aca="false">R849+V849</f>
        <v>-0.234558994863473</v>
      </c>
      <c r="Z849" s="70" t="n">
        <f aca="false">S849+W849</f>
        <v>2.55362461063934</v>
      </c>
      <c r="AA849" s="70" t="n">
        <f aca="false">T849+X849-32.174</f>
        <v>-1.98687815592722</v>
      </c>
      <c r="AB849" s="0" t="n">
        <f aca="false">IF(($D849-height)*($D850-height)&lt;0,1,0)</f>
        <v>0</v>
      </c>
    </row>
    <row r="850" customFormat="false" ht="12.75" hidden="false" customHeight="false" outlineLevel="0" collapsed="false">
      <c r="A850" s="0" t="n">
        <f aca="false">A849+dt</f>
        <v>8.17999999999987</v>
      </c>
      <c r="B850" s="70" t="n">
        <f aca="false">B849+G849*dt+0.5*Y849*dt*dt</f>
        <v>17.3189217193034</v>
      </c>
      <c r="C850" s="70" t="n">
        <f aca="false">C849+H849*dt+0.5*Z849*dt*dt</f>
        <v>427.104682777317</v>
      </c>
      <c r="D850" s="70" t="n">
        <f aca="false">D849+I849*dt+0.5*AA849*dt*dt</f>
        <v>-316.608356561803</v>
      </c>
      <c r="E850" s="1" t="n">
        <f aca="false">SQRT(B850^2+C850^2)</f>
        <v>427.455676181556</v>
      </c>
      <c r="F850" s="1" t="n">
        <f aca="false">ATAN2(C850,B850)*180/PI()</f>
        <v>2.32204849528179</v>
      </c>
      <c r="G850" s="69" t="n">
        <f aca="false">G849+Y849*dt</f>
        <v>1.43355383351783</v>
      </c>
      <c r="H850" s="69" t="n">
        <f aca="false">H849+Z849*dt</f>
        <v>52.9498815365014</v>
      </c>
      <c r="I850" s="69" t="n">
        <f aca="false">I849+AA849*dt</f>
        <v>-83.650816313432</v>
      </c>
      <c r="J850" s="1" t="n">
        <f aca="false">SQRT(G850^2+H850^2+I850^2)</f>
        <v>99.0111311986015</v>
      </c>
      <c r="K850" s="1" t="n">
        <f aca="false">IF(D850&gt;=hwind,SQRT((G850-vxw)^2+(H850-vyw)^2+I850^2),J850)</f>
        <v>99.0111311986015</v>
      </c>
      <c r="L850" s="1" t="n">
        <f aca="false">J850/1.467</f>
        <v>67.4922503057951</v>
      </c>
      <c r="M850" s="70" t="n">
        <f aca="false">cd0+cdspin*(spin/1000)*EXP(-A850/(tau*146.7/K850))</f>
        <v>0.459042113100253</v>
      </c>
      <c r="N850" s="71" t="n">
        <f aca="false">(romega/K850)*EXP(-A850/(tau*146.7/K850))</f>
        <v>0.693674255291536</v>
      </c>
      <c r="O850" s="71" t="n">
        <f aca="false">cl2_*N850/(cl0+cl1_*N850)</f>
        <v>0.352927965149504</v>
      </c>
      <c r="P850" s="71" t="n">
        <f aca="false">IF(D850&gt;=hwind,vxw,0)</f>
        <v>0</v>
      </c>
      <c r="Q850" s="71" t="n">
        <f aca="false">IF(D850&gt;=hwind,vyw,0)</f>
        <v>0</v>
      </c>
      <c r="R850" s="70" t="n">
        <f aca="false">-const*$M850*$K850*(G850-P850)</f>
        <v>-0.349751281318472</v>
      </c>
      <c r="S850" s="70" t="n">
        <f aca="false">-const*$M850*$K850*(H850-Q850)</f>
        <v>-12.9184467859207</v>
      </c>
      <c r="T850" s="70" t="n">
        <f aca="false">-const*$M850*$K850*I850</f>
        <v>20.408707022299</v>
      </c>
      <c r="U850" s="72" t="n">
        <f aca="false">omega*EXP(-A850/tau)*30/PI()</f>
        <v>4959.57332960425</v>
      </c>
      <c r="V850" s="70" t="n">
        <f aca="false">const*($O850/omega)*K850*(wy*I850-wz*(H850-Q850))</f>
        <v>0.116059190037521</v>
      </c>
      <c r="W850" s="70" t="n">
        <f aca="false">const*($O850/omega)*K850*(wz*(G850-P850)-wx*I850)</f>
        <v>15.4692093231203</v>
      </c>
      <c r="X850" s="70" t="n">
        <f aca="false">const*($O850/omega)*K850*(wx*(H850-Q850)-wy*(G850-P850))</f>
        <v>9.79379776940452</v>
      </c>
      <c r="Y850" s="70" t="n">
        <f aca="false">R850+V850</f>
        <v>-0.23369209128095</v>
      </c>
      <c r="Z850" s="70" t="n">
        <f aca="false">S850+W850</f>
        <v>2.55076253719963</v>
      </c>
      <c r="AA850" s="70" t="n">
        <f aca="false">T850+X850-32.174</f>
        <v>-1.97149520829645</v>
      </c>
      <c r="AB850" s="0" t="n">
        <f aca="false">IF(($D850-height)*($D851-height)&lt;0,1,0)</f>
        <v>0</v>
      </c>
    </row>
    <row r="851" customFormat="false" ht="12.75" hidden="false" customHeight="false" outlineLevel="0" collapsed="false">
      <c r="A851" s="0" t="n">
        <f aca="false">A850+dt</f>
        <v>8.18999999999987</v>
      </c>
      <c r="B851" s="70" t="n">
        <f aca="false">B850+G850*dt+0.5*Y850*dt*dt</f>
        <v>17.3332455730341</v>
      </c>
      <c r="C851" s="70" t="n">
        <f aca="false">C850+H850*dt+0.5*Z850*dt*dt</f>
        <v>427.634309130808</v>
      </c>
      <c r="D851" s="70" t="n">
        <f aca="false">D850+I850*dt+0.5*AA850*dt*dt</f>
        <v>-317.444963299698</v>
      </c>
      <c r="E851" s="1" t="n">
        <f aca="false">SQRT(B851^2+C851^2)</f>
        <v>427.985448056215</v>
      </c>
      <c r="F851" s="1" t="n">
        <f aca="false">ATAN2(C851,B851)*180/PI()</f>
        <v>2.32109178290463</v>
      </c>
      <c r="G851" s="69" t="n">
        <f aca="false">G850+Y850*dt</f>
        <v>1.43121691260502</v>
      </c>
      <c r="H851" s="69" t="n">
        <f aca="false">H850+Z850*dt</f>
        <v>52.9753891618734</v>
      </c>
      <c r="I851" s="69" t="n">
        <f aca="false">I850+AA850*dt</f>
        <v>-83.670531265515</v>
      </c>
      <c r="J851" s="1" t="n">
        <f aca="false">SQRT(G851^2+H851^2+I851^2)</f>
        <v>99.0413955927338</v>
      </c>
      <c r="K851" s="1" t="n">
        <f aca="false">IF(D851&gt;=hwind,SQRT((G851-vxw)^2+(H851-vyw)^2+I851^2),J851)</f>
        <v>99.0413955927338</v>
      </c>
      <c r="L851" s="1" t="n">
        <f aca="false">J851/1.467</f>
        <v>67.5128804313114</v>
      </c>
      <c r="M851" s="70" t="n">
        <f aca="false">cd0+cdspin*(spin/1000)*EXP(-A851/(tau*146.7/K851))</f>
        <v>0.458997606738345</v>
      </c>
      <c r="N851" s="71" t="n">
        <f aca="false">(romega/K851)*EXP(-A851/(tau*146.7/K851))</f>
        <v>0.693267247411892</v>
      </c>
      <c r="O851" s="71" t="n">
        <f aca="false">cl2_*N851/(cl0+cl1_*N851)</f>
        <v>0.352873099349778</v>
      </c>
      <c r="P851" s="71" t="n">
        <f aca="false">IF(D851&gt;=hwind,vxw,0)</f>
        <v>0</v>
      </c>
      <c r="Q851" s="71" t="n">
        <f aca="false">IF(D851&gt;=hwind,vyw,0)</f>
        <v>0</v>
      </c>
      <c r="R851" s="70" t="n">
        <f aca="false">-const*$M851*$K851*(G851-P851)</f>
        <v>-0.349253998912167</v>
      </c>
      <c r="S851" s="70" t="n">
        <f aca="false">-const*$M851*$K851*(H851-Q851)</f>
        <v>-12.927367155714</v>
      </c>
      <c r="T851" s="70" t="n">
        <f aca="false">-const*$M851*$K851*I851</f>
        <v>20.4177769129334</v>
      </c>
      <c r="U851" s="72" t="n">
        <f aca="false">omega*EXP(-A851/tau)*30/PI()</f>
        <v>4957.92041399562</v>
      </c>
      <c r="V851" s="70" t="n">
        <f aca="false">const*($O851/omega)*K851*(wy*I851-wz*(H851-Q851))</f>
        <v>0.116428913022274</v>
      </c>
      <c r="W851" s="70" t="n">
        <f aca="false">const*($O851/omega)*K851*(wz*(G851-P851)-wx*I851)</f>
        <v>15.4752452477632</v>
      </c>
      <c r="X851" s="70" t="n">
        <f aca="false">const*($O851/omega)*K851*(wx*(H851-Q851)-wy*(G851-P851))</f>
        <v>9.8000306918462</v>
      </c>
      <c r="Y851" s="70" t="n">
        <f aca="false">R851+V851</f>
        <v>-0.232825085889893</v>
      </c>
      <c r="Z851" s="70" t="n">
        <f aca="false">S851+W851</f>
        <v>2.54787809204921</v>
      </c>
      <c r="AA851" s="70" t="n">
        <f aca="false">T851+X851-32.174</f>
        <v>-1.95619239522037</v>
      </c>
      <c r="AB851" s="0" t="n">
        <f aca="false">IF(($D851-height)*($D852-height)&lt;0,1,0)</f>
        <v>0</v>
      </c>
    </row>
    <row r="852" customFormat="false" ht="12.75" hidden="false" customHeight="false" outlineLevel="0" collapsed="false">
      <c r="A852" s="0" t="n">
        <f aca="false">A851+dt</f>
        <v>8.19999999999987</v>
      </c>
      <c r="B852" s="70" t="n">
        <f aca="false">B851+G851*dt+0.5*Y851*dt*dt</f>
        <v>17.3475461009058</v>
      </c>
      <c r="C852" s="70" t="n">
        <f aca="false">C851+H851*dt+0.5*Z851*dt*dt</f>
        <v>428.164190416332</v>
      </c>
      <c r="D852" s="70" t="n">
        <f aca="false">D851+I851*dt+0.5*AA851*dt*dt</f>
        <v>-318.281766421973</v>
      </c>
      <c r="E852" s="1" t="n">
        <f aca="false">SQRT(B852^2+C852^2)</f>
        <v>428.515473828654</v>
      </c>
      <c r="F852" s="1" t="n">
        <f aca="false">ATAN2(C852,B852)*180/PI()</f>
        <v>2.32013293988317</v>
      </c>
      <c r="G852" s="69" t="n">
        <f aca="false">G851+Y851*dt</f>
        <v>1.42888866174612</v>
      </c>
      <c r="H852" s="69" t="n">
        <f aca="false">H851+Z851*dt</f>
        <v>53.0008679427939</v>
      </c>
      <c r="I852" s="69" t="n">
        <f aca="false">I851+AA851*dt</f>
        <v>-83.6900931894672</v>
      </c>
      <c r="J852" s="1" t="n">
        <f aca="false">SQRT(G852^2+H852^2+I852^2)</f>
        <v>99.0715167117111</v>
      </c>
      <c r="K852" s="1" t="n">
        <f aca="false">IF(D852&gt;=hwind,SQRT((G852-vxw)^2+(H852-vyw)^2+I852^2),J852)</f>
        <v>99.0715167117111</v>
      </c>
      <c r="L852" s="1" t="n">
        <f aca="false">J852/1.467</f>
        <v>67.5334128914186</v>
      </c>
      <c r="M852" s="70" t="n">
        <f aca="false">cd0+cdspin*(spin/1000)*EXP(-A852/(tau*146.7/K852))</f>
        <v>0.458953133361921</v>
      </c>
      <c r="N852" s="71" t="n">
        <f aca="false">(romega/K852)*EXP(-A852/(tau*146.7/K852))</f>
        <v>0.692861634705879</v>
      </c>
      <c r="O852" s="71" t="n">
        <f aca="false">cl2_*N852/(cl0+cl1_*N852)</f>
        <v>0.352818374493116</v>
      </c>
      <c r="P852" s="71" t="n">
        <f aca="false">IF(D852&gt;=hwind,vxw,0)</f>
        <v>0</v>
      </c>
      <c r="Q852" s="71" t="n">
        <f aca="false">IF(D852&gt;=hwind,vyw,0)</f>
        <v>0</v>
      </c>
      <c r="R852" s="70" t="n">
        <f aca="false">-const*$M852*$K852*(G852-P852)</f>
        <v>-0.348758094740836</v>
      </c>
      <c r="S852" s="70" t="n">
        <f aca="false">-const*$M852*$K852*(H852-Q852)</f>
        <v>-12.9362645377501</v>
      </c>
      <c r="T852" s="70" t="n">
        <f aca="false">-const*$M852*$K852*I852</f>
        <v>20.4267821775379</v>
      </c>
      <c r="U852" s="72" t="n">
        <f aca="false">omega*EXP(-A852/tau)*30/PI()</f>
        <v>4956.26804926705</v>
      </c>
      <c r="V852" s="70" t="n">
        <f aca="false">const*($O852/omega)*K852*(wy*I852-wz*(H852-Q852))</f>
        <v>0.116800092808506</v>
      </c>
      <c r="W852" s="70" t="n">
        <f aca="false">const*($O852/omega)*K852*(wz*(G852-P852)-wx*I852)</f>
        <v>15.4812360232069</v>
      </c>
      <c r="X852" s="70" t="n">
        <f aca="false">const*($O852/omega)*K852*(wx*(H852-Q852)-wy*(G852-P852))</f>
        <v>9.80624837551031</v>
      </c>
      <c r="Y852" s="70" t="n">
        <f aca="false">R852+V852</f>
        <v>-0.231958001932331</v>
      </c>
      <c r="Z852" s="70" t="n">
        <f aca="false">S852+W852</f>
        <v>2.54497148545684</v>
      </c>
      <c r="AA852" s="70" t="n">
        <f aca="false">T852+X852-32.174</f>
        <v>-1.94096944695176</v>
      </c>
      <c r="AB852" s="0" t="n">
        <f aca="false">IF(($D852-height)*($D853-height)&lt;0,1,0)</f>
        <v>0</v>
      </c>
    </row>
    <row r="853" customFormat="false" ht="12.75" hidden="false" customHeight="false" outlineLevel="0" collapsed="false">
      <c r="A853" s="0" t="n">
        <f aca="false">A852+dt</f>
        <v>8.20999999999987</v>
      </c>
      <c r="B853" s="70" t="n">
        <f aca="false">B852+G852*dt+0.5*Y852*dt*dt</f>
        <v>17.3618233896232</v>
      </c>
      <c r="C853" s="70" t="n">
        <f aca="false">C852+H852*dt+0.5*Z852*dt*dt</f>
        <v>428.694326344334</v>
      </c>
      <c r="D853" s="70" t="n">
        <f aca="false">D852+I852*dt+0.5*AA852*dt*dt</f>
        <v>-319.11876440234</v>
      </c>
      <c r="E853" s="1" t="n">
        <f aca="false">SQRT(B853^2+C853^2)</f>
        <v>429.04575321431</v>
      </c>
      <c r="F853" s="1" t="n">
        <f aca="false">ATAN2(C853,B853)*180/PI()</f>
        <v>2.31917198894972</v>
      </c>
      <c r="G853" s="69" t="n">
        <f aca="false">G852+Y852*dt</f>
        <v>1.4265690817268</v>
      </c>
      <c r="H853" s="69" t="n">
        <f aca="false">H852+Z852*dt</f>
        <v>53.0263176576485</v>
      </c>
      <c r="I853" s="69" t="n">
        <f aca="false">I852+AA852*dt</f>
        <v>-83.7095028839367</v>
      </c>
      <c r="J853" s="1" t="n">
        <f aca="false">SQRT(G853^2+H853^2+I853^2)</f>
        <v>99.1014951287345</v>
      </c>
      <c r="K853" s="1" t="n">
        <f aca="false">IF(D853&gt;=hwind,SQRT((G853-vxw)^2+(H853-vyw)^2+I853^2),J853)</f>
        <v>99.1014951287345</v>
      </c>
      <c r="L853" s="1" t="n">
        <f aca="false">J853/1.467</f>
        <v>67.553848076847</v>
      </c>
      <c r="M853" s="70" t="n">
        <f aca="false">cd0+cdspin*(spin/1000)*EXP(-A853/(tau*146.7/K853))</f>
        <v>0.458908692935548</v>
      </c>
      <c r="N853" s="71" t="n">
        <f aca="false">(romega/K853)*EXP(-A853/(tau*146.7/K853))</f>
        <v>0.692457409981775</v>
      </c>
      <c r="O853" s="71" t="n">
        <f aca="false">cl2_*N853/(cl0+cl1_*N853)</f>
        <v>0.352763790033028</v>
      </c>
      <c r="P853" s="71" t="n">
        <f aca="false">IF(D853&gt;=hwind,vxw,0)</f>
        <v>0</v>
      </c>
      <c r="Q853" s="71" t="n">
        <f aca="false">IF(D853&gt;=hwind,vyw,0)</f>
        <v>0</v>
      </c>
      <c r="R853" s="70" t="n">
        <f aca="false">-const*$M853*$K853*(G853-P853)</f>
        <v>-0.348263574912058</v>
      </c>
      <c r="S853" s="70" t="n">
        <f aca="false">-const*$M853*$K853*(H853-Q853)</f>
        <v>-12.9451389269712</v>
      </c>
      <c r="T853" s="70" t="n">
        <f aca="false">-const*$M853*$K853*I853</f>
        <v>20.4357230938881</v>
      </c>
      <c r="U853" s="72" t="n">
        <f aca="false">omega*EXP(-A853/tau)*30/PI()</f>
        <v>4954.61623523492</v>
      </c>
      <c r="V853" s="70" t="n">
        <f aca="false">const*($O853/omega)*K853*(wy*I853-wz*(H853-Q853))</f>
        <v>0.117172712432838</v>
      </c>
      <c r="W853" s="70" t="n">
        <f aca="false">const*($O853/omega)*K853*(wz*(G853-P853)-wx*I853)</f>
        <v>15.4871818537792</v>
      </c>
      <c r="X853" s="70" t="n">
        <f aca="false">const*($O853/omega)*K853*(wx*(H853-Q853)-wy*(G853-P853))</f>
        <v>9.81245081228006</v>
      </c>
      <c r="Y853" s="70" t="n">
        <f aca="false">R853+V853</f>
        <v>-0.23109086247922</v>
      </c>
      <c r="Z853" s="70" t="n">
        <f aca="false">S853+W853</f>
        <v>2.54204292680807</v>
      </c>
      <c r="AA853" s="70" t="n">
        <f aca="false">T853+X853-32.174</f>
        <v>-1.92582609383184</v>
      </c>
      <c r="AB853" s="0" t="n">
        <f aca="false">IF(($D853-height)*($D854-height)&lt;0,1,0)</f>
        <v>0</v>
      </c>
    </row>
    <row r="854" customFormat="false" ht="12.75" hidden="false" customHeight="false" outlineLevel="0" collapsed="false">
      <c r="A854" s="0" t="n">
        <f aca="false">A853+dt</f>
        <v>8.21999999999987</v>
      </c>
      <c r="B854" s="70" t="n">
        <f aca="false">B853+G853*dt+0.5*Y853*dt*dt</f>
        <v>17.3760775258973</v>
      </c>
      <c r="C854" s="70" t="n">
        <f aca="false">C853+H853*dt+0.5*Z853*dt*dt</f>
        <v>429.224716623057</v>
      </c>
      <c r="D854" s="70" t="n">
        <f aca="false">D853+I853*dt+0.5*AA853*dt*dt</f>
        <v>-319.955955722484</v>
      </c>
      <c r="E854" s="1" t="n">
        <f aca="false">SQRT(B854^2+C854^2)</f>
        <v>429.576285926411</v>
      </c>
      <c r="F854" s="1" t="n">
        <f aca="false">ATAN2(C854,B854)*180/PI()</f>
        <v>2.31820895274204</v>
      </c>
      <c r="G854" s="69" t="n">
        <f aca="false">G853+Y853*dt</f>
        <v>1.424258173102</v>
      </c>
      <c r="H854" s="69" t="n">
        <f aca="false">H853+Z853*dt</f>
        <v>53.0517380869166</v>
      </c>
      <c r="I854" s="69" t="n">
        <f aca="false">I853+AA853*dt</f>
        <v>-83.728761144875</v>
      </c>
      <c r="J854" s="1" t="n">
        <f aca="false">SQRT(G854^2+H854^2+I854^2)</f>
        <v>99.1313314156628</v>
      </c>
      <c r="K854" s="1" t="n">
        <f aca="false">IF(D854&gt;=hwind,SQRT((G854-vxw)^2+(H854-vyw)^2+I854^2),J854)</f>
        <v>99.1313314156628</v>
      </c>
      <c r="L854" s="1" t="n">
        <f aca="false">J854/1.467</f>
        <v>67.5741863774116</v>
      </c>
      <c r="M854" s="70" t="n">
        <f aca="false">cd0+cdspin*(spin/1000)*EXP(-A854/(tau*146.7/K854))</f>
        <v>0.458864285423405</v>
      </c>
      <c r="N854" s="71" t="n">
        <f aca="false">(romega/K854)*EXP(-A854/(tau*146.7/K854))</f>
        <v>0.692054566085587</v>
      </c>
      <c r="O854" s="71" t="n">
        <f aca="false">cl2_*N854/(cl0+cl1_*N854)</f>
        <v>0.352709345424278</v>
      </c>
      <c r="P854" s="71" t="n">
        <f aca="false">IF(D854&gt;=hwind,vxw,0)</f>
        <v>0</v>
      </c>
      <c r="Q854" s="71" t="n">
        <f aca="false">IF(D854&gt;=hwind,vyw,0)</f>
        <v>0</v>
      </c>
      <c r="R854" s="70" t="n">
        <f aca="false">-const*$M854*$K854*(G854-P854)</f>
        <v>-0.34777044543902</v>
      </c>
      <c r="S854" s="70" t="n">
        <f aca="false">-const*$M854*$K854*(H854-Q854)</f>
        <v>-12.9539903187762</v>
      </c>
      <c r="T854" s="70" t="n">
        <f aca="false">-const*$M854*$K854*I854</f>
        <v>20.4445999393434</v>
      </c>
      <c r="U854" s="72" t="n">
        <f aca="false">omega*EXP(-A854/tau)*30/PI()</f>
        <v>4952.96497171572</v>
      </c>
      <c r="V854" s="70" t="n">
        <f aca="false">const*($O854/omega)*K854*(wy*I854-wz*(H854-Q854))</f>
        <v>0.117546755008124</v>
      </c>
      <c r="W854" s="70" t="n">
        <f aca="false">const*($O854/omega)*K854*(wz*(G854-P854)-wx*I854)</f>
        <v>15.4930829433802</v>
      </c>
      <c r="X854" s="70" t="n">
        <f aca="false">const*($O854/omega)*K854*(wx*(H854-Q854)-wy*(G854-P854))</f>
        <v>9.8186379943583</v>
      </c>
      <c r="Y854" s="70" t="n">
        <f aca="false">R854+V854</f>
        <v>-0.230223690430896</v>
      </c>
      <c r="Z854" s="70" t="n">
        <f aca="false">S854+W854</f>
        <v>2.53909262460398</v>
      </c>
      <c r="AA854" s="70" t="n">
        <f aca="false">T854+X854-32.174</f>
        <v>-1.91076206629833</v>
      </c>
      <c r="AB854" s="0" t="n">
        <f aca="false">IF(($D854-height)*($D855-height)&lt;0,1,0)</f>
        <v>0</v>
      </c>
    </row>
    <row r="855" customFormat="false" ht="12.75" hidden="false" customHeight="false" outlineLevel="0" collapsed="false">
      <c r="A855" s="0" t="n">
        <f aca="false">A854+dt</f>
        <v>8.22999999999987</v>
      </c>
      <c r="B855" s="70" t="n">
        <f aca="false">B854+G854*dt+0.5*Y854*dt*dt</f>
        <v>17.3903085964438</v>
      </c>
      <c r="C855" s="70" t="n">
        <f aca="false">C854+H854*dt+0.5*Z854*dt*dt</f>
        <v>429.755360958557</v>
      </c>
      <c r="D855" s="70" t="n">
        <f aca="false">D854+I854*dt+0.5*AA854*dt*dt</f>
        <v>-320.793338872036</v>
      </c>
      <c r="E855" s="1" t="n">
        <f aca="false">SQRT(B855^2+C855^2)</f>
        <v>430.107071675995</v>
      </c>
      <c r="F855" s="1" t="n">
        <f aca="false">ATAN2(C855,B855)*180/PI()</f>
        <v>2.31724385380341</v>
      </c>
      <c r="G855" s="69" t="n">
        <f aca="false">G854+Y854*dt</f>
        <v>1.42195593619769</v>
      </c>
      <c r="H855" s="69" t="n">
        <f aca="false">H854+Z854*dt</f>
        <v>53.0771290131626</v>
      </c>
      <c r="I855" s="69" t="n">
        <f aca="false">I854+AA854*dt</f>
        <v>-83.747868765538</v>
      </c>
      <c r="J855" s="1" t="n">
        <f aca="false">SQRT(G855^2+H855^2+I855^2)</f>
        <v>99.1610261430073</v>
      </c>
      <c r="K855" s="1" t="n">
        <f aca="false">IF(D855&gt;=hwind,SQRT((G855-vxw)^2+(H855-vyw)^2+I855^2),J855)</f>
        <v>99.1610261430073</v>
      </c>
      <c r="L855" s="1" t="n">
        <f aca="false">J855/1.467</f>
        <v>67.594428182009</v>
      </c>
      <c r="M855" s="70" t="n">
        <f aca="false">cd0+cdspin*(spin/1000)*EXP(-A855/(tau*146.7/K855))</f>
        <v>0.458819910789282</v>
      </c>
      <c r="N855" s="71" t="n">
        <f aca="false">(romega/K855)*EXP(-A855/(tau*146.7/K855))</f>
        <v>0.691653095900836</v>
      </c>
      <c r="O855" s="71" t="n">
        <f aca="false">cl2_*N855/(cl0+cl1_*N855)</f>
        <v>0.352655040122882</v>
      </c>
      <c r="P855" s="71" t="n">
        <f aca="false">IF(D855&gt;=hwind,vxw,0)</f>
        <v>0</v>
      </c>
      <c r="Q855" s="71" t="n">
        <f aca="false">IF(D855&gt;=hwind,vyw,0)</f>
        <v>0</v>
      </c>
      <c r="R855" s="70" t="n">
        <f aca="false">-const*$M855*$K855*(G855-P855)</f>
        <v>-0.347278712241052</v>
      </c>
      <c r="S855" s="70" t="n">
        <f aca="false">-const*$M855*$K855*(H855-Q855)</f>
        <v>-12.9628187090184</v>
      </c>
      <c r="T855" s="70" t="n">
        <f aca="false">-const*$M855*$K855*I855</f>
        <v>20.4534129908405</v>
      </c>
      <c r="U855" s="72" t="n">
        <f aca="false">omega*EXP(-A855/tau)*30/PI()</f>
        <v>4951.31425852597</v>
      </c>
      <c r="V855" s="70" t="n">
        <f aca="false">const*($O855/omega)*K855*(wy*I855-wz*(H855-Q855))</f>
        <v>0.117922203723527</v>
      </c>
      <c r="W855" s="70" t="n">
        <f aca="false">const*($O855/omega)*K855*(wz*(G855-P855)-wx*I855)</f>
        <v>15.4989394954785</v>
      </c>
      <c r="X855" s="70" t="n">
        <f aca="false">const*($O855/omega)*K855*(wx*(H855-Q855)-wy*(G855-P855))</f>
        <v>9.82480991426602</v>
      </c>
      <c r="Y855" s="70" t="n">
        <f aca="false">R855+V855</f>
        <v>-0.229356508517525</v>
      </c>
      <c r="Z855" s="70" t="n">
        <f aca="false">S855+W855</f>
        <v>2.53612078646007</v>
      </c>
      <c r="AA855" s="70" t="n">
        <f aca="false">T855+X855-32.174</f>
        <v>-1.89577709489351</v>
      </c>
      <c r="AB855" s="0" t="n">
        <f aca="false">IF(($D855-height)*($D856-height)&lt;0,1,0)</f>
        <v>0</v>
      </c>
    </row>
    <row r="856" customFormat="false" ht="12.75" hidden="false" customHeight="false" outlineLevel="0" collapsed="false">
      <c r="A856" s="0" t="n">
        <f aca="false">A855+dt</f>
        <v>8.23999999999987</v>
      </c>
      <c r="B856" s="70" t="n">
        <f aca="false">B855+G855*dt+0.5*Y855*dt*dt</f>
        <v>17.4045166879804</v>
      </c>
      <c r="C856" s="70" t="n">
        <f aca="false">C855+H855*dt+0.5*Z855*dt*dt</f>
        <v>430.286259054728</v>
      </c>
      <c r="D856" s="70" t="n">
        <f aca="false">D855+I855*dt+0.5*AA855*dt*dt</f>
        <v>-321.630912348546</v>
      </c>
      <c r="E856" s="1" t="n">
        <f aca="false">SQRT(B856^2+C856^2)</f>
        <v>430.638110171934</v>
      </c>
      <c r="F856" s="1" t="n">
        <f aca="false">ATAN2(C856,B856)*180/PI()</f>
        <v>2.31627671458256</v>
      </c>
      <c r="G856" s="69" t="n">
        <f aca="false">G855+Y855*dt</f>
        <v>1.41966237111252</v>
      </c>
      <c r="H856" s="69" t="n">
        <f aca="false">H855+Z855*dt</f>
        <v>53.1024902210272</v>
      </c>
      <c r="I856" s="69" t="n">
        <f aca="false">I855+AA855*dt</f>
        <v>-83.7668265364869</v>
      </c>
      <c r="J856" s="1" t="n">
        <f aca="false">SQRT(G856^2+H856^2+I856^2)</f>
        <v>99.1905798799268</v>
      </c>
      <c r="K856" s="1" t="n">
        <f aca="false">IF(D856&gt;=hwind,SQRT((G856-vxw)^2+(H856-vyw)^2+I856^2),J856)</f>
        <v>99.1905798799268</v>
      </c>
      <c r="L856" s="1" t="n">
        <f aca="false">J856/1.467</f>
        <v>67.614573878614</v>
      </c>
      <c r="M856" s="70" t="n">
        <f aca="false">cd0+cdspin*(spin/1000)*EXP(-A856/(tau*146.7/K856))</f>
        <v>0.458775568996584</v>
      </c>
      <c r="N856" s="71" t="n">
        <f aca="false">(romega/K856)*EXP(-A856/(tau*146.7/K856))</f>
        <v>0.69125299234835</v>
      </c>
      <c r="O856" s="71" t="n">
        <f aca="false">cl2_*N856/(cl0+cl1_*N856)</f>
        <v>0.352600873586115</v>
      </c>
      <c r="P856" s="71" t="n">
        <f aca="false">IF(D856&gt;=hwind,vxw,0)</f>
        <v>0</v>
      </c>
      <c r="Q856" s="71" t="n">
        <f aca="false">IF(D856&gt;=hwind,vyw,0)</f>
        <v>0</v>
      </c>
      <c r="R856" s="70" t="n">
        <f aca="false">-const*$M856*$K856*(G856-P856)</f>
        <v>-0.346788381144146</v>
      </c>
      <c r="S856" s="70" t="n">
        <f aca="false">-const*$M856*$K856*(H856-Q856)</f>
        <v>-12.9716240940032</v>
      </c>
      <c r="T856" s="70" t="n">
        <f aca="false">-const*$M856*$K856*I856</f>
        <v>20.462162524887</v>
      </c>
      <c r="U856" s="72" t="n">
        <f aca="false">omega*EXP(-A856/tau)*30/PI()</f>
        <v>4949.66409548224</v>
      </c>
      <c r="V856" s="70" t="n">
        <f aca="false">const*($O856/omega)*K856*(wy*I856-wz*(H856-Q856))</f>
        <v>0.118299041844576</v>
      </c>
      <c r="W856" s="70" t="n">
        <f aca="false">const*($O856/omega)*K856*(wz*(G856-P856)-wx*I856)</f>
        <v>15.5047517131082</v>
      </c>
      <c r="X856" s="70" t="n">
        <f aca="false">const*($O856/omega)*K856*(wx*(H856-Q856)-wy*(G856-P856))</f>
        <v>9.83096656484089</v>
      </c>
      <c r="Y856" s="70" t="n">
        <f aca="false">R856+V856</f>
        <v>-0.22848933929957</v>
      </c>
      <c r="Z856" s="70" t="n">
        <f aca="false">S856+W856</f>
        <v>2.53312761910502</v>
      </c>
      <c r="AA856" s="70" t="n">
        <f aca="false">T856+X856-32.174</f>
        <v>-1.88087091027211</v>
      </c>
      <c r="AB856" s="0" t="n">
        <f aca="false">IF(($D856-height)*($D857-height)&lt;0,1,0)</f>
        <v>0</v>
      </c>
    </row>
    <row r="857" customFormat="false" ht="12.75" hidden="false" customHeight="false" outlineLevel="0" collapsed="false">
      <c r="A857" s="0" t="n">
        <f aca="false">A856+dt</f>
        <v>8.24999999999987</v>
      </c>
      <c r="B857" s="70" t="n">
        <f aca="false">B856+G856*dt+0.5*Y856*dt*dt</f>
        <v>17.4187018872245</v>
      </c>
      <c r="C857" s="70" t="n">
        <f aca="false">C856+H856*dt+0.5*Z856*dt*dt</f>
        <v>430.817410613319</v>
      </c>
      <c r="D857" s="70" t="n">
        <f aca="false">D856+I856*dt+0.5*AA856*dt*dt</f>
        <v>-322.468674657457</v>
      </c>
      <c r="E857" s="1" t="n">
        <f aca="false">SQRT(B857^2+C857^2)</f>
        <v>431.169401120953</v>
      </c>
      <c r="F857" s="1" t="n">
        <f aca="false">ATAN2(C857,B857)*180/PI()</f>
        <v>2.31530755743371</v>
      </c>
      <c r="G857" s="69" t="n">
        <f aca="false">G856+Y856*dt</f>
        <v>1.41737747771952</v>
      </c>
      <c r="H857" s="69" t="n">
        <f aca="false">H856+Z856*dt</f>
        <v>53.1278214972183</v>
      </c>
      <c r="I857" s="69" t="n">
        <f aca="false">I856+AA856*dt</f>
        <v>-83.7856352455897</v>
      </c>
      <c r="J857" s="1" t="n">
        <f aca="false">SQRT(G857^2+H857^2+I857^2)</f>
        <v>99.2199931942228</v>
      </c>
      <c r="K857" s="1" t="n">
        <f aca="false">IF(D857&gt;=hwind,SQRT((G857-vxw)^2+(H857-vyw)^2+I857^2),J857)</f>
        <v>99.2199931942228</v>
      </c>
      <c r="L857" s="1" t="n">
        <f aca="false">J857/1.467</f>
        <v>67.634623854276</v>
      </c>
      <c r="M857" s="70" t="n">
        <f aca="false">cd0+cdspin*(spin/1000)*EXP(-A857/(tau*146.7/K857))</f>
        <v>0.45873126000834</v>
      </c>
      <c r="N857" s="71" t="n">
        <f aca="false">(romega/K857)*EXP(-A857/(tau*146.7/K857))</f>
        <v>0.690854248386055</v>
      </c>
      <c r="O857" s="71" t="n">
        <f aca="false">cl2_*N857/(cl0+cl1_*N857)</f>
        <v>0.352546845272515</v>
      </c>
      <c r="P857" s="71" t="n">
        <f aca="false">IF(D857&gt;=hwind,vxw,0)</f>
        <v>0</v>
      </c>
      <c r="Q857" s="71" t="n">
        <f aca="false">IF(D857&gt;=hwind,vyw,0)</f>
        <v>0</v>
      </c>
      <c r="R857" s="70" t="n">
        <f aca="false">-const*$M857*$K857*(G857-P857)</f>
        <v>-0.346299457881488</v>
      </c>
      <c r="S857" s="70" t="n">
        <f aca="false">-const*$M857*$K857*(H857-Q857)</f>
        <v>-12.9804064704857</v>
      </c>
      <c r="T857" s="70" t="n">
        <f aca="false">-const*$M857*$K857*I857</f>
        <v>20.470848817555</v>
      </c>
      <c r="U857" s="72" t="n">
        <f aca="false">omega*EXP(-A857/tau)*30/PI()</f>
        <v>4948.0144824012</v>
      </c>
      <c r="V857" s="70" t="n">
        <f aca="false">const*($O857/omega)*K857*(wy*I857-wz*(H857-Q857))</f>
        <v>0.118677252713234</v>
      </c>
      <c r="W857" s="70" t="n">
        <f aca="false">const*($O857/omega)*K857*(wz*(G857-P857)-wx*I857)</f>
        <v>15.5105197988655</v>
      </c>
      <c r="X857" s="70" t="n">
        <f aca="false">const*($O857/omega)*K857*(wx*(H857-Q857)-wy*(G857-P857))</f>
        <v>9.83710793923583</v>
      </c>
      <c r="Y857" s="70" t="n">
        <f aca="false">R857+V857</f>
        <v>-0.227622205168254</v>
      </c>
      <c r="Z857" s="70" t="n">
        <f aca="false">S857+W857</f>
        <v>2.53011332837981</v>
      </c>
      <c r="AA857" s="70" t="n">
        <f aca="false">T857+X857-32.174</f>
        <v>-1.86604324320917</v>
      </c>
      <c r="AB857" s="0" t="n">
        <f aca="false">IF(($D857-height)*($D858-height)&lt;0,1,0)</f>
        <v>0</v>
      </c>
    </row>
    <row r="858" customFormat="false" ht="12.75" hidden="false" customHeight="false" outlineLevel="0" collapsed="false">
      <c r="A858" s="0" t="n">
        <f aca="false">A857+dt</f>
        <v>8.25999999999987</v>
      </c>
      <c r="B858" s="70" t="n">
        <f aca="false">B857+G857*dt+0.5*Y857*dt*dt</f>
        <v>17.4328642808915</v>
      </c>
      <c r="C858" s="70" t="n">
        <f aca="false">C857+H857*dt+0.5*Z857*dt*dt</f>
        <v>431.348815333958</v>
      </c>
      <c r="D858" s="70" t="n">
        <f aca="false">D857+I857*dt+0.5*AA857*dt*dt</f>
        <v>-323.306624312075</v>
      </c>
      <c r="E858" s="1" t="n">
        <f aca="false">SQRT(B858^2+C858^2)</f>
        <v>431.70094422765</v>
      </c>
      <c r="F858" s="1" t="n">
        <f aca="false">ATAN2(C858,B858)*180/PI()</f>
        <v>2.31433640461659</v>
      </c>
      <c r="G858" s="69" t="n">
        <f aca="false">G857+Y857*dt</f>
        <v>1.41510125566784</v>
      </c>
      <c r="H858" s="69" t="n">
        <f aca="false">H857+Z857*dt</f>
        <v>53.1531226305021</v>
      </c>
      <c r="I858" s="69" t="n">
        <f aca="false">I857+AA857*dt</f>
        <v>-83.8042956780217</v>
      </c>
      <c r="J858" s="1" t="n">
        <f aca="false">SQRT(G858^2+H858^2+I858^2)</f>
        <v>99.2492666523349</v>
      </c>
      <c r="K858" s="1" t="n">
        <f aca="false">IF(D858&gt;=hwind,SQRT((G858-vxw)^2+(H858-vyw)^2+I858^2),J858)</f>
        <v>99.2492666523349</v>
      </c>
      <c r="L858" s="1" t="n">
        <f aca="false">J858/1.467</f>
        <v>67.6545784951158</v>
      </c>
      <c r="M858" s="70" t="n">
        <f aca="false">cd0+cdspin*(spin/1000)*EXP(-A858/(tau*146.7/K858))</f>
        <v>0.458686983787203</v>
      </c>
      <c r="N858" s="71" t="n">
        <f aca="false">(romega/K858)*EXP(-A858/(tau*146.7/K858))</f>
        <v>0.690456857008764</v>
      </c>
      <c r="O858" s="71" t="n">
        <f aca="false">cl2_*N858/(cl0+cl1_*N858)</f>
        <v>0.352492954641883</v>
      </c>
      <c r="P858" s="71" t="n">
        <f aca="false">IF(D858&gt;=hwind,vxw,0)</f>
        <v>0</v>
      </c>
      <c r="Q858" s="71" t="n">
        <f aca="false">IF(D858&gt;=hwind,vyw,0)</f>
        <v>0</v>
      </c>
      <c r="R858" s="70" t="n">
        <f aca="false">-const*$M858*$K858*(G858-P858)</f>
        <v>-0.345811948093982</v>
      </c>
      <c r="S858" s="70" t="n">
        <f aca="false">-const*$M858*$K858*(H858-Q858)</f>
        <v>-12.9891658356685</v>
      </c>
      <c r="T858" s="70" t="n">
        <f aca="false">-const*$M858*$K858*I858</f>
        <v>20.4794721444748</v>
      </c>
      <c r="U858" s="72" t="n">
        <f aca="false">omega*EXP(-A858/tau)*30/PI()</f>
        <v>4946.36541909956</v>
      </c>
      <c r="V858" s="70" t="n">
        <f aca="false">const*($O858/omega)*K858*(wy*I858-wz*(H858-Q858))</f>
        <v>0.119056819747946</v>
      </c>
      <c r="W858" s="70" t="n">
        <f aca="false">const*($O858/omega)*K858*(wz*(G858-P858)-wx*I858)</f>
        <v>15.516243954905</v>
      </c>
      <c r="X858" s="70" t="n">
        <f aca="false">const*($O858/omega)*K858*(wx*(H858-Q858)-wy*(G858-P858))</f>
        <v>9.84323403091749</v>
      </c>
      <c r="Y858" s="70" t="n">
        <f aca="false">R858+V858</f>
        <v>-0.226755128346037</v>
      </c>
      <c r="Z858" s="70" t="n">
        <f aca="false">S858+W858</f>
        <v>2.52707811923658</v>
      </c>
      <c r="AA858" s="70" t="n">
        <f aca="false">T858+X858-32.174</f>
        <v>-1.85129382460775</v>
      </c>
      <c r="AB858" s="0" t="n">
        <f aca="false">IF(($D858-height)*($D859-height)&lt;0,1,0)</f>
        <v>0</v>
      </c>
    </row>
    <row r="859" customFormat="false" ht="12.75" hidden="false" customHeight="false" outlineLevel="0" collapsed="false">
      <c r="A859" s="0" t="n">
        <f aca="false">A858+dt</f>
        <v>8.26999999999987</v>
      </c>
      <c r="B859" s="70" t="n">
        <f aca="false">B858+G858*dt+0.5*Y858*dt*dt</f>
        <v>17.4470039556917</v>
      </c>
      <c r="C859" s="70" t="n">
        <f aca="false">C858+H858*dt+0.5*Z858*dt*dt</f>
        <v>431.880472914169</v>
      </c>
      <c r="D859" s="70" t="n">
        <f aca="false">D858+I858*dt+0.5*AA858*dt*dt</f>
        <v>-324.144759833546</v>
      </c>
      <c r="E859" s="1" t="n">
        <f aca="false">SQRT(B859^2+C859^2)</f>
        <v>432.232739194518</v>
      </c>
      <c r="F859" s="1" t="n">
        <f aca="false">ATAN2(C859,B859)*180/PI()</f>
        <v>2.3133632782964</v>
      </c>
      <c r="G859" s="69" t="n">
        <f aca="false">G858+Y858*dt</f>
        <v>1.41283370438438</v>
      </c>
      <c r="H859" s="69" t="n">
        <f aca="false">H858+Z858*dt</f>
        <v>53.1783934116944</v>
      </c>
      <c r="I859" s="69" t="n">
        <f aca="false">I858+AA858*dt</f>
        <v>-83.8228086162678</v>
      </c>
      <c r="J859" s="1" t="n">
        <f aca="false">SQRT(G859^2+H859^2+I859^2)</f>
        <v>99.2784008193356</v>
      </c>
      <c r="K859" s="1" t="n">
        <f aca="false">IF(D859&gt;=hwind,SQRT((G859-vxw)^2+(H859-vyw)^2+I859^2),J859)</f>
        <v>99.2784008193356</v>
      </c>
      <c r="L859" s="1" t="n">
        <f aca="false">J859/1.467</f>
        <v>67.6744381863228</v>
      </c>
      <c r="M859" s="70" t="n">
        <f aca="false">cd0+cdspin*(spin/1000)*EXP(-A859/(tau*146.7/K859))</f>
        <v>0.458642740295457</v>
      </c>
      <c r="N859" s="71" t="n">
        <f aca="false">(romega/K859)*EXP(-A859/(tau*146.7/K859))</f>
        <v>0.690060811247972</v>
      </c>
      <c r="O859" s="71" t="n">
        <f aca="false">cl2_*N859/(cl0+cl1_*N859)</f>
        <v>0.35243920115529</v>
      </c>
      <c r="P859" s="71" t="n">
        <f aca="false">IF(D859&gt;=hwind,vxw,0)</f>
        <v>0</v>
      </c>
      <c r="Q859" s="71" t="n">
        <f aca="false">IF(D859&gt;=hwind,vyw,0)</f>
        <v>0</v>
      </c>
      <c r="R859" s="70" t="n">
        <f aca="false">-const*$M859*$K859*(G859-P859)</f>
        <v>-0.34532585733078</v>
      </c>
      <c r="S859" s="70" t="n">
        <f aca="false">-const*$M859*$K859*(H859-Q859)</f>
        <v>-12.9979021871995</v>
      </c>
      <c r="T859" s="70" t="n">
        <f aca="false">-const*$M859*$K859*I859</f>
        <v>20.4880327808285</v>
      </c>
      <c r="U859" s="72" t="n">
        <f aca="false">omega*EXP(-A859/tau)*30/PI()</f>
        <v>4944.71690539407</v>
      </c>
      <c r="V859" s="70" t="n">
        <f aca="false">const*($O859/omega)*K859*(wy*I859-wz*(H859-Q859))</f>
        <v>0.119437726443692</v>
      </c>
      <c r="W859" s="70" t="n">
        <f aca="false">const*($O859/omega)*K859*(wz*(G859-P859)-wx*I859)</f>
        <v>15.5219243829373</v>
      </c>
      <c r="X859" s="70" t="n">
        <f aca="false">const*($O859/omega)*K859*(wx*(H859-Q859)-wy*(G859-P859))</f>
        <v>9.84934483366476</v>
      </c>
      <c r="Y859" s="70" t="n">
        <f aca="false">R859+V859</f>
        <v>-0.225888130887088</v>
      </c>
      <c r="Z859" s="70" t="n">
        <f aca="false">S859+W859</f>
        <v>2.52402219573782</v>
      </c>
      <c r="AA859" s="70" t="n">
        <f aca="false">T859+X859-32.174</f>
        <v>-1.83662238550671</v>
      </c>
      <c r="AB859" s="0" t="n">
        <f aca="false">IF(($D859-height)*($D860-height)&lt;0,1,0)</f>
        <v>0</v>
      </c>
    </row>
    <row r="860" customFormat="false" ht="12.75" hidden="false" customHeight="false" outlineLevel="0" collapsed="false">
      <c r="A860" s="0" t="n">
        <f aca="false">A859+dt</f>
        <v>8.27999999999987</v>
      </c>
      <c r="B860" s="70" t="n">
        <f aca="false">B859+G859*dt+0.5*Y859*dt*dt</f>
        <v>17.461120998329</v>
      </c>
      <c r="C860" s="70" t="n">
        <f aca="false">C859+H859*dt+0.5*Z859*dt*dt</f>
        <v>432.412383049396</v>
      </c>
      <c r="D860" s="70" t="n">
        <f aca="false">D859+I859*dt+0.5*AA859*dt*dt</f>
        <v>-324.983079750828</v>
      </c>
      <c r="E860" s="1" t="n">
        <f aca="false">SQRT(B860^2+C860^2)</f>
        <v>432.764785721962</v>
      </c>
      <c r="F860" s="1" t="n">
        <f aca="false">ATAN2(C860,B860)*180/PI()</f>
        <v>2.31238820054384</v>
      </c>
      <c r="G860" s="69" t="n">
        <f aca="false">G859+Y859*dt</f>
        <v>1.41057482307551</v>
      </c>
      <c r="H860" s="69" t="n">
        <f aca="false">H859+Z859*dt</f>
        <v>53.2036336336518</v>
      </c>
      <c r="I860" s="69" t="n">
        <f aca="false">I859+AA859*dt</f>
        <v>-83.8411748401229</v>
      </c>
      <c r="J860" s="1" t="n">
        <f aca="false">SQRT(G860^2+H860^2+I860^2)</f>
        <v>99.3073962589262</v>
      </c>
      <c r="K860" s="1" t="n">
        <f aca="false">IF(D860&gt;=hwind,SQRT((G860-vxw)^2+(H860-vyw)^2+I860^2),J860)</f>
        <v>99.3073962589262</v>
      </c>
      <c r="L860" s="1" t="n">
        <f aca="false">J860/1.467</f>
        <v>67.6942033121515</v>
      </c>
      <c r="M860" s="70" t="n">
        <f aca="false">cd0+cdspin*(spin/1000)*EXP(-A860/(tau*146.7/K860))</f>
        <v>0.458598529495019</v>
      </c>
      <c r="N860" s="71" t="n">
        <f aca="false">(romega/K860)*EXP(-A860/(tau*146.7/K860))</f>
        <v>0.689666104171652</v>
      </c>
      <c r="O860" s="71" t="n">
        <f aca="false">cl2_*N860/(cl0+cl1_*N860)</f>
        <v>0.352385584275078</v>
      </c>
      <c r="P860" s="71" t="n">
        <f aca="false">IF(D860&gt;=hwind,vxw,0)</f>
        <v>0</v>
      </c>
      <c r="Q860" s="71" t="n">
        <f aca="false">IF(D860&gt;=hwind,vyw,0)</f>
        <v>0</v>
      </c>
      <c r="R860" s="70" t="n">
        <f aca="false">-const*$M860*$K860*(G860-P860)</f>
        <v>-0.344841191049808</v>
      </c>
      <c r="S860" s="70" t="n">
        <f aca="false">-const*$M860*$K860*(H860-Q860)</f>
        <v>-13.0066155231696</v>
      </c>
      <c r="T860" s="70" t="n">
        <f aca="false">-const*$M860*$K860*I860</f>
        <v>20.4965310013445</v>
      </c>
      <c r="U860" s="72" t="n">
        <f aca="false">omega*EXP(-A860/tau)*30/PI()</f>
        <v>4943.06894110158</v>
      </c>
      <c r="V860" s="70" t="n">
        <f aca="false">const*($O860/omega)*K860*(wy*I860-wz*(H860-Q860))</f>
        <v>0.11981995637203</v>
      </c>
      <c r="W860" s="70" t="n">
        <f aca="false">const*($O860/omega)*K860*(wz*(G860-P860)-wx*I860)</f>
        <v>15.527561284225</v>
      </c>
      <c r="X860" s="70" t="n">
        <f aca="false">const*($O860/omega)*K860*(wx*(H860-Q860)-wy*(G860-P860))</f>
        <v>9.85544034156731</v>
      </c>
      <c r="Y860" s="70" t="n">
        <f aca="false">R860+V860</f>
        <v>-0.225021234677778</v>
      </c>
      <c r="Z860" s="70" t="n">
        <f aca="false">S860+W860</f>
        <v>2.52094576105545</v>
      </c>
      <c r="AA860" s="70" t="n">
        <f aca="false">T860+X860-32.174</f>
        <v>-1.8220286570882</v>
      </c>
      <c r="AB860" s="0" t="n">
        <f aca="false">IF(($D860-height)*($D861-height)&lt;0,1,0)</f>
        <v>0</v>
      </c>
    </row>
    <row r="861" customFormat="false" ht="12.75" hidden="false" customHeight="false" outlineLevel="0" collapsed="false">
      <c r="A861" s="0" t="n">
        <f aca="false">A860+dt</f>
        <v>8.28999999999987</v>
      </c>
      <c r="B861" s="70" t="n">
        <f aca="false">B860+G860*dt+0.5*Y860*dt*dt</f>
        <v>17.475215495498</v>
      </c>
      <c r="C861" s="70" t="n">
        <f aca="false">C860+H860*dt+0.5*Z860*dt*dt</f>
        <v>432.94454543302</v>
      </c>
      <c r="D861" s="70" t="n">
        <f aca="false">D860+I860*dt+0.5*AA860*dt*dt</f>
        <v>-325.821582600662</v>
      </c>
      <c r="E861" s="1" t="n">
        <f aca="false">SQRT(B861^2+C861^2)</f>
        <v>433.297083508323</v>
      </c>
      <c r="F861" s="1" t="n">
        <f aca="false">ATAN2(C861,B861)*180/PI()</f>
        <v>2.31141119333515</v>
      </c>
      <c r="G861" s="69" t="n">
        <f aca="false">G860+Y860*dt</f>
        <v>1.40832461072873</v>
      </c>
      <c r="H861" s="69" t="n">
        <f aca="false">H860+Z860*dt</f>
        <v>53.2288430912624</v>
      </c>
      <c r="I861" s="69" t="n">
        <f aca="false">I860+AA860*dt</f>
        <v>-83.8593951266938</v>
      </c>
      <c r="J861" s="1" t="n">
        <f aca="false">SQRT(G861^2+H861^2+I861^2)</f>
        <v>99.3362535334324</v>
      </c>
      <c r="K861" s="1" t="n">
        <f aca="false">IF(D861&gt;=hwind,SQRT((G861-vxw)^2+(H861-vyw)^2+I861^2),J861)</f>
        <v>99.3362535334324</v>
      </c>
      <c r="L861" s="1" t="n">
        <f aca="false">J861/1.467</f>
        <v>67.7138742559185</v>
      </c>
      <c r="M861" s="70" t="n">
        <f aca="false">cd0+cdspin*(spin/1000)*EXP(-A861/(tau*146.7/K861))</f>
        <v>0.458554351347445</v>
      </c>
      <c r="N861" s="71" t="n">
        <f aca="false">(romega/K861)*EXP(-A861/(tau*146.7/K861))</f>
        <v>0.689272728884045</v>
      </c>
      <c r="O861" s="71" t="n">
        <f aca="false">cl2_*N861/(cl0+cl1_*N861)</f>
        <v>0.352332103464863</v>
      </c>
      <c r="P861" s="71" t="n">
        <f aca="false">IF(D861&gt;=hwind,vxw,0)</f>
        <v>0</v>
      </c>
      <c r="Q861" s="71" t="n">
        <f aca="false">IF(D861&gt;=hwind,vyw,0)</f>
        <v>0</v>
      </c>
      <c r="R861" s="70" t="n">
        <f aca="false">-const*$M861*$K861*(G861-P861)</f>
        <v>-0.344357954618296</v>
      </c>
      <c r="S861" s="70" t="n">
        <f aca="false">-const*$M861*$K861*(H861-Q861)</f>
        <v>-13.0153058421103</v>
      </c>
      <c r="T861" s="70" t="n">
        <f aca="false">-const*$M861*$K861*I861</f>
        <v>20.5049670802907</v>
      </c>
      <c r="U861" s="72" t="n">
        <f aca="false">omega*EXP(-A861/tau)*30/PI()</f>
        <v>4941.42152603898</v>
      </c>
      <c r="V861" s="70" t="n">
        <f aca="false">const*($O861/omega)*K861*(wy*I861-wz*(H861-Q861))</f>
        <v>0.120203493181138</v>
      </c>
      <c r="W861" s="70" t="n">
        <f aca="false">const*($O861/omega)*K861*(wz*(G861-P861)-wx*I861)</f>
        <v>15.5331548595803</v>
      </c>
      <c r="X861" s="70" t="n">
        <f aca="false">const*($O861/omega)*K861*(wx*(H861-Q861)-wy*(G861-P861))</f>
        <v>9.8615205490241</v>
      </c>
      <c r="Y861" s="70" t="n">
        <f aca="false">R861+V861</f>
        <v>-0.224154461437158</v>
      </c>
      <c r="Z861" s="70" t="n">
        <f aca="false">S861+W861</f>
        <v>2.51784901747003</v>
      </c>
      <c r="AA861" s="70" t="n">
        <f aca="false">T861+X861-32.174</f>
        <v>-1.80751237068525</v>
      </c>
      <c r="AB861" s="0" t="n">
        <f aca="false">IF(($D861-height)*($D862-height)&lt;0,1,0)</f>
        <v>0</v>
      </c>
    </row>
    <row r="862" customFormat="false" ht="12.75" hidden="false" customHeight="false" outlineLevel="0" collapsed="false">
      <c r="A862" s="0" t="n">
        <f aca="false">A861+dt</f>
        <v>8.29999999999987</v>
      </c>
      <c r="B862" s="70" t="n">
        <f aca="false">B861+G861*dt+0.5*Y861*dt*dt</f>
        <v>17.4892875338823</v>
      </c>
      <c r="C862" s="70" t="n">
        <f aca="false">C861+H861*dt+0.5*Z861*dt*dt</f>
        <v>433.476959756384</v>
      </c>
      <c r="D862" s="70" t="n">
        <f aca="false">D861+I861*dt+0.5*AA861*dt*dt</f>
        <v>-326.660266927548</v>
      </c>
      <c r="E862" s="1" t="n">
        <f aca="false">SQRT(B862^2+C862^2)</f>
        <v>433.829632249897</v>
      </c>
      <c r="F862" s="1" t="n">
        <f aca="false">ATAN2(C862,B862)*180/PI()</f>
        <v>2.31043227855211</v>
      </c>
      <c r="G862" s="69" t="n">
        <f aca="false">G861+Y861*dt</f>
        <v>1.40608306611436</v>
      </c>
      <c r="H862" s="69" t="n">
        <f aca="false">H861+Z861*dt</f>
        <v>53.2540215814371</v>
      </c>
      <c r="I862" s="69" t="n">
        <f aca="false">I861+AA861*dt</f>
        <v>-83.8774702504006</v>
      </c>
      <c r="J862" s="1" t="n">
        <f aca="false">SQRT(G862^2+H862^2+I862^2)</f>
        <v>99.3649732037996</v>
      </c>
      <c r="K862" s="1" t="n">
        <f aca="false">IF(D862&gt;=hwind,SQRT((G862-vxw)^2+(H862-vyw)^2+I862^2),J862)</f>
        <v>99.3649732037996</v>
      </c>
      <c r="L862" s="1" t="n">
        <f aca="false">J862/1.467</f>
        <v>67.7334513999997</v>
      </c>
      <c r="M862" s="70" t="n">
        <f aca="false">cd0+cdspin*(spin/1000)*EXP(-A862/(tau*146.7/K862))</f>
        <v>0.458510205813935</v>
      </c>
      <c r="N862" s="71" t="n">
        <f aca="false">(romega/K862)*EXP(-A862/(tau*146.7/K862))</f>
        <v>0.688880678525465</v>
      </c>
      <c r="O862" s="71" t="n">
        <f aca="false">cl2_*N862/(cl0+cl1_*N862)</f>
        <v>0.35227875818954</v>
      </c>
      <c r="P862" s="71" t="n">
        <f aca="false">IF(D862&gt;=hwind,vxw,0)</f>
        <v>0</v>
      </c>
      <c r="Q862" s="71" t="n">
        <f aca="false">IF(D862&gt;=hwind,vyw,0)</f>
        <v>0</v>
      </c>
      <c r="R862" s="70" t="n">
        <f aca="false">-const*$M862*$K862*(G862-P862)</f>
        <v>-0.343876153313307</v>
      </c>
      <c r="S862" s="70" t="n">
        <f aca="false">-const*$M862*$K862*(H862-Q862)</f>
        <v>-13.0239731429914</v>
      </c>
      <c r="T862" s="70" t="n">
        <f aca="false">-const*$M862*$K862*I862</f>
        <v>20.513341291469</v>
      </c>
      <c r="U862" s="72" t="n">
        <f aca="false">omega*EXP(-A862/tau)*30/PI()</f>
        <v>4939.77466002322</v>
      </c>
      <c r="V862" s="70" t="n">
        <f aca="false">const*($O862/omega)*K862*(wy*I862-wz*(H862-Q862))</f>
        <v>0.120588320595844</v>
      </c>
      <c r="W862" s="70" t="n">
        <f aca="false">const*($O862/omega)*K862*(wz*(G862-P862)-wx*I862)</f>
        <v>15.5387053093614</v>
      </c>
      <c r="X862" s="70" t="n">
        <f aca="false">const*($O862/omega)*K862*(wx*(H862-Q862)-wy*(G862-P862))</f>
        <v>9.86758545074184</v>
      </c>
      <c r="Y862" s="70" t="n">
        <f aca="false">R862+V862</f>
        <v>-0.223287832717463</v>
      </c>
      <c r="Z862" s="70" t="n">
        <f aca="false">S862+W862</f>
        <v>2.51473216637004</v>
      </c>
      <c r="AA862" s="70" t="n">
        <f aca="false">T862+X862-32.174</f>
        <v>-1.79307325778914</v>
      </c>
      <c r="AB862" s="0" t="n">
        <f aca="false">IF(($D862-height)*($D863-height)&lt;0,1,0)</f>
        <v>0</v>
      </c>
    </row>
    <row r="863" customFormat="false" ht="12.75" hidden="false" customHeight="false" outlineLevel="0" collapsed="false">
      <c r="A863" s="0" t="n">
        <f aca="false">A862+dt</f>
        <v>8.30999999999987</v>
      </c>
      <c r="B863" s="70" t="n">
        <f aca="false">B862+G862*dt+0.5*Y862*dt*dt</f>
        <v>17.5033372001518</v>
      </c>
      <c r="C863" s="70" t="n">
        <f aca="false">C862+H862*dt+0.5*Z862*dt*dt</f>
        <v>434.009625708806</v>
      </c>
      <c r="D863" s="70" t="n">
        <f aca="false">D862+I862*dt+0.5*AA862*dt*dt</f>
        <v>-327.499131283715</v>
      </c>
      <c r="E863" s="1" t="n">
        <f aca="false">SQRT(B863^2+C863^2)</f>
        <v>434.362431640952</v>
      </c>
      <c r="F863" s="1" t="n">
        <f aca="false">ATAN2(C863,B863)*180/PI()</f>
        <v>2.30945147798204</v>
      </c>
      <c r="G863" s="69" t="n">
        <f aca="false">G862+Y862*dt</f>
        <v>1.40385018778719</v>
      </c>
      <c r="H863" s="69" t="n">
        <f aca="false">H862+Z862*dt</f>
        <v>53.2791689031008</v>
      </c>
      <c r="I863" s="69" t="n">
        <f aca="false">I862+AA862*dt</f>
        <v>-83.8954009829785</v>
      </c>
      <c r="J863" s="1" t="n">
        <f aca="false">SQRT(G863^2+H863^2+I863^2)</f>
        <v>99.3935558295891</v>
      </c>
      <c r="K863" s="1" t="n">
        <f aca="false">IF(D863&gt;=hwind,SQRT((G863-vxw)^2+(H863-vyw)^2+I863^2),J863)</f>
        <v>99.3935558295891</v>
      </c>
      <c r="L863" s="1" t="n">
        <f aca="false">J863/1.467</f>
        <v>67.7529351258276</v>
      </c>
      <c r="M863" s="70" t="n">
        <f aca="false">cd0+cdspin*(spin/1000)*EXP(-A863/(tau*146.7/K863))</f>
        <v>0.458466092855335</v>
      </c>
      <c r="N863" s="71" t="n">
        <f aca="false">(romega/K863)*EXP(-A863/(tau*146.7/K863))</f>
        <v>0.68848994627209</v>
      </c>
      <c r="O863" s="71" t="n">
        <f aca="false">cl2_*N863/(cl0+cl1_*N863)</f>
        <v>0.352225547915283</v>
      </c>
      <c r="P863" s="71" t="n">
        <f aca="false">IF(D863&gt;=hwind,vxw,0)</f>
        <v>0</v>
      </c>
      <c r="Q863" s="71" t="n">
        <f aca="false">IF(D863&gt;=hwind,vyw,0)</f>
        <v>0</v>
      </c>
      <c r="R863" s="70" t="n">
        <f aca="false">-const*$M863*$K863*(G863-P863)</f>
        <v>-0.343395792322262</v>
      </c>
      <c r="S863" s="70" t="n">
        <f aca="false">-const*$M863*$K863*(H863-Q863)</f>
        <v>-13.0326174252188</v>
      </c>
      <c r="T863" s="70" t="n">
        <f aca="false">-const*$M863*$K863*I863</f>
        <v>20.5216539082097</v>
      </c>
      <c r="U863" s="72" t="n">
        <f aca="false">omega*EXP(-A863/tau)*30/PI()</f>
        <v>4938.12834287131</v>
      </c>
      <c r="V863" s="70" t="n">
        <f aca="false">const*($O863/omega)*K863*(wy*I863-wz*(H863-Q863))</f>
        <v>0.120974422417659</v>
      </c>
      <c r="W863" s="70" t="n">
        <f aca="false">const*($O863/omega)*K863*(wz*(G863-P863)-wx*I863)</f>
        <v>15.5442128334699</v>
      </c>
      <c r="X863" s="70" t="n">
        <f aca="false">const*($O863/omega)*K863*(wx*(H863-Q863)-wy*(G863-P863))</f>
        <v>9.87363504173351</v>
      </c>
      <c r="Y863" s="70" t="n">
        <f aca="false">R863+V863</f>
        <v>-0.222421369904603</v>
      </c>
      <c r="Z863" s="70" t="n">
        <f aca="false">S863+W863</f>
        <v>2.51159540825117</v>
      </c>
      <c r="AA863" s="70" t="n">
        <f aca="false">T863+X863-32.174</f>
        <v>-1.77871105005679</v>
      </c>
      <c r="AB863" s="0" t="n">
        <f aca="false">IF(($D863-height)*($D864-height)&lt;0,1,0)</f>
        <v>0</v>
      </c>
    </row>
    <row r="864" customFormat="false" ht="12.75" hidden="false" customHeight="false" outlineLevel="0" collapsed="false">
      <c r="A864" s="0" t="n">
        <f aca="false">A863+dt</f>
        <v>8.31999999999987</v>
      </c>
      <c r="B864" s="70" t="n">
        <f aca="false">B863+G863*dt+0.5*Y863*dt*dt</f>
        <v>17.5173645809611</v>
      </c>
      <c r="C864" s="70" t="n">
        <f aca="false">C863+H863*dt+0.5*Z863*dt*dt</f>
        <v>434.542542977608</v>
      </c>
      <c r="D864" s="70" t="n">
        <f aca="false">D863+I863*dt+0.5*AA863*dt*dt</f>
        <v>-328.338174229097</v>
      </c>
      <c r="E864" s="1" t="n">
        <f aca="false">SQRT(B864^2+C864^2)</f>
        <v>434.895481373753</v>
      </c>
      <c r="F864" s="1" t="n">
        <f aca="false">ATAN2(C864,B864)*180/PI()</f>
        <v>2.30846881331789</v>
      </c>
      <c r="G864" s="69" t="n">
        <f aca="false">G863+Y863*dt</f>
        <v>1.40162597408814</v>
      </c>
      <c r="H864" s="69" t="n">
        <f aca="false">H863+Z863*dt</f>
        <v>53.3042848571833</v>
      </c>
      <c r="I864" s="69" t="n">
        <f aca="false">I863+AA863*dt</f>
        <v>-83.9131880934791</v>
      </c>
      <c r="J864" s="1" t="n">
        <f aca="false">SQRT(G864^2+H864^2+I864^2)</f>
        <v>99.4220019689735</v>
      </c>
      <c r="K864" s="1" t="n">
        <f aca="false">IF(D864&gt;=hwind,SQRT((G864-vxw)^2+(H864-vyw)^2+I864^2),J864)</f>
        <v>99.4220019689735</v>
      </c>
      <c r="L864" s="1" t="n">
        <f aca="false">J864/1.467</f>
        <v>67.7723258138879</v>
      </c>
      <c r="M864" s="70" t="n">
        <f aca="false">cd0+cdspin*(spin/1000)*EXP(-A864/(tau*146.7/K864))</f>
        <v>0.458422012432142</v>
      </c>
      <c r="N864" s="71" t="n">
        <f aca="false">(romega/K864)*EXP(-A864/(tau*146.7/K864))</f>
        <v>0.688100525335762</v>
      </c>
      <c r="O864" s="71" t="n">
        <f aca="false">cl2_*N864/(cl0+cl1_*N864)</f>
        <v>0.35217247210955</v>
      </c>
      <c r="P864" s="71" t="n">
        <f aca="false">IF(D864&gt;=hwind,vxw,0)</f>
        <v>0</v>
      </c>
      <c r="Q864" s="71" t="n">
        <f aca="false">IF(D864&gt;=hwind,vyw,0)</f>
        <v>0</v>
      </c>
      <c r="R864" s="70" t="n">
        <f aca="false">-const*$M864*$K864*(G864-P864)</f>
        <v>-0.342916876743477</v>
      </c>
      <c r="S864" s="70" t="n">
        <f aca="false">-const*$M864*$K864*(H864-Q864)</f>
        <v>-13.0412386886321</v>
      </c>
      <c r="T864" s="70" t="n">
        <f aca="false">-const*$M864*$K864*I864</f>
        <v>20.5299052033651</v>
      </c>
      <c r="U864" s="72" t="n">
        <f aca="false">omega*EXP(-A864/tau)*30/PI()</f>
        <v>4936.48257440034</v>
      </c>
      <c r="V864" s="70" t="n">
        <f aca="false">const*($O864/omega)*K864*(wy*I864-wz*(H864-Q864))</f>
        <v>0.121361782524802</v>
      </c>
      <c r="W864" s="70" t="n">
        <f aca="false">const*($O864/omega)*K864*(wz*(G864-P864)-wx*I864)</f>
        <v>15.5496776313478</v>
      </c>
      <c r="X864" s="70" t="n">
        <f aca="false">const*($O864/omega)*K864*(wx*(H864-Q864)-wy*(G864-P864))</f>
        <v>9.87966931731686</v>
      </c>
      <c r="Y864" s="70" t="n">
        <f aca="false">R864+V864</f>
        <v>-0.221555094218675</v>
      </c>
      <c r="Z864" s="70" t="n">
        <f aca="false">S864+W864</f>
        <v>2.50843894271571</v>
      </c>
      <c r="AA864" s="70" t="n">
        <f aca="false">T864+X864-32.174</f>
        <v>-1.76442547931803</v>
      </c>
      <c r="AB864" s="0" t="n">
        <f aca="false">IF(($D864-height)*($D865-height)&lt;0,1,0)</f>
        <v>0</v>
      </c>
    </row>
    <row r="865" customFormat="false" ht="12.75" hidden="false" customHeight="false" outlineLevel="0" collapsed="false">
      <c r="A865" s="0" t="n">
        <f aca="false">A864+dt</f>
        <v>8.32999999999987</v>
      </c>
      <c r="B865" s="70" t="n">
        <f aca="false">B864+G864*dt+0.5*Y864*dt*dt</f>
        <v>17.5313697629473</v>
      </c>
      <c r="C865" s="70" t="n">
        <f aca="false">C864+H864*dt+0.5*Z864*dt*dt</f>
        <v>435.075711248127</v>
      </c>
      <c r="D865" s="70" t="n">
        <f aca="false">D864+I864*dt+0.5*AA864*dt*dt</f>
        <v>-329.177394331306</v>
      </c>
      <c r="E865" s="1" t="n">
        <f aca="false">SQRT(B865^2+C865^2)</f>
        <v>435.428781138579</v>
      </c>
      <c r="F865" s="1" t="n">
        <f aca="false">ATAN2(C865,B865)*180/PI()</f>
        <v>2.3074843061582</v>
      </c>
      <c r="G865" s="69" t="n">
        <f aca="false">G864+Y864*dt</f>
        <v>1.39941042314595</v>
      </c>
      <c r="H865" s="69" t="n">
        <f aca="false">H864+Z864*dt</f>
        <v>53.3293692466104</v>
      </c>
      <c r="I865" s="69" t="n">
        <f aca="false">I864+AA864*dt</f>
        <v>-83.9308323482723</v>
      </c>
      <c r="J865" s="1" t="n">
        <f aca="false">SQRT(G865^2+H865^2+I865^2)</f>
        <v>99.4503121787333</v>
      </c>
      <c r="K865" s="1" t="n">
        <f aca="false">IF(D865&gt;=hwind,SQRT((G865-vxw)^2+(H865-vyw)^2+I865^2),J865)</f>
        <v>99.4503121787333</v>
      </c>
      <c r="L865" s="1" t="n">
        <f aca="false">J865/1.467</f>
        <v>67.7916238437173</v>
      </c>
      <c r="M865" s="70" t="n">
        <f aca="false">cd0+cdspin*(spin/1000)*EXP(-A865/(tau*146.7/K865))</f>
        <v>0.458377964504509</v>
      </c>
      <c r="N865" s="71" t="n">
        <f aca="false">(romega/K865)*EXP(-A865/(tau*146.7/K865))</f>
        <v>0.687712408963791</v>
      </c>
      <c r="O865" s="71" t="n">
        <f aca="false">cl2_*N865/(cl0+cl1_*N865)</f>
        <v>0.352119530241085</v>
      </c>
      <c r="P865" s="71" t="n">
        <f aca="false">IF(D865&gt;=hwind,vxw,0)</f>
        <v>0</v>
      </c>
      <c r="Q865" s="71" t="n">
        <f aca="false">IF(D865&gt;=hwind,vyw,0)</f>
        <v>0</v>
      </c>
      <c r="R865" s="70" t="n">
        <f aca="false">-const*$M865*$K865*(G865-P865)</f>
        <v>-0.342439411586683</v>
      </c>
      <c r="S865" s="70" t="n">
        <f aca="false">-const*$M865*$K865*(H865-Q865)</f>
        <v>-13.0498369335024</v>
      </c>
      <c r="T865" s="70" t="n">
        <f aca="false">-const*$M865*$K865*I865</f>
        <v>20.5380954493043</v>
      </c>
      <c r="U865" s="72" t="n">
        <f aca="false">omega*EXP(-A865/tau)*30/PI()</f>
        <v>4934.83735442743</v>
      </c>
      <c r="V865" s="70" t="n">
        <f aca="false">const*($O865/omega)*K865*(wy*I865-wz*(H865-Q865))</f>
        <v>0.12175038487222</v>
      </c>
      <c r="W865" s="70" t="n">
        <f aca="false">const*($O865/omega)*K865*(wz*(G865-P865)-wx*I865)</f>
        <v>15.5550999019744</v>
      </c>
      <c r="X865" s="70" t="n">
        <f aca="false">const*($O865/omega)*K865*(wx*(H865-Q865)-wy*(G865-P865))</f>
        <v>9.8856882731129</v>
      </c>
      <c r="Y865" s="70" t="n">
        <f aca="false">R865+V865</f>
        <v>-0.220689026714463</v>
      </c>
      <c r="Z865" s="70" t="n">
        <f aca="false">S865+W865</f>
        <v>2.50526296847205</v>
      </c>
      <c r="AA865" s="70" t="n">
        <f aca="false">T865+X865-32.174</f>
        <v>-1.75021627758279</v>
      </c>
      <c r="AB865" s="0" t="n">
        <f aca="false">IF(($D865-height)*($D866-height)&lt;0,1,0)</f>
        <v>0</v>
      </c>
    </row>
    <row r="866" customFormat="false" ht="12.75" hidden="false" customHeight="false" outlineLevel="0" collapsed="false">
      <c r="A866" s="0" t="n">
        <f aca="false">A865+dt</f>
        <v>8.33999999999987</v>
      </c>
      <c r="B866" s="70" t="n">
        <f aca="false">B865+G865*dt+0.5*Y865*dt*dt</f>
        <v>17.5453528327274</v>
      </c>
      <c r="C866" s="70" t="n">
        <f aca="false">C865+H865*dt+0.5*Z865*dt*dt</f>
        <v>435.609130203741</v>
      </c>
      <c r="D866" s="70" t="n">
        <f aca="false">D865+I865*dt+0.5*AA865*dt*dt</f>
        <v>-330.016790165602</v>
      </c>
      <c r="E866" s="1" t="n">
        <f aca="false">SQRT(B866^2+C866^2)</f>
        <v>435.962330623742</v>
      </c>
      <c r="F866" s="1" t="n">
        <f aca="false">ATAN2(C866,B866)*180/PI()</f>
        <v>2.30649797800718</v>
      </c>
      <c r="G866" s="69" t="n">
        <f aca="false">G865+Y865*dt</f>
        <v>1.39720353287881</v>
      </c>
      <c r="H866" s="69" t="n">
        <f aca="false">H865+Z865*dt</f>
        <v>53.3544218762952</v>
      </c>
      <c r="I866" s="69" t="n">
        <f aca="false">I865+AA865*dt</f>
        <v>-83.9483345110481</v>
      </c>
      <c r="J866" s="1" t="n">
        <f aca="false">SQRT(G866^2+H866^2+I866^2)</f>
        <v>99.4784870142525</v>
      </c>
      <c r="K866" s="1" t="n">
        <f aca="false">IF(D866&gt;=hwind,SQRT((G866-vxw)^2+(H866-vyw)^2+I866^2),J866)</f>
        <v>99.4784870142525</v>
      </c>
      <c r="L866" s="1" t="n">
        <f aca="false">J866/1.467</f>
        <v>67.8108295939008</v>
      </c>
      <c r="M866" s="70" t="n">
        <f aca="false">cd0+cdspin*(spin/1000)*EXP(-A866/(tau*146.7/K866))</f>
        <v>0.45833394903225</v>
      </c>
      <c r="N866" s="71" t="n">
        <f aca="false">(romega/K866)*EXP(-A866/(tau*146.7/K866))</f>
        <v>0.687325590438754</v>
      </c>
      <c r="O866" s="71" t="n">
        <f aca="false">cl2_*N866/(cl0+cl1_*N866)</f>
        <v>0.352066721779922</v>
      </c>
      <c r="P866" s="71" t="n">
        <f aca="false">IF(D866&gt;=hwind,vxw,0)</f>
        <v>0</v>
      </c>
      <c r="Q866" s="71" t="n">
        <f aca="false">IF(D866&gt;=hwind,vyw,0)</f>
        <v>0</v>
      </c>
      <c r="R866" s="70" t="n">
        <f aca="false">-const*$M866*$K866*(G866-P866)</f>
        <v>-0.341963401773562</v>
      </c>
      <c r="S866" s="70" t="n">
        <f aca="false">-const*$M866*$K866*(H866-Q866)</f>
        <v>-13.0584121605297</v>
      </c>
      <c r="T866" s="70" t="n">
        <f aca="false">-const*$M866*$K866*I866</f>
        <v>20.5462249179075</v>
      </c>
      <c r="U866" s="72" t="n">
        <f aca="false">omega*EXP(-A866/tau)*30/PI()</f>
        <v>4933.19268276979</v>
      </c>
      <c r="V866" s="70" t="n">
        <f aca="false">const*($O866/omega)*K866*(wy*I866-wz*(H866-Q866))</f>
        <v>0.122140213491601</v>
      </c>
      <c r="W866" s="70" t="n">
        <f aca="false">const*($O866/omega)*K866*(wz*(G866-P866)-wx*I866)</f>
        <v>15.5604798438637</v>
      </c>
      <c r="X866" s="70" t="n">
        <f aca="false">const*($O866/omega)*K866*(wx*(H866-Q866)-wy*(G866-P866))</f>
        <v>9.89169190504434</v>
      </c>
      <c r="Y866" s="70" t="n">
        <f aca="false">R866+V866</f>
        <v>-0.219823188281961</v>
      </c>
      <c r="Z866" s="70" t="n">
        <f aca="false">S866+W866</f>
        <v>2.50206768333404</v>
      </c>
      <c r="AA866" s="70" t="n">
        <f aca="false">T866+X866-32.174</f>
        <v>-1.73608317704818</v>
      </c>
      <c r="AB866" s="0" t="n">
        <f aca="false">IF(($D866-height)*($D867-height)&lt;0,1,0)</f>
        <v>0</v>
      </c>
    </row>
    <row r="867" customFormat="false" ht="12.75" hidden="false" customHeight="false" outlineLevel="0" collapsed="false">
      <c r="A867" s="0" t="n">
        <f aca="false">A866+dt</f>
        <v>8.34999999999987</v>
      </c>
      <c r="B867" s="70" t="n">
        <f aca="false">B866+G866*dt+0.5*Y866*dt*dt</f>
        <v>17.5593138768968</v>
      </c>
      <c r="C867" s="70" t="n">
        <f aca="false">C866+H866*dt+0.5*Z866*dt*dt</f>
        <v>436.142799525889</v>
      </c>
      <c r="D867" s="70" t="n">
        <f aca="false">D866+I866*dt+0.5*AA866*dt*dt</f>
        <v>-330.856360314872</v>
      </c>
      <c r="E867" s="1" t="n">
        <f aca="false">SQRT(B867^2+C867^2)</f>
        <v>436.496129515608</v>
      </c>
      <c r="F867" s="1" t="n">
        <f aca="false">ATAN2(C867,B867)*180/PI()</f>
        <v>2.30550985027473</v>
      </c>
      <c r="G867" s="69" t="n">
        <f aca="false">G866+Y866*dt</f>
        <v>1.39500530099599</v>
      </c>
      <c r="H867" s="69" t="n">
        <f aca="false">H866+Z866*dt</f>
        <v>53.3794425531285</v>
      </c>
      <c r="I867" s="69" t="n">
        <f aca="false">I866+AA866*dt</f>
        <v>-83.9656953428186</v>
      </c>
      <c r="J867" s="1" t="n">
        <f aca="false">SQRT(G867^2+H867^2+I867^2)</f>
        <v>99.5065270295149</v>
      </c>
      <c r="K867" s="1" t="n">
        <f aca="false">IF(D867&gt;=hwind,SQRT((G867-vxw)^2+(H867-vyw)^2+I867^2),J867)</f>
        <v>99.5065270295149</v>
      </c>
      <c r="L867" s="1" t="n">
        <f aca="false">J867/1.467</f>
        <v>67.8299434420688</v>
      </c>
      <c r="M867" s="70" t="n">
        <f aca="false">cd0+cdspin*(spin/1000)*EXP(-A867/(tau*146.7/K867))</f>
        <v>0.458289965974839</v>
      </c>
      <c r="N867" s="71" t="n">
        <f aca="false">(romega/K867)*EXP(-A867/(tau*146.7/K867))</f>
        <v>0.686940063078296</v>
      </c>
      <c r="O867" s="71" t="n">
        <f aca="false">cl2_*N867/(cl0+cl1_*N867)</f>
        <v>0.352014046197385</v>
      </c>
      <c r="P867" s="71" t="n">
        <f aca="false">IF(D867&gt;=hwind,vxw,0)</f>
        <v>0</v>
      </c>
      <c r="Q867" s="71" t="n">
        <f aca="false">IF(D867&gt;=hwind,vyw,0)</f>
        <v>0</v>
      </c>
      <c r="R867" s="70" t="n">
        <f aca="false">-const*$M867*$K867*(G867-P867)</f>
        <v>-0.341488852138273</v>
      </c>
      <c r="S867" s="70" t="n">
        <f aca="false">-const*$M867*$K867*(H867-Q867)</f>
        <v>-13.0669643708409</v>
      </c>
      <c r="T867" s="70" t="n">
        <f aca="false">-const*$M867*$K867*I867</f>
        <v>20.5542938805603</v>
      </c>
      <c r="U867" s="72" t="n">
        <f aca="false">omega*EXP(-A867/tau)*30/PI()</f>
        <v>4931.54855924468</v>
      </c>
      <c r="V867" s="70" t="n">
        <f aca="false">const*($O867/omega)*K867*(wy*I867-wz*(H867-Q867))</f>
        <v>0.122531252491389</v>
      </c>
      <c r="W867" s="70" t="n">
        <f aca="false">const*($O867/omega)*K867*(wz*(G867-P867)-wx*I867)</f>
        <v>15.5658176550616</v>
      </c>
      <c r="X867" s="70" t="n">
        <f aca="false">const*($O867/omega)*K867*(wx*(H867-Q867)-wy*(G867-P867))</f>
        <v>9.89768020933414</v>
      </c>
      <c r="Y867" s="70" t="n">
        <f aca="false">R867+V867</f>
        <v>-0.218957599646884</v>
      </c>
      <c r="Z867" s="70" t="n">
        <f aca="false">S867+W867</f>
        <v>2.49885328422069</v>
      </c>
      <c r="AA867" s="70" t="n">
        <f aca="false">T867+X867-32.174</f>
        <v>-1.72202591010558</v>
      </c>
      <c r="AB867" s="0" t="n">
        <f aca="false">IF(($D867-height)*($D868-height)&lt;0,1,0)</f>
        <v>0</v>
      </c>
    </row>
    <row r="868" customFormat="false" ht="12.75" hidden="false" customHeight="false" outlineLevel="0" collapsed="false">
      <c r="A868" s="0" t="n">
        <f aca="false">A867+dt</f>
        <v>8.35999999999987</v>
      </c>
      <c r="B868" s="70" t="n">
        <f aca="false">B867+G867*dt+0.5*Y867*dt*dt</f>
        <v>17.5732529820268</v>
      </c>
      <c r="C868" s="70" t="n">
        <f aca="false">C867+H867*dt+0.5*Z867*dt*dt</f>
        <v>436.676718894084</v>
      </c>
      <c r="D868" s="70" t="n">
        <f aca="false">D867+I867*dt+0.5*AA867*dt*dt</f>
        <v>-331.696103369595</v>
      </c>
      <c r="E868" s="1" t="n">
        <f aca="false">SQRT(B868^2+C868^2)</f>
        <v>437.030177498618</v>
      </c>
      <c r="F868" s="1" t="n">
        <f aca="false">ATAN2(C868,B868)*180/PI()</f>
        <v>2.30451994427651</v>
      </c>
      <c r="G868" s="69" t="n">
        <f aca="false">G867+Y867*dt</f>
        <v>1.39281572499952</v>
      </c>
      <c r="H868" s="69" t="n">
        <f aca="false">H867+Z867*dt</f>
        <v>53.4044310859707</v>
      </c>
      <c r="I868" s="69" t="n">
        <f aca="false">I867+AA867*dt</f>
        <v>-83.9829156019196</v>
      </c>
      <c r="J868" s="1" t="n">
        <f aca="false">SQRT(G868^2+H868^2+I868^2)</f>
        <v>99.5344327771005</v>
      </c>
      <c r="K868" s="1" t="n">
        <f aca="false">IF(D868&gt;=hwind,SQRT((G868-vxw)^2+(H868-vyw)^2+I868^2),J868)</f>
        <v>99.5344327771005</v>
      </c>
      <c r="L868" s="1" t="n">
        <f aca="false">J868/1.467</f>
        <v>67.8489657648947</v>
      </c>
      <c r="M868" s="70" t="n">
        <f aca="false">cd0+cdspin*(spin/1000)*EXP(-A868/(tau*146.7/K868))</f>
        <v>0.458246015291421</v>
      </c>
      <c r="N868" s="71" t="n">
        <f aca="false">(romega/K868)*EXP(-A868/(tau*146.7/K868))</f>
        <v>0.686555820234937</v>
      </c>
      <c r="O868" s="71" t="n">
        <f aca="false">cl2_*N868/(cl0+cl1_*N868)</f>
        <v>0.351961502966093</v>
      </c>
      <c r="P868" s="71" t="n">
        <f aca="false">IF(D868&gt;=hwind,vxw,0)</f>
        <v>0</v>
      </c>
      <c r="Q868" s="71" t="n">
        <f aca="false">IF(D868&gt;=hwind,vyw,0)</f>
        <v>0</v>
      </c>
      <c r="R868" s="70" t="n">
        <f aca="false">-const*$M868*$K868*(G868-P868)</f>
        <v>-0.341015767427981</v>
      </c>
      <c r="S868" s="70" t="n">
        <f aca="false">-const*$M868*$K868*(H868-Q868)</f>
        <v>-13.0754935659872</v>
      </c>
      <c r="T868" s="70" t="n">
        <f aca="false">-const*$M868*$K868*I868</f>
        <v>20.5623026081486</v>
      </c>
      <c r="U868" s="72" t="n">
        <f aca="false">omega*EXP(-A868/tau)*30/PI()</f>
        <v>4929.90498366942</v>
      </c>
      <c r="V868" s="70" t="n">
        <f aca="false">const*($O868/omega)*K868*(wy*I868-wz*(H868-Q868))</f>
        <v>0.122923486056786</v>
      </c>
      <c r="W868" s="70" t="n">
        <f aca="false">const*($O868/omega)*K868*(wz*(G868-P868)-wx*I868)</f>
        <v>15.5711135331429</v>
      </c>
      <c r="X868" s="70" t="n">
        <f aca="false">const*($O868/omega)*K868*(wx*(H868-Q868)-wy*(G868-P868))</f>
        <v>9.90365318250388</v>
      </c>
      <c r="Y868" s="70" t="n">
        <f aca="false">R868+V868</f>
        <v>-0.218092281371195</v>
      </c>
      <c r="Z868" s="70" t="n">
        <f aca="false">S868+W868</f>
        <v>2.49561996715568</v>
      </c>
      <c r="AA868" s="70" t="n">
        <f aca="false">T868+X868-32.174</f>
        <v>-1.70804420934755</v>
      </c>
      <c r="AB868" s="0" t="n">
        <f aca="false">IF(($D868-height)*($D869-height)&lt;0,1,0)</f>
        <v>0</v>
      </c>
    </row>
    <row r="869" customFormat="false" ht="12.75" hidden="false" customHeight="false" outlineLevel="0" collapsed="false">
      <c r="A869" s="0" t="n">
        <f aca="false">A868+dt</f>
        <v>8.36999999999987</v>
      </c>
      <c r="B869" s="70" t="n">
        <f aca="false">B868+G868*dt+0.5*Y868*dt*dt</f>
        <v>17.5871702346627</v>
      </c>
      <c r="C869" s="70" t="n">
        <f aca="false">C868+H868*dt+0.5*Z868*dt*dt</f>
        <v>437.210887985942</v>
      </c>
      <c r="D869" s="70" t="n">
        <f aca="false">D868+I868*dt+0.5*AA868*dt*dt</f>
        <v>-332.536017927825</v>
      </c>
      <c r="E869" s="1" t="n">
        <f aca="false">SQRT(B869^2+C869^2)</f>
        <v>437.564474255302</v>
      </c>
      <c r="F869" s="1" t="n">
        <f aca="false">ATAN2(C869,B869)*180/PI()</f>
        <v>2.30352828123393</v>
      </c>
      <c r="G869" s="69" t="n">
        <f aca="false">G868+Y868*dt</f>
        <v>1.39063480218581</v>
      </c>
      <c r="H869" s="69" t="n">
        <f aca="false">H868+Z868*dt</f>
        <v>53.4293872856423</v>
      </c>
      <c r="I869" s="69" t="n">
        <f aca="false">I868+AA868*dt</f>
        <v>-83.9999960440131</v>
      </c>
      <c r="J869" s="1" t="n">
        <f aca="false">SQRT(G869^2+H869^2+I869^2)</f>
        <v>99.5622048081822</v>
      </c>
      <c r="K869" s="1" t="n">
        <f aca="false">IF(D869&gt;=hwind,SQRT((G869-vxw)^2+(H869-vyw)^2+I869^2),J869)</f>
        <v>99.5622048081822</v>
      </c>
      <c r="L869" s="1" t="n">
        <f aca="false">J869/1.467</f>
        <v>67.8678969380928</v>
      </c>
      <c r="M869" s="70" t="n">
        <f aca="false">cd0+cdspin*(spin/1000)*EXP(-A869/(tau*146.7/K869))</f>
        <v>0.458202096940812</v>
      </c>
      <c r="N869" s="71" t="n">
        <f aca="false">(romega/K869)*EXP(-A869/(tau*146.7/K869))</f>
        <v>0.686172855295874</v>
      </c>
      <c r="O869" s="71" t="n">
        <f aca="false">cl2_*N869/(cl0+cl1_*N869)</f>
        <v>0.35190909155996</v>
      </c>
      <c r="P869" s="71" t="n">
        <f aca="false">IF(D869&gt;=hwind,vxw,0)</f>
        <v>0</v>
      </c>
      <c r="Q869" s="71" t="n">
        <f aca="false">IF(D869&gt;=hwind,vyw,0)</f>
        <v>0</v>
      </c>
      <c r="R869" s="70" t="n">
        <f aca="false">-const*$M869*$K869*(G869-P869)</f>
        <v>-0.340544152303389</v>
      </c>
      <c r="S869" s="70" t="n">
        <f aca="false">-const*$M869*$K869*(H869-Q869)</f>
        <v>-13.083999747942</v>
      </c>
      <c r="T869" s="70" t="n">
        <f aca="false">-const*$M869*$K869*I869</f>
        <v>20.5702513710529</v>
      </c>
      <c r="U869" s="72" t="n">
        <f aca="false">omega*EXP(-A869/tau)*30/PI()</f>
        <v>4928.26195586137</v>
      </c>
      <c r="V869" s="70" t="n">
        <f aca="false">const*($O869/omega)*K869*(wy*I869-wz*(H869-Q869))</f>
        <v>0.123316898449759</v>
      </c>
      <c r="W869" s="70" t="n">
        <f aca="false">const*($O869/omega)*K869*(wz*(G869-P869)-wx*I869)</f>
        <v>15.5763676752091</v>
      </c>
      <c r="X869" s="70" t="n">
        <f aca="false">const*($O869/omega)*K869*(wx*(H869-Q869)-wy*(G869-P869))</f>
        <v>9.90961082137236</v>
      </c>
      <c r="Y869" s="70" t="n">
        <f aca="false">R869+V869</f>
        <v>-0.21722725385363</v>
      </c>
      <c r="Z869" s="70" t="n">
        <f aca="false">S869+W869</f>
        <v>2.49236792726705</v>
      </c>
      <c r="AA869" s="70" t="n">
        <f aca="false">T869+X869-32.174</f>
        <v>-1.69413780757473</v>
      </c>
      <c r="AB869" s="0" t="n">
        <f aca="false">IF(($D869-height)*($D870-height)&lt;0,1,0)</f>
        <v>0</v>
      </c>
    </row>
    <row r="870" customFormat="false" ht="12.75" hidden="false" customHeight="false" outlineLevel="0" collapsed="false">
      <c r="A870" s="0" t="n">
        <f aca="false">A869+dt</f>
        <v>8.37999999999987</v>
      </c>
      <c r="B870" s="70" t="n">
        <f aca="false">B869+G869*dt+0.5*Y869*dt*dt</f>
        <v>17.6010657213219</v>
      </c>
      <c r="C870" s="70" t="n">
        <f aca="false">C869+H869*dt+0.5*Z869*dt*dt</f>
        <v>437.745306477195</v>
      </c>
      <c r="D870" s="70" t="n">
        <f aca="false">D869+I869*dt+0.5*AA869*dt*dt</f>
        <v>-333.376102595156</v>
      </c>
      <c r="E870" s="1" t="n">
        <f aca="false">SQRT(B870^2+C870^2)</f>
        <v>438.099019466307</v>
      </c>
      <c r="F870" s="1" t="n">
        <f aca="false">ATAN2(C870,B870)*180/PI()</f>
        <v>2.30253488227425</v>
      </c>
      <c r="G870" s="69" t="n">
        <f aca="false">G869+Y869*dt</f>
        <v>1.38846252964727</v>
      </c>
      <c r="H870" s="69" t="n">
        <f aca="false">H869+Z869*dt</f>
        <v>53.4543109649149</v>
      </c>
      <c r="I870" s="69" t="n">
        <f aca="false">I869+AA869*dt</f>
        <v>-84.0169374220888</v>
      </c>
      <c r="J870" s="1" t="n">
        <f aca="false">SQRT(G870^2+H870^2+I870^2)</f>
        <v>99.5898436725214</v>
      </c>
      <c r="K870" s="1" t="n">
        <f aca="false">IF(D870&gt;=hwind,SQRT((G870-vxw)^2+(H870-vyw)^2+I870^2),J870)</f>
        <v>99.5898436725214</v>
      </c>
      <c r="L870" s="1" t="n">
        <f aca="false">J870/1.467</f>
        <v>67.8867373364154</v>
      </c>
      <c r="M870" s="70" t="n">
        <f aca="false">cd0+cdspin*(spin/1000)*EXP(-A870/(tau*146.7/K870))</f>
        <v>0.458158210881503</v>
      </c>
      <c r="N870" s="71" t="n">
        <f aca="false">(romega/K870)*EXP(-A870/(tau*146.7/K870))</f>
        <v>0.685791161682789</v>
      </c>
      <c r="O870" s="71" t="n">
        <f aca="false">cl2_*N870/(cl0+cl1_*N870)</f>
        <v>0.351856811454201</v>
      </c>
      <c r="P870" s="71" t="n">
        <f aca="false">IF(D870&gt;=hwind,vxw,0)</f>
        <v>0</v>
      </c>
      <c r="Q870" s="71" t="n">
        <f aca="false">IF(D870&gt;=hwind,vyw,0)</f>
        <v>0</v>
      </c>
      <c r="R870" s="70" t="n">
        <f aca="false">-const*$M870*$K870*(G870-P870)</f>
        <v>-0.340074011339266</v>
      </c>
      <c r="S870" s="70" t="n">
        <f aca="false">-const*$M870*$K870*(H870-Q870)</f>
        <v>-13.0924829190985</v>
      </c>
      <c r="T870" s="70" t="n">
        <f aca="false">-const*$M870*$K870*I870</f>
        <v>20.5781404391434</v>
      </c>
      <c r="U870" s="72" t="n">
        <f aca="false">omega*EXP(-A870/tau)*30/PI()</f>
        <v>4926.619475638</v>
      </c>
      <c r="V870" s="70" t="n">
        <f aca="false">const*($O870/omega)*K870*(wy*I870-wz*(H870-Q870))</f>
        <v>0.123711474009033</v>
      </c>
      <c r="W870" s="70" t="n">
        <f aca="false">const*($O870/omega)*K870*(wz*(G870-P870)-wx*I870)</f>
        <v>15.5815802778854</v>
      </c>
      <c r="X870" s="70" t="n">
        <f aca="false">const*($O870/omega)*K870*(wx*(H870-Q870)-wy*(G870-P870))</f>
        <v>9.91555312305396</v>
      </c>
      <c r="Y870" s="70" t="n">
        <f aca="false">R870+V870</f>
        <v>-0.216362537330233</v>
      </c>
      <c r="Z870" s="70" t="n">
        <f aca="false">S870+W870</f>
        <v>2.48909735878695</v>
      </c>
      <c r="AA870" s="70" t="n">
        <f aca="false">T870+X870-32.174</f>
        <v>-1.68030643780264</v>
      </c>
      <c r="AB870" s="0" t="n">
        <f aca="false">IF(($D870-height)*($D871-height)&lt;0,1,0)</f>
        <v>0</v>
      </c>
    </row>
    <row r="871" customFormat="false" ht="12.75" hidden="false" customHeight="false" outlineLevel="0" collapsed="false">
      <c r="A871" s="0" t="n">
        <f aca="false">A870+dt</f>
        <v>8.38999999999987</v>
      </c>
      <c r="B871" s="70" t="n">
        <f aca="false">B870+G870*dt+0.5*Y870*dt*dt</f>
        <v>17.6149395284915</v>
      </c>
      <c r="C871" s="70" t="n">
        <f aca="false">C870+H870*dt+0.5*Z870*dt*dt</f>
        <v>438.279974041712</v>
      </c>
      <c r="D871" s="70" t="n">
        <f aca="false">D870+I870*dt+0.5*AA870*dt*dt</f>
        <v>-334.216355984698</v>
      </c>
      <c r="E871" s="1" t="n">
        <f aca="false">SQRT(B871^2+C871^2)</f>
        <v>438.633812810408</v>
      </c>
      <c r="F871" s="1" t="n">
        <f aca="false">ATAN2(C871,B871)*180/PI()</f>
        <v>2.30153976843061</v>
      </c>
      <c r="G871" s="69" t="n">
        <f aca="false">G870+Y870*dt</f>
        <v>1.38629890427397</v>
      </c>
      <c r="H871" s="69" t="n">
        <f aca="false">H870+Z870*dt</f>
        <v>53.4792019385028</v>
      </c>
      <c r="I871" s="69" t="n">
        <f aca="false">I870+AA870*dt</f>
        <v>-84.0337404864668</v>
      </c>
      <c r="J871" s="1" t="n">
        <f aca="false">SQRT(G871^2+H871^2+I871^2)</f>
        <v>99.6173499184656</v>
      </c>
      <c r="K871" s="1" t="n">
        <f aca="false">IF(D871&gt;=hwind,SQRT((G871-vxw)^2+(H871-vyw)^2+I871^2),J871)</f>
        <v>99.6173499184656</v>
      </c>
      <c r="L871" s="1" t="n">
        <f aca="false">J871/1.467</f>
        <v>67.9054873336507</v>
      </c>
      <c r="M871" s="70" t="n">
        <f aca="false">cd0+cdspin*(spin/1000)*EXP(-A871/(tau*146.7/K871))</f>
        <v>0.458114357071667</v>
      </c>
      <c r="N871" s="71" t="n">
        <f aca="false">(romega/K871)*EXP(-A871/(tau*146.7/K871))</f>
        <v>0.685410732851656</v>
      </c>
      <c r="O871" s="71" t="n">
        <f aca="false">cl2_*N871/(cl0+cl1_*N871)</f>
        <v>0.351804662125328</v>
      </c>
      <c r="P871" s="71" t="n">
        <f aca="false">IF(D871&gt;=hwind,vxw,0)</f>
        <v>0</v>
      </c>
      <c r="Q871" s="71" t="n">
        <f aca="false">IF(D871&gt;=hwind,vyw,0)</f>
        <v>0</v>
      </c>
      <c r="R871" s="70" t="n">
        <f aca="false">-const*$M871*$K871*(G871-P871)</f>
        <v>-0.339605349024974</v>
      </c>
      <c r="S871" s="70" t="n">
        <f aca="false">-const*$M871*$K871*(H871-Q871)</f>
        <v>-13.1009430822669</v>
      </c>
      <c r="T871" s="70" t="n">
        <f aca="false">-const*$M871*$K871*I871</f>
        <v>20.5859700817745</v>
      </c>
      <c r="U871" s="72" t="n">
        <f aca="false">omega*EXP(-A871/tau)*30/PI()</f>
        <v>4924.97754281679</v>
      </c>
      <c r="V871" s="70" t="n">
        <f aca="false">const*($O871/omega)*K871*(wy*I871-wz*(H871-Q871))</f>
        <v>0.124107197150088</v>
      </c>
      <c r="W871" s="70" t="n">
        <f aca="false">const*($O871/omega)*K871*(wz*(G871-P871)-wx*I871)</f>
        <v>15.5867515373183</v>
      </c>
      <c r="X871" s="70" t="n">
        <f aca="false">const*($O871/omega)*K871*(wx*(H871-Q871)-wy*(G871-P871))</f>
        <v>9.92148008495713</v>
      </c>
      <c r="Y871" s="70" t="n">
        <f aca="false">R871+V871</f>
        <v>-0.215498151874886</v>
      </c>
      <c r="Z871" s="70" t="n">
        <f aca="false">S871+W871</f>
        <v>2.48580845505137</v>
      </c>
      <c r="AA871" s="70" t="n">
        <f aca="false">T871+X871-32.174</f>
        <v>-1.66654983326841</v>
      </c>
      <c r="AB871" s="0" t="n">
        <f aca="false">IF(($D871-height)*($D872-height)&lt;0,1,0)</f>
        <v>0</v>
      </c>
    </row>
    <row r="872" customFormat="false" ht="12.75" hidden="false" customHeight="false" outlineLevel="0" collapsed="false">
      <c r="A872" s="0" t="n">
        <f aca="false">A871+dt</f>
        <v>8.39999999999987</v>
      </c>
      <c r="B872" s="70" t="n">
        <f aca="false">B871+G871*dt+0.5*Y871*dt*dt</f>
        <v>17.6287917426266</v>
      </c>
      <c r="C872" s="70" t="n">
        <f aca="false">C871+H871*dt+0.5*Z871*dt*dt</f>
        <v>438.81489035152</v>
      </c>
      <c r="D872" s="70" t="n">
        <f aca="false">D871+I871*dt+0.5*AA871*dt*dt</f>
        <v>-335.056776717055</v>
      </c>
      <c r="E872" s="1" t="n">
        <f aca="false">SQRT(B872^2+C872^2)</f>
        <v>439.168853964533</v>
      </c>
      <c r="F872" s="1" t="n">
        <f aca="false">ATAN2(C872,B872)*180/PI()</f>
        <v>2.3005429606421</v>
      </c>
      <c r="G872" s="69" t="n">
        <f aca="false">G871+Y871*dt</f>
        <v>1.38414392275522</v>
      </c>
      <c r="H872" s="69" t="n">
        <f aca="false">H871+Z871*dt</f>
        <v>53.5040600230533</v>
      </c>
      <c r="I872" s="69" t="n">
        <f aca="false">I871+AA871*dt</f>
        <v>-84.0504059847995</v>
      </c>
      <c r="J872" s="1" t="n">
        <f aca="false">SQRT(G872^2+H872^2+I872^2)</f>
        <v>99.6447240929444</v>
      </c>
      <c r="K872" s="1" t="n">
        <f aca="false">IF(D872&gt;=hwind,SQRT((G872-vxw)^2+(H872-vyw)^2+I872^2),J872)</f>
        <v>99.6447240929444</v>
      </c>
      <c r="L872" s="1" t="n">
        <f aca="false">J872/1.467</f>
        <v>67.9241473026206</v>
      </c>
      <c r="M872" s="70" t="n">
        <f aca="false">cd0+cdspin*(spin/1000)*EXP(-A872/(tau*146.7/K872))</f>
        <v>0.458070535469157</v>
      </c>
      <c r="N872" s="71" t="n">
        <f aca="false">(romega/K872)*EXP(-A872/(tau*146.7/K872))</f>
        <v>0.685031562292547</v>
      </c>
      <c r="O872" s="71" t="n">
        <f aca="false">cl2_*N872/(cl0+cl1_*N872)</f>
        <v>0.351752643051161</v>
      </c>
      <c r="P872" s="71" t="n">
        <f aca="false">IF(D872&gt;=hwind,vxw,0)</f>
        <v>0</v>
      </c>
      <c r="Q872" s="71" t="n">
        <f aca="false">IF(D872&gt;=hwind,vyw,0)</f>
        <v>0</v>
      </c>
      <c r="R872" s="70" t="n">
        <f aca="false">-const*$M872*$K872*(G872-P872)</f>
        <v>-0.339138169764997</v>
      </c>
      <c r="S872" s="70" t="n">
        <f aca="false">-const*$M872*$K872*(H872-Q872)</f>
        <v>-13.109380240673</v>
      </c>
      <c r="T872" s="70" t="n">
        <f aca="false">-const*$M872*$K872*I872</f>
        <v>20.5937405677797</v>
      </c>
      <c r="U872" s="72" t="n">
        <f aca="false">omega*EXP(-A872/tau)*30/PI()</f>
        <v>4923.33615721532</v>
      </c>
      <c r="V872" s="70" t="n">
        <f aca="false">const*($O872/omega)*K872*(wy*I872-wz*(H872-Q872))</f>
        <v>0.124504052365141</v>
      </c>
      <c r="W872" s="70" t="n">
        <f aca="false">const*($O872/omega)*K872*(wz*(G872-P872)-wx*I872)</f>
        <v>15.591881649173</v>
      </c>
      <c r="X872" s="70" t="n">
        <f aca="false">const*($O872/omega)*K872*(wx*(H872-Q872)-wy*(G872-P872))</f>
        <v>9.9273917047829</v>
      </c>
      <c r="Y872" s="70" t="n">
        <f aca="false">R872+V872</f>
        <v>-0.214634117399856</v>
      </c>
      <c r="Z872" s="70" t="n">
        <f aca="false">S872+W872</f>
        <v>2.48250140849999</v>
      </c>
      <c r="AA872" s="70" t="n">
        <f aca="false">T872+X872-32.174</f>
        <v>-1.6528677274374</v>
      </c>
      <c r="AB872" s="0" t="n">
        <f aca="false">IF(($D872-height)*($D873-height)&lt;0,1,0)</f>
        <v>0</v>
      </c>
    </row>
    <row r="873" customFormat="false" ht="12.75" hidden="false" customHeight="false" outlineLevel="0" collapsed="false">
      <c r="A873" s="0" t="n">
        <f aca="false">A872+dt</f>
        <v>8.40999999999987</v>
      </c>
      <c r="B873" s="70" t="n">
        <f aca="false">B872+G872*dt+0.5*Y872*dt*dt</f>
        <v>17.6426224501483</v>
      </c>
      <c r="C873" s="70" t="n">
        <f aca="false">C872+H872*dt+0.5*Z872*dt*dt</f>
        <v>439.350055076821</v>
      </c>
      <c r="D873" s="70" t="n">
        <f aca="false">D872+I872*dt+0.5*AA872*dt*dt</f>
        <v>-335.897363420289</v>
      </c>
      <c r="E873" s="1" t="n">
        <f aca="false">SQRT(B873^2+C873^2)</f>
        <v>439.704142603778</v>
      </c>
      <c r="F873" s="1" t="n">
        <f aca="false">ATAN2(C873,B873)*180/PI()</f>
        <v>2.29954447975379</v>
      </c>
      <c r="G873" s="69" t="n">
        <f aca="false">G872+Y872*dt</f>
        <v>1.38199758158122</v>
      </c>
      <c r="H873" s="69" t="n">
        <f aca="false">H872+Z872*dt</f>
        <v>53.5288850371383</v>
      </c>
      <c r="I873" s="69" t="n">
        <f aca="false">I872+AA872*dt</f>
        <v>-84.0669346620739</v>
      </c>
      <c r="J873" s="1" t="n">
        <f aca="false">SQRT(G873^2+H873^2+I873^2)</f>
        <v>99.6719667414668</v>
      </c>
      <c r="K873" s="1" t="n">
        <f aca="false">IF(D873&gt;=hwind,SQRT((G873-vxw)^2+(H873-vyw)^2+I873^2),J873)</f>
        <v>99.6719667414668</v>
      </c>
      <c r="L873" s="1" t="n">
        <f aca="false">J873/1.467</f>
        <v>67.9427176151785</v>
      </c>
      <c r="M873" s="70" t="n">
        <f aca="false">cd0+cdspin*(spin/1000)*EXP(-A873/(tau*146.7/K873))</f>
        <v>0.458026746031518</v>
      </c>
      <c r="N873" s="71" t="n">
        <f aca="false">(romega/K873)*EXP(-A873/(tau*146.7/K873))</f>
        <v>0.684653643529445</v>
      </c>
      <c r="O873" s="71" t="n">
        <f aca="false">cl2_*N873/(cl0+cl1_*N873)</f>
        <v>0.351700753710823</v>
      </c>
      <c r="P873" s="71" t="n">
        <f aca="false">IF(D873&gt;=hwind,vxw,0)</f>
        <v>0</v>
      </c>
      <c r="Q873" s="71" t="n">
        <f aca="false">IF(D873&gt;=hwind,vyw,0)</f>
        <v>0</v>
      </c>
      <c r="R873" s="70" t="n">
        <f aca="false">-const*$M873*$K873*(G873-P873)</f>
        <v>-0.338672477879475</v>
      </c>
      <c r="S873" s="70" t="n">
        <f aca="false">-const*$M873*$K873*(H873-Q873)</f>
        <v>-13.1177943979548</v>
      </c>
      <c r="T873" s="70" t="n">
        <f aca="false">-const*$M873*$K873*I873</f>
        <v>20.6014521654669</v>
      </c>
      <c r="U873" s="72" t="n">
        <f aca="false">omega*EXP(-A873/tau)*30/PI()</f>
        <v>4921.6953186512</v>
      </c>
      <c r="V873" s="70" t="n">
        <f aca="false">const*($O873/omega)*K873*(wy*I873-wz*(H873-Q873))</f>
        <v>0.12490202422314</v>
      </c>
      <c r="W873" s="70" t="n">
        <f aca="false">const*($O873/omega)*K873*(wz*(G873-P873)-wx*I873)</f>
        <v>15.5969708086308</v>
      </c>
      <c r="X873" s="70" t="n">
        <f aca="false">const*($O873/omega)*K873*(wx*(H873-Q873)-wy*(G873-P873))</f>
        <v>9.93328798052325</v>
      </c>
      <c r="Y873" s="70" t="n">
        <f aca="false">R873+V873</f>
        <v>-0.213770453656335</v>
      </c>
      <c r="Z873" s="70" t="n">
        <f aca="false">S873+W873</f>
        <v>2.47917641067604</v>
      </c>
      <c r="AA873" s="70" t="n">
        <f aca="false">T873+X873-32.174</f>
        <v>-1.63925985400984</v>
      </c>
      <c r="AB873" s="0" t="n">
        <f aca="false">IF(($D873-height)*($D874-height)&lt;0,1,0)</f>
        <v>0</v>
      </c>
    </row>
    <row r="874" customFormat="false" ht="12.75" hidden="false" customHeight="false" outlineLevel="0" collapsed="false">
      <c r="A874" s="0" t="n">
        <f aca="false">A873+dt</f>
        <v>8.41999999999987</v>
      </c>
      <c r="B874" s="70" t="n">
        <f aca="false">B873+G873*dt+0.5*Y873*dt*dt</f>
        <v>17.6564317374414</v>
      </c>
      <c r="C874" s="70" t="n">
        <f aca="false">C873+H873*dt+0.5*Z873*dt*dt</f>
        <v>439.885467886013</v>
      </c>
      <c r="D874" s="70" t="n">
        <f aca="false">D873+I873*dt+0.5*AA873*dt*dt</f>
        <v>-336.738114729903</v>
      </c>
      <c r="E874" s="1" t="n">
        <f aca="false">SQRT(B874^2+C874^2)</f>
        <v>440.239678401431</v>
      </c>
      <c r="F874" s="1" t="n">
        <f aca="false">ATAN2(C874,B874)*180/PI()</f>
        <v>2.29854434651683</v>
      </c>
      <c r="G874" s="69" t="n">
        <f aca="false">G873+Y873*dt</f>
        <v>1.37985987704466</v>
      </c>
      <c r="H874" s="69" t="n">
        <f aca="false">H873+Z873*dt</f>
        <v>53.5536768012451</v>
      </c>
      <c r="I874" s="69" t="n">
        <f aca="false">I873+AA873*dt</f>
        <v>-84.083327260614</v>
      </c>
      <c r="J874" s="1" t="n">
        <f aca="false">SQRT(G874^2+H874^2+I874^2)</f>
        <v>99.6990784081177</v>
      </c>
      <c r="K874" s="1" t="n">
        <f aca="false">IF(D874&gt;=hwind,SQRT((G874-vxw)^2+(H874-vyw)^2+I874^2),J874)</f>
        <v>99.6990784081177</v>
      </c>
      <c r="L874" s="1" t="n">
        <f aca="false">J874/1.467</f>
        <v>67.961198642207</v>
      </c>
      <c r="M874" s="70" t="n">
        <f aca="false">cd0+cdspin*(spin/1000)*EXP(-A874/(tau*146.7/K874))</f>
        <v>0.457982988715984</v>
      </c>
      <c r="N874" s="71" t="n">
        <f aca="false">(romega/K874)*EXP(-A874/(tau*146.7/K874))</f>
        <v>0.68427697012005</v>
      </c>
      <c r="O874" s="71" t="n">
        <f aca="false">cl2_*N874/(cl0+cl1_*N874)</f>
        <v>0.351648993584743</v>
      </c>
      <c r="P874" s="71" t="n">
        <f aca="false">IF(D874&gt;=hwind,vxw,0)</f>
        <v>0</v>
      </c>
      <c r="Q874" s="71" t="n">
        <f aca="false">IF(D874&gt;=hwind,vyw,0)</f>
        <v>0</v>
      </c>
      <c r="R874" s="70" t="n">
        <f aca="false">-const*$M874*$K874*(G874-P874)</f>
        <v>-0.338208277604724</v>
      </c>
      <c r="S874" s="70" t="n">
        <f aca="false">-const*$M874*$K874*(H874-Q874)</f>
        <v>-13.1261855581608</v>
      </c>
      <c r="T874" s="70" t="n">
        <f aca="false">-const*$M874*$K874*I874</f>
        <v>20.6091051426131</v>
      </c>
      <c r="U874" s="72" t="n">
        <f aca="false">omega*EXP(-A874/tau)*30/PI()</f>
        <v>4920.05502694212</v>
      </c>
      <c r="V874" s="70" t="n">
        <f aca="false">const*($O874/omega)*K874*(wy*I874-wz*(H874-Q874))</f>
        <v>0.125301097369737</v>
      </c>
      <c r="W874" s="70" t="n">
        <f aca="false">const*($O874/omega)*K874*(wz*(G874-P874)-wx*I874)</f>
        <v>15.6020192103871</v>
      </c>
      <c r="X874" s="70" t="n">
        <f aca="false">const*($O874/omega)*K874*(wx*(H874-Q874)-wy*(G874-P874))</f>
        <v>9.93916891045964</v>
      </c>
      <c r="Y874" s="70" t="n">
        <f aca="false">R874+V874</f>
        <v>-0.212907180234987</v>
      </c>
      <c r="Z874" s="70" t="n">
        <f aca="false">S874+W874</f>
        <v>2.47583365222629</v>
      </c>
      <c r="AA874" s="70" t="n">
        <f aca="false">T874+X874-32.174</f>
        <v>-1.62572594692724</v>
      </c>
      <c r="AB874" s="0" t="n">
        <f aca="false">IF(($D874-height)*($D875-height)&lt;0,1,0)</f>
        <v>0</v>
      </c>
    </row>
    <row r="875" customFormat="false" ht="12.75" hidden="false" customHeight="false" outlineLevel="0" collapsed="false">
      <c r="A875" s="0" t="n">
        <f aca="false">A874+dt</f>
        <v>8.42999999999987</v>
      </c>
      <c r="B875" s="70" t="n">
        <f aca="false">B874+G874*dt+0.5*Y874*dt*dt</f>
        <v>17.6702196908529</v>
      </c>
      <c r="C875" s="70" t="n">
        <f aca="false">C874+H874*dt+0.5*Z874*dt*dt</f>
        <v>440.421128445708</v>
      </c>
      <c r="D875" s="70" t="n">
        <f aca="false">D874+I874*dt+0.5*AA874*dt*dt</f>
        <v>-337.579029288806</v>
      </c>
      <c r="E875" s="1" t="n">
        <f aca="false">SQRT(B875^2+C875^2)</f>
        <v>440.775461028984</v>
      </c>
      <c r="F875" s="1" t="n">
        <f aca="false">ATAN2(C875,B875)*180/PI()</f>
        <v>2.29754258158848</v>
      </c>
      <c r="G875" s="69" t="n">
        <f aca="false">G874+Y874*dt</f>
        <v>1.37773080524231</v>
      </c>
      <c r="H875" s="69" t="n">
        <f aca="false">H874+Z874*dt</f>
        <v>53.5784351377673</v>
      </c>
      <c r="I875" s="69" t="n">
        <f aca="false">I874+AA874*dt</f>
        <v>-84.0995845200833</v>
      </c>
      <c r="J875" s="1" t="n">
        <f aca="false">SQRT(G875^2+H875^2+I875^2)</f>
        <v>99.7260596355551</v>
      </c>
      <c r="K875" s="1" t="n">
        <f aca="false">IF(D875&gt;=hwind,SQRT((G875-vxw)^2+(H875-vyw)^2+I875^2),J875)</f>
        <v>99.7260596355551</v>
      </c>
      <c r="L875" s="1" t="n">
        <f aca="false">J875/1.467</f>
        <v>67.9795907536163</v>
      </c>
      <c r="M875" s="70" t="n">
        <f aca="false">cd0+cdspin*(spin/1000)*EXP(-A875/(tau*146.7/K875))</f>
        <v>0.457939263479485</v>
      </c>
      <c r="N875" s="71" t="n">
        <f aca="false">(romega/K875)*EXP(-A875/(tau*146.7/K875))</f>
        <v>0.683901535655596</v>
      </c>
      <c r="O875" s="71" t="n">
        <f aca="false">cl2_*N875/(cl0+cl1_*N875)</f>
        <v>0.351597362154662</v>
      </c>
      <c r="P875" s="71" t="n">
        <f aca="false">IF(D875&gt;=hwind,vxw,0)</f>
        <v>0</v>
      </c>
      <c r="Q875" s="71" t="n">
        <f aca="false">IF(D875&gt;=hwind,vyw,0)</f>
        <v>0</v>
      </c>
      <c r="R875" s="70" t="n">
        <f aca="false">-const*$M875*$K875*(G875-P875)</f>
        <v>-0.33774557309377</v>
      </c>
      <c r="S875" s="70" t="n">
        <f aca="false">-const*$M875*$K875*(H875-Q875)</f>
        <v>-13.1345537257476</v>
      </c>
      <c r="T875" s="70" t="n">
        <f aca="false">-const*$M875*$K875*I875</f>
        <v>20.6166997664597</v>
      </c>
      <c r="U875" s="72" t="n">
        <f aca="false">omega*EXP(-A875/tau)*30/PI()</f>
        <v>4918.41528190583</v>
      </c>
      <c r="V875" s="70" t="n">
        <f aca="false">const*($O875/omega)*K875*(wy*I875-wz*(H875-Q875))</f>
        <v>0.125701256527266</v>
      </c>
      <c r="W875" s="70" t="n">
        <f aca="false">const*($O875/omega)*K875*(wz*(G875-P875)-wx*I875)</f>
        <v>15.6070270486486</v>
      </c>
      <c r="X875" s="70" t="n">
        <f aca="false">const*($O875/omega)*K875*(wx*(H875-Q875)-wy*(G875-P875))</f>
        <v>9.94503449316141</v>
      </c>
      <c r="Y875" s="70" t="n">
        <f aca="false">R875+V875</f>
        <v>-0.212044316566503</v>
      </c>
      <c r="Z875" s="70" t="n">
        <f aca="false">S875+W875</f>
        <v>2.47247332290095</v>
      </c>
      <c r="AA875" s="70" t="n">
        <f aca="false">T875+X875-32.174</f>
        <v>-1.61226574037887</v>
      </c>
      <c r="AB875" s="0" t="n">
        <f aca="false">IF(($D875-height)*($D876-height)&lt;0,1,0)</f>
        <v>0</v>
      </c>
    </row>
    <row r="876" customFormat="false" ht="12.75" hidden="false" customHeight="false" outlineLevel="0" collapsed="false">
      <c r="A876" s="0" t="n">
        <f aca="false">A875+dt</f>
        <v>8.43999999999986</v>
      </c>
      <c r="B876" s="70" t="n">
        <f aca="false">B875+G875*dt+0.5*Y875*dt*dt</f>
        <v>17.6839863966895</v>
      </c>
      <c r="C876" s="70" t="n">
        <f aca="false">C875+H875*dt+0.5*Z875*dt*dt</f>
        <v>440.957036420752</v>
      </c>
      <c r="D876" s="70" t="n">
        <f aca="false">D875+I875*dt+0.5*AA875*dt*dt</f>
        <v>-338.420105747294</v>
      </c>
      <c r="E876" s="1" t="n">
        <f aca="false">SQRT(B876^2+C876^2)</f>
        <v>441.31149015616</v>
      </c>
      <c r="F876" s="1" t="n">
        <f aca="false">ATAN2(C876,B876)*180/PI()</f>
        <v>2.29653920553222</v>
      </c>
      <c r="G876" s="69" t="n">
        <f aca="false">G875+Y875*dt</f>
        <v>1.37561036207664</v>
      </c>
      <c r="H876" s="69" t="n">
        <f aca="false">H875+Z875*dt</f>
        <v>53.6031598709963</v>
      </c>
      <c r="I876" s="69" t="n">
        <f aca="false">I875+AA875*dt</f>
        <v>-84.1157071774871</v>
      </c>
      <c r="J876" s="1" t="n">
        <f aca="false">SQRT(G876^2+H876^2+I876^2)</f>
        <v>99.7529109650069</v>
      </c>
      <c r="K876" s="1" t="n">
        <f aca="false">IF(D876&gt;=hwind,SQRT((G876-vxw)^2+(H876-vyw)^2+I876^2),J876)</f>
        <v>99.7529109650069</v>
      </c>
      <c r="L876" s="1" t="n">
        <f aca="false">J876/1.467</f>
        <v>67.9978943183414</v>
      </c>
      <c r="M876" s="70" t="n">
        <f aca="false">cd0+cdspin*(spin/1000)*EXP(-A876/(tau*146.7/K876))</f>
        <v>0.457895570278651</v>
      </c>
      <c r="N876" s="71" t="n">
        <f aca="false">(romega/K876)*EXP(-A876/(tau*146.7/K876))</f>
        <v>0.683527333760659</v>
      </c>
      <c r="O876" s="71" t="n">
        <f aca="false">cl2_*N876/(cl0+cl1_*N876)</f>
        <v>0.35154585890363</v>
      </c>
      <c r="P876" s="71" t="n">
        <f aca="false">IF(D876&gt;=hwind,vxw,0)</f>
        <v>0</v>
      </c>
      <c r="Q876" s="71" t="n">
        <f aca="false">IF(D876&gt;=hwind,vyw,0)</f>
        <v>0</v>
      </c>
      <c r="R876" s="70" t="n">
        <f aca="false">-const*$M876*$K876*(G876-P876)</f>
        <v>-0.337284368416875</v>
      </c>
      <c r="S876" s="70" t="n">
        <f aca="false">-const*$M876*$K876*(H876-Q876)</f>
        <v>-13.1428989055772</v>
      </c>
      <c r="T876" s="70" t="n">
        <f aca="false">-const*$M876*$K876*I876</f>
        <v>20.6242363037076</v>
      </c>
      <c r="U876" s="72" t="n">
        <f aca="false">omega*EXP(-A876/tau)*30/PI()</f>
        <v>4916.77608336013</v>
      </c>
      <c r="V876" s="70" t="n">
        <f aca="false">const*($O876/omega)*K876*(wy*I876-wz*(H876-Q876))</f>
        <v>0.126102486494717</v>
      </c>
      <c r="W876" s="70" t="n">
        <f aca="false">const*($O876/omega)*K876*(wz*(G876-P876)-wx*I876)</f>
        <v>15.611994517131</v>
      </c>
      <c r="X876" s="70" t="n">
        <f aca="false">const*($O876/omega)*K876*(wx*(H876-Q876)-wy*(G876-P876))</f>
        <v>9.95088472748427</v>
      </c>
      <c r="Y876" s="70" t="n">
        <f aca="false">R876+V876</f>
        <v>-0.211181881922158</v>
      </c>
      <c r="Z876" s="70" t="n">
        <f aca="false">S876+W876</f>
        <v>2.46909561155377</v>
      </c>
      <c r="AA876" s="70" t="n">
        <f aca="false">T876+X876-32.174</f>
        <v>-1.59887896880812</v>
      </c>
      <c r="AB876" s="0" t="n">
        <f aca="false">IF(($D876-height)*($D877-height)&lt;0,1,0)</f>
        <v>0</v>
      </c>
    </row>
    <row r="877" customFormat="false" ht="12.75" hidden="false" customHeight="false" outlineLevel="0" collapsed="false">
      <c r="A877" s="0" t="n">
        <f aca="false">A876+dt</f>
        <v>8.44999999999986</v>
      </c>
      <c r="B877" s="70" t="n">
        <f aca="false">B876+G876*dt+0.5*Y876*dt*dt</f>
        <v>17.6977319412161</v>
      </c>
      <c r="C877" s="70" t="n">
        <f aca="false">C876+H876*dt+0.5*Z876*dt*dt</f>
        <v>441.493191474242</v>
      </c>
      <c r="D877" s="70" t="n">
        <f aca="false">D876+I876*dt+0.5*AA876*dt*dt</f>
        <v>-339.261342763017</v>
      </c>
      <c r="E877" s="1" t="n">
        <f aca="false">SQRT(B877^2+C877^2)</f>
        <v>441.847765450924</v>
      </c>
      <c r="F877" s="1" t="n">
        <f aca="false">ATAN2(C877,B877)*180/PI()</f>
        <v>2.29553423881778</v>
      </c>
      <c r="G877" s="69" t="n">
        <f aca="false">G876+Y876*dt</f>
        <v>1.37349854325742</v>
      </c>
      <c r="H877" s="69" t="n">
        <f aca="false">H876+Z876*dt</f>
        <v>53.6278508271119</v>
      </c>
      <c r="I877" s="69" t="n">
        <f aca="false">I876+AA876*dt</f>
        <v>-84.1316959671751</v>
      </c>
      <c r="J877" s="1" t="n">
        <f aca="false">SQRT(G877^2+H877^2+I877^2)</f>
        <v>99.7796329362685</v>
      </c>
      <c r="K877" s="1" t="n">
        <f aca="false">IF(D877&gt;=hwind,SQRT((G877-vxw)^2+(H877-vyw)^2+I877^2),J877)</f>
        <v>99.7796329362685</v>
      </c>
      <c r="L877" s="1" t="n">
        <f aca="false">J877/1.467</f>
        <v>68.0161097043412</v>
      </c>
      <c r="M877" s="70" t="n">
        <f aca="false">cd0+cdspin*(spin/1000)*EXP(-A877/(tau*146.7/K877))</f>
        <v>0.457851909069814</v>
      </c>
      <c r="N877" s="71" t="n">
        <f aca="false">(romega/K877)*EXP(-A877/(tau*146.7/K877))</f>
        <v>0.683154358092974</v>
      </c>
      <c r="O877" s="71" t="n">
        <f aca="false">cl2_*N877/(cl0+cl1_*N877)</f>
        <v>0.351494483316013</v>
      </c>
      <c r="P877" s="71" t="n">
        <f aca="false">IF(D877&gt;=hwind,vxw,0)</f>
        <v>0</v>
      </c>
      <c r="Q877" s="71" t="n">
        <f aca="false">IF(D877&gt;=hwind,vyw,0)</f>
        <v>0</v>
      </c>
      <c r="R877" s="70" t="n">
        <f aca="false">-const*$M877*$K877*(G877-P877)</f>
        <v>-0.336824667562063</v>
      </c>
      <c r="S877" s="70" t="n">
        <f aca="false">-const*$M877*$K877*(H877-Q877)</f>
        <v>-13.1512211029149</v>
      </c>
      <c r="T877" s="70" t="n">
        <f aca="false">-const*$M877*$K877*I877</f>
        <v>20.6317150205126</v>
      </c>
      <c r="U877" s="72" t="n">
        <f aca="false">omega*EXP(-A877/tau)*30/PI()</f>
        <v>4915.13743112289</v>
      </c>
      <c r="V877" s="70" t="n">
        <f aca="false">const*($O877/omega)*K877*(wy*I877-wz*(H877-Q877))</f>
        <v>0.126504772147699</v>
      </c>
      <c r="W877" s="70" t="n">
        <f aca="false">const*($O877/omega)*K877*(wz*(G877-P877)-wx*I877)</f>
        <v>15.616921809057</v>
      </c>
      <c r="X877" s="70" t="n">
        <f aca="false">const*($O877/omega)*K877*(wx*(H877-Q877)-wy*(G877-P877))</f>
        <v>9.95671961256868</v>
      </c>
      <c r="Y877" s="70" t="n">
        <f aca="false">R877+V877</f>
        <v>-0.210319895414364</v>
      </c>
      <c r="Z877" s="70" t="n">
        <f aca="false">S877+W877</f>
        <v>2.46570070614208</v>
      </c>
      <c r="AA877" s="70" t="n">
        <f aca="false">T877+X877-32.174</f>
        <v>-1.58556536691869</v>
      </c>
      <c r="AB877" s="0" t="n">
        <f aca="false">IF(($D877-height)*($D878-height)&lt;0,1,0)</f>
        <v>0</v>
      </c>
    </row>
    <row r="878" customFormat="false" ht="12.75" hidden="false" customHeight="false" outlineLevel="0" collapsed="false">
      <c r="A878" s="0" t="n">
        <f aca="false">A877+dt</f>
        <v>8.45999999999986</v>
      </c>
      <c r="B878" s="70" t="n">
        <f aca="false">B877+G877*dt+0.5*Y877*dt*dt</f>
        <v>17.7114564106539</v>
      </c>
      <c r="C878" s="70" t="n">
        <f aca="false">C877+H877*dt+0.5*Z877*dt*dt</f>
        <v>442.029593267549</v>
      </c>
      <c r="D878" s="70" t="n">
        <f aca="false">D877+I877*dt+0.5*AA877*dt*dt</f>
        <v>-340.102739000957</v>
      </c>
      <c r="E878" s="1" t="n">
        <f aca="false">SQRT(B878^2+C878^2)</f>
        <v>442.384286579509</v>
      </c>
      <c r="F878" s="1" t="n">
        <f aca="false">ATAN2(C878,B878)*180/PI()</f>
        <v>2.29452770182126</v>
      </c>
      <c r="G878" s="69" t="n">
        <f aca="false">G877+Y877*dt</f>
        <v>1.37139534430328</v>
      </c>
      <c r="H878" s="69" t="n">
        <f aca="false">H877+Z877*dt</f>
        <v>53.6525078341733</v>
      </c>
      <c r="I878" s="69" t="n">
        <f aca="false">I877+AA877*dt</f>
        <v>-84.1475516208443</v>
      </c>
      <c r="J878" s="1" t="n">
        <f aca="false">SQRT(G878^2+H878^2+I878^2)</f>
        <v>99.8062260876999</v>
      </c>
      <c r="K878" s="1" t="n">
        <f aca="false">IF(D878&gt;=hwind,SQRT((G878-vxw)^2+(H878-vyw)^2+I878^2),J878)</f>
        <v>99.8062260876999</v>
      </c>
      <c r="L878" s="1" t="n">
        <f aca="false">J878/1.467</f>
        <v>68.0342372785957</v>
      </c>
      <c r="M878" s="70" t="n">
        <f aca="false">cd0+cdspin*(spin/1000)*EXP(-A878/(tau*146.7/K878))</f>
        <v>0.457808279809015</v>
      </c>
      <c r="N878" s="71" t="n">
        <f aca="false">(romega/K878)*EXP(-A878/(tau*146.7/K878))</f>
        <v>0.682782602343247</v>
      </c>
      <c r="O878" s="71" t="n">
        <f aca="false">cl2_*N878/(cl0+cl1_*N878)</f>
        <v>0.351443234877489</v>
      </c>
      <c r="P878" s="71" t="n">
        <f aca="false">IF(D878&gt;=hwind,vxw,0)</f>
        <v>0</v>
      </c>
      <c r="Q878" s="71" t="n">
        <f aca="false">IF(D878&gt;=hwind,vyw,0)</f>
        <v>0</v>
      </c>
      <c r="R878" s="70" t="n">
        <f aca="false">-const*$M878*$K878*(G878-P878)</f>
        <v>-0.336366474435651</v>
      </c>
      <c r="S878" s="70" t="n">
        <f aca="false">-const*$M878*$K878*(H878-Q878)</f>
        <v>-13.1595203234269</v>
      </c>
      <c r="T878" s="70" t="n">
        <f aca="false">-const*$M878*$K878*I878</f>
        <v>20.6391361824807</v>
      </c>
      <c r="U878" s="72" t="n">
        <f aca="false">omega*EXP(-A878/tau)*30/PI()</f>
        <v>4913.49932501204</v>
      </c>
      <c r="V878" s="70" t="n">
        <f aca="false">const*($O878/omega)*K878*(wy*I878-wz*(H878-Q878))</f>
        <v>0.126908098438412</v>
      </c>
      <c r="W878" s="70" t="n">
        <f aca="false">const*($O878/omega)*K878*(wz*(G878-P878)-wx*I878)</f>
        <v>15.6218091171539</v>
      </c>
      <c r="X878" s="70" t="n">
        <f aca="false">const*($O878/omega)*K878*(wx*(H878-Q878)-wy*(G878-P878))</f>
        <v>9.96253914783835</v>
      </c>
      <c r="Y878" s="70" t="n">
        <f aca="false">R878+V878</f>
        <v>-0.209458375997239</v>
      </c>
      <c r="Z878" s="70" t="n">
        <f aca="false">S878+W878</f>
        <v>2.46228879372696</v>
      </c>
      <c r="AA878" s="70" t="n">
        <f aca="false">T878+X878-32.174</f>
        <v>-1.57232466968095</v>
      </c>
      <c r="AB878" s="0" t="n">
        <f aca="false">IF(($D878-height)*($D879-height)&lt;0,1,0)</f>
        <v>0</v>
      </c>
    </row>
    <row r="879" customFormat="false" ht="12.75" hidden="false" customHeight="false" outlineLevel="0" collapsed="false">
      <c r="A879" s="0" t="n">
        <f aca="false">A878+dt</f>
        <v>8.46999999999986</v>
      </c>
      <c r="B879" s="70" t="n">
        <f aca="false">B878+G878*dt+0.5*Y878*dt*dt</f>
        <v>17.7251598911782</v>
      </c>
      <c r="C879" s="70" t="n">
        <f aca="false">C878+H878*dt+0.5*Z878*dt*dt</f>
        <v>442.56624146033</v>
      </c>
      <c r="D879" s="70" t="n">
        <f aca="false">D878+I878*dt+0.5*AA878*dt*dt</f>
        <v>-340.944293133399</v>
      </c>
      <c r="E879" s="1" t="n">
        <f aca="false">SQRT(B879^2+C879^2)</f>
        <v>442.921053206427</v>
      </c>
      <c r="F879" s="1" t="n">
        <f aca="false">ATAN2(C879,B879)*180/PI()</f>
        <v>2.29351961482516</v>
      </c>
      <c r="G879" s="69" t="n">
        <f aca="false">G878+Y878*dt</f>
        <v>1.36930076054331</v>
      </c>
      <c r="H879" s="69" t="n">
        <f aca="false">H878+Z878*dt</f>
        <v>53.6771307221106</v>
      </c>
      <c r="I879" s="69" t="n">
        <f aca="false">I878+AA878*dt</f>
        <v>-84.1632748675411</v>
      </c>
      <c r="J879" s="1" t="n">
        <f aca="false">SQRT(G879^2+H879^2+I879^2)</f>
        <v>99.8326909562226</v>
      </c>
      <c r="K879" s="1" t="n">
        <f aca="false">IF(D879&gt;=hwind,SQRT((G879-vxw)^2+(H879-vyw)^2+I879^2),J879)</f>
        <v>99.8326909562226</v>
      </c>
      <c r="L879" s="1" t="n">
        <f aca="false">J879/1.467</f>
        <v>68.0522774071047</v>
      </c>
      <c r="M879" s="70" t="n">
        <f aca="false">cd0+cdspin*(spin/1000)*EXP(-A879/(tau*146.7/K879))</f>
        <v>0.457764682452003</v>
      </c>
      <c r="N879" s="71" t="n">
        <f aca="false">(romega/K879)*EXP(-A879/(tau*146.7/K879))</f>
        <v>0.682412060234975</v>
      </c>
      <c r="O879" s="71" t="n">
        <f aca="false">cl2_*N879/(cl0+cl1_*N879)</f>
        <v>0.351392113075054</v>
      </c>
      <c r="P879" s="71" t="n">
        <f aca="false">IF(D879&gt;=hwind,vxw,0)</f>
        <v>0</v>
      </c>
      <c r="Q879" s="71" t="n">
        <f aca="false">IF(D879&gt;=hwind,vyw,0)</f>
        <v>0</v>
      </c>
      <c r="R879" s="70" t="n">
        <f aca="false">-const*$M879*$K879*(G879-P879)</f>
        <v>-0.335909792862769</v>
      </c>
      <c r="S879" s="70" t="n">
        <f aca="false">-const*$M879*$K879*(H879-Q879)</f>
        <v>-13.1677965731778</v>
      </c>
      <c r="T879" s="70" t="n">
        <f aca="false">-const*$M879*$K879*I879</f>
        <v>20.6465000546634</v>
      </c>
      <c r="U879" s="72" t="n">
        <f aca="false">omega*EXP(-A879/tau)*30/PI()</f>
        <v>4911.86176484556</v>
      </c>
      <c r="V879" s="70" t="n">
        <f aca="false">const*($O879/omega)*K879*(wy*I879-wz*(H879-Q879))</f>
        <v>0.127312450395598</v>
      </c>
      <c r="W879" s="70" t="n">
        <f aca="false">const*($O879/omega)*K879*(wz*(G879-P879)-wx*I879)</f>
        <v>15.6266566336513</v>
      </c>
      <c r="X879" s="70" t="n">
        <f aca="false">const*($O879/omega)*K879*(wx*(H879-Q879)-wy*(G879-P879))</f>
        <v>9.96834333299867</v>
      </c>
      <c r="Y879" s="70" t="n">
        <f aca="false">R879+V879</f>
        <v>-0.208597342467171</v>
      </c>
      <c r="Z879" s="70" t="n">
        <f aca="false">S879+W879</f>
        <v>2.45886006047342</v>
      </c>
      <c r="AA879" s="70" t="n">
        <f aca="false">T879+X879-32.174</f>
        <v>-1.55915661233788</v>
      </c>
      <c r="AB879" s="0" t="n">
        <f aca="false">IF(($D879-height)*($D880-height)&lt;0,1,0)</f>
        <v>0</v>
      </c>
    </row>
    <row r="880" customFormat="false" ht="12.75" hidden="false" customHeight="false" outlineLevel="0" collapsed="false">
      <c r="A880" s="0" t="n">
        <f aca="false">A879+dt</f>
        <v>8.47999999999986</v>
      </c>
      <c r="B880" s="70" t="n">
        <f aca="false">B879+G879*dt+0.5*Y879*dt*dt</f>
        <v>17.7388424689165</v>
      </c>
      <c r="C880" s="70" t="n">
        <f aca="false">C879+H879*dt+0.5*Z879*dt*dt</f>
        <v>443.103135710554</v>
      </c>
      <c r="D880" s="70" t="n">
        <f aca="false">D879+I879*dt+0.5*AA879*dt*dt</f>
        <v>-341.786003839905</v>
      </c>
      <c r="E880" s="1" t="n">
        <f aca="false">SQRT(B880^2+C880^2)</f>
        <v>443.458064994496</v>
      </c>
      <c r="F880" s="1" t="n">
        <f aca="false">ATAN2(C880,B880)*180/PI()</f>
        <v>2.29250999801849</v>
      </c>
      <c r="G880" s="69" t="n">
        <f aca="false">G879+Y879*dt</f>
        <v>1.36721478711863</v>
      </c>
      <c r="H880" s="69" t="n">
        <f aca="false">H879+Z879*dt</f>
        <v>53.7017193227153</v>
      </c>
      <c r="I880" s="69" t="n">
        <f aca="false">I879+AA879*dt</f>
        <v>-84.1788664336645</v>
      </c>
      <c r="J880" s="1" t="n">
        <f aca="false">SQRT(G880^2+H880^2+I880^2)</f>
        <v>99.8590280773178</v>
      </c>
      <c r="K880" s="1" t="n">
        <f aca="false">IF(D880&gt;=hwind,SQRT((G880-vxw)^2+(H880-vyw)^2+I880^2),J880)</f>
        <v>99.8590280773178</v>
      </c>
      <c r="L880" s="1" t="n">
        <f aca="false">J880/1.467</f>
        <v>68.070230454886</v>
      </c>
      <c r="M880" s="70" t="n">
        <f aca="false">cd0+cdspin*(spin/1000)*EXP(-A880/(tau*146.7/K880))</f>
        <v>0.457721116954244</v>
      </c>
      <c r="N880" s="71" t="n">
        <f aca="false">(romega/K880)*EXP(-A880/(tau*146.7/K880))</f>
        <v>0.682042725524258</v>
      </c>
      <c r="O880" s="71" t="n">
        <f aca="false">cl2_*N880/(cl0+cl1_*N880)</f>
        <v>0.351341117397021</v>
      </c>
      <c r="P880" s="71" t="n">
        <f aca="false">IF(D880&gt;=hwind,vxw,0)</f>
        <v>0</v>
      </c>
      <c r="Q880" s="71" t="n">
        <f aca="false">IF(D880&gt;=hwind,vyw,0)</f>
        <v>0</v>
      </c>
      <c r="R880" s="70" t="n">
        <f aca="false">-const*$M880*$K880*(G880-P880)</f>
        <v>-0.335454626587892</v>
      </c>
      <c r="S880" s="70" t="n">
        <f aca="false">-const*$M880*$K880*(H880-Q880)</f>
        <v>-13.1760498586285</v>
      </c>
      <c r="T880" s="70" t="n">
        <f aca="false">-const*$M880*$K880*I880</f>
        <v>20.6538069015536</v>
      </c>
      <c r="U880" s="72" t="n">
        <f aca="false">omega*EXP(-A880/tau)*30/PI()</f>
        <v>4910.2247504415</v>
      </c>
      <c r="V880" s="70" t="n">
        <f aca="false">const*($O880/omega)*K880*(wy*I880-wz*(H880-Q880))</f>
        <v>0.127717813124502</v>
      </c>
      <c r="W880" s="70" t="n">
        <f aca="false">const*($O880/omega)*K880*(wz*(G880-P880)-wx*I880)</f>
        <v>15.6314645502791</v>
      </c>
      <c r="X880" s="70" t="n">
        <f aca="false">const*($O880/omega)*K880*(wx*(H880-Q880)-wy*(G880-P880))</f>
        <v>9.9741321680351</v>
      </c>
      <c r="Y880" s="70" t="n">
        <f aca="false">R880+V880</f>
        <v>-0.20773681346339</v>
      </c>
      <c r="Z880" s="70" t="n">
        <f aca="false">S880+W880</f>
        <v>2.45541469165059</v>
      </c>
      <c r="AA880" s="70" t="n">
        <f aca="false">T880+X880-32.174</f>
        <v>-1.5460609304113</v>
      </c>
      <c r="AB880" s="0" t="n">
        <f aca="false">IF(($D880-height)*($D881-height)&lt;0,1,0)</f>
        <v>0</v>
      </c>
    </row>
    <row r="881" customFormat="false" ht="12.75" hidden="false" customHeight="false" outlineLevel="0" collapsed="false">
      <c r="A881" s="0" t="n">
        <f aca="false">A880+dt</f>
        <v>8.48999999999986</v>
      </c>
      <c r="B881" s="70" t="n">
        <f aca="false">B880+G880*dt+0.5*Y880*dt*dt</f>
        <v>17.752504229947</v>
      </c>
      <c r="C881" s="70" t="n">
        <f aca="false">C880+H880*dt+0.5*Z880*dt*dt</f>
        <v>443.640275674516</v>
      </c>
      <c r="D881" s="70" t="n">
        <f aca="false">D880+I880*dt+0.5*AA880*dt*dt</f>
        <v>-342.627869807288</v>
      </c>
      <c r="E881" s="1" t="n">
        <f aca="false">SQRT(B881^2+C881^2)</f>
        <v>443.995321604851</v>
      </c>
      <c r="F881" s="1" t="n">
        <f aca="false">ATAN2(C881,B881)*180/PI()</f>
        <v>2.29149887149688</v>
      </c>
      <c r="G881" s="69" t="n">
        <f aca="false">G880+Y880*dt</f>
        <v>1.365137418984</v>
      </c>
      <c r="H881" s="69" t="n">
        <f aca="false">H880+Z880*dt</f>
        <v>53.7262734696318</v>
      </c>
      <c r="I881" s="69" t="n">
        <f aca="false">I880+AA880*dt</f>
        <v>-84.1943270429686</v>
      </c>
      <c r="J881" s="1" t="n">
        <f aca="false">SQRT(G881^2+H881^2+I881^2)</f>
        <v>99.8852379850232</v>
      </c>
      <c r="K881" s="1" t="n">
        <f aca="false">IF(D881&gt;=hwind,SQRT((G881-vxw)^2+(H881-vyw)^2+I881^2),J881)</f>
        <v>99.8852379850232</v>
      </c>
      <c r="L881" s="1" t="n">
        <f aca="false">J881/1.467</f>
        <v>68.0880967859736</v>
      </c>
      <c r="M881" s="70" t="n">
        <f aca="false">cd0+cdspin*(spin/1000)*EXP(-A881/(tau*146.7/K881))</f>
        <v>0.457677583270921</v>
      </c>
      <c r="N881" s="71" t="n">
        <f aca="false">(romega/K881)*EXP(-A881/(tau*146.7/K881))</f>
        <v>0.681674591999624</v>
      </c>
      <c r="O881" s="71" t="n">
        <f aca="false">cl2_*N881/(cl0+cl1_*N881)</f>
        <v>0.351290247333024</v>
      </c>
      <c r="P881" s="71" t="n">
        <f aca="false">IF(D881&gt;=hwind,vxw,0)</f>
        <v>0</v>
      </c>
      <c r="Q881" s="71" t="n">
        <f aca="false">IF(D881&gt;=hwind,vyw,0)</f>
        <v>0</v>
      </c>
      <c r="R881" s="70" t="n">
        <f aca="false">-const*$M881*$K881*(G881-P881)</f>
        <v>-0.335000979275362</v>
      </c>
      <c r="S881" s="70" t="n">
        <f aca="false">-const*$M881*$K881*(H881-Q881)</f>
        <v>-13.1842801866333</v>
      </c>
      <c r="T881" s="70" t="n">
        <f aca="false">-const*$M881*$K881*I881</f>
        <v>20.6610569870806</v>
      </c>
      <c r="U881" s="72" t="n">
        <f aca="false">omega*EXP(-A881/tau)*30/PI()</f>
        <v>4908.58828161797</v>
      </c>
      <c r="V881" s="70" t="n">
        <f aca="false">const*($O881/omega)*K881*(wy*I881-wz*(H881-Q881))</f>
        <v>0.128124171806826</v>
      </c>
      <c r="W881" s="70" t="n">
        <f aca="false">const*($O881/omega)*K881*(wz*(G881-P881)-wx*I881)</f>
        <v>15.6362330582654</v>
      </c>
      <c r="X881" s="70" t="n">
        <f aca="false">const*($O881/omega)*K881*(wx*(H881-Q881)-wy*(G881-P881))</f>
        <v>9.97990565321168</v>
      </c>
      <c r="Y881" s="70" t="n">
        <f aca="false">R881+V881</f>
        <v>-0.206876807468536</v>
      </c>
      <c r="Z881" s="70" t="n">
        <f aca="false">S881+W881</f>
        <v>2.45195287163209</v>
      </c>
      <c r="AA881" s="70" t="n">
        <f aca="false">T881+X881-32.174</f>
        <v>-1.53303735970772</v>
      </c>
      <c r="AB881" s="0" t="n">
        <f aca="false">IF(($D881-height)*($D882-height)&lt;0,1,0)</f>
        <v>0</v>
      </c>
    </row>
    <row r="882" customFormat="false" ht="12.75" hidden="false" customHeight="false" outlineLevel="0" collapsed="false">
      <c r="A882" s="0" t="n">
        <f aca="false">A881+dt</f>
        <v>8.49999999999986</v>
      </c>
      <c r="B882" s="70" t="n">
        <f aca="false">B881+G881*dt+0.5*Y881*dt*dt</f>
        <v>17.7661452602965</v>
      </c>
      <c r="C882" s="70" t="n">
        <f aca="false">C881+H881*dt+0.5*Z881*dt*dt</f>
        <v>444.177661006856</v>
      </c>
      <c r="D882" s="70" t="n">
        <f aca="false">D881+I881*dt+0.5*AA881*dt*dt</f>
        <v>-343.469889729586</v>
      </c>
      <c r="E882" s="1" t="n">
        <f aca="false">SQRT(B882^2+C882^2)</f>
        <v>444.532822696965</v>
      </c>
      <c r="F882" s="1" t="n">
        <f aca="false">ATAN2(C882,B882)*180/PI()</f>
        <v>2.29048625526261</v>
      </c>
      <c r="G882" s="69" t="n">
        <f aca="false">G881+Y881*dt</f>
        <v>1.36306865090931</v>
      </c>
      <c r="H882" s="69" t="n">
        <f aca="false">H881+Z881*dt</f>
        <v>53.7507929983481</v>
      </c>
      <c r="I882" s="69" t="n">
        <f aca="false">I881+AA881*dt</f>
        <v>-84.2096574165657</v>
      </c>
      <c r="J882" s="1" t="n">
        <f aca="false">SQRT(G882^2+H882^2+I882^2)</f>
        <v>99.9113212119313</v>
      </c>
      <c r="K882" s="1" t="n">
        <f aca="false">IF(D882&gt;=hwind,SQRT((G882-vxw)^2+(H882-vyw)^2+I882^2),J882)</f>
        <v>99.9113212119313</v>
      </c>
      <c r="L882" s="1" t="n">
        <f aca="false">J882/1.467</f>
        <v>68.105876763416</v>
      </c>
      <c r="M882" s="70" t="n">
        <f aca="false">cd0+cdspin*(spin/1000)*EXP(-A882/(tau*146.7/K882))</f>
        <v>0.457634081356939</v>
      </c>
      <c r="N882" s="71" t="n">
        <f aca="false">(romega/K882)*EXP(-A882/(tau*146.7/K882))</f>
        <v>0.68130765348184</v>
      </c>
      <c r="O882" s="71" t="n">
        <f aca="false">cl2_*N882/(cl0+cl1_*N882)</f>
        <v>0.351239502374018</v>
      </c>
      <c r="P882" s="71" t="n">
        <f aca="false">IF(D882&gt;=hwind,vxw,0)</f>
        <v>0</v>
      </c>
      <c r="Q882" s="71" t="n">
        <f aca="false">IF(D882&gt;=hwind,vyw,0)</f>
        <v>0</v>
      </c>
      <c r="R882" s="70" t="n">
        <f aca="false">-const*$M882*$K882*(G882-P882)</f>
        <v>-0.334548854509912</v>
      </c>
      <c r="S882" s="70" t="n">
        <f aca="false">-const*$M882*$K882*(H882-Q882)</f>
        <v>-13.1924875644383</v>
      </c>
      <c r="T882" s="70" t="n">
        <f aca="false">-const*$M882*$K882*I882</f>
        <v>20.6682505746062</v>
      </c>
      <c r="U882" s="72" t="n">
        <f aca="false">omega*EXP(-A882/tau)*30/PI()</f>
        <v>4906.95235819315</v>
      </c>
      <c r="V882" s="70" t="n">
        <f aca="false">const*($O882/omega)*K882*(wy*I882-wz*(H882-Q882))</f>
        <v>0.12853151170067</v>
      </c>
      <c r="W882" s="70" t="n">
        <f aca="false">const*($O882/omega)*K882*(wz*(G882-P882)-wx*I882)</f>
        <v>15.6409623483345</v>
      </c>
      <c r="X882" s="70" t="n">
        <f aca="false">const*($O882/omega)*K882*(wx*(H882-Q882)-wy*(G882-P882))</f>
        <v>9.98566378906938</v>
      </c>
      <c r="Y882" s="70" t="n">
        <f aca="false">R882+V882</f>
        <v>-0.206017342809243</v>
      </c>
      <c r="Z882" s="70" t="n">
        <f aca="false">S882+W882</f>
        <v>2.44847478389624</v>
      </c>
      <c r="AA882" s="70" t="n">
        <f aca="false">T882+X882-32.174</f>
        <v>-1.52008563632437</v>
      </c>
      <c r="AB882" s="0" t="n">
        <f aca="false">IF(($D882-height)*($D883-height)&lt;0,1,0)</f>
        <v>0</v>
      </c>
    </row>
    <row r="883" customFormat="false" ht="12.75" hidden="false" customHeight="false" outlineLevel="0" collapsed="false">
      <c r="A883" s="0" t="n">
        <f aca="false">A882+dt</f>
        <v>8.50999999999986</v>
      </c>
      <c r="B883" s="70" t="n">
        <f aca="false">B882+G882*dt+0.5*Y882*dt*dt</f>
        <v>17.7797656459384</v>
      </c>
      <c r="C883" s="70" t="n">
        <f aca="false">C882+H882*dt+0.5*Z882*dt*dt</f>
        <v>444.715291360578</v>
      </c>
      <c r="D883" s="70" t="n">
        <f aca="false">D882+I882*dt+0.5*AA882*dt*dt</f>
        <v>-344.312062308034</v>
      </c>
      <c r="E883" s="1" t="n">
        <f aca="false">SQRT(B883^2+C883^2)</f>
        <v>445.07056792867</v>
      </c>
      <c r="F883" s="1" t="n">
        <f aca="false">ATAN2(C883,B883)*180/PI()</f>
        <v>2.28947216922475</v>
      </c>
      <c r="G883" s="69" t="n">
        <f aca="false">G882+Y882*dt</f>
        <v>1.36100847748122</v>
      </c>
      <c r="H883" s="69" t="n">
        <f aca="false">H882+Z882*dt</f>
        <v>53.7752777461871</v>
      </c>
      <c r="I883" s="69" t="n">
        <f aca="false">I882+AA882*dt</f>
        <v>-84.224858272929</v>
      </c>
      <c r="J883" s="1" t="n">
        <f aca="false">SQRT(G883^2+H883^2+I883^2)</f>
        <v>99.9372782891865</v>
      </c>
      <c r="K883" s="1" t="n">
        <f aca="false">IF(D883&gt;=hwind,SQRT((G883-vxw)^2+(H883-vyw)^2+I883^2),J883)</f>
        <v>99.9372782891865</v>
      </c>
      <c r="L883" s="1" t="n">
        <f aca="false">J883/1.467</f>
        <v>68.123570749275</v>
      </c>
      <c r="M883" s="70" t="n">
        <f aca="false">cd0+cdspin*(spin/1000)*EXP(-A883/(tau*146.7/K883))</f>
        <v>0.457590611166928</v>
      </c>
      <c r="N883" s="71" t="n">
        <f aca="false">(romega/K883)*EXP(-A883/(tau*146.7/K883))</f>
        <v>0.68094190382374</v>
      </c>
      <c r="O883" s="71" t="n">
        <f aca="false">cl2_*N883/(cl0+cl1_*N883)</f>
        <v>0.35118888201228</v>
      </c>
      <c r="P883" s="71" t="n">
        <f aca="false">IF(D883&gt;=hwind,vxw,0)</f>
        <v>0</v>
      </c>
      <c r="Q883" s="71" t="n">
        <f aca="false">IF(D883&gt;=hwind,vyw,0)</f>
        <v>0</v>
      </c>
      <c r="R883" s="70" t="n">
        <f aca="false">-const*$M883*$K883*(G883-P883)</f>
        <v>-0.334098255797196</v>
      </c>
      <c r="S883" s="70" t="n">
        <f aca="false">-const*$M883*$K883*(H883-Q883)</f>
        <v>-13.2006719996781</v>
      </c>
      <c r="T883" s="70" t="n">
        <f aca="false">-const*$M883*$K883*I883</f>
        <v>20.6753879269204</v>
      </c>
      <c r="U883" s="72" t="n">
        <f aca="false">omega*EXP(-A883/tau)*30/PI()</f>
        <v>4905.31697998527</v>
      </c>
      <c r="V883" s="70" t="n">
        <f aca="false">const*($O883/omega)*K883*(wy*I883-wz*(H883-Q883))</f>
        <v>0.128939818140485</v>
      </c>
      <c r="W883" s="70" t="n">
        <f aca="false">const*($O883/omega)*K883*(wz*(G883-P883)-wx*I883)</f>
        <v>15.6456526107046</v>
      </c>
      <c r="X883" s="70" t="n">
        <f aca="false">const*($O883/omega)*K883*(wx*(H883-Q883)-wy*(G883-P883))</f>
        <v>9.9914065764246</v>
      </c>
      <c r="Y883" s="70" t="n">
        <f aca="false">R883+V883</f>
        <v>-0.205158437656711</v>
      </c>
      <c r="Z883" s="70" t="n">
        <f aca="false">S883+W883</f>
        <v>2.44498061102652</v>
      </c>
      <c r="AA883" s="70" t="n">
        <f aca="false">T883+X883-32.174</f>
        <v>-1.50720549665496</v>
      </c>
      <c r="AB883" s="0" t="n">
        <f aca="false">IF(($D883-height)*($D884-height)&lt;0,1,0)</f>
        <v>0</v>
      </c>
    </row>
    <row r="884" customFormat="false" ht="12.75" hidden="false" customHeight="false" outlineLevel="0" collapsed="false">
      <c r="A884" s="0" t="n">
        <f aca="false">A883+dt</f>
        <v>8.51999999999986</v>
      </c>
      <c r="B884" s="70" t="n">
        <f aca="false">B883+G883*dt+0.5*Y883*dt*dt</f>
        <v>17.7933654727914</v>
      </c>
      <c r="C884" s="70" t="n">
        <f aca="false">C883+H883*dt+0.5*Z883*dt*dt</f>
        <v>445.253166387071</v>
      </c>
      <c r="D884" s="70" t="n">
        <f aca="false">D883+I883*dt+0.5*AA883*dt*dt</f>
        <v>-345.154386251038</v>
      </c>
      <c r="E884" s="1" t="n">
        <f aca="false">SQRT(B884^2+C884^2)</f>
        <v>445.608556956171</v>
      </c>
      <c r="F884" s="1" t="n">
        <f aca="false">ATAN2(C884,B884)*180/PI()</f>
        <v>2.28845663319924</v>
      </c>
      <c r="G884" s="69" t="n">
        <f aca="false">G883+Y883*dt</f>
        <v>1.35895689310466</v>
      </c>
      <c r="H884" s="69" t="n">
        <f aca="false">H883+Z883*dt</f>
        <v>53.7997275522974</v>
      </c>
      <c r="I884" s="69" t="n">
        <f aca="false">I883+AA883*dt</f>
        <v>-84.2399303278955</v>
      </c>
      <c r="J884" s="1" t="n">
        <f aca="false">SQRT(G884^2+H884^2+I884^2)</f>
        <v>99.9631097464831</v>
      </c>
      <c r="K884" s="1" t="n">
        <f aca="false">IF(D884&gt;=hwind,SQRT((G884-vxw)^2+(H884-vyw)^2+I884^2),J884)</f>
        <v>99.9631097464831</v>
      </c>
      <c r="L884" s="1" t="n">
        <f aca="false">J884/1.467</f>
        <v>68.1411791046238</v>
      </c>
      <c r="M884" s="70" t="n">
        <f aca="false">cd0+cdspin*(spin/1000)*EXP(-A884/(tau*146.7/K884))</f>
        <v>0.45754717265525</v>
      </c>
      <c r="N884" s="71" t="n">
        <f aca="false">(romega/K884)*EXP(-A884/(tau*146.7/K884))</f>
        <v>0.680577336910041</v>
      </c>
      <c r="O884" s="71" t="n">
        <f aca="false">cl2_*N884/(cl0+cl1_*N884)</f>
        <v>0.351138385741411</v>
      </c>
      <c r="P884" s="71" t="n">
        <f aca="false">IF(D884&gt;=hwind,vxw,0)</f>
        <v>0</v>
      </c>
      <c r="Q884" s="71" t="n">
        <f aca="false">IF(D884&gt;=hwind,vyw,0)</f>
        <v>0</v>
      </c>
      <c r="R884" s="70" t="n">
        <f aca="false">-const*$M884*$K884*(G884-P884)</f>
        <v>-0.333649186564306</v>
      </c>
      <c r="S884" s="70" t="n">
        <f aca="false">-const*$M884*$K884*(H884-Q884)</f>
        <v>-13.2088335003743</v>
      </c>
      <c r="T884" s="70" t="n">
        <f aca="false">-const*$M884*$K884*I884</f>
        <v>20.682469306237</v>
      </c>
      <c r="U884" s="72" t="n">
        <f aca="false">omega*EXP(-A884/tau)*30/PI()</f>
        <v>4903.6821468126</v>
      </c>
      <c r="V884" s="70" t="n">
        <f aca="false">const*($O884/omega)*K884*(wy*I884-wz*(H884-Q884))</f>
        <v>0.12934907653701</v>
      </c>
      <c r="W884" s="70" t="n">
        <f aca="false">const*($O884/omega)*K884*(wz*(G884-P884)-wx*I884)</f>
        <v>15.6503040350863</v>
      </c>
      <c r="X884" s="70" t="n">
        <f aca="false">const*($O884/omega)*K884*(wx*(H884-Q884)-wy*(G884-P884))</f>
        <v>9.99713401636755</v>
      </c>
      <c r="Y884" s="70" t="n">
        <f aca="false">R884+V884</f>
        <v>-0.204300110027296</v>
      </c>
      <c r="Z884" s="70" t="n">
        <f aca="false">S884+W884</f>
        <v>2.44147053471197</v>
      </c>
      <c r="AA884" s="70" t="n">
        <f aca="false">T884+X884-32.174</f>
        <v>-1.49439667739548</v>
      </c>
      <c r="AB884" s="0" t="n">
        <f aca="false">IF(($D884-height)*($D885-height)&lt;0,1,0)</f>
        <v>0</v>
      </c>
    </row>
    <row r="885" customFormat="false" ht="12.75" hidden="false" customHeight="false" outlineLevel="0" collapsed="false">
      <c r="A885" s="0" t="n">
        <f aca="false">A884+dt</f>
        <v>8.52999999999986</v>
      </c>
      <c r="B885" s="70" t="n">
        <f aca="false">B884+G884*dt+0.5*Y884*dt*dt</f>
        <v>17.8069448267169</v>
      </c>
      <c r="C885" s="70" t="n">
        <f aca="false">C884+H884*dt+0.5*Z884*dt*dt</f>
        <v>445.79128573612</v>
      </c>
      <c r="D885" s="70" t="n">
        <f aca="false">D884+I884*dt+0.5*AA884*dt*dt</f>
        <v>-345.996860274151</v>
      </c>
      <c r="E885" s="1" t="n">
        <f aca="false">SQRT(B885^2+C885^2)</f>
        <v>446.146789434066</v>
      </c>
      <c r="F885" s="1" t="n">
        <f aca="false">ATAN2(C885,B885)*180/PI()</f>
        <v>2.28743966690898</v>
      </c>
      <c r="G885" s="69" t="n">
        <f aca="false">G884+Y884*dt</f>
        <v>1.35691389200438</v>
      </c>
      <c r="H885" s="69" t="n">
        <f aca="false">H884+Z884*dt</f>
        <v>53.8241422576445</v>
      </c>
      <c r="I885" s="69" t="n">
        <f aca="false">I884+AA884*dt</f>
        <v>-84.2548742946695</v>
      </c>
      <c r="J885" s="1" t="n">
        <f aca="false">SQRT(G885^2+H885^2+I885^2)</f>
        <v>99.9888161120633</v>
      </c>
      <c r="K885" s="1" t="n">
        <f aca="false">IF(D885&gt;=hwind,SQRT((G885-vxw)^2+(H885-vyw)^2+I885^2),J885)</f>
        <v>99.9888161120633</v>
      </c>
      <c r="L885" s="1" t="n">
        <f aca="false">J885/1.467</f>
        <v>68.1587021895456</v>
      </c>
      <c r="M885" s="70" t="n">
        <f aca="false">cd0+cdspin*(spin/1000)*EXP(-A885/(tau*146.7/K885))</f>
        <v>0.457503765775995</v>
      </c>
      <c r="N885" s="71" t="n">
        <f aca="false">(romega/K885)*EXP(-A885/(tau*146.7/K885))</f>
        <v>0.680213946657167</v>
      </c>
      <c r="O885" s="71" t="n">
        <f aca="false">cl2_*N885/(cl0+cl1_*N885)</f>
        <v>0.351088013056339</v>
      </c>
      <c r="P885" s="71" t="n">
        <f aca="false">IF(D885&gt;=hwind,vxw,0)</f>
        <v>0</v>
      </c>
      <c r="Q885" s="71" t="n">
        <f aca="false">IF(D885&gt;=hwind,vyw,0)</f>
        <v>0</v>
      </c>
      <c r="R885" s="70" t="n">
        <f aca="false">-const*$M885*$K885*(G885-P885)</f>
        <v>-0.333201650160299</v>
      </c>
      <c r="S885" s="70" t="n">
        <f aca="false">-const*$M885*$K885*(H885-Q885)</f>
        <v>-13.2169720749324</v>
      </c>
      <c r="T885" s="70" t="n">
        <f aca="false">-const*$M885*$K885*I885</f>
        <v>20.6894949741894</v>
      </c>
      <c r="U885" s="72" t="n">
        <f aca="false">omega*EXP(-A885/tau)*30/PI()</f>
        <v>4902.04785849352</v>
      </c>
      <c r="V885" s="70" t="n">
        <f aca="false">const*($O885/omega)*K885*(wy*I885-wz*(H885-Q885))</f>
        <v>0.129759272377209</v>
      </c>
      <c r="W885" s="70" t="n">
        <f aca="false">const*($O885/omega)*K885*(wz*(G885-P885)-wx*I885)</f>
        <v>15.6549168106801</v>
      </c>
      <c r="X885" s="70" t="n">
        <f aca="false">const*($O885/omega)*K885*(wx*(H885-Q885)-wy*(G885-P885))</f>
        <v>10.0028461102607</v>
      </c>
      <c r="Y885" s="70" t="n">
        <f aca="false">R885+V885</f>
        <v>-0.20344237778309</v>
      </c>
      <c r="Z885" s="70" t="n">
        <f aca="false">S885+W885</f>
        <v>2.43794473574765</v>
      </c>
      <c r="AA885" s="70" t="n">
        <f aca="false">T885+X885-32.174</f>
        <v>-1.4816589155499</v>
      </c>
      <c r="AB885" s="0" t="n">
        <f aca="false">IF(($D885-height)*($D886-height)&lt;0,1,0)</f>
        <v>0</v>
      </c>
    </row>
    <row r="886" customFormat="false" ht="12.75" hidden="false" customHeight="false" outlineLevel="0" collapsed="false">
      <c r="A886" s="0" t="n">
        <f aca="false">A885+dt</f>
        <v>8.53999999999986</v>
      </c>
      <c r="B886" s="70" t="n">
        <f aca="false">B885+G885*dt+0.5*Y885*dt*dt</f>
        <v>17.8205037935181</v>
      </c>
      <c r="C886" s="70" t="n">
        <f aca="false">C885+H885*dt+0.5*Z885*dt*dt</f>
        <v>446.329649055934</v>
      </c>
      <c r="D886" s="70" t="n">
        <f aca="false">D885+I885*dt+0.5*AA885*dt*dt</f>
        <v>-346.839483100043</v>
      </c>
      <c r="E886" s="1" t="n">
        <f aca="false">SQRT(B886^2+C886^2)</f>
        <v>446.685265015366</v>
      </c>
      <c r="F886" s="1" t="n">
        <f aca="false">ATAN2(C886,B886)*180/PI()</f>
        <v>2.28642128998393</v>
      </c>
      <c r="G886" s="69" t="n">
        <f aca="false">G885+Y885*dt</f>
        <v>1.35487946822655</v>
      </c>
      <c r="H886" s="69" t="n">
        <f aca="false">H885+Z885*dt</f>
        <v>53.848521705002</v>
      </c>
      <c r="I886" s="69" t="n">
        <f aca="false">I885+AA885*dt</f>
        <v>-84.269690883825</v>
      </c>
      <c r="J886" s="1" t="n">
        <f aca="false">SQRT(G886^2+H886^2+I886^2)</f>
        <v>100.014397912715</v>
      </c>
      <c r="K886" s="1" t="n">
        <f aca="false">IF(D886&gt;=hwind,SQRT((G886-vxw)^2+(H886-vyw)^2+I886^2),J886)</f>
        <v>100.014397912715</v>
      </c>
      <c r="L886" s="1" t="n">
        <f aca="false">J886/1.467</f>
        <v>68.1761403631323</v>
      </c>
      <c r="M886" s="70" t="n">
        <f aca="false">cd0+cdspin*(spin/1000)*EXP(-A886/(tau*146.7/K886))</f>
        <v>0.457460390482993</v>
      </c>
      <c r="N886" s="71" t="n">
        <f aca="false">(romega/K886)*EXP(-A886/(tau*146.7/K886))</f>
        <v>0.679851727013076</v>
      </c>
      <c r="O886" s="71" t="n">
        <f aca="false">cl2_*N886/(cl0+cl1_*N886)</f>
        <v>0.351037763453317</v>
      </c>
      <c r="P886" s="71" t="n">
        <f aca="false">IF(D886&gt;=hwind,vxw,0)</f>
        <v>0</v>
      </c>
      <c r="Q886" s="71" t="n">
        <f aca="false">IF(D886&gt;=hwind,vyw,0)</f>
        <v>0</v>
      </c>
      <c r="R886" s="70" t="n">
        <f aca="false">-const*$M886*$K886*(G886-P886)</f>
        <v>-0.332755649856716</v>
      </c>
      <c r="S886" s="70" t="n">
        <f aca="false">-const*$M886*$K886*(H886-Q886)</f>
        <v>-13.2250877321401</v>
      </c>
      <c r="T886" s="70" t="n">
        <f aca="false">-const*$M886*$K886*I886</f>
        <v>20.6964651918269</v>
      </c>
      <c r="U886" s="72" t="n">
        <f aca="false">omega*EXP(-A886/tau)*30/PI()</f>
        <v>4900.41411484642</v>
      </c>
      <c r="V886" s="70" t="n">
        <f aca="false">const*($O886/omega)*K886*(wy*I886-wz*(H886-Q886))</f>
        <v>0.130170391224206</v>
      </c>
      <c r="W886" s="70" t="n">
        <f aca="false">const*($O886/omega)*K886*(wz*(G886-P886)-wx*I886)</f>
        <v>15.6594911261752</v>
      </c>
      <c r="X886" s="70" t="n">
        <f aca="false">const*($O886/omega)*K886*(wx*(H886-Q886)-wy*(G886-P886))</f>
        <v>10.0085428597372</v>
      </c>
      <c r="Y886" s="70" t="n">
        <f aca="false">R886+V886</f>
        <v>-0.202585258632511</v>
      </c>
      <c r="Z886" s="70" t="n">
        <f aca="false">S886+W886</f>
        <v>2.43440339403512</v>
      </c>
      <c r="AA886" s="70" t="n">
        <f aca="false">T886+X886-32.174</f>
        <v>-1.46899194843586</v>
      </c>
      <c r="AB886" s="0" t="n">
        <f aca="false">IF(($D886-height)*($D887-height)&lt;0,1,0)</f>
        <v>0</v>
      </c>
    </row>
    <row r="887" customFormat="false" ht="12.75" hidden="false" customHeight="false" outlineLevel="0" collapsed="false">
      <c r="A887" s="0" t="n">
        <f aca="false">A886+dt</f>
        <v>8.54999999999986</v>
      </c>
      <c r="B887" s="70" t="n">
        <f aca="false">B886+G886*dt+0.5*Y886*dt*dt</f>
        <v>17.8340424589374</v>
      </c>
      <c r="C887" s="70" t="n">
        <f aca="false">C886+H886*dt+0.5*Z886*dt*dt</f>
        <v>446.868255993153</v>
      </c>
      <c r="D887" s="70" t="n">
        <f aca="false">D886+I886*dt+0.5*AA886*dt*dt</f>
        <v>-347.682253458479</v>
      </c>
      <c r="E887" s="1" t="n">
        <f aca="false">SQRT(B887^2+C887^2)</f>
        <v>447.223983351508</v>
      </c>
      <c r="F887" s="1" t="n">
        <f aca="false">ATAN2(C887,B887)*180/PI()</f>
        <v>2.28540152196123</v>
      </c>
      <c r="G887" s="69" t="n">
        <f aca="false">G886+Y886*dt</f>
        <v>1.35285361564023</v>
      </c>
      <c r="H887" s="69" t="n">
        <f aca="false">H886+Z886*dt</f>
        <v>53.8728657389423</v>
      </c>
      <c r="I887" s="69" t="n">
        <f aca="false">I886+AA886*dt</f>
        <v>-84.2843808033093</v>
      </c>
      <c r="J887" s="1" t="n">
        <f aca="false">SQRT(G887^2+H887^2+I887^2)</f>
        <v>100.03985567377</v>
      </c>
      <c r="K887" s="1" t="n">
        <f aca="false">IF(D887&gt;=hwind,SQRT((G887-vxw)^2+(H887-vyw)^2+I887^2),J887)</f>
        <v>100.03985567377</v>
      </c>
      <c r="L887" s="1" t="n">
        <f aca="false">J887/1.467</f>
        <v>68.1934939834832</v>
      </c>
      <c r="M887" s="70" t="n">
        <f aca="false">cd0+cdspin*(spin/1000)*EXP(-A887/(tau*146.7/K887))</f>
        <v>0.457417046729813</v>
      </c>
      <c r="N887" s="71" t="n">
        <f aca="false">(romega/K887)*EXP(-A887/(tau*146.7/K887))</f>
        <v>0.679490671957078</v>
      </c>
      <c r="O887" s="71" t="n">
        <f aca="false">cl2_*N887/(cl0+cl1_*N887)</f>
        <v>0.350987636429924</v>
      </c>
      <c r="P887" s="71" t="n">
        <f aca="false">IF(D887&gt;=hwind,vxw,0)</f>
        <v>0</v>
      </c>
      <c r="Q887" s="71" t="n">
        <f aca="false">IF(D887&gt;=hwind,vyw,0)</f>
        <v>0</v>
      </c>
      <c r="R887" s="70" t="n">
        <f aca="false">-const*$M887*$K887*(G887-P887)</f>
        <v>-0.332311188848108</v>
      </c>
      <c r="S887" s="70" t="n">
        <f aca="false">-const*$M887*$K887*(H887-Q887)</f>
        <v>-13.233180481164</v>
      </c>
      <c r="T887" s="70" t="n">
        <f aca="false">-const*$M887*$K887*I887</f>
        <v>20.7033802196105</v>
      </c>
      <c r="U887" s="72" t="n">
        <f aca="false">omega*EXP(-A887/tau)*30/PI()</f>
        <v>4898.78091568979</v>
      </c>
      <c r="V887" s="70" t="n">
        <f aca="false">const*($O887/omega)*K887*(wy*I887-wz*(H887-Q887))</f>
        <v>0.130582418717212</v>
      </c>
      <c r="W887" s="70" t="n">
        <f aca="false">const*($O887/omega)*K887*(wz*(G887-P887)-wx*I887)</f>
        <v>15.6640271697471</v>
      </c>
      <c r="X887" s="70" t="n">
        <f aca="false">const*($O887/omega)*K887*(wx*(H887-Q887)-wy*(G887-P887))</f>
        <v>10.0142242666994</v>
      </c>
      <c r="Y887" s="70" t="n">
        <f aca="false">R887+V887</f>
        <v>-0.201728770130896</v>
      </c>
      <c r="Z887" s="70" t="n">
        <f aca="false">S887+W887</f>
        <v>2.43084668858306</v>
      </c>
      <c r="AA887" s="70" t="n">
        <f aca="false">T887+X887-32.174</f>
        <v>-1.45639551369013</v>
      </c>
      <c r="AB887" s="0" t="n">
        <f aca="false">IF(($D887-height)*($D888-height)&lt;0,1,0)</f>
        <v>0</v>
      </c>
    </row>
    <row r="888" customFormat="false" ht="12.75" hidden="false" customHeight="false" outlineLevel="0" collapsed="false">
      <c r="A888" s="0" t="n">
        <f aca="false">A887+dt</f>
        <v>8.55999999999986</v>
      </c>
      <c r="B888" s="70" t="n">
        <f aca="false">B887+G887*dt+0.5*Y887*dt*dt</f>
        <v>17.8475609086553</v>
      </c>
      <c r="C888" s="70" t="n">
        <f aca="false">C887+H887*dt+0.5*Z887*dt*dt</f>
        <v>447.407106192877</v>
      </c>
      <c r="D888" s="70" t="n">
        <f aca="false">D887+I887*dt+0.5*AA887*dt*dt</f>
        <v>-348.525170086288</v>
      </c>
      <c r="E888" s="1" t="n">
        <f aca="false">SQRT(B888^2+C888^2)</f>
        <v>447.762944092377</v>
      </c>
      <c r="F888" s="1" t="n">
        <f aca="false">ATAN2(C888,B888)*180/PI()</f>
        <v>2.28438038228529</v>
      </c>
      <c r="G888" s="69" t="n">
        <f aca="false">G887+Y887*dt</f>
        <v>1.35083632793892</v>
      </c>
      <c r="H888" s="69" t="n">
        <f aca="false">H887+Z887*dt</f>
        <v>53.8971742058281</v>
      </c>
      <c r="I888" s="69" t="n">
        <f aca="false">I887+AA887*dt</f>
        <v>-84.2989447584462</v>
      </c>
      <c r="J888" s="1" t="n">
        <f aca="false">SQRT(G888^2+H888^2+I888^2)</f>
        <v>100.065189919101</v>
      </c>
      <c r="K888" s="1" t="n">
        <f aca="false">IF(D888&gt;=hwind,SQRT((G888-vxw)^2+(H888-vyw)^2+I888^2),J888)</f>
        <v>100.065189919101</v>
      </c>
      <c r="L888" s="1" t="n">
        <f aca="false">J888/1.467</f>
        <v>68.2107634077038</v>
      </c>
      <c r="M888" s="70" t="n">
        <f aca="false">cd0+cdspin*(spin/1000)*EXP(-A888/(tau*146.7/K888))</f>
        <v>0.457373734469767</v>
      </c>
      <c r="N888" s="71" t="n">
        <f aca="false">(romega/K888)*EXP(-A888/(tau*146.7/K888))</f>
        <v>0.679130775499666</v>
      </c>
      <c r="O888" s="71" t="n">
        <f aca="false">cl2_*N888/(cl0+cl1_*N888)</f>
        <v>0.350937631485072</v>
      </c>
      <c r="P888" s="71" t="n">
        <f aca="false">IF(D888&gt;=hwind,vxw,0)</f>
        <v>0</v>
      </c>
      <c r="Q888" s="71" t="n">
        <f aca="false">IF(D888&gt;=hwind,vyw,0)</f>
        <v>0</v>
      </c>
      <c r="R888" s="70" t="n">
        <f aca="false">-const*$M888*$K888*(G888-P888)</f>
        <v>-0.331868270252554</v>
      </c>
      <c r="S888" s="70" t="n">
        <f aca="false">-const*$M888*$K888*(H888-Q888)</f>
        <v>-13.2412503315483</v>
      </c>
      <c r="T888" s="70" t="n">
        <f aca="false">-const*$M888*$K888*I888</f>
        <v>20.7102403174089</v>
      </c>
      <c r="U888" s="72" t="n">
        <f aca="false">omega*EXP(-A888/tau)*30/PI()</f>
        <v>4897.14826084215</v>
      </c>
      <c r="V888" s="70" t="n">
        <f aca="false">const*($O888/omega)*K888*(wy*I888-wz*(H888-Q888))</f>
        <v>0.130995340571459</v>
      </c>
      <c r="W888" s="70" t="n">
        <f aca="false">const*($O888/omega)*K888*(wz*(G888-P888)-wx*I888)</f>
        <v>15.6685251290562</v>
      </c>
      <c r="X888" s="70" t="n">
        <f aca="false">const*($O888/omega)*K888*(wx*(H888-Q888)-wy*(G888-P888))</f>
        <v>10.0198903333169</v>
      </c>
      <c r="Y888" s="70" t="n">
        <f aca="false">R888+V888</f>
        <v>-0.200872929681095</v>
      </c>
      <c r="Z888" s="70" t="n">
        <f aca="false">S888+W888</f>
        <v>2.42727479750783</v>
      </c>
      <c r="AA888" s="70" t="n">
        <f aca="false">T888+X888-32.174</f>
        <v>-1.44386934927421</v>
      </c>
      <c r="AB888" s="0" t="n">
        <f aca="false">IF(($D888-height)*($D889-height)&lt;0,1,0)</f>
        <v>0</v>
      </c>
    </row>
    <row r="889" customFormat="false" ht="12.75" hidden="false" customHeight="false" outlineLevel="0" collapsed="false">
      <c r="A889" s="0" t="n">
        <f aca="false">A888+dt</f>
        <v>8.56999999999986</v>
      </c>
      <c r="B889" s="70" t="n">
        <f aca="false">B888+G888*dt+0.5*Y888*dt*dt</f>
        <v>17.8610592282882</v>
      </c>
      <c r="C889" s="70" t="n">
        <f aca="false">C888+H888*dt+0.5*Z888*dt*dt</f>
        <v>447.946199298675</v>
      </c>
      <c r="D889" s="70" t="n">
        <f aca="false">D888+I888*dt+0.5*AA888*dt*dt</f>
        <v>-349.368231727339</v>
      </c>
      <c r="E889" s="1" t="n">
        <f aca="false">SQRT(B889^2+C889^2)</f>
        <v>448.302146886322</v>
      </c>
      <c r="F889" s="1" t="n">
        <f aca="false">ATAN2(C889,B889)*180/PI()</f>
        <v>2.28335789030792</v>
      </c>
      <c r="G889" s="69" t="n">
        <f aca="false">G888+Y888*dt</f>
        <v>1.34882759864211</v>
      </c>
      <c r="H889" s="69" t="n">
        <f aca="false">H888+Z888*dt</f>
        <v>53.9214469538032</v>
      </c>
      <c r="I889" s="69" t="n">
        <f aca="false">I888+AA888*dt</f>
        <v>-84.313383451939</v>
      </c>
      <c r="J889" s="1" t="n">
        <f aca="false">SQRT(G889^2+H889^2+I889^2)</f>
        <v>100.090401171123</v>
      </c>
      <c r="K889" s="1" t="n">
        <f aca="false">IF(D889&gt;=hwind,SQRT((G889-vxw)^2+(H889-vyw)^2+I889^2),J889)</f>
        <v>100.090401171123</v>
      </c>
      <c r="L889" s="1" t="n">
        <f aca="false">J889/1.467</f>
        <v>68.227948991904</v>
      </c>
      <c r="M889" s="70" t="n">
        <f aca="false">cd0+cdspin*(spin/1000)*EXP(-A889/(tau*146.7/K889))</f>
        <v>0.457330453655914</v>
      </c>
      <c r="N889" s="71" t="n">
        <f aca="false">(romega/K889)*EXP(-A889/(tau*146.7/K889))</f>
        <v>0.67877203168234</v>
      </c>
      <c r="O889" s="71" t="n">
        <f aca="false">cl2_*N889/(cl0+cl1_*N889)</f>
        <v>0.350887748118999</v>
      </c>
      <c r="P889" s="71" t="n">
        <f aca="false">IF(D889&gt;=hwind,vxw,0)</f>
        <v>0</v>
      </c>
      <c r="Q889" s="71" t="n">
        <f aca="false">IF(D889&gt;=hwind,vyw,0)</f>
        <v>0</v>
      </c>
      <c r="R889" s="70" t="n">
        <f aca="false">-const*$M889*$K889*(G889-P889)</f>
        <v>-0.331426897112179</v>
      </c>
      <c r="S889" s="70" t="n">
        <f aca="false">-const*$M889*$K889*(H889-Q889)</f>
        <v>-13.2492972932116</v>
      </c>
      <c r="T889" s="70" t="n">
        <f aca="false">-const*$M889*$K889*I889</f>
        <v>20.7170457444947</v>
      </c>
      <c r="U889" s="72" t="n">
        <f aca="false">omega*EXP(-A889/tau)*30/PI()</f>
        <v>4895.5161501221</v>
      </c>
      <c r="V889" s="70" t="n">
        <f aca="false">const*($O889/omega)*K889*(wy*I889-wz*(H889-Q889))</f>
        <v>0.131409142578114</v>
      </c>
      <c r="W889" s="70" t="n">
        <f aca="false">const*($O889/omega)*K889*(wz*(G889-P889)-wx*I889)</f>
        <v>15.6729851912457</v>
      </c>
      <c r="X889" s="70" t="n">
        <f aca="false">const*($O889/omega)*K889*(wx*(H889-Q889)-wy*(G889-P889))</f>
        <v>10.0255410620256</v>
      </c>
      <c r="Y889" s="70" t="n">
        <f aca="false">R889+V889</f>
        <v>-0.200017754534066</v>
      </c>
      <c r="Z889" s="70" t="n">
        <f aca="false">S889+W889</f>
        <v>2.42368789803409</v>
      </c>
      <c r="AA889" s="70" t="n">
        <f aca="false">T889+X889-32.174</f>
        <v>-1.4314131934797</v>
      </c>
      <c r="AB889" s="0" t="n">
        <f aca="false">IF(($D889-height)*($D890-height)&lt;0,1,0)</f>
        <v>0</v>
      </c>
    </row>
    <row r="890" customFormat="false" ht="12.75" hidden="false" customHeight="false" outlineLevel="0" collapsed="false">
      <c r="A890" s="0" t="n">
        <f aca="false">A889+dt</f>
        <v>8.57999999999986</v>
      </c>
      <c r="B890" s="70" t="n">
        <f aca="false">B889+G889*dt+0.5*Y889*dt*dt</f>
        <v>17.8745375033869</v>
      </c>
      <c r="C890" s="70" t="n">
        <f aca="false">C889+H889*dt+0.5*Z889*dt*dt</f>
        <v>448.485534952608</v>
      </c>
      <c r="D890" s="70" t="n">
        <f aca="false">D889+I889*dt+0.5*AA889*dt*dt</f>
        <v>-350.211437132518</v>
      </c>
      <c r="E890" s="1" t="n">
        <f aca="false">SQRT(B890^2+C890^2)</f>
        <v>448.841591380174</v>
      </c>
      <c r="F890" s="1" t="n">
        <f aca="false">ATAN2(C890,B890)*180/PI()</f>
        <v>2.2823340652884</v>
      </c>
      <c r="G890" s="69" t="n">
        <f aca="false">G889+Y889*dt</f>
        <v>1.34682742109677</v>
      </c>
      <c r="H890" s="69" t="n">
        <f aca="false">H889+Z889*dt</f>
        <v>53.9456838327835</v>
      </c>
      <c r="I890" s="69" t="n">
        <f aca="false">I889+AA889*dt</f>
        <v>-84.3276975838738</v>
      </c>
      <c r="J890" s="1" t="n">
        <f aca="false">SQRT(G890^2+H890^2+I890^2)</f>
        <v>100.115489950787</v>
      </c>
      <c r="K890" s="1" t="n">
        <f aca="false">IF(D890&gt;=hwind,SQRT((G890-vxw)^2+(H890-vyw)^2+I890^2),J890)</f>
        <v>100.115489950787</v>
      </c>
      <c r="L890" s="1" t="n">
        <f aca="false">J890/1.467</f>
        <v>68.2450510911977</v>
      </c>
      <c r="M890" s="70" t="n">
        <f aca="false">cd0+cdspin*(spin/1000)*EXP(-A890/(tau*146.7/K890))</f>
        <v>0.457287204241064</v>
      </c>
      <c r="N890" s="71" t="n">
        <f aca="false">(romega/K890)*EXP(-A890/(tau*146.7/K890))</f>
        <v>0.678414434577436</v>
      </c>
      <c r="O890" s="71" t="n">
        <f aca="false">cl2_*N890/(cl0+cl1_*N890)</f>
        <v>0.350837985833275</v>
      </c>
      <c r="P890" s="71" t="n">
        <f aca="false">IF(D890&gt;=hwind,vxw,0)</f>
        <v>0</v>
      </c>
      <c r="Q890" s="71" t="n">
        <f aca="false">IF(D890&gt;=hwind,vyw,0)</f>
        <v>0</v>
      </c>
      <c r="R890" s="70" t="n">
        <f aca="false">-const*$M890*$K890*(G890-P890)</f>
        <v>-0.330987072393679</v>
      </c>
      <c r="S890" s="70" t="n">
        <f aca="false">-const*$M890*$K890*(H890-Q890)</f>
        <v>-13.2573213764447</v>
      </c>
      <c r="T890" s="70" t="n">
        <f aca="false">-const*$M890*$K890*I890</f>
        <v>20.7237967595409</v>
      </c>
      <c r="U890" s="72" t="n">
        <f aca="false">omega*EXP(-A890/tau)*30/PI()</f>
        <v>4893.8845833483</v>
      </c>
      <c r="V890" s="70" t="n">
        <f aca="false">const*($O890/omega)*K890*(wy*I890-wz*(H890-Q890))</f>
        <v>0.131823810604205</v>
      </c>
      <c r="W890" s="70" t="n">
        <f aca="false">const*($O890/omega)*K890*(wz*(G890-P890)-wx*I890)</f>
        <v>15.6774075429402</v>
      </c>
      <c r="X890" s="70" t="n">
        <f aca="false">const*($O890/omega)*K890*(wx*(H890-Q890)-wy*(G890-P890))</f>
        <v>10.0311764555254</v>
      </c>
      <c r="Y890" s="70" t="n">
        <f aca="false">R890+V890</f>
        <v>-0.199163261789474</v>
      </c>
      <c r="Z890" s="70" t="n">
        <f aca="false">S890+W890</f>
        <v>2.42008616649551</v>
      </c>
      <c r="AA890" s="70" t="n">
        <f aca="false">T890+X890-32.174</f>
        <v>-1.41902678493369</v>
      </c>
      <c r="AB890" s="0" t="n">
        <f aca="false">IF(($D890-height)*($D891-height)&lt;0,1,0)</f>
        <v>0</v>
      </c>
    </row>
    <row r="891" customFormat="false" ht="12.75" hidden="false" customHeight="false" outlineLevel="0" collapsed="false">
      <c r="A891" s="0" t="n">
        <f aca="false">A890+dt</f>
        <v>8.58999999999986</v>
      </c>
      <c r="B891" s="70" t="n">
        <f aca="false">B890+G890*dt+0.5*Y890*dt*dt</f>
        <v>17.8879958194348</v>
      </c>
      <c r="C891" s="70" t="n">
        <f aca="false">C890+H890*dt+0.5*Z890*dt*dt</f>
        <v>449.025112795245</v>
      </c>
      <c r="D891" s="70" t="n">
        <f aca="false">D890+I890*dt+0.5*AA890*dt*dt</f>
        <v>-351.054785059696</v>
      </c>
      <c r="E891" s="1" t="n">
        <f aca="false">SQRT(B891^2+C891^2)</f>
        <v>449.381277219265</v>
      </c>
      <c r="F891" s="1" t="n">
        <f aca="false">ATAN2(C891,B891)*180/PI()</f>
        <v>2.28130892639366</v>
      </c>
      <c r="G891" s="69" t="n">
        <f aca="false">G890+Y890*dt</f>
        <v>1.34483578847887</v>
      </c>
      <c r="H891" s="69" t="n">
        <f aca="false">H890+Z890*dt</f>
        <v>53.9698846944485</v>
      </c>
      <c r="I891" s="69" t="n">
        <f aca="false">I890+AA890*dt</f>
        <v>-84.3418878517231</v>
      </c>
      <c r="J891" s="1" t="n">
        <f aca="false">SQRT(G891^2+H891^2+I891^2)</f>
        <v>100.140456777582</v>
      </c>
      <c r="K891" s="1" t="n">
        <f aca="false">IF(D891&gt;=hwind,SQRT((G891-vxw)^2+(H891-vyw)^2+I891^2),J891)</f>
        <v>100.140456777582</v>
      </c>
      <c r="L891" s="1" t="n">
        <f aca="false">J891/1.467</f>
        <v>68.2620700597011</v>
      </c>
      <c r="M891" s="70" t="n">
        <f aca="false">cd0+cdspin*(spin/1000)*EXP(-A891/(tau*146.7/K891))</f>
        <v>0.45724398617778</v>
      </c>
      <c r="N891" s="71" t="n">
        <f aca="false">(romega/K891)*EXP(-A891/(tau*146.7/K891))</f>
        <v>0.678057978287953</v>
      </c>
      <c r="O891" s="71" t="n">
        <f aca="false">cl2_*N891/(cl0+cl1_*N891)</f>
        <v>0.350788344130803</v>
      </c>
      <c r="P891" s="71" t="n">
        <f aca="false">IF(D891&gt;=hwind,vxw,0)</f>
        <v>0</v>
      </c>
      <c r="Q891" s="71" t="n">
        <f aca="false">IF(D891&gt;=hwind,vyw,0)</f>
        <v>0</v>
      </c>
      <c r="R891" s="70" t="n">
        <f aca="false">-const*$M891*$K891*(G891-P891)</f>
        <v>-0.330548798988834</v>
      </c>
      <c r="S891" s="70" t="n">
        <f aca="false">-const*$M891*$K891*(H891-Q891)</f>
        <v>-13.2653225919085</v>
      </c>
      <c r="T891" s="70" t="n">
        <f aca="false">-const*$M891*$K891*I891</f>
        <v>20.7304936206165</v>
      </c>
      <c r="U891" s="72" t="n">
        <f aca="false">omega*EXP(-A891/tau)*30/PI()</f>
        <v>4892.25356033945</v>
      </c>
      <c r="V891" s="70" t="n">
        <f aca="false">const*($O891/omega)*K891*(wy*I891-wz*(H891-Q891))</f>
        <v>0.132239330592537</v>
      </c>
      <c r="W891" s="70" t="n">
        <f aca="false">const*($O891/omega)*K891*(wz*(G891-P891)-wx*I891)</f>
        <v>15.681792370244</v>
      </c>
      <c r="X891" s="70" t="n">
        <f aca="false">const*($O891/omega)*K891*(wx*(H891-Q891)-wy*(G891-P891))</f>
        <v>10.0367965167794</v>
      </c>
      <c r="Y891" s="70" t="n">
        <f aca="false">R891+V891</f>
        <v>-0.198309468396298</v>
      </c>
      <c r="Z891" s="70" t="n">
        <f aca="false">S891+W891</f>
        <v>2.4164697783355</v>
      </c>
      <c r="AA891" s="70" t="n">
        <f aca="false">T891+X891-32.174</f>
        <v>-1.40670986260403</v>
      </c>
      <c r="AB891" s="0" t="n">
        <f aca="false">IF(($D891-height)*($D892-height)&lt;0,1,0)</f>
        <v>0</v>
      </c>
    </row>
    <row r="892" customFormat="false" ht="12.75" hidden="false" customHeight="false" outlineLevel="0" collapsed="false">
      <c r="A892" s="0" t="n">
        <f aca="false">A891+dt</f>
        <v>8.59999999999986</v>
      </c>
      <c r="B892" s="70" t="n">
        <f aca="false">B891+G891*dt+0.5*Y891*dt*dt</f>
        <v>17.9014342618461</v>
      </c>
      <c r="C892" s="70" t="n">
        <f aca="false">C891+H891*dt+0.5*Z891*dt*dt</f>
        <v>449.564932465678</v>
      </c>
      <c r="D892" s="70" t="n">
        <f aca="false">D891+I891*dt+0.5*AA891*dt*dt</f>
        <v>-351.898274273707</v>
      </c>
      <c r="E892" s="1" t="n">
        <f aca="false">SQRT(B892^2+C892^2)</f>
        <v>449.921204047443</v>
      </c>
      <c r="F892" s="1" t="n">
        <f aca="false">ATAN2(C892,B892)*180/PI()</f>
        <v>2.28028249269833</v>
      </c>
      <c r="G892" s="69" t="n">
        <f aca="false">G891+Y891*dt</f>
        <v>1.34285269379491</v>
      </c>
      <c r="H892" s="69" t="n">
        <f aca="false">H891+Z891*dt</f>
        <v>53.9940493922319</v>
      </c>
      <c r="I892" s="69" t="n">
        <f aca="false">I891+AA891*dt</f>
        <v>-84.3559549503491</v>
      </c>
      <c r="J892" s="1" t="n">
        <f aca="false">SQRT(G892^2+H892^2+I892^2)</f>
        <v>100.16530216953</v>
      </c>
      <c r="K892" s="1" t="n">
        <f aca="false">IF(D892&gt;=hwind,SQRT((G892-vxw)^2+(H892-vyw)^2+I892^2),J892)</f>
        <v>100.16530216953</v>
      </c>
      <c r="L892" s="1" t="n">
        <f aca="false">J892/1.467</f>
        <v>68.279006250532</v>
      </c>
      <c r="M892" s="70" t="n">
        <f aca="false">cd0+cdspin*(spin/1000)*EXP(-A892/(tau*146.7/K892))</f>
        <v>0.457200799418382</v>
      </c>
      <c r="N892" s="71" t="n">
        <f aca="false">(romega/K892)*EXP(-A892/(tau*146.7/K892))</f>
        <v>0.677702656947385</v>
      </c>
      <c r="O892" s="71" t="n">
        <f aca="false">cl2_*N892/(cl0+cl1_*N892)</f>
        <v>0.350738822515817</v>
      </c>
      <c r="P892" s="71" t="n">
        <f aca="false">IF(D892&gt;=hwind,vxw,0)</f>
        <v>0</v>
      </c>
      <c r="Q892" s="71" t="n">
        <f aca="false">IF(D892&gt;=hwind,vyw,0)</f>
        <v>0</v>
      </c>
      <c r="R892" s="70" t="n">
        <f aca="false">-const*$M892*$K892*(G892-P892)</f>
        <v>-0.330112079715029</v>
      </c>
      <c r="S892" s="70" t="n">
        <f aca="false">-const*$M892*$K892*(H892-Q892)</f>
        <v>-13.2733009506312</v>
      </c>
      <c r="T892" s="70" t="n">
        <f aca="false">-const*$M892*$K892*I892</f>
        <v>20.7371365851838</v>
      </c>
      <c r="U892" s="72" t="n">
        <f aca="false">omega*EXP(-A892/tau)*30/PI()</f>
        <v>4890.62308091434</v>
      </c>
      <c r="V892" s="70" t="n">
        <f aca="false">const*($O892/omega)*K892*(wy*I892-wz*(H892-Q892))</f>
        <v>0.132655688561602</v>
      </c>
      <c r="W892" s="70" t="n">
        <f aca="false">const*($O892/omega)*K892*(wz*(G892-P892)-wx*I892)</f>
        <v>15.6861398587392</v>
      </c>
      <c r="X892" s="70" t="n">
        <f aca="false">const*($O892/omega)*K892*(wx*(H892-Q892)-wy*(G892-P892))</f>
        <v>10.0424012490116</v>
      </c>
      <c r="Y892" s="70" t="n">
        <f aca="false">R892+V892</f>
        <v>-0.197456391153427</v>
      </c>
      <c r="Z892" s="70" t="n">
        <f aca="false">S892+W892</f>
        <v>2.41283890810799</v>
      </c>
      <c r="AA892" s="70" t="n">
        <f aca="false">T892+X892-32.174</f>
        <v>-1.39446216580458</v>
      </c>
      <c r="AB892" s="0" t="n">
        <f aca="false">IF(($D892-height)*($D893-height)&lt;0,1,0)</f>
        <v>0</v>
      </c>
    </row>
    <row r="893" customFormat="false" ht="12.75" hidden="false" customHeight="false" outlineLevel="0" collapsed="false">
      <c r="A893" s="0" t="n">
        <f aca="false">A892+dt</f>
        <v>8.60999999999986</v>
      </c>
      <c r="B893" s="70" t="n">
        <f aca="false">B892+G892*dt+0.5*Y892*dt*dt</f>
        <v>17.9148529159645</v>
      </c>
      <c r="C893" s="70" t="n">
        <f aca="false">C892+H892*dt+0.5*Z892*dt*dt</f>
        <v>450.104993601546</v>
      </c>
      <c r="D893" s="70" t="n">
        <f aca="false">D892+I892*dt+0.5*AA892*dt*dt</f>
        <v>-352.741903546319</v>
      </c>
      <c r="E893" s="1" t="n">
        <f aca="false">SQRT(B893^2+C893^2)</f>
        <v>450.461371507089</v>
      </c>
      <c r="F893" s="1" t="n">
        <f aca="false">ATAN2(C893,B893)*180/PI()</f>
        <v>2.27925478318491</v>
      </c>
      <c r="G893" s="69" t="n">
        <f aca="false">G892+Y892*dt</f>
        <v>1.34087812988337</v>
      </c>
      <c r="H893" s="69" t="n">
        <f aca="false">H892+Z892*dt</f>
        <v>54.0181777813129</v>
      </c>
      <c r="I893" s="69" t="n">
        <f aca="false">I892+AA892*dt</f>
        <v>-84.3698995720072</v>
      </c>
      <c r="J893" s="1" t="n">
        <f aca="false">SQRT(G893^2+H893^2+I893^2)</f>
        <v>100.190026643191</v>
      </c>
      <c r="K893" s="1" t="n">
        <f aca="false">IF(D893&gt;=hwind,SQRT((G893-vxw)^2+(H893-vyw)^2+I893^2),J893)</f>
        <v>100.190026643191</v>
      </c>
      <c r="L893" s="1" t="n">
        <f aca="false">J893/1.467</f>
        <v>68.2958600158084</v>
      </c>
      <c r="M893" s="70" t="n">
        <f aca="false">cd0+cdspin*(spin/1000)*EXP(-A893/(tau*146.7/K893))</f>
        <v>0.457157643914953</v>
      </c>
      <c r="N893" s="71" t="n">
        <f aca="false">(romega/K893)*EXP(-A893/(tau*146.7/K893))</f>
        <v>0.67734846471955</v>
      </c>
      <c r="O893" s="71" t="n">
        <f aca="false">cl2_*N893/(cl0+cl1_*N893)</f>
        <v>0.350689420493884</v>
      </c>
      <c r="P893" s="71" t="n">
        <f aca="false">IF(D893&gt;=hwind,vxw,0)</f>
        <v>0</v>
      </c>
      <c r="Q893" s="71" t="n">
        <f aca="false">IF(D893&gt;=hwind,vyw,0)</f>
        <v>0</v>
      </c>
      <c r="R893" s="70" t="n">
        <f aca="false">-const*$M893*$K893*(G893-P893)</f>
        <v>-0.329676917315765</v>
      </c>
      <c r="S893" s="70" t="n">
        <f aca="false">-const*$M893*$K893*(H893-Q893)</f>
        <v>-13.2812564640063</v>
      </c>
      <c r="T893" s="70" t="n">
        <f aca="false">-const*$M893*$K893*I893</f>
        <v>20.7437259100939</v>
      </c>
      <c r="U893" s="72" t="n">
        <f aca="false">omega*EXP(-A893/tau)*30/PI()</f>
        <v>4888.9931448918</v>
      </c>
      <c r="V893" s="70" t="n">
        <f aca="false">const*($O893/omega)*K893*(wy*I893-wz*(H893-Q893))</f>
        <v>0.133072870605492</v>
      </c>
      <c r="W893" s="70" t="n">
        <f aca="false">const*($O893/omega)*K893*(wz*(G893-P893)-wx*I893)</f>
        <v>15.6904501934844</v>
      </c>
      <c r="X893" s="70" t="n">
        <f aca="false">const*($O893/omega)*K893*(wx*(H893-Q893)-wy*(G893-P893))</f>
        <v>10.0479906557057</v>
      </c>
      <c r="Y893" s="70" t="n">
        <f aca="false">R893+V893</f>
        <v>-0.196604046710273</v>
      </c>
      <c r="Z893" s="70" t="n">
        <f aca="false">S893+W893</f>
        <v>2.40919372947817</v>
      </c>
      <c r="AA893" s="70" t="n">
        <f aca="false">T893+X893-32.174</f>
        <v>-1.3822834342004</v>
      </c>
      <c r="AB893" s="0" t="n">
        <f aca="false">IF(($D893-height)*($D894-height)&lt;0,1,0)</f>
        <v>0</v>
      </c>
    </row>
    <row r="894" customFormat="false" ht="12.75" hidden="false" customHeight="false" outlineLevel="0" collapsed="false">
      <c r="A894" s="0" t="n">
        <f aca="false">A893+dt</f>
        <v>8.61999999999986</v>
      </c>
      <c r="B894" s="70" t="n">
        <f aca="false">B893+G893*dt+0.5*Y893*dt*dt</f>
        <v>17.928251867061</v>
      </c>
      <c r="C894" s="70" t="n">
        <f aca="false">C893+H893*dt+0.5*Z893*dt*dt</f>
        <v>450.645295839045</v>
      </c>
      <c r="D894" s="70" t="n">
        <f aca="false">D893+I893*dt+0.5*AA893*dt*dt</f>
        <v>-353.58567165621</v>
      </c>
      <c r="E894" s="1" t="n">
        <f aca="false">SQRT(B894^2+C894^2)</f>
        <v>451.001779239139</v>
      </c>
      <c r="F894" s="1" t="n">
        <f aca="false">ATAN2(C894,B894)*180/PI()</f>
        <v>2.27822581674386</v>
      </c>
      <c r="G894" s="69" t="n">
        <f aca="false">G893+Y893*dt</f>
        <v>1.33891208941627</v>
      </c>
      <c r="H894" s="69" t="n">
        <f aca="false">H893+Z893*dt</f>
        <v>54.0422697186077</v>
      </c>
      <c r="I894" s="69" t="n">
        <f aca="false">I893+AA893*dt</f>
        <v>-84.3837224063492</v>
      </c>
      <c r="J894" s="1" t="n">
        <f aca="false">SQRT(G894^2+H894^2+I894^2)</f>
        <v>100.214630713652</v>
      </c>
      <c r="K894" s="1" t="n">
        <f aca="false">IF(D894&gt;=hwind,SQRT((G894-vxw)^2+(H894-vyw)^2+I894^2),J894)</f>
        <v>100.214630713652</v>
      </c>
      <c r="L894" s="1" t="n">
        <f aca="false">J894/1.467</f>
        <v>68.3126317066479</v>
      </c>
      <c r="M894" s="70" t="n">
        <f aca="false">cd0+cdspin*(spin/1000)*EXP(-A894/(tau*146.7/K894))</f>
        <v>0.457114519619337</v>
      </c>
      <c r="N894" s="71" t="n">
        <f aca="false">(romega/K894)*EXP(-A894/(tau*146.7/K894))</f>
        <v>0.676995395798421</v>
      </c>
      <c r="O894" s="71" t="n">
        <f aca="false">cl2_*N894/(cl0+cl1_*N894)</f>
        <v>0.350640137571908</v>
      </c>
      <c r="P894" s="71" t="n">
        <f aca="false">IF(D894&gt;=hwind,vxw,0)</f>
        <v>0</v>
      </c>
      <c r="Q894" s="71" t="n">
        <f aca="false">IF(D894&gt;=hwind,vyw,0)</f>
        <v>0</v>
      </c>
      <c r="R894" s="70" t="n">
        <f aca="false">-const*$M894*$K894*(G894-P894)</f>
        <v>-0.329243314461184</v>
      </c>
      <c r="S894" s="70" t="n">
        <f aca="false">-const*$M894*$K894*(H894-Q894)</f>
        <v>-13.2891891437898</v>
      </c>
      <c r="T894" s="70" t="n">
        <f aca="false">-const*$M894*$K894*I894</f>
        <v>20.7502618515838</v>
      </c>
      <c r="U894" s="72" t="n">
        <f aca="false">omega*EXP(-A894/tau)*30/PI()</f>
        <v>4887.36375209072</v>
      </c>
      <c r="V894" s="70" t="n">
        <f aca="false">const*($O894/omega)*K894*(wy*I894-wz*(H894-Q894))</f>
        <v>0.133490862893804</v>
      </c>
      <c r="W894" s="70" t="n">
        <f aca="false">const*($O894/omega)*K894*(wz*(G894-P894)-wx*I894)</f>
        <v>15.6947235590132</v>
      </c>
      <c r="X894" s="70" t="n">
        <f aca="false">const*($O894/omega)*K894*(wx*(H894-Q894)-wy*(G894-P894))</f>
        <v>10.0535647406034</v>
      </c>
      <c r="Y894" s="70" t="n">
        <f aca="false">R894+V894</f>
        <v>-0.195752451567379</v>
      </c>
      <c r="Z894" s="70" t="n">
        <f aca="false">S894+W894</f>
        <v>2.40553441522341</v>
      </c>
      <c r="AA894" s="70" t="n">
        <f aca="false">T894+X894-32.174</f>
        <v>-1.37017340781276</v>
      </c>
      <c r="AB894" s="0" t="n">
        <f aca="false">IF(($D894-height)*($D895-height)&lt;0,1,0)</f>
        <v>0</v>
      </c>
    </row>
    <row r="895" customFormat="false" ht="12.75" hidden="false" customHeight="false" outlineLevel="0" collapsed="false">
      <c r="A895" s="0" t="n">
        <f aca="false">A894+dt</f>
        <v>8.62999999999986</v>
      </c>
      <c r="B895" s="70" t="n">
        <f aca="false">B894+G894*dt+0.5*Y894*dt*dt</f>
        <v>17.9416312003326</v>
      </c>
      <c r="C895" s="70" t="n">
        <f aca="false">C894+H894*dt+0.5*Z894*dt*dt</f>
        <v>451.185838812952</v>
      </c>
      <c r="D895" s="70" t="n">
        <f aca="false">D894+I894*dt+0.5*AA894*dt*dt</f>
        <v>-354.429577388944</v>
      </c>
      <c r="E895" s="1" t="n">
        <f aca="false">SQRT(B895^2+C895^2)</f>
        <v>451.542426883096</v>
      </c>
      <c r="F895" s="1" t="n">
        <f aca="false">ATAN2(C895,B895)*180/PI()</f>
        <v>2.27719561217374</v>
      </c>
      <c r="G895" s="69" t="n">
        <f aca="false">G894+Y894*dt</f>
        <v>1.3369545649006</v>
      </c>
      <c r="H895" s="69" t="n">
        <f aca="false">H894+Z894*dt</f>
        <v>54.06632506276</v>
      </c>
      <c r="I895" s="69" t="n">
        <f aca="false">I894+AA894*dt</f>
        <v>-84.3974241404273</v>
      </c>
      <c r="J895" s="1" t="n">
        <f aca="false">SQRT(G895^2+H895^2+I895^2)</f>
        <v>100.239114894535</v>
      </c>
      <c r="K895" s="1" t="n">
        <f aca="false">IF(D895&gt;=hwind,SQRT((G895-vxw)^2+(H895-vyw)^2+I895^2),J895)</f>
        <v>100.239114894535</v>
      </c>
      <c r="L895" s="1" t="n">
        <f aca="false">J895/1.467</f>
        <v>68.3293216731664</v>
      </c>
      <c r="M895" s="70" t="n">
        <f aca="false">cd0+cdspin*(spin/1000)*EXP(-A895/(tau*146.7/K895))</f>
        <v>0.457071426483147</v>
      </c>
      <c r="N895" s="71" t="n">
        <f aca="false">(romega/K895)*EXP(-A895/(tau*146.7/K895))</f>
        <v>0.676643444407961</v>
      </c>
      <c r="O895" s="71" t="n">
        <f aca="false">cl2_*N895/(cl0+cl1_*N895)</f>
        <v>0.350590973258124</v>
      </c>
      <c r="P895" s="71" t="n">
        <f aca="false">IF(D895&gt;=hwind,vxw,0)</f>
        <v>0</v>
      </c>
      <c r="Q895" s="71" t="n">
        <f aca="false">IF(D895&gt;=hwind,vyw,0)</f>
        <v>0</v>
      </c>
      <c r="R895" s="70" t="n">
        <f aca="false">-const*$M895*$K895*(G895-P895)</f>
        <v>-0.328811273748574</v>
      </c>
      <c r="S895" s="70" t="n">
        <f aca="false">-const*$M895*$K895*(H895-Q895)</f>
        <v>-13.2970990020983</v>
      </c>
      <c r="T895" s="70" t="n">
        <f aca="false">-const*$M895*$K895*I895</f>
        <v>20.7567446652728</v>
      </c>
      <c r="U895" s="72" t="n">
        <f aca="false">omega*EXP(-A895/tau)*30/PI()</f>
        <v>4885.73490233007</v>
      </c>
      <c r="V895" s="70" t="n">
        <f aca="false">const*($O895/omega)*K895*(wy*I895-wz*(H895-Q895))</f>
        <v>0.133909651671545</v>
      </c>
      <c r="W895" s="70" t="n">
        <f aca="false">const*($O895/omega)*K895*(wz*(G895-P895)-wx*I895)</f>
        <v>15.6989601393325</v>
      </c>
      <c r="X895" s="70" t="n">
        <f aca="false">const*($O895/omega)*K895*(wx*(H895-Q895)-wy*(G895-P895))</f>
        <v>10.0591235077029</v>
      </c>
      <c r="Y895" s="70" t="n">
        <f aca="false">R895+V895</f>
        <v>-0.194901622077029</v>
      </c>
      <c r="Z895" s="70" t="n">
        <f aca="false">S895+W895</f>
        <v>2.40186113723411</v>
      </c>
      <c r="AA895" s="70" t="n">
        <f aca="false">T895+X895-32.174</f>
        <v>-1.35813182702431</v>
      </c>
      <c r="AB895" s="0" t="n">
        <f aca="false">IF(($D895-height)*($D896-height)&lt;0,1,0)</f>
        <v>0</v>
      </c>
    </row>
    <row r="896" customFormat="false" ht="12.75" hidden="false" customHeight="false" outlineLevel="0" collapsed="false">
      <c r="A896" s="0" t="n">
        <f aca="false">A895+dt</f>
        <v>8.63999999999986</v>
      </c>
      <c r="B896" s="70" t="n">
        <f aca="false">B895+G895*dt+0.5*Y895*dt*dt</f>
        <v>17.9549910009005</v>
      </c>
      <c r="C896" s="70" t="n">
        <f aca="false">C895+H895*dt+0.5*Z895*dt*dt</f>
        <v>451.726622156636</v>
      </c>
      <c r="D896" s="70" t="n">
        <f aca="false">D895+I895*dt+0.5*AA895*dt*dt</f>
        <v>-355.27361953694</v>
      </c>
      <c r="E896" s="1" t="n">
        <f aca="false">SQRT(B896^2+C896^2)</f>
        <v>452.083314077048</v>
      </c>
      <c r="F896" s="1" t="n">
        <f aca="false">ATAN2(C896,B896)*180/PI()</f>
        <v>2.27616418818135</v>
      </c>
      <c r="G896" s="69" t="n">
        <f aca="false">G895+Y895*dt</f>
        <v>1.33500554867983</v>
      </c>
      <c r="H896" s="69" t="n">
        <f aca="false">H895+Z895*dt</f>
        <v>54.0903436741323</v>
      </c>
      <c r="I896" s="69" t="n">
        <f aca="false">I895+AA895*dt</f>
        <v>-84.4110054586976</v>
      </c>
      <c r="J896" s="1" t="n">
        <f aca="false">SQRT(G896^2+H896^2+I896^2)</f>
        <v>100.263479697989</v>
      </c>
      <c r="K896" s="1" t="n">
        <f aca="false">IF(D896&gt;=hwind,SQRT((G896-vxw)^2+(H896-vyw)^2+I896^2),J896)</f>
        <v>100.263479697989</v>
      </c>
      <c r="L896" s="1" t="n">
        <f aca="false">J896/1.467</f>
        <v>68.3459302644777</v>
      </c>
      <c r="M896" s="70" t="n">
        <f aca="false">cd0+cdspin*(spin/1000)*EXP(-A896/(tau*146.7/K896))</f>
        <v>0.457028364457766</v>
      </c>
      <c r="N896" s="71" t="n">
        <f aca="false">(romega/K896)*EXP(-A896/(tau*146.7/K896))</f>
        <v>0.676292604801956</v>
      </c>
      <c r="O896" s="71" t="n">
        <f aca="false">cl2_*N896/(cl0+cl1_*N896)</f>
        <v>0.350541927062105</v>
      </c>
      <c r="P896" s="71" t="n">
        <f aca="false">IF(D896&gt;=hwind,vxw,0)</f>
        <v>0</v>
      </c>
      <c r="Q896" s="71" t="n">
        <f aca="false">IF(D896&gt;=hwind,vyw,0)</f>
        <v>0</v>
      </c>
      <c r="R896" s="70" t="n">
        <f aca="false">-const*$M896*$K896*(G896-P896)</f>
        <v>-0.328380797702889</v>
      </c>
      <c r="S896" s="70" t="n">
        <f aca="false">-const*$M896*$K896*(H896-Q896)</f>
        <v>-13.3049860514062</v>
      </c>
      <c r="T896" s="70" t="n">
        <f aca="false">-const*$M896*$K896*I896</f>
        <v>20.7631746061588</v>
      </c>
      <c r="U896" s="72" t="n">
        <f aca="false">omega*EXP(-A896/tau)*30/PI()</f>
        <v>4884.10659542885</v>
      </c>
      <c r="V896" s="70" t="n">
        <f aca="false">const*($O896/omega)*K896*(wy*I896-wz*(H896-Q896))</f>
        <v>0.13432922325903</v>
      </c>
      <c r="W896" s="70" t="n">
        <f aca="false">const*($O896/omega)*K896*(wz*(G896-P896)-wx*I896)</f>
        <v>15.7031601179209</v>
      </c>
      <c r="X896" s="70" t="n">
        <f aca="false">const*($O896/omega)*K896*(wx*(H896-Q896)-wy*(G896-P896))</f>
        <v>10.0646669612574</v>
      </c>
      <c r="Y896" s="70" t="n">
        <f aca="false">R896+V896</f>
        <v>-0.194051574443859</v>
      </c>
      <c r="Z896" s="70" t="n">
        <f aca="false">S896+W896</f>
        <v>2.39817406651465</v>
      </c>
      <c r="AA896" s="70" t="n">
        <f aca="false">T896+X896-32.174</f>
        <v>-1.34615843258388</v>
      </c>
      <c r="AB896" s="0" t="n">
        <f aca="false">IF(($D896-height)*($D897-height)&lt;0,1,0)</f>
        <v>0</v>
      </c>
    </row>
    <row r="897" customFormat="false" ht="12.75" hidden="false" customHeight="false" outlineLevel="0" collapsed="false">
      <c r="A897" s="0" t="n">
        <f aca="false">A896+dt</f>
        <v>8.64999999999986</v>
      </c>
      <c r="B897" s="70" t="n">
        <f aca="false">B896+G896*dt+0.5*Y896*dt*dt</f>
        <v>17.9683313538086</v>
      </c>
      <c r="C897" s="70" t="n">
        <f aca="false">C896+H896*dt+0.5*Z896*dt*dt</f>
        <v>452.267645502081</v>
      </c>
      <c r="D897" s="70" t="n">
        <f aca="false">D896+I896*dt+0.5*AA896*dt*dt</f>
        <v>-356.117796899449</v>
      </c>
      <c r="E897" s="1" t="n">
        <f aca="false">SQRT(B897^2+C897^2)</f>
        <v>452.624440457689</v>
      </c>
      <c r="F897" s="1" t="n">
        <f aca="false">ATAN2(C897,B897)*180/PI()</f>
        <v>2.27513156338186</v>
      </c>
      <c r="G897" s="69" t="n">
        <f aca="false">G896+Y896*dt</f>
        <v>1.33306503293539</v>
      </c>
      <c r="H897" s="69" t="n">
        <f aca="false">H896+Z896*dt</f>
        <v>54.1143254147974</v>
      </c>
      <c r="I897" s="69" t="n">
        <f aca="false">I896+AA896*dt</f>
        <v>-84.4244670430234</v>
      </c>
      <c r="J897" s="1" t="n">
        <f aca="false">SQRT(G897^2+H897^2+I897^2)</f>
        <v>100.287725634692</v>
      </c>
      <c r="K897" s="1" t="n">
        <f aca="false">IF(D897&gt;=hwind,SQRT((G897-vxw)^2+(H897-vyw)^2+I897^2),J897)</f>
        <v>100.287725634692</v>
      </c>
      <c r="L897" s="1" t="n">
        <f aca="false">J897/1.467</f>
        <v>68.3624578286923</v>
      </c>
      <c r="M897" s="70" t="n">
        <f aca="false">cd0+cdspin*(spin/1000)*EXP(-A897/(tau*146.7/K897))</f>
        <v>0.456985333494352</v>
      </c>
      <c r="N897" s="71" t="n">
        <f aca="false">(romega/K897)*EXP(-A897/(tau*146.7/K897))</f>
        <v>0.675942871263849</v>
      </c>
      <c r="O897" s="71" t="n">
        <f aca="false">cl2_*N897/(cl0+cl1_*N897)</f>
        <v>0.350492998494758</v>
      </c>
      <c r="P897" s="71" t="n">
        <f aca="false">IF(D897&gt;=hwind,vxw,0)</f>
        <v>0</v>
      </c>
      <c r="Q897" s="71" t="n">
        <f aca="false">IF(D897&gt;=hwind,vyw,0)</f>
        <v>0</v>
      </c>
      <c r="R897" s="70" t="n">
        <f aca="false">-const*$M897*$K897*(G897-P897)</f>
        <v>-0.327951888777259</v>
      </c>
      <c r="S897" s="70" t="n">
        <f aca="false">-const*$M897*$K897*(H897-Q897)</f>
        <v>-13.3128503045434</v>
      </c>
      <c r="T897" s="70" t="n">
        <f aca="false">-const*$M897*$K897*I897</f>
        <v>20.7695519286154</v>
      </c>
      <c r="U897" s="72" t="n">
        <f aca="false">omega*EXP(-A897/tau)*30/PI()</f>
        <v>4882.47883120615</v>
      </c>
      <c r="V897" s="70" t="n">
        <f aca="false">const*($O897/omega)*K897*(wy*I897-wz*(H897-Q897))</f>
        <v>0.134749564051781</v>
      </c>
      <c r="W897" s="70" t="n">
        <f aca="false">const*($O897/omega)*K897*(wz*(G897-P897)-wx*I897)</f>
        <v>15.7073236777277</v>
      </c>
      <c r="X897" s="70" t="n">
        <f aca="false">const*($O897/omega)*K897*(wx*(H897-Q897)-wy*(G897-P897))</f>
        <v>10.070195105773</v>
      </c>
      <c r="Y897" s="70" t="n">
        <f aca="false">R897+V897</f>
        <v>-0.193202324725478</v>
      </c>
      <c r="Z897" s="70" t="n">
        <f aca="false">S897+W897</f>
        <v>2.39447337318432</v>
      </c>
      <c r="AA897" s="70" t="n">
        <f aca="false">T897+X897-32.174</f>
        <v>-1.33425296561154</v>
      </c>
      <c r="AB897" s="0" t="n">
        <f aca="false">IF(($D897-height)*($D898-height)&lt;0,1,0)</f>
        <v>0</v>
      </c>
    </row>
    <row r="898" customFormat="false" ht="12.75" hidden="false" customHeight="false" outlineLevel="0" collapsed="false">
      <c r="A898" s="0" t="n">
        <f aca="false">A897+dt</f>
        <v>8.65999999999986</v>
      </c>
      <c r="B898" s="70" t="n">
        <f aca="false">B897+G897*dt+0.5*Y897*dt*dt</f>
        <v>17.9816523440217</v>
      </c>
      <c r="C898" s="70" t="n">
        <f aca="false">C897+H897*dt+0.5*Z897*dt*dt</f>
        <v>452.808908479898</v>
      </c>
      <c r="D898" s="70" t="n">
        <f aca="false">D897+I897*dt+0.5*AA897*dt*dt</f>
        <v>-356.962108282527</v>
      </c>
      <c r="E898" s="1" t="n">
        <f aca="false">SQRT(B898^2+C898^2)</f>
        <v>453.165805660332</v>
      </c>
      <c r="F898" s="1" t="n">
        <f aca="false">ATAN2(C898,B898)*180/PI()</f>
        <v>2.2740977562989</v>
      </c>
      <c r="G898" s="69" t="n">
        <f aca="false">G897+Y897*dt</f>
        <v>1.33113300968813</v>
      </c>
      <c r="H898" s="69" t="n">
        <f aca="false">H897+Z897*dt</f>
        <v>54.1382701485293</v>
      </c>
      <c r="I898" s="69" t="n">
        <f aca="false">I897+AA897*dt</f>
        <v>-84.4378095726795</v>
      </c>
      <c r="J898" s="1" t="n">
        <f aca="false">SQRT(G898^2+H898^2+I898^2)</f>
        <v>100.311853213849</v>
      </c>
      <c r="K898" s="1" t="n">
        <f aca="false">IF(D898&gt;=hwind,SQRT((G898-vxw)^2+(H898-vyw)^2+I898^2),J898)</f>
        <v>100.311853213849</v>
      </c>
      <c r="L898" s="1" t="n">
        <f aca="false">J898/1.467</f>
        <v>68.3789047129166</v>
      </c>
      <c r="M898" s="70" t="n">
        <f aca="false">cd0+cdspin*(spin/1000)*EXP(-A898/(tau*146.7/K898))</f>
        <v>0.456942333543838</v>
      </c>
      <c r="N898" s="71" t="n">
        <f aca="false">(romega/K898)*EXP(-A898/(tau*146.7/K898))</f>
        <v>0.675594238106574</v>
      </c>
      <c r="O898" s="71" t="n">
        <f aca="false">cl2_*N898/(cl0+cl1_*N898)</f>
        <v>0.35044418706833</v>
      </c>
      <c r="P898" s="71" t="n">
        <f aca="false">IF(D898&gt;=hwind,vxw,0)</f>
        <v>0</v>
      </c>
      <c r="Q898" s="71" t="n">
        <f aca="false">IF(D898&gt;=hwind,vyw,0)</f>
        <v>0</v>
      </c>
      <c r="R898" s="70" t="n">
        <f aca="false">-const*$M898*$K898*(G898-P898)</f>
        <v>-0.327524549353501</v>
      </c>
      <c r="S898" s="70" t="n">
        <f aca="false">-const*$M898*$K898*(H898-Q898)</f>
        <v>-13.3206917746931</v>
      </c>
      <c r="T898" s="70" t="n">
        <f aca="false">-const*$M898*$K898*I898</f>
        <v>20.7758768863886</v>
      </c>
      <c r="U898" s="72" t="n">
        <f aca="false">omega*EXP(-A898/tau)*30/PI()</f>
        <v>4880.8516094811</v>
      </c>
      <c r="V898" s="70" t="n">
        <f aca="false">const*($O898/omega)*K898*(wy*I898-wz*(H898-Q898))</f>
        <v>0.135170660520424</v>
      </c>
      <c r="W898" s="70" t="n">
        <f aca="false">const*($O898/omega)*K898*(wz*(G898-P898)-wx*I898)</f>
        <v>15.7114510011714</v>
      </c>
      <c r="X898" s="70" t="n">
        <f aca="false">const*($O898/omega)*K898*(wx*(H898-Q898)-wy*(G898-P898))</f>
        <v>10.075707946008</v>
      </c>
      <c r="Y898" s="70" t="n">
        <f aca="false">R898+V898</f>
        <v>-0.192353888833078</v>
      </c>
      <c r="Z898" s="70" t="n">
        <f aca="false">S898+W898</f>
        <v>2.39075922647834</v>
      </c>
      <c r="AA898" s="70" t="n">
        <f aca="false">T898+X898-32.174</f>
        <v>-1.32241516760334</v>
      </c>
      <c r="AB898" s="0" t="n">
        <f aca="false">IF(($D898-height)*($D899-height)&lt;0,1,0)</f>
        <v>0</v>
      </c>
    </row>
    <row r="899" customFormat="false" ht="12.75" hidden="false" customHeight="false" outlineLevel="0" collapsed="false">
      <c r="A899" s="0" t="n">
        <f aca="false">A898+dt</f>
        <v>8.66999999999986</v>
      </c>
      <c r="B899" s="70" t="n">
        <f aca="false">B898+G898*dt+0.5*Y898*dt*dt</f>
        <v>17.9949540564241</v>
      </c>
      <c r="C899" s="70" t="n">
        <f aca="false">C898+H898*dt+0.5*Z898*dt*dt</f>
        <v>453.350410719344</v>
      </c>
      <c r="D899" s="70" t="n">
        <f aca="false">D898+I898*dt+0.5*AA898*dt*dt</f>
        <v>-357.806552499012</v>
      </c>
      <c r="E899" s="1" t="n">
        <f aca="false">SQRT(B899^2+C899^2)</f>
        <v>453.707409318926</v>
      </c>
      <c r="F899" s="1" t="n">
        <f aca="false">ATAN2(C899,B899)*180/PI()</f>
        <v>2.27306278536475</v>
      </c>
      <c r="G899" s="69" t="n">
        <f aca="false">G898+Y898*dt</f>
        <v>1.3292094707998</v>
      </c>
      <c r="H899" s="69" t="n">
        <f aca="false">H898+Z898*dt</f>
        <v>54.1621777407941</v>
      </c>
      <c r="I899" s="69" t="n">
        <f aca="false">I898+AA898*dt</f>
        <v>-84.4510337243555</v>
      </c>
      <c r="J899" s="1" t="n">
        <f aca="false">SQRT(G899^2+H899^2+I899^2)</f>
        <v>100.335862943191</v>
      </c>
      <c r="K899" s="1" t="n">
        <f aca="false">IF(D899&gt;=hwind,SQRT((G899-vxw)^2+(H899-vyw)^2+I899^2),J899)</f>
        <v>100.335862943191</v>
      </c>
      <c r="L899" s="1" t="n">
        <f aca="false">J899/1.467</f>
        <v>68.3952712632524</v>
      </c>
      <c r="M899" s="70" t="n">
        <f aca="false">cd0+cdspin*(spin/1000)*EXP(-A899/(tau*146.7/K899))</f>
        <v>0.45689936455694</v>
      </c>
      <c r="N899" s="71" t="n">
        <f aca="false">(romega/K899)*EXP(-A899/(tau*146.7/K899))</f>
        <v>0.675246699672398</v>
      </c>
      <c r="O899" s="71" t="n">
        <f aca="false">cl2_*N899/(cl0+cl1_*N899)</f>
        <v>0.3503954922964</v>
      </c>
      <c r="P899" s="71" t="n">
        <f aca="false">IF(D899&gt;=hwind,vxw,0)</f>
        <v>0</v>
      </c>
      <c r="Q899" s="71" t="n">
        <f aca="false">IF(D899&gt;=hwind,vyw,0)</f>
        <v>0</v>
      </c>
      <c r="R899" s="70" t="n">
        <f aca="false">-const*$M899*$K899*(G899-P899)</f>
        <v>-0.327098781742633</v>
      </c>
      <c r="S899" s="70" t="n">
        <f aca="false">-const*$M899*$K899*(H899-Q899)</f>
        <v>-13.3285104753892</v>
      </c>
      <c r="T899" s="70" t="n">
        <f aca="false">-const*$M899*$K899*I899</f>
        <v>20.7821497325934</v>
      </c>
      <c r="U899" s="72" t="n">
        <f aca="false">omega*EXP(-A899/tau)*30/PI()</f>
        <v>4879.2249300729</v>
      </c>
      <c r="V899" s="70" t="n">
        <f aca="false">const*($O899/omega)*K899*(wy*I899-wz*(H899-Q899))</f>
        <v>0.135592499210574</v>
      </c>
      <c r="W899" s="70" t="n">
        <f aca="false">const*($O899/omega)*K899*(wz*(G899-P899)-wx*I899)</f>
        <v>15.7155422701381</v>
      </c>
      <c r="X899" s="70" t="n">
        <f aca="false">const*($O899/omega)*K899*(wx*(H899-Q899)-wy*(G899-P899))</f>
        <v>10.0812054869705</v>
      </c>
      <c r="Y899" s="70" t="n">
        <f aca="false">R899+V899</f>
        <v>-0.191506282532059</v>
      </c>
      <c r="Z899" s="70" t="n">
        <f aca="false">S899+W899</f>
        <v>2.38703179474894</v>
      </c>
      <c r="AA899" s="70" t="n">
        <f aca="false">T899+X899-32.174</f>
        <v>-1.31064478043614</v>
      </c>
      <c r="AB899" s="0" t="n">
        <f aca="false">IF(($D899-height)*($D900-height)&lt;0,1,0)</f>
        <v>0</v>
      </c>
    </row>
    <row r="900" customFormat="false" ht="12.75" hidden="false" customHeight="false" outlineLevel="0" collapsed="false">
      <c r="A900" s="0" t="n">
        <f aca="false">A899+dt</f>
        <v>8.67999999999986</v>
      </c>
      <c r="B900" s="70" t="n">
        <f aca="false">B899+G899*dt+0.5*Y899*dt*dt</f>
        <v>18.008236575818</v>
      </c>
      <c r="C900" s="70" t="n">
        <f aca="false">C899+H899*dt+0.5*Z899*dt*dt</f>
        <v>453.892151848342</v>
      </c>
      <c r="D900" s="70" t="n">
        <f aca="false">D899+I899*dt+0.5*AA899*dt*dt</f>
        <v>-358.651128368495</v>
      </c>
      <c r="E900" s="1" t="n">
        <f aca="false">SQRT(B900^2+C900^2)</f>
        <v>454.249251066074</v>
      </c>
      <c r="F900" s="1" t="n">
        <f aca="false">ATAN2(C900,B900)*180/PI()</f>
        <v>2.27202666892046</v>
      </c>
      <c r="G900" s="69" t="n">
        <f aca="false">G899+Y899*dt</f>
        <v>1.32729440797448</v>
      </c>
      <c r="H900" s="69" t="n">
        <f aca="false">H899+Z899*dt</f>
        <v>54.1860480587416</v>
      </c>
      <c r="I900" s="69" t="n">
        <f aca="false">I899+AA899*dt</f>
        <v>-84.4641401721599</v>
      </c>
      <c r="J900" s="1" t="n">
        <f aca="false">SQRT(G900^2+H900^2+I900^2)</f>
        <v>100.359755328976</v>
      </c>
      <c r="K900" s="1" t="n">
        <f aca="false">IF(D900&gt;=hwind,SQRT((G900-vxw)^2+(H900-vyw)^2+I900^2),J900)</f>
        <v>100.359755328976</v>
      </c>
      <c r="L900" s="1" t="n">
        <f aca="false">J900/1.467</f>
        <v>68.4115578247963</v>
      </c>
      <c r="M900" s="70" t="n">
        <f aca="false">cd0+cdspin*(spin/1000)*EXP(-A900/(tau*146.7/K900))</f>
        <v>0.456856426484157</v>
      </c>
      <c r="N900" s="71" t="n">
        <f aca="false">(romega/K900)*EXP(-A900/(tau*146.7/K900))</f>
        <v>0.674900250332752</v>
      </c>
      <c r="O900" s="71" t="n">
        <f aca="false">cl2_*N900/(cl0+cl1_*N900)</f>
        <v>0.350346913693889</v>
      </c>
      <c r="P900" s="71" t="n">
        <f aca="false">IF(D900&gt;=hwind,vxw,0)</f>
        <v>0</v>
      </c>
      <c r="Q900" s="71" t="n">
        <f aca="false">IF(D900&gt;=hwind,vyw,0)</f>
        <v>0</v>
      </c>
      <c r="R900" s="70" t="n">
        <f aca="false">-const*$M900*$K900*(G900-P900)</f>
        <v>-0.326674588185377</v>
      </c>
      <c r="S900" s="70" t="n">
        <f aca="false">-const*$M900*$K900*(H900-Q900)</f>
        <v>-13.336306420514</v>
      </c>
      <c r="T900" s="70" t="n">
        <f aca="false">-const*$M900*$K900*I900</f>
        <v>20.7883707197106</v>
      </c>
      <c r="U900" s="72" t="n">
        <f aca="false">omega*EXP(-A900/tau)*30/PI()</f>
        <v>4877.59879280082</v>
      </c>
      <c r="V900" s="70" t="n">
        <f aca="false">const*($O900/omega)*K900*(wy*I900-wz*(H900-Q900))</f>
        <v>0.136015066742728</v>
      </c>
      <c r="W900" s="70" t="n">
        <f aca="false">const*($O900/omega)*K900*(wz*(G900-P900)-wx*I900)</f>
        <v>15.7195976659804</v>
      </c>
      <c r="X900" s="70" t="n">
        <f aca="false">const*($O900/omega)*K900*(wx*(H900-Q900)-wy*(G900-P900))</f>
        <v>10.0866877339171</v>
      </c>
      <c r="Y900" s="70" t="n">
        <f aca="false">R900+V900</f>
        <v>-0.190659521442649</v>
      </c>
      <c r="Z900" s="70" t="n">
        <f aca="false">S900+W900</f>
        <v>2.38329124546635</v>
      </c>
      <c r="AA900" s="70" t="n">
        <f aca="false">T900+X900-32.174</f>
        <v>-1.2989415463723</v>
      </c>
      <c r="AB900" s="0" t="n">
        <f aca="false">IF(($D900-height)*($D901-height)&lt;0,1,0)</f>
        <v>0</v>
      </c>
    </row>
    <row r="901" customFormat="false" ht="12.75" hidden="false" customHeight="false" outlineLevel="0" collapsed="false">
      <c r="A901" s="0" t="n">
        <f aca="false">A900+dt</f>
        <v>8.68999999999986</v>
      </c>
      <c r="B901" s="70" t="n">
        <f aca="false">B900+G900*dt+0.5*Y900*dt*dt</f>
        <v>18.0214999869217</v>
      </c>
      <c r="C901" s="70" t="n">
        <f aca="false">C900+H900*dt+0.5*Z900*dt*dt</f>
        <v>454.434131493492</v>
      </c>
      <c r="D901" s="70" t="n">
        <f aca="false">D900+I900*dt+0.5*AA900*dt*dt</f>
        <v>-359.495834717294</v>
      </c>
      <c r="E901" s="1" t="n">
        <f aca="false">SQRT(B901^2+C901^2)</f>
        <v>454.791330533051</v>
      </c>
      <c r="F901" s="1" t="n">
        <f aca="false">ATAN2(C901,B901)*180/PI()</f>
        <v>2.27098942521599</v>
      </c>
      <c r="G901" s="69" t="n">
        <f aca="false">G900+Y900*dt</f>
        <v>1.32538781276006</v>
      </c>
      <c r="H901" s="69" t="n">
        <f aca="false">H900+Z900*dt</f>
        <v>54.2098809711962</v>
      </c>
      <c r="I901" s="69" t="n">
        <f aca="false">I900+AA900*dt</f>
        <v>-84.4771295876236</v>
      </c>
      <c r="J901" s="1" t="n">
        <f aca="false">SQRT(G901^2+H901^2+I901^2)</f>
        <v>100.383530875984</v>
      </c>
      <c r="K901" s="1" t="n">
        <f aca="false">IF(D901&gt;=hwind,SQRT((G901-vxw)^2+(H901-vyw)^2+I901^2),J901)</f>
        <v>100.383530875984</v>
      </c>
      <c r="L901" s="1" t="n">
        <f aca="false">J901/1.467</f>
        <v>68.4277647416387</v>
      </c>
      <c r="M901" s="70" t="n">
        <f aca="false">cd0+cdspin*(spin/1000)*EXP(-A901/(tau*146.7/K901))</f>
        <v>0.456813519275774</v>
      </c>
      <c r="N901" s="71" t="n">
        <f aca="false">(romega/K901)*EXP(-A901/(tau*146.7/K901))</f>
        <v>0.674554884488075</v>
      </c>
      <c r="O901" s="71" t="n">
        <f aca="false">cl2_*N901/(cl0+cl1_*N901)</f>
        <v>0.350298450777053</v>
      </c>
      <c r="P901" s="71" t="n">
        <f aca="false">IF(D901&gt;=hwind,vxw,0)</f>
        <v>0</v>
      </c>
      <c r="Q901" s="71" t="n">
        <f aca="false">IF(D901&gt;=hwind,vyw,0)</f>
        <v>0</v>
      </c>
      <c r="R901" s="70" t="n">
        <f aca="false">-const*$M901*$K901*(G901-P901)</f>
        <v>-0.326251970852675</v>
      </c>
      <c r="S901" s="70" t="n">
        <f aca="false">-const*$M901*$K901*(H901-Q901)</f>
        <v>-13.344079624296</v>
      </c>
      <c r="T901" s="70" t="n">
        <f aca="false">-const*$M901*$K901*I901</f>
        <v>20.7945400995841</v>
      </c>
      <c r="U901" s="72" t="n">
        <f aca="false">omega*EXP(-A901/tau)*30/PI()</f>
        <v>4875.97319748415</v>
      </c>
      <c r="V901" s="70" t="n">
        <f aca="false">const*($O901/omega)*K901*(wy*I901-wz*(H901-Q901))</f>
        <v>0.13643834981215</v>
      </c>
      <c r="W901" s="70" t="n">
        <f aca="false">const*($O901/omega)*K901*(wz*(G901-P901)-wx*I901)</f>
        <v>15.723617369516</v>
      </c>
      <c r="X901" s="70" t="n">
        <f aca="false">const*($O901/omega)*K901*(wx*(H901-Q901)-wy*(G901-P901))</f>
        <v>10.0921546923516</v>
      </c>
      <c r="Y901" s="70" t="n">
        <f aca="false">R901+V901</f>
        <v>-0.189813621040524</v>
      </c>
      <c r="Z901" s="70" t="n">
        <f aca="false">S901+W901</f>
        <v>2.37953774521999</v>
      </c>
      <c r="AA901" s="70" t="n">
        <f aca="false">T901+X901-32.174</f>
        <v>-1.28730520806435</v>
      </c>
      <c r="AB901" s="0" t="n">
        <f aca="false">IF(($D901-height)*($D902-height)&lt;0,1,0)</f>
        <v>0</v>
      </c>
    </row>
    <row r="902" customFormat="false" ht="12.75" hidden="false" customHeight="false" outlineLevel="0" collapsed="false">
      <c r="A902" s="0" t="n">
        <f aca="false">A901+dt</f>
        <v>8.69999999999986</v>
      </c>
      <c r="B902" s="70" t="n">
        <f aca="false">B901+G901*dt+0.5*Y901*dt*dt</f>
        <v>18.0347443743682</v>
      </c>
      <c r="C902" s="70" t="n">
        <f aca="false">C901+H901*dt+0.5*Z901*dt*dt</f>
        <v>454.976349280091</v>
      </c>
      <c r="D902" s="70" t="n">
        <f aca="false">D901+I901*dt+0.5*AA901*dt*dt</f>
        <v>-360.34067037843</v>
      </c>
      <c r="E902" s="1" t="n">
        <f aca="false">SQRT(B902^2+C902^2)</f>
        <v>455.333647349818</v>
      </c>
      <c r="F902" s="1" t="n">
        <f aca="false">ATAN2(C902,B902)*180/PI()</f>
        <v>2.26995107241035</v>
      </c>
      <c r="G902" s="69" t="n">
        <f aca="false">G901+Y901*dt</f>
        <v>1.32348967654965</v>
      </c>
      <c r="H902" s="69" t="n">
        <f aca="false">H901+Z901*dt</f>
        <v>54.2336763486484</v>
      </c>
      <c r="I902" s="69" t="n">
        <f aca="false">I901+AA901*dt</f>
        <v>-84.4900026397043</v>
      </c>
      <c r="J902" s="1" t="n">
        <f aca="false">SQRT(G902^2+H902^2+I902^2)</f>
        <v>100.407190087519</v>
      </c>
      <c r="K902" s="1" t="n">
        <f aca="false">IF(D902&gt;=hwind,SQRT((G902-vxw)^2+(H902-vyw)^2+I902^2),J902)</f>
        <v>100.407190087519</v>
      </c>
      <c r="L902" s="1" t="n">
        <f aca="false">J902/1.467</f>
        <v>68.4438923568635</v>
      </c>
      <c r="M902" s="70" t="n">
        <f aca="false">cd0+cdspin*(spin/1000)*EXP(-A902/(tau*146.7/K902))</f>
        <v>0.456770642881866</v>
      </c>
      <c r="N902" s="71" t="n">
        <f aca="false">(romega/K902)*EXP(-A902/(tau*146.7/K902))</f>
        <v>0.674210596567651</v>
      </c>
      <c r="O902" s="71" t="n">
        <f aca="false">cl2_*N902/(cl0+cl1_*N902)</f>
        <v>0.350250103063487</v>
      </c>
      <c r="P902" s="71" t="n">
        <f aca="false">IF(D902&gt;=hwind,vxw,0)</f>
        <v>0</v>
      </c>
      <c r="Q902" s="71" t="n">
        <f aca="false">IF(D902&gt;=hwind,vyw,0)</f>
        <v>0</v>
      </c>
      <c r="R902" s="70" t="n">
        <f aca="false">-const*$M902*$K902*(G902-P902)</f>
        <v>-0.325830931846189</v>
      </c>
      <c r="S902" s="70" t="n">
        <f aca="false">-const*$M902*$K902*(H902-Q902)</f>
        <v>-13.351830101307</v>
      </c>
      <c r="T902" s="70" t="n">
        <f aca="false">-const*$M902*$K902*I902</f>
        <v>20.8006581234176</v>
      </c>
      <c r="U902" s="72" t="n">
        <f aca="false">omega*EXP(-A902/tau)*30/PI()</f>
        <v>4874.3481439423</v>
      </c>
      <c r="V902" s="70" t="n">
        <f aca="false">const*($O902/omega)*K902*(wy*I902-wz*(H902-Q902))</f>
        <v>0.136862335188754</v>
      </c>
      <c r="W902" s="70" t="n">
        <f aca="false">const*($O902/omega)*K902*(wz*(G902-P902)-wx*I902)</f>
        <v>15.7276015610266</v>
      </c>
      <c r="X902" s="70" t="n">
        <f aca="false">const*($O902/omega)*K902*(wx*(H902-Q902)-wy*(G902-P902))</f>
        <v>10.0976063680229</v>
      </c>
      <c r="Y902" s="70" t="n">
        <f aca="false">R902+V902</f>
        <v>-0.188968596657435</v>
      </c>
      <c r="Z902" s="70" t="n">
        <f aca="false">S902+W902</f>
        <v>2.3757714597196</v>
      </c>
      <c r="AA902" s="70" t="n">
        <f aca="false">T902+X902-32.174</f>
        <v>-1.27573550855953</v>
      </c>
      <c r="AB902" s="0" t="n">
        <f aca="false">IF(($D902-height)*($D903-height)&lt;0,1,0)</f>
        <v>0</v>
      </c>
    </row>
    <row r="903" customFormat="false" ht="12.75" hidden="false" customHeight="false" outlineLevel="0" collapsed="false">
      <c r="A903" s="0" t="n">
        <f aca="false">A902+dt</f>
        <v>8.70999999999986</v>
      </c>
      <c r="B903" s="70" t="n">
        <f aca="false">B902+G902*dt+0.5*Y902*dt*dt</f>
        <v>18.0479698227039</v>
      </c>
      <c r="C903" s="70" t="n">
        <f aca="false">C902+H902*dt+0.5*Z902*dt*dt</f>
        <v>455.51880483215</v>
      </c>
      <c r="D903" s="70" t="n">
        <f aca="false">D902+I902*dt+0.5*AA902*dt*dt</f>
        <v>-361.185634191603</v>
      </c>
      <c r="E903" s="1" t="n">
        <f aca="false">SQRT(B903^2+C903^2)</f>
        <v>455.876201145039</v>
      </c>
      <c r="F903" s="1" t="n">
        <f aca="false">ATAN2(C903,B903)*180/PI()</f>
        <v>2.26891162857174</v>
      </c>
      <c r="G903" s="69" t="n">
        <f aca="false">G902+Y902*dt</f>
        <v>1.32159999058308</v>
      </c>
      <c r="H903" s="69" t="n">
        <f aca="false">H902+Z902*dt</f>
        <v>54.2574340632456</v>
      </c>
      <c r="I903" s="69" t="n">
        <f aca="false">I902+AA902*dt</f>
        <v>-84.5027599947899</v>
      </c>
      <c r="J903" s="1" t="n">
        <f aca="false">SQRT(G903^2+H903^2+I903^2)</f>
        <v>100.430733465407</v>
      </c>
      <c r="K903" s="1" t="n">
        <f aca="false">IF(D903&gt;=hwind,SQRT((G903-vxw)^2+(H903-vyw)^2+I903^2),J903)</f>
        <v>100.430733465407</v>
      </c>
      <c r="L903" s="1" t="n">
        <f aca="false">J903/1.467</f>
        <v>68.4599410125473</v>
      </c>
      <c r="M903" s="70" t="n">
        <f aca="false">cd0+cdspin*(spin/1000)*EXP(-A903/(tau*146.7/K903))</f>
        <v>0.456727797252302</v>
      </c>
      <c r="N903" s="71" t="n">
        <f aca="false">(romega/K903)*EXP(-A903/(tau*146.7/K903))</f>
        <v>0.67386738102945</v>
      </c>
      <c r="O903" s="71" t="n">
        <f aca="false">cl2_*N903/(cl0+cl1_*N903)</f>
        <v>0.350201870072124</v>
      </c>
      <c r="P903" s="71" t="n">
        <f aca="false">IF(D903&gt;=hwind,vxw,0)</f>
        <v>0</v>
      </c>
      <c r="Q903" s="71" t="n">
        <f aca="false">IF(D903&gt;=hwind,vyw,0)</f>
        <v>0</v>
      </c>
      <c r="R903" s="70" t="n">
        <f aca="false">-const*$M903*$K903*(G903-P903)</f>
        <v>-0.325411473198813</v>
      </c>
      <c r="S903" s="70" t="n">
        <f aca="false">-const*$M903*$K903*(H903-Q903)</f>
        <v>-13.3595578664605</v>
      </c>
      <c r="T903" s="70" t="n">
        <f aca="false">-const*$M903*$K903*I903</f>
        <v>20.8067250417718</v>
      </c>
      <c r="U903" s="72" t="n">
        <f aca="false">omega*EXP(-A903/tau)*30/PI()</f>
        <v>4872.72363199468</v>
      </c>
      <c r="V903" s="70" t="n">
        <f aca="false">const*($O903/omega)*K903*(wy*I903-wz*(H903-Q903))</f>
        <v>0.137287009716981</v>
      </c>
      <c r="W903" s="70" t="n">
        <f aca="false">const*($O903/omega)*K903*(wz*(G903-P903)-wx*I903)</f>
        <v>15.7315504202568</v>
      </c>
      <c r="X903" s="70" t="n">
        <f aca="false">const*($O903/omega)*K903*(wx*(H903-Q903)-wy*(G903-P903))</f>
        <v>10.1030427669238</v>
      </c>
      <c r="Y903" s="70" t="n">
        <f aca="false">R903+V903</f>
        <v>-0.188124463481832</v>
      </c>
      <c r="Z903" s="70" t="n">
        <f aca="false">S903+W903</f>
        <v>2.37199255379637</v>
      </c>
      <c r="AA903" s="70" t="n">
        <f aca="false">T903+X903-32.174</f>
        <v>-1.26423219130442</v>
      </c>
      <c r="AB903" s="0" t="n">
        <f aca="false">IF(($D903-height)*($D904-height)&lt;0,1,0)</f>
        <v>0</v>
      </c>
    </row>
    <row r="904" customFormat="false" ht="12.75" hidden="false" customHeight="false" outlineLevel="0" collapsed="false">
      <c r="A904" s="0" t="n">
        <f aca="false">A903+dt</f>
        <v>8.71999999999986</v>
      </c>
      <c r="B904" s="70" t="n">
        <f aca="false">B903+G903*dt+0.5*Y903*dt*dt</f>
        <v>18.0611764163866</v>
      </c>
      <c r="C904" s="70" t="n">
        <f aca="false">C903+H903*dt+0.5*Z903*dt*dt</f>
        <v>456.061497772411</v>
      </c>
      <c r="D904" s="70" t="n">
        <f aca="false">D903+I903*dt+0.5*AA903*dt*dt</f>
        <v>-362.03072500316</v>
      </c>
      <c r="E904" s="1" t="n">
        <f aca="false">SQRT(B904^2+C904^2)</f>
        <v>456.418991546099</v>
      </c>
      <c r="F904" s="1" t="n">
        <f aca="false">ATAN2(C904,B904)*180/PI()</f>
        <v>2.26787111167772</v>
      </c>
      <c r="G904" s="69" t="n">
        <f aca="false">G903+Y903*dt</f>
        <v>1.31971874594826</v>
      </c>
      <c r="H904" s="69" t="n">
        <f aca="false">H903+Z903*dt</f>
        <v>54.2811539887836</v>
      </c>
      <c r="I904" s="69" t="n">
        <f aca="false">I903+AA903*dt</f>
        <v>-84.5154023167029</v>
      </c>
      <c r="J904" s="1" t="n">
        <f aca="false">SQRT(G904^2+H904^2+I904^2)</f>
        <v>100.454161509997</v>
      </c>
      <c r="K904" s="1" t="n">
        <f aca="false">IF(D904&gt;=hwind,SQRT((G904-vxw)^2+(H904-vyw)^2+I904^2),J904)</f>
        <v>100.454161509997</v>
      </c>
      <c r="L904" s="1" t="n">
        <f aca="false">J904/1.467</f>
        <v>68.4759110497595</v>
      </c>
      <c r="M904" s="70" t="n">
        <f aca="false">cd0+cdspin*(spin/1000)*EXP(-A904/(tau*146.7/K904))</f>
        <v>0.456684982336748</v>
      </c>
      <c r="N904" s="71" t="n">
        <f aca="false">(romega/K904)*EXP(-A904/(tau*146.7/K904))</f>
        <v>0.673525232359969</v>
      </c>
      <c r="O904" s="71" t="n">
        <f aca="false">cl2_*N904/(cl0+cl1_*N904)</f>
        <v>0.350153751323235</v>
      </c>
      <c r="P904" s="71" t="n">
        <f aca="false">IF(D904&gt;=hwind,vxw,0)</f>
        <v>0</v>
      </c>
      <c r="Q904" s="71" t="n">
        <f aca="false">IF(D904&gt;=hwind,vyw,0)</f>
        <v>0</v>
      </c>
      <c r="R904" s="70" t="n">
        <f aca="false">-const*$M904*$K904*(G904-P904)</f>
        <v>-0.324993596875172</v>
      </c>
      <c r="S904" s="70" t="n">
        <f aca="false">-const*$M904*$K904*(H904-Q904)</f>
        <v>-13.3672629350084</v>
      </c>
      <c r="T904" s="70" t="n">
        <f aca="false">-const*$M904*$K904*I904</f>
        <v>20.8127411045614</v>
      </c>
      <c r="U904" s="72" t="n">
        <f aca="false">omega*EXP(-A904/tau)*30/PI()</f>
        <v>4871.09966146081</v>
      </c>
      <c r="V904" s="70" t="n">
        <f aca="false">const*($O904/omega)*K904*(wy*I904-wz*(H904-Q904))</f>
        <v>0.137712360315679</v>
      </c>
      <c r="W904" s="70" t="n">
        <f aca="false">const*($O904/omega)*K904*(wz*(G904-P904)-wx*I904)</f>
        <v>15.7354641264126</v>
      </c>
      <c r="X904" s="70" t="n">
        <f aca="false">const*($O904/omega)*K904*(wx*(H904-Q904)-wy*(G904-P904))</f>
        <v>10.1084638952893</v>
      </c>
      <c r="Y904" s="70" t="n">
        <f aca="false">R904+V904</f>
        <v>-0.187281236559494</v>
      </c>
      <c r="Z904" s="70" t="n">
        <f aca="false">S904+W904</f>
        <v>2.36820119140423</v>
      </c>
      <c r="AA904" s="70" t="n">
        <f aca="false">T904+X904-32.174</f>
        <v>-1.2527950001493</v>
      </c>
      <c r="AB904" s="0" t="n">
        <f aca="false">IF(($D904-height)*($D905-height)&lt;0,1,0)</f>
        <v>0</v>
      </c>
    </row>
    <row r="905" customFormat="false" ht="12.75" hidden="false" customHeight="false" outlineLevel="0" collapsed="false">
      <c r="A905" s="0" t="n">
        <f aca="false">A904+dt</f>
        <v>8.72999999999986</v>
      </c>
      <c r="B905" s="70" t="n">
        <f aca="false">B904+G904*dt+0.5*Y904*dt*dt</f>
        <v>18.0743642397842</v>
      </c>
      <c r="C905" s="70" t="n">
        <f aca="false">C904+H904*dt+0.5*Z904*dt*dt</f>
        <v>456.604427722358</v>
      </c>
      <c r="D905" s="70" t="n">
        <f aca="false">D904+I904*dt+0.5*AA904*dt*dt</f>
        <v>-362.875941666077</v>
      </c>
      <c r="E905" s="1" t="n">
        <f aca="false">SQRT(B905^2+C905^2)</f>
        <v>456.96201817912</v>
      </c>
      <c r="F905" s="1" t="n">
        <f aca="false">ATAN2(C905,B905)*180/PI()</f>
        <v>2.26682953961534</v>
      </c>
      <c r="G905" s="69" t="n">
        <f aca="false">G904+Y904*dt</f>
        <v>1.31784593358266</v>
      </c>
      <c r="H905" s="69" t="n">
        <f aca="false">H904+Z904*dt</f>
        <v>54.3048360006976</v>
      </c>
      <c r="I905" s="69" t="n">
        <f aca="false">I904+AA904*dt</f>
        <v>-84.5279302667044</v>
      </c>
      <c r="J905" s="1" t="n">
        <f aca="false">SQRT(G905^2+H905^2+I905^2)</f>
        <v>100.477474720159</v>
      </c>
      <c r="K905" s="1" t="n">
        <f aca="false">IF(D905&gt;=hwind,SQRT((G905-vxw)^2+(H905-vyw)^2+I905^2),J905)</f>
        <v>100.477474720159</v>
      </c>
      <c r="L905" s="1" t="n">
        <f aca="false">J905/1.467</f>
        <v>68.4918028085609</v>
      </c>
      <c r="M905" s="70" t="n">
        <f aca="false">cd0+cdspin*(spin/1000)*EXP(-A905/(tau*146.7/K905))</f>
        <v>0.456642198084667</v>
      </c>
      <c r="N905" s="71" t="n">
        <f aca="false">(romega/K905)*EXP(-A905/(tau*146.7/K905))</f>
        <v>0.673184145074075</v>
      </c>
      <c r="O905" s="71" t="n">
        <f aca="false">cl2_*N905/(cl0+cl1_*N905)</f>
        <v>0.350105746338432</v>
      </c>
      <c r="P905" s="71" t="n">
        <f aca="false">IF(D905&gt;=hwind,vxw,0)</f>
        <v>0</v>
      </c>
      <c r="Q905" s="71" t="n">
        <f aca="false">IF(D905&gt;=hwind,vyw,0)</f>
        <v>0</v>
      </c>
      <c r="R905" s="70" t="n">
        <f aca="false">-const*$M905*$K905*(G905-P905)</f>
        <v>-0.324577304772131</v>
      </c>
      <c r="S905" s="70" t="n">
        <f aca="false">-const*$M905*$K905*(H905-Q905)</f>
        <v>-13.3749453225394</v>
      </c>
      <c r="T905" s="70" t="n">
        <f aca="false">-const*$M905*$K905*I905</f>
        <v>20.8187065610524</v>
      </c>
      <c r="U905" s="72" t="n">
        <f aca="false">omega*EXP(-A905/tau)*30/PI()</f>
        <v>4869.47623216024</v>
      </c>
      <c r="V905" s="70" t="n">
        <f aca="false">const*($O905/omega)*K905*(wy*I905-wz*(H905-Q905))</f>
        <v>0.138138373977975</v>
      </c>
      <c r="W905" s="70" t="n">
        <f aca="false">const*($O905/omega)*K905*(wz*(G905-P905)-wx*I905)</f>
        <v>15.7393428581605</v>
      </c>
      <c r="X905" s="70" t="n">
        <f aca="false">const*($O905/omega)*K905*(wx*(H905-Q905)-wy*(G905-P905))</f>
        <v>10.113869759595</v>
      </c>
      <c r="Y905" s="70" t="n">
        <f aca="false">R905+V905</f>
        <v>-0.186438930794156</v>
      </c>
      <c r="Z905" s="70" t="n">
        <f aca="false">S905+W905</f>
        <v>2.3643975356211</v>
      </c>
      <c r="AA905" s="70" t="n">
        <f aca="false">T905+X905-32.174</f>
        <v>-1.24142367935264</v>
      </c>
      <c r="AB905" s="0" t="n">
        <f aca="false">IF(($D905-height)*($D906-height)&lt;0,1,0)</f>
        <v>0</v>
      </c>
    </row>
    <row r="906" customFormat="false" ht="12.75" hidden="false" customHeight="false" outlineLevel="0" collapsed="false">
      <c r="A906" s="0" t="n">
        <f aca="false">A905+dt</f>
        <v>8.73999999999986</v>
      </c>
      <c r="B906" s="70" t="n">
        <f aca="false">B905+G905*dt+0.5*Y905*dt*dt</f>
        <v>18.0875333771735</v>
      </c>
      <c r="C906" s="70" t="n">
        <f aca="false">C905+H905*dt+0.5*Z905*dt*dt</f>
        <v>457.147594302242</v>
      </c>
      <c r="D906" s="70" t="n">
        <f aca="false">D905+I905*dt+0.5*AA905*dt*dt</f>
        <v>-363.721283039928</v>
      </c>
      <c r="E906" s="1" t="n">
        <f aca="false">SQRT(B906^2+C906^2)</f>
        <v>457.505280668975</v>
      </c>
      <c r="F906" s="1" t="n">
        <f aca="false">ATAN2(C906,B906)*180/PI()</f>
        <v>2.26578693018131</v>
      </c>
      <c r="G906" s="69" t="n">
        <f aca="false">G905+Y905*dt</f>
        <v>1.31598154427472</v>
      </c>
      <c r="H906" s="69" t="n">
        <f aca="false">H905+Z905*dt</f>
        <v>54.3284799760538</v>
      </c>
      <c r="I906" s="69" t="n">
        <f aca="false">I905+AA905*dt</f>
        <v>-84.540344503498</v>
      </c>
      <c r="J906" s="1" t="n">
        <f aca="false">SQRT(G906^2+H906^2+I906^2)</f>
        <v>100.500673593282</v>
      </c>
      <c r="K906" s="1" t="n">
        <f aca="false">IF(D906&gt;=hwind,SQRT((G906-vxw)^2+(H906-vyw)^2+I906^2),J906)</f>
        <v>100.500673593282</v>
      </c>
      <c r="L906" s="1" t="n">
        <f aca="false">J906/1.467</f>
        <v>68.5076166280043</v>
      </c>
      <c r="M906" s="70" t="n">
        <f aca="false">cd0+cdspin*(spin/1000)*EXP(-A906/(tau*146.7/K906))</f>
        <v>0.456599444445326</v>
      </c>
      <c r="N906" s="71" t="n">
        <f aca="false">(romega/K906)*EXP(-A906/(tau*146.7/K906))</f>
        <v>0.672844113714848</v>
      </c>
      <c r="O906" s="71" t="n">
        <f aca="false">cl2_*N906/(cl0+cl1_*N906)</f>
        <v>0.350057854640663</v>
      </c>
      <c r="P906" s="71" t="n">
        <f aca="false">IF(D906&gt;=hwind,vxw,0)</f>
        <v>0</v>
      </c>
      <c r="Q906" s="71" t="n">
        <f aca="false">IF(D906&gt;=hwind,vyw,0)</f>
        <v>0</v>
      </c>
      <c r="R906" s="70" t="n">
        <f aca="false">-const*$M906*$K906*(G906-P906)</f>
        <v>-0.324162598719292</v>
      </c>
      <c r="S906" s="70" t="n">
        <f aca="false">-const*$M906*$K906*(H906-Q906)</f>
        <v>-13.3826050449763</v>
      </c>
      <c r="T906" s="70" t="n">
        <f aca="false">-const*$M906*$K906*I906</f>
        <v>20.8246216598591</v>
      </c>
      <c r="U906" s="72" t="n">
        <f aca="false">omega*EXP(-A906/tau)*30/PI()</f>
        <v>4867.85334391258</v>
      </c>
      <c r="V906" s="70" t="n">
        <f aca="false">const*($O906/omega)*K906*(wy*I906-wz*(H906-Q906))</f>
        <v>0.138565037771152</v>
      </c>
      <c r="W906" s="70" t="n">
        <f aca="false">const*($O906/omega)*K906*(wz*(G906-P906)-wx*I906)</f>
        <v>15.7431867936265</v>
      </c>
      <c r="X906" s="70" t="n">
        <f aca="false">const*($O906/omega)*K906*(wx*(H906-Q906)-wy*(G906-P906))</f>
        <v>10.1192603665555</v>
      </c>
      <c r="Y906" s="70" t="n">
        <f aca="false">R906+V906</f>
        <v>-0.18559756094814</v>
      </c>
      <c r="Z906" s="70" t="n">
        <f aca="false">S906+W906</f>
        <v>2.36058174865011</v>
      </c>
      <c r="AA906" s="70" t="n">
        <f aca="false">T906+X906-32.174</f>
        <v>-1.23011797358539</v>
      </c>
      <c r="AB906" s="0" t="n">
        <f aca="false">IF(($D906-height)*($D907-height)&lt;0,1,0)</f>
        <v>0</v>
      </c>
    </row>
    <row r="907" customFormat="false" ht="12.75" hidden="false" customHeight="false" outlineLevel="0" collapsed="false">
      <c r="A907" s="0" t="n">
        <f aca="false">A906+dt</f>
        <v>8.74999999999986</v>
      </c>
      <c r="B907" s="70" t="n">
        <f aca="false">B906+G906*dt+0.5*Y906*dt*dt</f>
        <v>18.1006839127382</v>
      </c>
      <c r="C907" s="70" t="n">
        <f aca="false">C906+H906*dt+0.5*Z906*dt*dt</f>
        <v>457.69099713109</v>
      </c>
      <c r="D907" s="70" t="n">
        <f aca="false">D906+I906*dt+0.5*AA906*dt*dt</f>
        <v>-364.566747990862</v>
      </c>
      <c r="E907" s="1" t="n">
        <f aca="false">SQRT(B907^2+C907^2)</f>
        <v>458.048778639306</v>
      </c>
      <c r="F907" s="1" t="n">
        <f aca="false">ATAN2(C907,B907)*180/PI()</f>
        <v>2.26474330108214</v>
      </c>
      <c r="G907" s="69" t="n">
        <f aca="false">G906+Y906*dt</f>
        <v>1.31412556866524</v>
      </c>
      <c r="H907" s="69" t="n">
        <f aca="false">H906+Z906*dt</f>
        <v>54.3520857935403</v>
      </c>
      <c r="I907" s="69" t="n">
        <f aca="false">I906+AA906*dt</f>
        <v>-84.5526456832338</v>
      </c>
      <c r="J907" s="1" t="n">
        <f aca="false">SQRT(G907^2+H907^2+I907^2)</f>
        <v>100.523758625278</v>
      </c>
      <c r="K907" s="1" t="n">
        <f aca="false">IF(D907&gt;=hwind,SQRT((G907-vxw)^2+(H907-vyw)^2+I907^2),J907)</f>
        <v>100.523758625278</v>
      </c>
      <c r="L907" s="1" t="n">
        <f aca="false">J907/1.467</f>
        <v>68.5233528461333</v>
      </c>
      <c r="M907" s="70" t="n">
        <f aca="false">cd0+cdspin*(spin/1000)*EXP(-A907/(tau*146.7/K907))</f>
        <v>0.456556721367799</v>
      </c>
      <c r="N907" s="71" t="n">
        <f aca="false">(romega/K907)*EXP(-A907/(tau*146.7/K907))</f>
        <v>0.672505132853428</v>
      </c>
      <c r="O907" s="71" t="n">
        <f aca="false">cl2_*N907/(cl0+cl1_*N907)</f>
        <v>0.350010075754216</v>
      </c>
      <c r="P907" s="71" t="n">
        <f aca="false">IF(D907&gt;=hwind,vxw,0)</f>
        <v>0</v>
      </c>
      <c r="Q907" s="71" t="n">
        <f aca="false">IF(D907&gt;=hwind,vyw,0)</f>
        <v>0</v>
      </c>
      <c r="R907" s="70" t="n">
        <f aca="false">-const*$M907*$K907*(G907-P907)</f>
        <v>-0.3237494804795</v>
      </c>
      <c r="S907" s="70" t="n">
        <f aca="false">-const*$M907*$K907*(H907-Q907)</f>
        <v>-13.3902421185737</v>
      </c>
      <c r="T907" s="70" t="n">
        <f aca="false">-const*$M907*$K907*I907</f>
        <v>20.8304866489417</v>
      </c>
      <c r="U907" s="72" t="n">
        <f aca="false">omega*EXP(-A907/tau)*30/PI()</f>
        <v>4866.23099653753</v>
      </c>
      <c r="V907" s="70" t="n">
        <f aca="false">const*($O907/omega)*K907*(wy*I907-wz*(H907-Q907))</f>
        <v>0.13899233883651</v>
      </c>
      <c r="W907" s="70" t="n">
        <f aca="false">const*($O907/omega)*K907*(wz*(G907-P907)-wx*I907)</f>
        <v>15.7469961103947</v>
      </c>
      <c r="X907" s="70" t="n">
        <f aca="false">const*($O907/omega)*K907*(wx*(H907-Q907)-wy*(G907-P907))</f>
        <v>10.124635723123</v>
      </c>
      <c r="Y907" s="70" t="n">
        <f aca="false">R907+V907</f>
        <v>-0.18475714164299</v>
      </c>
      <c r="Z907" s="70" t="n">
        <f aca="false">S907+W907</f>
        <v>2.356753991821</v>
      </c>
      <c r="AA907" s="70" t="n">
        <f aca="false">T907+X907-32.174</f>
        <v>-1.21887762793531</v>
      </c>
      <c r="AB907" s="0" t="n">
        <f aca="false">IF(($D907-height)*($D908-height)&lt;0,1,0)</f>
        <v>0</v>
      </c>
    </row>
    <row r="908" customFormat="false" ht="12.75" hidden="false" customHeight="false" outlineLevel="0" collapsed="false">
      <c r="A908" s="0" t="n">
        <f aca="false">A907+dt</f>
        <v>8.75999999999986</v>
      </c>
      <c r="B908" s="70" t="n">
        <f aca="false">B907+G907*dt+0.5*Y907*dt*dt</f>
        <v>18.1138159305678</v>
      </c>
      <c r="C908" s="70" t="n">
        <f aca="false">C907+H907*dt+0.5*Z907*dt*dt</f>
        <v>458.234635826725</v>
      </c>
      <c r="D908" s="70" t="n">
        <f aca="false">D907+I907*dt+0.5*AA907*dt*dt</f>
        <v>-365.412335391576</v>
      </c>
      <c r="E908" s="1" t="n">
        <f aca="false">SQRT(B908^2+C908^2)</f>
        <v>458.592511712542</v>
      </c>
      <c r="F908" s="1" t="n">
        <f aca="false">ATAN2(C908,B908)*180/PI()</f>
        <v>2.2636986699343</v>
      </c>
      <c r="G908" s="69" t="n">
        <f aca="false">G907+Y907*dt</f>
        <v>1.31227799724881</v>
      </c>
      <c r="H908" s="69" t="n">
        <f aca="false">H907+Z907*dt</f>
        <v>54.3756533334585</v>
      </c>
      <c r="I908" s="69" t="n">
        <f aca="false">I907+AA907*dt</f>
        <v>-84.5648344595132</v>
      </c>
      <c r="J908" s="1" t="n">
        <f aca="false">SQRT(G908^2+H908^2+I908^2)</f>
        <v>100.546730310574</v>
      </c>
      <c r="K908" s="1" t="n">
        <f aca="false">IF(D908&gt;=hwind,SQRT((G908-vxw)^2+(H908-vyw)^2+I908^2),J908)</f>
        <v>100.546730310574</v>
      </c>
      <c r="L908" s="1" t="n">
        <f aca="false">J908/1.467</f>
        <v>68.5390117999826</v>
      </c>
      <c r="M908" s="70" t="n">
        <f aca="false">cd0+cdspin*(spin/1000)*EXP(-A908/(tau*146.7/K908))</f>
        <v>0.456514028800965</v>
      </c>
      <c r="N908" s="71" t="n">
        <f aca="false">(romega/K908)*EXP(-A908/(tau*146.7/K908))</f>
        <v>0.672167197088853</v>
      </c>
      <c r="O908" s="71" t="n">
        <f aca="false">cl2_*N908/(cl0+cl1_*N908)</f>
        <v>0.349962409204717</v>
      </c>
      <c r="P908" s="71" t="n">
        <f aca="false">IF(D908&gt;=hwind,vxw,0)</f>
        <v>0</v>
      </c>
      <c r="Q908" s="71" t="n">
        <f aca="false">IF(D908&gt;=hwind,vyw,0)</f>
        <v>0</v>
      </c>
      <c r="R908" s="70" t="n">
        <f aca="false">-const*$M908*$K908*(G908-P908)</f>
        <v>-0.323337951749338</v>
      </c>
      <c r="S908" s="70" t="n">
        <f aca="false">-const*$M908*$K908*(H908-Q908)</f>
        <v>-13.3978565599153</v>
      </c>
      <c r="T908" s="70" t="n">
        <f aca="false">-const*$M908*$K908*I908</f>
        <v>20.8363017756035</v>
      </c>
      <c r="U908" s="72" t="n">
        <f aca="false">omega*EXP(-A908/tau)*30/PI()</f>
        <v>4864.60918985482</v>
      </c>
      <c r="V908" s="70" t="n">
        <f aca="false">const*($O908/omega)*K908*(wy*I908-wz*(H908-Q908))</f>
        <v>0.139420264389239</v>
      </c>
      <c r="W908" s="70" t="n">
        <f aca="false">const*($O908/omega)*K908*(wz*(G908-P908)-wx*I908)</f>
        <v>15.7507709855067</v>
      </c>
      <c r="X908" s="70" t="n">
        <f aca="false">const*($O908/omega)*K908*(wx*(H908-Q908)-wy*(G908-P908))</f>
        <v>10.1299958364853</v>
      </c>
      <c r="Y908" s="70" t="n">
        <f aca="false">R908+V908</f>
        <v>-0.183917687360099</v>
      </c>
      <c r="Z908" s="70" t="n">
        <f aca="false">S908+W908</f>
        <v>2.35291442559139</v>
      </c>
      <c r="AA908" s="70" t="n">
        <f aca="false">T908+X908-32.174</f>
        <v>-1.20770238791117</v>
      </c>
      <c r="AB908" s="0" t="n">
        <f aca="false">IF(($D908-height)*($D909-height)&lt;0,1,0)</f>
        <v>0</v>
      </c>
    </row>
    <row r="909" customFormat="false" ht="12.75" hidden="false" customHeight="false" outlineLevel="0" collapsed="false">
      <c r="A909" s="0" t="n">
        <f aca="false">A908+dt</f>
        <v>8.76999999999986</v>
      </c>
      <c r="B909" s="70" t="n">
        <f aca="false">B908+G908*dt+0.5*Y908*dt*dt</f>
        <v>18.1269295146559</v>
      </c>
      <c r="C909" s="70" t="n">
        <f aca="false">C908+H908*dt+0.5*Z908*dt*dt</f>
        <v>458.778510005781</v>
      </c>
      <c r="D909" s="70" t="n">
        <f aca="false">D908+I908*dt+0.5*AA908*dt*dt</f>
        <v>-366.25804412129</v>
      </c>
      <c r="E909" s="1" t="n">
        <f aca="false">SQRT(B909^2+C909^2)</f>
        <v>459.136479509909</v>
      </c>
      <c r="F909" s="1" t="n">
        <f aca="false">ATAN2(C909,B909)*180/PI()</f>
        <v>2.26265305426439</v>
      </c>
      <c r="G909" s="69" t="n">
        <f aca="false">G908+Y908*dt</f>
        <v>1.31043882037521</v>
      </c>
      <c r="H909" s="69" t="n">
        <f aca="false">H908+Z908*dt</f>
        <v>54.3991824777145</v>
      </c>
      <c r="I909" s="69" t="n">
        <f aca="false">I908+AA908*dt</f>
        <v>-84.5769114833923</v>
      </c>
      <c r="J909" s="1" t="n">
        <f aca="false">SQRT(G909^2+H909^2+I909^2)</f>
        <v>100.569589142122</v>
      </c>
      <c r="K909" s="1" t="n">
        <f aca="false">IF(D909&gt;=hwind,SQRT((G909-vxw)^2+(H909-vyw)^2+I909^2),J909)</f>
        <v>100.569589142122</v>
      </c>
      <c r="L909" s="1" t="n">
        <f aca="false">J909/1.467</f>
        <v>68.5545938255773</v>
      </c>
      <c r="M909" s="70" t="n">
        <f aca="false">cd0+cdspin*(spin/1000)*EXP(-A909/(tau*146.7/K909))</f>
        <v>0.456471366693517</v>
      </c>
      <c r="N909" s="71" t="n">
        <f aca="false">(romega/K909)*EXP(-A909/(tau*146.7/K909))</f>
        <v>0.671830301047916</v>
      </c>
      <c r="O909" s="71" t="n">
        <f aca="false">cl2_*N909/(cl0+cl1_*N909)</f>
        <v>0.349914854519133</v>
      </c>
      <c r="P909" s="71" t="n">
        <f aca="false">IF(D909&gt;=hwind,vxw,0)</f>
        <v>0</v>
      </c>
      <c r="Q909" s="71" t="n">
        <f aca="false">IF(D909&gt;=hwind,vyw,0)</f>
        <v>0</v>
      </c>
      <c r="R909" s="70" t="n">
        <f aca="false">-const*$M909*$K909*(G909-P909)</f>
        <v>-0.322928014159627</v>
      </c>
      <c r="S909" s="70" t="n">
        <f aca="false">-const*$M909*$K909*(H909-Q909)</f>
        <v>-13.4054483859122</v>
      </c>
      <c r="T909" s="70" t="n">
        <f aca="false">-const*$M909*$K909*I909</f>
        <v>20.8420672864883</v>
      </c>
      <c r="U909" s="72" t="n">
        <f aca="false">omega*EXP(-A909/tau)*30/PI()</f>
        <v>4862.98792368424</v>
      </c>
      <c r="V909" s="70" t="n">
        <f aca="false">const*($O909/omega)*K909*(wy*I909-wz*(H909-Q909))</f>
        <v>0.139848801718279</v>
      </c>
      <c r="W909" s="70" t="n">
        <f aca="false">const*($O909/omega)*K909*(wz*(G909-P909)-wx*I909)</f>
        <v>15.7545115954605</v>
      </c>
      <c r="X909" s="70" t="n">
        <f aca="false">const*($O909/omega)*K909*(wx*(H909-Q909)-wy*(G909-P909))</f>
        <v>10.1353407140647</v>
      </c>
      <c r="Y909" s="70" t="n">
        <f aca="false">R909+V909</f>
        <v>-0.183079212441349</v>
      </c>
      <c r="Z909" s="70" t="n">
        <f aca="false">S909+W909</f>
        <v>2.34906320954826</v>
      </c>
      <c r="AA909" s="70" t="n">
        <f aca="false">T909+X909-32.174</f>
        <v>-1.19659199944696</v>
      </c>
      <c r="AB909" s="0" t="n">
        <f aca="false">IF(($D909-height)*($D910-height)&lt;0,1,0)</f>
        <v>0</v>
      </c>
    </row>
    <row r="910" customFormat="false" ht="12.75" hidden="false" customHeight="false" outlineLevel="0" collapsed="false">
      <c r="A910" s="0" t="n">
        <f aca="false">A909+dt</f>
        <v>8.77999999999986</v>
      </c>
      <c r="B910" s="70" t="n">
        <f aca="false">B909+G909*dt+0.5*Y909*dt*dt</f>
        <v>18.140024748899</v>
      </c>
      <c r="C910" s="70" t="n">
        <f aca="false">C909+H909*dt+0.5*Z909*dt*dt</f>
        <v>459.322619283718</v>
      </c>
      <c r="D910" s="70" t="n">
        <f aca="false">D909+I909*dt+0.5*AA909*dt*dt</f>
        <v>-367.103873065724</v>
      </c>
      <c r="E910" s="1" t="n">
        <f aca="false">SQRT(B910^2+C910^2)</f>
        <v>459.680681651455</v>
      </c>
      <c r="F910" s="1" t="n">
        <f aca="false">ATAN2(C910,B910)*180/PI()</f>
        <v>2.26160647150931</v>
      </c>
      <c r="G910" s="69" t="n">
        <f aca="false">G909+Y909*dt</f>
        <v>1.3086080282508</v>
      </c>
      <c r="H910" s="69" t="n">
        <f aca="false">H909+Z909*dt</f>
        <v>54.4226731098099</v>
      </c>
      <c r="I910" s="69" t="n">
        <f aca="false">I909+AA909*dt</f>
        <v>-84.5888774033867</v>
      </c>
      <c r="J910" s="1" t="n">
        <f aca="false">SQRT(G910^2+H910^2+I910^2)</f>
        <v>100.592335611388</v>
      </c>
      <c r="K910" s="1" t="n">
        <f aca="false">IF(D910&gt;=hwind,SQRT((G910-vxw)^2+(H910-vyw)^2+I910^2),J910)</f>
        <v>100.592335611388</v>
      </c>
      <c r="L910" s="1" t="n">
        <f aca="false">J910/1.467</f>
        <v>68.5700992579329</v>
      </c>
      <c r="M910" s="70" t="n">
        <f aca="false">cd0+cdspin*(spin/1000)*EXP(-A910/(tau*146.7/K910))</f>
        <v>0.456428734993963</v>
      </c>
      <c r="N910" s="71" t="n">
        <f aca="false">(romega/K910)*EXP(-A910/(tau*146.7/K910))</f>
        <v>0.671494439385001</v>
      </c>
      <c r="O910" s="71" t="n">
        <f aca="false">cl2_*N910/(cl0+cl1_*N910)</f>
        <v>0.349867411225767</v>
      </c>
      <c r="P910" s="71" t="n">
        <f aca="false">IF(D910&gt;=hwind,vxw,0)</f>
        <v>0</v>
      </c>
      <c r="Q910" s="71" t="n">
        <f aca="false">IF(D910&gt;=hwind,vyw,0)</f>
        <v>0</v>
      </c>
      <c r="R910" s="70" t="n">
        <f aca="false">-const*$M910*$K910*(G910-P910)</f>
        <v>-0.322519669275927</v>
      </c>
      <c r="S910" s="70" t="n">
        <f aca="false">-const*$M910*$K910*(H910-Q910)</f>
        <v>-13.4130176137998</v>
      </c>
      <c r="T910" s="70" t="n">
        <f aca="false">-const*$M910*$K910*I910</f>
        <v>20.8477834275778</v>
      </c>
      <c r="U910" s="72" t="n">
        <f aca="false">omega*EXP(-A910/tau)*30/PI()</f>
        <v>4861.36719784566</v>
      </c>
      <c r="V910" s="70" t="n">
        <f aca="false">const*($O910/omega)*K910*(wy*I910-wz*(H910-Q910))</f>
        <v>0.140277938186184</v>
      </c>
      <c r="W910" s="70" t="n">
        <f aca="false">const*($O910/omega)*K910*(wz*(G910-P910)-wx*I910)</f>
        <v>15.7582181162091</v>
      </c>
      <c r="X910" s="70" t="n">
        <f aca="false">const*($O910/omega)*K910*(wx*(H910-Q910)-wy*(G910-P910))</f>
        <v>10.1406703635162</v>
      </c>
      <c r="Y910" s="70" t="n">
        <f aca="false">R910+V910</f>
        <v>-0.182241731089743</v>
      </c>
      <c r="Z910" s="70" t="n">
        <f aca="false">S910+W910</f>
        <v>2.34520050240927</v>
      </c>
      <c r="AA910" s="70" t="n">
        <f aca="false">T910+X910-32.174</f>
        <v>-1.18554620890595</v>
      </c>
      <c r="AB910" s="0" t="n">
        <f aca="false">IF(($D910-height)*($D911-height)&lt;0,1,0)</f>
        <v>0</v>
      </c>
    </row>
    <row r="911" customFormat="false" ht="12.75" hidden="false" customHeight="false" outlineLevel="0" collapsed="false">
      <c r="A911" s="0" t="n">
        <f aca="false">A910+dt</f>
        <v>8.78999999999986</v>
      </c>
      <c r="B911" s="70" t="n">
        <f aca="false">B910+G910*dt+0.5*Y910*dt*dt</f>
        <v>18.153101717095</v>
      </c>
      <c r="C911" s="70" t="n">
        <f aca="false">C910+H910*dt+0.5*Z910*dt*dt</f>
        <v>459.866963274841</v>
      </c>
      <c r="D911" s="70" t="n">
        <f aca="false">D910+I910*dt+0.5*AA910*dt*dt</f>
        <v>-367.949821117069</v>
      </c>
      <c r="E911" s="1" t="n">
        <f aca="false">SQRT(B911^2+C911^2)</f>
        <v>460.225117756056</v>
      </c>
      <c r="F911" s="1" t="n">
        <f aca="false">ATAN2(C911,B911)*180/PI()</f>
        <v>2.26055893901638</v>
      </c>
      <c r="G911" s="69" t="n">
        <f aca="false">G910+Y910*dt</f>
        <v>1.3067856109399</v>
      </c>
      <c r="H911" s="69" t="n">
        <f aca="false">H910+Z910*dt</f>
        <v>54.446125114834</v>
      </c>
      <c r="I911" s="69" t="n">
        <f aca="false">I910+AA910*dt</f>
        <v>-84.6007328654758</v>
      </c>
      <c r="J911" s="1" t="n">
        <f aca="false">SQRT(G911^2+H911^2+I911^2)</f>
        <v>100.614970208358</v>
      </c>
      <c r="K911" s="1" t="n">
        <f aca="false">IF(D911&gt;=hwind,SQRT((G911-vxw)^2+(H911-vyw)^2+I911^2),J911)</f>
        <v>100.614970208358</v>
      </c>
      <c r="L911" s="1" t="n">
        <f aca="false">J911/1.467</f>
        <v>68.5855284310551</v>
      </c>
      <c r="M911" s="70" t="n">
        <f aca="false">cd0+cdspin*(spin/1000)*EXP(-A911/(tau*146.7/K911))</f>
        <v>0.456386133650627</v>
      </c>
      <c r="N911" s="71" t="n">
        <f aca="false">(romega/K911)*EXP(-A911/(tau*146.7/K911))</f>
        <v>0.671159606781938</v>
      </c>
      <c r="O911" s="71" t="n">
        <f aca="false">cl2_*N911/(cl0+cl1_*N911)</f>
        <v>0.349820078854263</v>
      </c>
      <c r="P911" s="71" t="n">
        <f aca="false">IF(D911&gt;=hwind,vxw,0)</f>
        <v>0</v>
      </c>
      <c r="Q911" s="71" t="n">
        <f aca="false">IF(D911&gt;=hwind,vyw,0)</f>
        <v>0</v>
      </c>
      <c r="R911" s="70" t="n">
        <f aca="false">-const*$M911*$K911*(G911-P911)</f>
        <v>-0.322112918599026</v>
      </c>
      <c r="S911" s="70" t="n">
        <f aca="false">-const*$M911*$K911*(H911-Q911)</f>
        <v>-13.4205642611361</v>
      </c>
      <c r="T911" s="70" t="n">
        <f aca="false">-const*$M911*$K911*I911</f>
        <v>20.8534504441894</v>
      </c>
      <c r="U911" s="72" t="n">
        <f aca="false">omega*EXP(-A911/tau)*30/PI()</f>
        <v>4859.74701215899</v>
      </c>
      <c r="V911" s="70" t="n">
        <f aca="false">const*($O911/omega)*K911*(wy*I911-wz*(H911-Q911))</f>
        <v>0.14070766122898</v>
      </c>
      <c r="W911" s="70" t="n">
        <f aca="false">const*($O911/omega)*K911*(wz*(G911-P911)-wx*I911)</f>
        <v>15.7618907231604</v>
      </c>
      <c r="X911" s="70" t="n">
        <f aca="false">const*($O911/omega)*K911*(wx*(H911-Q911)-wy*(G911-P911))</f>
        <v>10.1459847927258</v>
      </c>
      <c r="Y911" s="70" t="n">
        <f aca="false">R911+V911</f>
        <v>-0.181405257370046</v>
      </c>
      <c r="Z911" s="70" t="n">
        <f aca="false">S911+W911</f>
        <v>2.34132646202431</v>
      </c>
      <c r="AA911" s="70" t="n">
        <f aca="false">T911+X911-32.174</f>
        <v>-1.17456476308477</v>
      </c>
      <c r="AB911" s="0" t="n">
        <f aca="false">IF(($D911-height)*($D912-height)&lt;0,1,0)</f>
        <v>0</v>
      </c>
    </row>
    <row r="912" customFormat="false" ht="12.75" hidden="false" customHeight="false" outlineLevel="0" collapsed="false">
      <c r="A912" s="0" t="n">
        <f aca="false">A911+dt</f>
        <v>8.79999999999986</v>
      </c>
      <c r="B912" s="70" t="n">
        <f aca="false">B911+G911*dt+0.5*Y911*dt*dt</f>
        <v>18.1661605029415</v>
      </c>
      <c r="C912" s="70" t="n">
        <f aca="false">C911+H911*dt+0.5*Z911*dt*dt</f>
        <v>460.411541592313</v>
      </c>
      <c r="D912" s="70" t="n">
        <f aca="false">D911+I911*dt+0.5*AA911*dt*dt</f>
        <v>-368.795887173962</v>
      </c>
      <c r="E912" s="1" t="n">
        <f aca="false">SQRT(B912^2+C912^2)</f>
        <v>460.769787441439</v>
      </c>
      <c r="F912" s="1" t="n">
        <f aca="false">ATAN2(C912,B912)*180/PI()</f>
        <v>2.25951047404356</v>
      </c>
      <c r="G912" s="69" t="n">
        <f aca="false">G911+Y911*dt</f>
        <v>1.3049715583662</v>
      </c>
      <c r="H912" s="69" t="n">
        <f aca="false">H911+Z911*dt</f>
        <v>54.4695383794543</v>
      </c>
      <c r="I912" s="69" t="n">
        <f aca="false">I911+AA911*dt</f>
        <v>-84.6124785131067</v>
      </c>
      <c r="J912" s="1" t="n">
        <f aca="false">SQRT(G912^2+H912^2+I912^2)</f>
        <v>100.637493421537</v>
      </c>
      <c r="K912" s="1" t="n">
        <f aca="false">IF(D912&gt;=hwind,SQRT((G912-vxw)^2+(H912-vyw)^2+I912^2),J912)</f>
        <v>100.637493421537</v>
      </c>
      <c r="L912" s="1" t="n">
        <f aca="false">J912/1.467</f>
        <v>68.6008816779394</v>
      </c>
      <c r="M912" s="70" t="n">
        <f aca="false">cd0+cdspin*(spin/1000)*EXP(-A912/(tau*146.7/K912))</f>
        <v>0.456343562611653</v>
      </c>
      <c r="N912" s="71" t="n">
        <f aca="false">(romega/K912)*EXP(-A912/(tau*146.7/K912))</f>
        <v>0.670825797947852</v>
      </c>
      <c r="O912" s="71" t="n">
        <f aca="false">cl2_*N912/(cl0+cl1_*N912)</f>
        <v>0.349772856935601</v>
      </c>
      <c r="P912" s="71" t="n">
        <f aca="false">IF(D912&gt;=hwind,vxw,0)</f>
        <v>0</v>
      </c>
      <c r="Q912" s="71" t="n">
        <f aca="false">IF(D912&gt;=hwind,vyw,0)</f>
        <v>0</v>
      </c>
      <c r="R912" s="70" t="n">
        <f aca="false">-const*$M912*$K912*(G912-P912)</f>
        <v>-0.321707763565438</v>
      </c>
      <c r="S912" s="70" t="n">
        <f aca="false">-const*$M912*$K912*(H912-Q912)</f>
        <v>-13.4280883457988</v>
      </c>
      <c r="T912" s="70" t="n">
        <f aca="false">-const*$M912*$K912*I912</f>
        <v>20.8590685809734</v>
      </c>
      <c r="U912" s="72" t="n">
        <f aca="false">omega*EXP(-A912/tau)*30/PI()</f>
        <v>4858.12736644422</v>
      </c>
      <c r="V912" s="70" t="n">
        <f aca="false">const*($O912/omega)*K912*(wy*I912-wz*(H912-Q912))</f>
        <v>0.141137958356022</v>
      </c>
      <c r="W912" s="70" t="n">
        <f aca="false">const*($O912/omega)*K912*(wz*(G912-P912)-wx*I912)</f>
        <v>15.7655295911756</v>
      </c>
      <c r="X912" s="70" t="n">
        <f aca="false">const*($O912/omega)*K912*(wx*(H912-Q912)-wy*(G912-P912))</f>
        <v>10.1512840098092</v>
      </c>
      <c r="Y912" s="70" t="n">
        <f aca="false">R912+V912</f>
        <v>-0.180569805209416</v>
      </c>
      <c r="Z912" s="70" t="n">
        <f aca="false">S912+W912</f>
        <v>2.33744124537686</v>
      </c>
      <c r="AA912" s="70" t="n">
        <f aca="false">T912+X912-32.174</f>
        <v>-1.16364740921742</v>
      </c>
      <c r="AB912" s="0" t="n">
        <f aca="false">IF(($D912-height)*($D913-height)&lt;0,1,0)</f>
        <v>0</v>
      </c>
    </row>
    <row r="913" customFormat="false" ht="12.75" hidden="false" customHeight="false" outlineLevel="0" collapsed="false">
      <c r="A913" s="0" t="n">
        <f aca="false">A912+dt</f>
        <v>8.80999999999986</v>
      </c>
      <c r="B913" s="70" t="n">
        <f aca="false">B912+G912*dt+0.5*Y912*dt*dt</f>
        <v>18.1792011900349</v>
      </c>
      <c r="C913" s="70" t="n">
        <f aca="false">C912+H912*dt+0.5*Z912*dt*dt</f>
        <v>460.95635384817</v>
      </c>
      <c r="D913" s="70" t="n">
        <f aca="false">D912+I912*dt+0.5*AA912*dt*dt</f>
        <v>-369.642070141463</v>
      </c>
      <c r="E913" s="1" t="n">
        <f aca="false">SQRT(B913^2+C913^2)</f>
        <v>461.314690324194</v>
      </c>
      <c r="F913" s="1" t="n">
        <f aca="false">ATAN2(C913,B913)*180/PI()</f>
        <v>2.25846109375958</v>
      </c>
      <c r="G913" s="69" t="n">
        <f aca="false">G912+Y912*dt</f>
        <v>1.3031658603141</v>
      </c>
      <c r="H913" s="69" t="n">
        <f aca="false">H912+Z912*dt</f>
        <v>54.492912791908</v>
      </c>
      <c r="I913" s="69" t="n">
        <f aca="false">I912+AA912*dt</f>
        <v>-84.6241149871988</v>
      </c>
      <c r="J913" s="1" t="n">
        <f aca="false">SQRT(G913^2+H913^2+I913^2)</f>
        <v>100.659905737948</v>
      </c>
      <c r="K913" s="1" t="n">
        <f aca="false">IF(D913&gt;=hwind,SQRT((G913-vxw)^2+(H913-vyw)^2+I913^2),J913)</f>
        <v>100.659905737948</v>
      </c>
      <c r="L913" s="1" t="n">
        <f aca="false">J913/1.467</f>
        <v>68.6161593305714</v>
      </c>
      <c r="M913" s="70" t="n">
        <f aca="false">cd0+cdspin*(spin/1000)*EXP(-A913/(tau*146.7/K913))</f>
        <v>0.45630102182501</v>
      </c>
      <c r="N913" s="71" t="n">
        <f aca="false">(romega/K913)*EXP(-A913/(tau*146.7/K913))</f>
        <v>0.670493007619007</v>
      </c>
      <c r="O913" s="71" t="n">
        <f aca="false">cl2_*N913/(cl0+cl1_*N913)</f>
        <v>0.349725745002101</v>
      </c>
      <c r="P913" s="71" t="n">
        <f aca="false">IF(D913&gt;=hwind,vxw,0)</f>
        <v>0</v>
      </c>
      <c r="Q913" s="71" t="n">
        <f aca="false">IF(D913&gt;=hwind,vyw,0)</f>
        <v>0</v>
      </c>
      <c r="R913" s="70" t="n">
        <f aca="false">-const*$M913*$K913*(G913-P913)</f>
        <v>-0.321304205547895</v>
      </c>
      <c r="S913" s="70" t="n">
        <f aca="false">-const*$M913*$K913*(H913-Q913)</f>
        <v>-13.4355898859832</v>
      </c>
      <c r="T913" s="70" t="n">
        <f aca="false">-const*$M913*$K913*I913</f>
        <v>20.8646380819108</v>
      </c>
      <c r="U913" s="72" t="n">
        <f aca="false">omega*EXP(-A913/tau)*30/PI()</f>
        <v>4856.50826052138</v>
      </c>
      <c r="V913" s="70" t="n">
        <f aca="false">const*($O913/omega)*K913*(wy*I913-wz*(H913-Q913))</f>
        <v>0.141568817149844</v>
      </c>
      <c r="W913" s="70" t="n">
        <f aca="false">const*($O913/omega)*K913*(wz*(G913-P913)-wx*I913)</f>
        <v>15.7691348945688</v>
      </c>
      <c r="X913" s="70" t="n">
        <f aca="false">const*($O913/omega)*K913*(wx*(H913-Q913)-wy*(G913-P913))</f>
        <v>10.15656802311</v>
      </c>
      <c r="Y913" s="70" t="n">
        <f aca="false">R913+V913</f>
        <v>-0.179735388398051</v>
      </c>
      <c r="Z913" s="70" t="n">
        <f aca="false">S913+W913</f>
        <v>2.33354500858561</v>
      </c>
      <c r="AA913" s="70" t="n">
        <f aca="false">T913+X913-32.174</f>
        <v>-1.15279389497923</v>
      </c>
      <c r="AB913" s="0" t="n">
        <f aca="false">IF(($D913-height)*($D914-height)&lt;0,1,0)</f>
        <v>0</v>
      </c>
    </row>
    <row r="914" customFormat="false" ht="12.75" hidden="false" customHeight="false" outlineLevel="0" collapsed="false">
      <c r="A914" s="0" t="n">
        <f aca="false">A913+dt</f>
        <v>8.81999999999986</v>
      </c>
      <c r="B914" s="70" t="n">
        <f aca="false">B913+G913*dt+0.5*Y913*dt*dt</f>
        <v>18.1922238618686</v>
      </c>
      <c r="C914" s="70" t="n">
        <f aca="false">C913+H913*dt+0.5*Z913*dt*dt</f>
        <v>461.501399653339</v>
      </c>
      <c r="D914" s="70" t="n">
        <f aca="false">D913+I913*dt+0.5*AA913*dt*dt</f>
        <v>-370.48836893103</v>
      </c>
      <c r="E914" s="1" t="n">
        <f aca="false">SQRT(B914^2+C914^2)</f>
        <v>461.859826019791</v>
      </c>
      <c r="F914" s="1" t="n">
        <f aca="false">ATAN2(C914,B914)*180/PI()</f>
        <v>2.25741081524414</v>
      </c>
      <c r="G914" s="69" t="n">
        <f aca="false">G913+Y913*dt</f>
        <v>1.30136850643012</v>
      </c>
      <c r="H914" s="69" t="n">
        <f aca="false">H913+Z913*dt</f>
        <v>54.5162482419939</v>
      </c>
      <c r="I914" s="69" t="n">
        <f aca="false">I913+AA913*dt</f>
        <v>-84.6356429261486</v>
      </c>
      <c r="J914" s="1" t="n">
        <f aca="false">SQRT(G914^2+H914^2+I914^2)</f>
        <v>100.682207643132</v>
      </c>
      <c r="K914" s="1" t="n">
        <f aca="false">IF(D914&gt;=hwind,SQRT((G914-vxw)^2+(H914-vyw)^2+I914^2),J914)</f>
        <v>100.682207643132</v>
      </c>
      <c r="L914" s="1" t="n">
        <f aca="false">J914/1.467</f>
        <v>68.6313617199264</v>
      </c>
      <c r="M914" s="70" t="n">
        <f aca="false">cd0+cdspin*(spin/1000)*EXP(-A914/(tau*146.7/K914))</f>
        <v>0.456258511238492</v>
      </c>
      <c r="N914" s="71" t="n">
        <f aca="false">(romega/K914)*EXP(-A914/(tau*146.7/K914))</f>
        <v>0.670161230558663</v>
      </c>
      <c r="O914" s="71" t="n">
        <f aca="false">cl2_*N914/(cl0+cl1_*N914)</f>
        <v>0.349678742587421</v>
      </c>
      <c r="P914" s="71" t="n">
        <f aca="false">IF(D914&gt;=hwind,vxw,0)</f>
        <v>0</v>
      </c>
      <c r="Q914" s="71" t="n">
        <f aca="false">IF(D914&gt;=hwind,vyw,0)</f>
        <v>0</v>
      </c>
      <c r="R914" s="70" t="n">
        <f aca="false">-const*$M914*$K914*(G914-P914)</f>
        <v>-0.320902245855841</v>
      </c>
      <c r="S914" s="70" t="n">
        <f aca="false">-const*$M914*$K914*(H914-Q914)</f>
        <v>-13.4430689001999</v>
      </c>
      <c r="T914" s="70" t="n">
        <f aca="false">-const*$M914*$K914*I914</f>
        <v>20.8701591903111</v>
      </c>
      <c r="U914" s="72" t="n">
        <f aca="false">omega*EXP(-A914/tau)*30/PI()</f>
        <v>4854.88969421058</v>
      </c>
      <c r="V914" s="70" t="n">
        <f aca="false">const*($O914/omega)*K914*(wy*I914-wz*(H914-Q914))</f>
        <v>0.14200022526602</v>
      </c>
      <c r="W914" s="70" t="n">
        <f aca="false">const*($O914/omega)*K914*(wz*(G914-P914)-wx*I914)</f>
        <v>15.7727068071058</v>
      </c>
      <c r="X914" s="70" t="n">
        <f aca="false">const*($O914/omega)*K914*(wx*(H914-Q914)-wy*(G914-P914))</f>
        <v>10.1618368411982</v>
      </c>
      <c r="Y914" s="70" t="n">
        <f aca="false">R914+V914</f>
        <v>-0.178902020589821</v>
      </c>
      <c r="Z914" s="70" t="n">
        <f aca="false">S914+W914</f>
        <v>2.32963790690593</v>
      </c>
      <c r="AA914" s="70" t="n">
        <f aca="false">T914+X914-32.174</f>
        <v>-1.14200396849065</v>
      </c>
      <c r="AB914" s="0" t="n">
        <f aca="false">IF(($D914-height)*($D915-height)&lt;0,1,0)</f>
        <v>0</v>
      </c>
    </row>
    <row r="915" customFormat="false" ht="12.75" hidden="false" customHeight="false" outlineLevel="0" collapsed="false">
      <c r="A915" s="0" t="n">
        <f aca="false">A914+dt</f>
        <v>8.82999999999986</v>
      </c>
      <c r="B915" s="70" t="n">
        <f aca="false">B914+G914*dt+0.5*Y914*dt*dt</f>
        <v>18.2052286018319</v>
      </c>
      <c r="C915" s="70" t="n">
        <f aca="false">C914+H914*dt+0.5*Z914*dt*dt</f>
        <v>462.046678617655</v>
      </c>
      <c r="D915" s="70" t="n">
        <f aca="false">D914+I914*dt+0.5*AA914*dt*dt</f>
        <v>-371.33478246049</v>
      </c>
      <c r="E915" s="1" t="n">
        <f aca="false">SQRT(B915^2+C915^2)</f>
        <v>462.405194142595</v>
      </c>
      <c r="F915" s="1" t="n">
        <f aca="false">ATAN2(C915,B915)*180/PI()</f>
        <v>2.25635965548806</v>
      </c>
      <c r="G915" s="69" t="n">
        <f aca="false">G914+Y914*dt</f>
        <v>1.29957948622423</v>
      </c>
      <c r="H915" s="69" t="n">
        <f aca="false">H914+Z914*dt</f>
        <v>54.539544621063</v>
      </c>
      <c r="I915" s="69" t="n">
        <f aca="false">I914+AA914*dt</f>
        <v>-84.6470629658335</v>
      </c>
      <c r="J915" s="1" t="n">
        <f aca="false">SQRT(G915^2+H915^2+I915^2)</f>
        <v>100.704399621147</v>
      </c>
      <c r="K915" s="1" t="n">
        <f aca="false">IF(D915&gt;=hwind,SQRT((G915-vxw)^2+(H915-vyw)^2+I915^2),J915)</f>
        <v>100.704399621147</v>
      </c>
      <c r="L915" s="1" t="n">
        <f aca="false">J915/1.467</f>
        <v>68.6464891759695</v>
      </c>
      <c r="M915" s="70" t="n">
        <f aca="false">cd0+cdspin*(spin/1000)*EXP(-A915/(tau*146.7/K915))</f>
        <v>0.456216030799722</v>
      </c>
      <c r="N915" s="71" t="n">
        <f aca="false">(romega/K915)*EXP(-A915/(tau*146.7/K915))</f>
        <v>0.669830461556926</v>
      </c>
      <c r="O915" s="71" t="n">
        <f aca="false">cl2_*N915/(cl0+cl1_*N915)</f>
        <v>0.349631849226554</v>
      </c>
      <c r="P915" s="71" t="n">
        <f aca="false">IF(D915&gt;=hwind,vxw,0)</f>
        <v>0</v>
      </c>
      <c r="Q915" s="71" t="n">
        <f aca="false">IF(D915&gt;=hwind,vyw,0)</f>
        <v>0</v>
      </c>
      <c r="R915" s="70" t="n">
        <f aca="false">-const*$M915*$K915*(G915-P915)</f>
        <v>-0.320501885735916</v>
      </c>
      <c r="S915" s="70" t="n">
        <f aca="false">-const*$M915*$K915*(H915-Q915)</f>
        <v>-13.4505254072723</v>
      </c>
      <c r="T915" s="70" t="n">
        <f aca="false">-const*$M915*$K915*I915</f>
        <v>20.87563214881</v>
      </c>
      <c r="U915" s="72" t="n">
        <f aca="false">omega*EXP(-A915/tau)*30/PI()</f>
        <v>4853.27166733197</v>
      </c>
      <c r="V915" s="70" t="n">
        <f aca="false">const*($O915/omega)*K915*(wy*I915-wz*(H915-Q915))</f>
        <v>0.142432170433003</v>
      </c>
      <c r="W915" s="70" t="n">
        <f aca="false">const*($O915/omega)*K915*(wz*(G915-P915)-wx*I915)</f>
        <v>15.7762455020037</v>
      </c>
      <c r="X915" s="70" t="n">
        <f aca="false">const*($O915/omega)*K915*(wx*(H915-Q915)-wy*(G915-P915))</f>
        <v>10.1670904728688</v>
      </c>
      <c r="Y915" s="70" t="n">
        <f aca="false">R915+V915</f>
        <v>-0.178069715302913</v>
      </c>
      <c r="Z915" s="70" t="n">
        <f aca="false">S915+W915</f>
        <v>2.32572009473146</v>
      </c>
      <c r="AA915" s="70" t="n">
        <f aca="false">T915+X915-32.174</f>
        <v>-1.1312773783212</v>
      </c>
      <c r="AB915" s="0" t="n">
        <f aca="false">IF(($D915-height)*($D916-height)&lt;0,1,0)</f>
        <v>0</v>
      </c>
    </row>
    <row r="916" customFormat="false" ht="12.75" hidden="false" customHeight="false" outlineLevel="0" collapsed="false">
      <c r="A916" s="0" t="n">
        <f aca="false">A915+dt</f>
        <v>8.83999999999986</v>
      </c>
      <c r="B916" s="70" t="n">
        <f aca="false">B915+G915*dt+0.5*Y915*dt*dt</f>
        <v>18.2182154932084</v>
      </c>
      <c r="C916" s="70" t="n">
        <f aca="false">C915+H915*dt+0.5*Z915*dt*dt</f>
        <v>462.59219034987</v>
      </c>
      <c r="D916" s="70" t="n">
        <f aca="false">D915+I915*dt+0.5*AA915*dt*dt</f>
        <v>-372.181309654017</v>
      </c>
      <c r="E916" s="1" t="n">
        <f aca="false">SQRT(B916^2+C916^2)</f>
        <v>462.950794305882</v>
      </c>
      <c r="F916" s="1" t="n">
        <f aca="false">ATAN2(C916,B916)*180/PI()</f>
        <v>2.25530763139346</v>
      </c>
      <c r="G916" s="69" t="n">
        <f aca="false">G915+Y915*dt</f>
        <v>1.2977987890712</v>
      </c>
      <c r="H916" s="69" t="n">
        <f aca="false">H915+Z915*dt</f>
        <v>54.5628018220103</v>
      </c>
      <c r="I916" s="69" t="n">
        <f aca="false">I915+AA915*dt</f>
        <v>-84.6583757396168</v>
      </c>
      <c r="J916" s="1" t="n">
        <f aca="false">SQRT(G916^2+H916^2+I916^2)</f>
        <v>100.726482154571</v>
      </c>
      <c r="K916" s="1" t="n">
        <f aca="false">IF(D916&gt;=hwind,SQRT((G916-vxw)^2+(H916-vyw)^2+I916^2),J916)</f>
        <v>100.726482154571</v>
      </c>
      <c r="L916" s="1" t="n">
        <f aca="false">J916/1.467</f>
        <v>68.6615420276554</v>
      </c>
      <c r="M916" s="70" t="n">
        <f aca="false">cd0+cdspin*(spin/1000)*EXP(-A916/(tau*146.7/K916))</f>
        <v>0.456173580456157</v>
      </c>
      <c r="N916" s="71" t="n">
        <f aca="false">(romega/K916)*EXP(-A916/(tau*146.7/K916))</f>
        <v>0.669500695430596</v>
      </c>
      <c r="O916" s="71" t="n">
        <f aca="false">cl2_*N916/(cl0+cl1_*N916)</f>
        <v>0.349585064455834</v>
      </c>
      <c r="P916" s="71" t="n">
        <f aca="false">IF(D916&gt;=hwind,vxw,0)</f>
        <v>0</v>
      </c>
      <c r="Q916" s="71" t="n">
        <f aca="false">IF(D916&gt;=hwind,vyw,0)</f>
        <v>0</v>
      </c>
      <c r="R916" s="70" t="n">
        <f aca="false">-const*$M916*$K916*(G916-P916)</f>
        <v>-0.32010312637245</v>
      </c>
      <c r="S916" s="70" t="n">
        <f aca="false">-const*$M916*$K916*(H916-Q916)</f>
        <v>-13.4579594263343</v>
      </c>
      <c r="T916" s="70" t="n">
        <f aca="false">-const*$M916*$K916*I916</f>
        <v>20.881057199367</v>
      </c>
      <c r="U916" s="72" t="n">
        <f aca="false">omega*EXP(-A916/tau)*30/PI()</f>
        <v>4851.65417970578</v>
      </c>
      <c r="V916" s="70" t="n">
        <f aca="false">const*($O916/omega)*K916*(wy*I916-wz*(H916-Q916))</f>
        <v>0.142864640451978</v>
      </c>
      <c r="W916" s="70" t="n">
        <f aca="false">const*($O916/omega)*K916*(wz*(G916-P916)-wx*I916)</f>
        <v>15.77975115193</v>
      </c>
      <c r="X916" s="70" t="n">
        <f aca="false">const*($O916/omega)*K916*(wx*(H916-Q916)-wy*(G916-P916))</f>
        <v>10.1723289271398</v>
      </c>
      <c r="Y916" s="70" t="n">
        <f aca="false">R916+V916</f>
        <v>-0.177238485920472</v>
      </c>
      <c r="Z916" s="70" t="n">
        <f aca="false">S916+W916</f>
        <v>2.3217917255957</v>
      </c>
      <c r="AA916" s="70" t="n">
        <f aca="false">T916+X916-32.174</f>
        <v>-1.12061387349315</v>
      </c>
      <c r="AB916" s="0" t="n">
        <f aca="false">IF(($D916-height)*($D917-height)&lt;0,1,0)</f>
        <v>0</v>
      </c>
    </row>
    <row r="917" customFormat="false" ht="12.75" hidden="false" customHeight="false" outlineLevel="0" collapsed="false">
      <c r="A917" s="0" t="n">
        <f aca="false">A916+dt</f>
        <v>8.84999999999986</v>
      </c>
      <c r="B917" s="70" t="n">
        <f aca="false">B916+G916*dt+0.5*Y916*dt*dt</f>
        <v>18.2311846191748</v>
      </c>
      <c r="C917" s="70" t="n">
        <f aca="false">C916+H916*dt+0.5*Z916*dt*dt</f>
        <v>463.137934457676</v>
      </c>
      <c r="D917" s="70" t="n">
        <f aca="false">D916+I916*dt+0.5*AA916*dt*dt</f>
        <v>-373.027949442107</v>
      </c>
      <c r="E917" s="1" t="n">
        <f aca="false">SQRT(B917^2+C917^2)</f>
        <v>463.496626121854</v>
      </c>
      <c r="F917" s="1" t="n">
        <f aca="false">ATAN2(C917,B917)*180/PI()</f>
        <v>2.25425475977394</v>
      </c>
      <c r="G917" s="69" t="n">
        <f aca="false">G916+Y916*dt</f>
        <v>1.29602640421199</v>
      </c>
      <c r="H917" s="69" t="n">
        <f aca="false">H916+Z916*dt</f>
        <v>54.5860197392662</v>
      </c>
      <c r="I917" s="69" t="n">
        <f aca="false">I916+AA916*dt</f>
        <v>-84.6695818783517</v>
      </c>
      <c r="J917" s="1" t="n">
        <f aca="false">SQRT(G917^2+H917^2+I917^2)</f>
        <v>100.748455724497</v>
      </c>
      <c r="K917" s="1" t="n">
        <f aca="false">IF(D917&gt;=hwind,SQRT((G917-vxw)^2+(H917-vyw)^2+I917^2),J917)</f>
        <v>100.748455724497</v>
      </c>
      <c r="L917" s="1" t="n">
        <f aca="false">J917/1.467</f>
        <v>68.6765206029289</v>
      </c>
      <c r="M917" s="70" t="n">
        <f aca="false">cd0+cdspin*(spin/1000)*EXP(-A917/(tau*146.7/K917))</f>
        <v>0.456131160155085</v>
      </c>
      <c r="N917" s="71" t="n">
        <f aca="false">(romega/K917)*EXP(-A917/(tau*146.7/K917))</f>
        <v>0.669171927023029</v>
      </c>
      <c r="O917" s="71" t="n">
        <f aca="false">cl2_*N917/(cl0+cl1_*N917)</f>
        <v>0.349538387812929</v>
      </c>
      <c r="P917" s="71" t="n">
        <f aca="false">IF(D917&gt;=hwind,vxw,0)</f>
        <v>0</v>
      </c>
      <c r="Q917" s="71" t="n">
        <f aca="false">IF(D917&gt;=hwind,vyw,0)</f>
        <v>0</v>
      </c>
      <c r="R917" s="70" t="n">
        <f aca="false">-const*$M917*$K917*(G917-P917)</f>
        <v>-0.31970596888795</v>
      </c>
      <c r="S917" s="70" t="n">
        <f aca="false">-const*$M917*$K917*(H917-Q917)</f>
        <v>-13.465370976828</v>
      </c>
      <c r="T917" s="70" t="n">
        <f aca="false">-const*$M917*$K917*I917</f>
        <v>20.8864345832636</v>
      </c>
      <c r="U917" s="72" t="n">
        <f aca="false">omega*EXP(-A917/tau)*30/PI()</f>
        <v>4850.03723115227</v>
      </c>
      <c r="V917" s="70" t="n">
        <f aca="false">const*($O917/omega)*K917*(wy*I917-wz*(H917-Q917))</f>
        <v>0.143297623196707</v>
      </c>
      <c r="W917" s="70" t="n">
        <f aca="false">const*($O917/omega)*K917*(wz*(G917-P917)-wx*I917)</f>
        <v>15.7832239290016</v>
      </c>
      <c r="X917" s="70" t="n">
        <f aca="false">const*($O917/omega)*K917*(wx*(H917-Q917)-wy*(G917-P917))</f>
        <v>10.1775522132511</v>
      </c>
      <c r="Y917" s="70" t="n">
        <f aca="false">R917+V917</f>
        <v>-0.176408345691243</v>
      </c>
      <c r="Z917" s="70" t="n">
        <f aca="false">S917+W917</f>
        <v>2.31785295217366</v>
      </c>
      <c r="AA917" s="70" t="n">
        <f aca="false">T917+X917-32.174</f>
        <v>-1.1100132034853</v>
      </c>
      <c r="AB917" s="0" t="n">
        <f aca="false">IF(($D917-height)*($D918-height)&lt;0,1,0)</f>
        <v>0</v>
      </c>
    </row>
    <row r="918" customFormat="false" ht="12.75" hidden="false" customHeight="false" outlineLevel="0" collapsed="false">
      <c r="A918" s="0" t="n">
        <f aca="false">A917+dt</f>
        <v>8.85999999999986</v>
      </c>
      <c r="B918" s="70" t="n">
        <f aca="false">B917+G917*dt+0.5*Y917*dt*dt</f>
        <v>18.2441360627996</v>
      </c>
      <c r="C918" s="70" t="n">
        <f aca="false">C917+H917*dt+0.5*Z917*dt*dt</f>
        <v>463.683910547717</v>
      </c>
      <c r="D918" s="70" t="n">
        <f aca="false">D917+I917*dt+0.5*AA917*dt*dt</f>
        <v>-373.874700761551</v>
      </c>
      <c r="E918" s="1" t="n">
        <f aca="false">SQRT(B918^2+C918^2)</f>
        <v>464.042689201652</v>
      </c>
      <c r="F918" s="1" t="n">
        <f aca="false">ATAN2(C918,B918)*180/PI()</f>
        <v>2.25320105735476</v>
      </c>
      <c r="G918" s="69" t="n">
        <f aca="false">G917+Y917*dt</f>
        <v>1.29426232075508</v>
      </c>
      <c r="H918" s="69" t="n">
        <f aca="false">H917+Z917*dt</f>
        <v>54.609198268788</v>
      </c>
      <c r="I918" s="69" t="n">
        <f aca="false">I917+AA917*dt</f>
        <v>-84.6806820103865</v>
      </c>
      <c r="J918" s="1" t="n">
        <f aca="false">SQRT(G918^2+H918^2+I918^2)</f>
        <v>100.770320810539</v>
      </c>
      <c r="K918" s="1" t="n">
        <f aca="false">IF(D918&gt;=hwind,SQRT((G918-vxw)^2+(H918-vyw)^2+I918^2),J918)</f>
        <v>100.770320810539</v>
      </c>
      <c r="L918" s="1" t="n">
        <f aca="false">J918/1.467</f>
        <v>68.6914252287245</v>
      </c>
      <c r="M918" s="70" t="n">
        <f aca="false">cd0+cdspin*(spin/1000)*EXP(-A918/(tau*146.7/K918))</f>
        <v>0.456088769843635</v>
      </c>
      <c r="N918" s="71" t="n">
        <f aca="false">(romega/K918)*EXP(-A918/(tau*146.7/K918))</f>
        <v>0.668844151203982</v>
      </c>
      <c r="O918" s="71" t="n">
        <f aca="false">cl2_*N918/(cl0+cl1_*N918)</f>
        <v>0.349491818836845</v>
      </c>
      <c r="P918" s="71" t="n">
        <f aca="false">IF(D918&gt;=hwind,vxw,0)</f>
        <v>0</v>
      </c>
      <c r="Q918" s="71" t="n">
        <f aca="false">IF(D918&gt;=hwind,vyw,0)</f>
        <v>0</v>
      </c>
      <c r="R918" s="70" t="n">
        <f aca="false">-const*$M918*$K918*(G918-P918)</f>
        <v>-0.319310414343581</v>
      </c>
      <c r="S918" s="70" t="n">
        <f aca="false">-const*$M918*$K918*(H918-Q918)</f>
        <v>-13.4727600785013</v>
      </c>
      <c r="T918" s="70" t="n">
        <f aca="false">-const*$M918*$K918*I918</f>
        <v>20.8917645411006</v>
      </c>
      <c r="U918" s="72" t="n">
        <f aca="false">omega*EXP(-A918/tau)*30/PI()</f>
        <v>4848.4208214918</v>
      </c>
      <c r="V918" s="70" t="n">
        <f aca="false">const*($O918/omega)*K918*(wy*I918-wz*(H918-Q918))</f>
        <v>0.143731106613371</v>
      </c>
      <c r="W918" s="70" t="n">
        <f aca="false">const*($O918/omega)*K918*(wz*(G918-P918)-wx*I918)</f>
        <v>15.7866640047848</v>
      </c>
      <c r="X918" s="70" t="n">
        <f aca="false">const*($O918/omega)*K918*(wx*(H918-Q918)-wy*(G918-P918))</f>
        <v>10.1827603406628</v>
      </c>
      <c r="Y918" s="70" t="n">
        <f aca="false">R918+V918</f>
        <v>-0.17557930773021</v>
      </c>
      <c r="Z918" s="70" t="n">
        <f aca="false">S918+W918</f>
        <v>2.31390392628346</v>
      </c>
      <c r="AA918" s="70" t="n">
        <f aca="false">T918+X918-32.174</f>
        <v>-1.0994751182366</v>
      </c>
      <c r="AB918" s="0" t="n">
        <f aca="false">IF(($D918-height)*($D919-height)&lt;0,1,0)</f>
        <v>0</v>
      </c>
    </row>
    <row r="919" customFormat="false" ht="12.75" hidden="false" customHeight="false" outlineLevel="0" collapsed="false">
      <c r="A919" s="0" t="n">
        <f aca="false">A918+dt</f>
        <v>8.86999999999986</v>
      </c>
      <c r="B919" s="70" t="n">
        <f aca="false">B918+G918*dt+0.5*Y918*dt*dt</f>
        <v>18.2570699070418</v>
      </c>
      <c r="C919" s="70" t="n">
        <f aca="false">C918+H918*dt+0.5*Z918*dt*dt</f>
        <v>464.230118225601</v>
      </c>
      <c r="D919" s="70" t="n">
        <f aca="false">D918+I918*dt+0.5*AA918*dt*dt</f>
        <v>-374.72156255541</v>
      </c>
      <c r="E919" s="1" t="n">
        <f aca="false">SQRT(B919^2+C919^2)</f>
        <v>464.588983155376</v>
      </c>
      <c r="F919" s="1" t="n">
        <f aca="false">ATAN2(C919,B919)*180/PI()</f>
        <v>2.25214654077302</v>
      </c>
      <c r="G919" s="69" t="n">
        <f aca="false">G918+Y918*dt</f>
        <v>1.29250652767778</v>
      </c>
      <c r="H919" s="69" t="n">
        <f aca="false">H918+Z918*dt</f>
        <v>54.6323373080508</v>
      </c>
      <c r="I919" s="69" t="n">
        <f aca="false">I918+AA918*dt</f>
        <v>-84.6916767615689</v>
      </c>
      <c r="J919" s="1" t="n">
        <f aca="false">SQRT(G919^2+H919^2+I919^2)</f>
        <v>100.792077890828</v>
      </c>
      <c r="K919" s="1" t="n">
        <f aca="false">IF(D919&gt;=hwind,SQRT((G919-vxw)^2+(H919-vyw)^2+I919^2),J919)</f>
        <v>100.792077890828</v>
      </c>
      <c r="L919" s="1" t="n">
        <f aca="false">J919/1.467</f>
        <v>68.7062562309668</v>
      </c>
      <c r="M919" s="70" t="n">
        <f aca="false">cd0+cdspin*(spin/1000)*EXP(-A919/(tau*146.7/K919))</f>
        <v>0.456046409468775</v>
      </c>
      <c r="N919" s="71" t="n">
        <f aca="false">(romega/K919)*EXP(-A919/(tau*146.7/K919))</f>
        <v>0.668517362869475</v>
      </c>
      <c r="O919" s="71" t="n">
        <f aca="false">cl2_*N919/(cl0+cl1_*N919)</f>
        <v>0.349445357067923</v>
      </c>
      <c r="P919" s="71" t="n">
        <f aca="false">IF(D919&gt;=hwind,vxw,0)</f>
        <v>0</v>
      </c>
      <c r="Q919" s="71" t="n">
        <f aca="false">IF(D919&gt;=hwind,vyw,0)</f>
        <v>0</v>
      </c>
      <c r="R919" s="70" t="n">
        <f aca="false">-const*$M919*$K919*(G919-P919)</f>
        <v>-0.318916463739655</v>
      </c>
      <c r="S919" s="70" t="n">
        <f aca="false">-const*$M919*$K919*(H919-Q919)</f>
        <v>-13.4801267514056</v>
      </c>
      <c r="T919" s="70" t="n">
        <f aca="false">-const*$M919*$K919*I919</f>
        <v>20.897047312797</v>
      </c>
      <c r="U919" s="72" t="n">
        <f aca="false">omega*EXP(-A919/tau)*30/PI()</f>
        <v>4846.80495054475</v>
      </c>
      <c r="V919" s="70" t="n">
        <f aca="false">const*($O919/omega)*K919*(wy*I919-wz*(H919-Q919))</f>
        <v>0.144165078720407</v>
      </c>
      <c r="W919" s="70" t="n">
        <f aca="false">const*($O919/omega)*K919*(wz*(G919-P919)-wx*I919)</f>
        <v>15.7900715502937</v>
      </c>
      <c r="X919" s="70" t="n">
        <f aca="false">const*($O919/omega)*K919*(wx*(H919-Q919)-wy*(G919-P919))</f>
        <v>10.1879533190532</v>
      </c>
      <c r="Y919" s="70" t="n">
        <f aca="false">R919+V919</f>
        <v>-0.174751385019248</v>
      </c>
      <c r="Z919" s="70" t="n">
        <f aca="false">S919+W919</f>
        <v>2.30994479888807</v>
      </c>
      <c r="AA919" s="70" t="n">
        <f aca="false">T919+X919-32.174</f>
        <v>-1.08899936814979</v>
      </c>
      <c r="AB919" s="0" t="n">
        <f aca="false">IF(($D919-height)*($D920-height)&lt;0,1,0)</f>
        <v>0</v>
      </c>
    </row>
    <row r="920" customFormat="false" ht="12.75" hidden="false" customHeight="false" outlineLevel="0" collapsed="false">
      <c r="A920" s="0" t="n">
        <f aca="false">A919+dt</f>
        <v>8.87999999999986</v>
      </c>
      <c r="B920" s="70" t="n">
        <f aca="false">B919+G919*dt+0.5*Y919*dt*dt</f>
        <v>18.2699862347493</v>
      </c>
      <c r="C920" s="70" t="n">
        <f aca="false">C919+H919*dt+0.5*Z919*dt*dt</f>
        <v>464.776557095921</v>
      </c>
      <c r="D920" s="70" t="n">
        <f aca="false">D919+I919*dt+0.5*AA919*dt*dt</f>
        <v>-375.568533772994</v>
      </c>
      <c r="E920" s="1" t="n">
        <f aca="false">SQRT(B920^2+C920^2)</f>
        <v>465.135507592095</v>
      </c>
      <c r="F920" s="1" t="n">
        <f aca="false">ATAN2(C920,B920)*180/PI()</f>
        <v>2.25109122657784</v>
      </c>
      <c r="G920" s="69" t="n">
        <f aca="false">G919+Y919*dt</f>
        <v>1.29075901382758</v>
      </c>
      <c r="H920" s="69" t="n">
        <f aca="false">H919+Z919*dt</f>
        <v>54.6554367560397</v>
      </c>
      <c r="I920" s="69" t="n">
        <f aca="false">I919+AA919*dt</f>
        <v>-84.7025667552504</v>
      </c>
      <c r="J920" s="1" t="n">
        <f aca="false">SQRT(G920^2+H920^2+I920^2)</f>
        <v>100.813727442015</v>
      </c>
      <c r="K920" s="1" t="n">
        <f aca="false">IF(D920&gt;=hwind,SQRT((G920-vxw)^2+(H920-vyw)^2+I920^2),J920)</f>
        <v>100.813727442015</v>
      </c>
      <c r="L920" s="1" t="n">
        <f aca="false">J920/1.467</f>
        <v>68.7210139345705</v>
      </c>
      <c r="M920" s="70" t="n">
        <f aca="false">cd0+cdspin*(spin/1000)*EXP(-A920/(tau*146.7/K920))</f>
        <v>0.456004078977314</v>
      </c>
      <c r="N920" s="71" t="n">
        <f aca="false">(romega/K920)*EXP(-A920/(tau*146.7/K920))</f>
        <v>0.668191556941643</v>
      </c>
      <c r="O920" s="71" t="n">
        <f aca="false">cl2_*N920/(cl0+cl1_*N920)</f>
        <v>0.34939900204784</v>
      </c>
      <c r="P920" s="71" t="n">
        <f aca="false">IF(D920&gt;=hwind,vxw,0)</f>
        <v>0</v>
      </c>
      <c r="Q920" s="71" t="n">
        <f aca="false">IF(D920&gt;=hwind,vyw,0)</f>
        <v>0</v>
      </c>
      <c r="R920" s="70" t="n">
        <f aca="false">-const*$M920*$K920*(G920-P920)</f>
        <v>-0.318524118016109</v>
      </c>
      <c r="S920" s="70" t="n">
        <f aca="false">-const*$M920*$K920*(H920-Q920)</f>
        <v>-13.4874710158935</v>
      </c>
      <c r="T920" s="70" t="n">
        <f aca="false">-const*$M920*$K920*I920</f>
        <v>20.902283137587</v>
      </c>
      <c r="U920" s="72" t="n">
        <f aca="false">omega*EXP(-A920/tau)*30/PI()</f>
        <v>4845.1896181316</v>
      </c>
      <c r="V920" s="70" t="n">
        <f aca="false">const*($O920/omega)*K920*(wy*I920-wz*(H920-Q920))</f>
        <v>0.144599527608353</v>
      </c>
      <c r="W920" s="70" t="n">
        <f aca="false">const*($O920/omega)*K920*(wz*(G920-P920)-wx*I920)</f>
        <v>15.7934467359904</v>
      </c>
      <c r="X920" s="70" t="n">
        <f aca="false">const*($O920/omega)*K920*(wx*(H920-Q920)-wy*(G920-P920))</f>
        <v>10.1931311583181</v>
      </c>
      <c r="Y920" s="70" t="n">
        <f aca="false">R920+V920</f>
        <v>-0.173924590407756</v>
      </c>
      <c r="Z920" s="70" t="n">
        <f aca="false">S920+W920</f>
        <v>2.30597572009699</v>
      </c>
      <c r="AA920" s="70" t="n">
        <f aca="false">T920+X920-32.174</f>
        <v>-1.07858570409489</v>
      </c>
      <c r="AB920" s="0" t="n">
        <f aca="false">IF(($D920-height)*($D921-height)&lt;0,1,0)</f>
        <v>0</v>
      </c>
    </row>
    <row r="921" customFormat="false" ht="12.75" hidden="false" customHeight="false" outlineLevel="0" collapsed="false">
      <c r="A921" s="0" t="n">
        <f aca="false">A920+dt</f>
        <v>8.88999999999986</v>
      </c>
      <c r="B921" s="70" t="n">
        <f aca="false">B920+G920*dt+0.5*Y920*dt*dt</f>
        <v>18.2828851286581</v>
      </c>
      <c r="C921" s="70" t="n">
        <f aca="false">C920+H920*dt+0.5*Z920*dt*dt</f>
        <v>465.323226762268</v>
      </c>
      <c r="D921" s="70" t="n">
        <f aca="false">D920+I920*dt+0.5*AA920*dt*dt</f>
        <v>-376.415613369832</v>
      </c>
      <c r="E921" s="1" t="n">
        <f aca="false">SQRT(B921^2+C921^2)</f>
        <v>465.682262119867</v>
      </c>
      <c r="F921" s="1" t="n">
        <f aca="false">ATAN2(C921,B921)*180/PI()</f>
        <v>2.25003513123054</v>
      </c>
      <c r="G921" s="69" t="n">
        <f aca="false">G920+Y920*dt</f>
        <v>1.28901976792351</v>
      </c>
      <c r="H921" s="69" t="n">
        <f aca="false">H920+Z920*dt</f>
        <v>54.6784965132407</v>
      </c>
      <c r="I921" s="69" t="n">
        <f aca="false">I920+AA920*dt</f>
        <v>-84.7133526122913</v>
      </c>
      <c r="J921" s="1" t="n">
        <f aca="false">SQRT(G921^2+H921^2+I921^2)</f>
        <v>100.835269939268</v>
      </c>
      <c r="K921" s="1" t="n">
        <f aca="false">IF(D921&gt;=hwind,SQRT((G921-vxw)^2+(H921-vyw)^2+I921^2),J921)</f>
        <v>100.835269939268</v>
      </c>
      <c r="L921" s="1" t="n">
        <f aca="false">J921/1.467</f>
        <v>68.7356986634408</v>
      </c>
      <c r="M921" s="70" t="n">
        <f aca="false">cd0+cdspin*(spin/1000)*EXP(-A921/(tau*146.7/K921))</f>
        <v>0.455961778315911</v>
      </c>
      <c r="N921" s="71" t="n">
        <f aca="false">(romega/K921)*EXP(-A921/(tau*146.7/K921))</f>
        <v>0.667866728368597</v>
      </c>
      <c r="O921" s="71" t="n">
        <f aca="false">cl2_*N921/(cl0+cl1_*N921)</f>
        <v>0.349352753319608</v>
      </c>
      <c r="P921" s="71" t="n">
        <f aca="false">IF(D921&gt;=hwind,vxw,0)</f>
        <v>0</v>
      </c>
      <c r="Q921" s="71" t="n">
        <f aca="false">IF(D921&gt;=hwind,vyw,0)</f>
        <v>0</v>
      </c>
      <c r="R921" s="70" t="n">
        <f aca="false">-const*$M921*$K921*(G921-P921)</f>
        <v>-0.318133378052991</v>
      </c>
      <c r="S921" s="70" t="n">
        <f aca="false">-const*$M921*$K921*(H921-Q921)</f>
        <v>-13.4947928926162</v>
      </c>
      <c r="T921" s="70" t="n">
        <f aca="false">-const*$M921*$K921*I921</f>
        <v>20.9074722540188</v>
      </c>
      <c r="U921" s="72" t="n">
        <f aca="false">omega*EXP(-A921/tau)*30/PI()</f>
        <v>4843.57482407285</v>
      </c>
      <c r="V921" s="70" t="n">
        <f aca="false">const*($O921/omega)*K921*(wy*I921-wz*(H921-Q921))</f>
        <v>0.14503444143968</v>
      </c>
      <c r="W921" s="70" t="n">
        <f aca="false">const*($O921/omega)*K921*(wz*(G921-P921)-wx*I921)</f>
        <v>15.7967897317842</v>
      </c>
      <c r="X921" s="70" t="n">
        <f aca="false">const*($O921/omega)*K921*(wx*(H921-Q921)-wy*(G921-P921))</f>
        <v>10.1982938685684</v>
      </c>
      <c r="Y921" s="70" t="n">
        <f aca="false">R921+V921</f>
        <v>-0.173098936613312</v>
      </c>
      <c r="Z921" s="70" t="n">
        <f aca="false">S921+W921</f>
        <v>2.30199683916797</v>
      </c>
      <c r="AA921" s="70" t="n">
        <f aca="false">T921+X921-32.174</f>
        <v>-1.06823387741283</v>
      </c>
      <c r="AB921" s="0" t="n">
        <f aca="false">IF(($D921-height)*($D922-height)&lt;0,1,0)</f>
        <v>0</v>
      </c>
    </row>
    <row r="922" customFormat="false" ht="12.75" hidden="false" customHeight="false" outlineLevel="0" collapsed="false">
      <c r="A922" s="0" t="n">
        <f aca="false">A921+dt</f>
        <v>8.89999999999986</v>
      </c>
      <c r="B922" s="70" t="n">
        <f aca="false">B921+G921*dt+0.5*Y921*dt*dt</f>
        <v>18.2957666713905</v>
      </c>
      <c r="C922" s="70" t="n">
        <f aca="false">C921+H921*dt+0.5*Z921*dt*dt</f>
        <v>465.870126827242</v>
      </c>
      <c r="D922" s="70" t="n">
        <f aca="false">D921+I921*dt+0.5*AA921*dt*dt</f>
        <v>-377.262800307649</v>
      </c>
      <c r="E922" s="1" t="n">
        <f aca="false">SQRT(B922^2+C922^2)</f>
        <v>466.229246345748</v>
      </c>
      <c r="F922" s="1" t="n">
        <f aca="false">ATAN2(C922,B922)*180/PI()</f>
        <v>2.24897827110482</v>
      </c>
      <c r="G922" s="69" t="n">
        <f aca="false">G921+Y921*dt</f>
        <v>1.28728877855737</v>
      </c>
      <c r="H922" s="69" t="n">
        <f aca="false">H921+Z921*dt</f>
        <v>54.7015164816323</v>
      </c>
      <c r="I922" s="69" t="n">
        <f aca="false">I921+AA921*dt</f>
        <v>-84.7240349510655</v>
      </c>
      <c r="J922" s="1" t="n">
        <f aca="false">SQRT(G922^2+H922^2+I922^2)</f>
        <v>100.856705856274</v>
      </c>
      <c r="K922" s="1" t="n">
        <f aca="false">IF(D922&gt;=hwind,SQRT((G922-vxw)^2+(H922-vyw)^2+I922^2),J922)</f>
        <v>100.856705856274</v>
      </c>
      <c r="L922" s="1" t="n">
        <f aca="false">J922/1.467</f>
        <v>68.7503107404734</v>
      </c>
      <c r="M922" s="70" t="n">
        <f aca="false">cd0+cdspin*(spin/1000)*EXP(-A922/(tau*146.7/K922))</f>
        <v>0.45591950743107</v>
      </c>
      <c r="N922" s="71" t="n">
        <f aca="false">(romega/K922)*EXP(-A922/(tau*146.7/K922))</f>
        <v>0.667542872124275</v>
      </c>
      <c r="O922" s="71" t="n">
        <f aca="false">cl2_*N922/(cl0+cl1_*N922)</f>
        <v>0.349306610427572</v>
      </c>
      <c r="P922" s="71" t="n">
        <f aca="false">IF(D922&gt;=hwind,vxw,0)</f>
        <v>0</v>
      </c>
      <c r="Q922" s="71" t="n">
        <f aca="false">IF(D922&gt;=hwind,vyw,0)</f>
        <v>0</v>
      </c>
      <c r="R922" s="70" t="n">
        <f aca="false">-const*$M922*$K922*(G922-P922)</f>
        <v>-0.317744244670936</v>
      </c>
      <c r="S922" s="70" t="n">
        <f aca="false">-const*$M922*$K922*(H922-Q922)</f>
        <v>-13.5020924025218</v>
      </c>
      <c r="T922" s="70" t="n">
        <f aca="false">-const*$M922*$K922*I922</f>
        <v>20.9126148999523</v>
      </c>
      <c r="U922" s="72" t="n">
        <f aca="false">omega*EXP(-A922/tau)*30/PI()</f>
        <v>4841.96056818909</v>
      </c>
      <c r="V922" s="70" t="n">
        <f aca="false">const*($O922/omega)*K922*(wy*I922-wz*(H922-Q922))</f>
        <v>0.145469808448625</v>
      </c>
      <c r="W922" s="70" t="n">
        <f aca="false">const*($O922/omega)*K922*(wz*(G922-P922)-wx*I922)</f>
        <v>15.8001007070306</v>
      </c>
      <c r="X922" s="70" t="n">
        <f aca="false">const*($O922/omega)*K922*(wx*(H922-Q922)-wy*(G922-P922))</f>
        <v>10.203441460129</v>
      </c>
      <c r="Y922" s="70" t="n">
        <f aca="false">R922+V922</f>
        <v>-0.172274436222311</v>
      </c>
      <c r="Z922" s="70" t="n">
        <f aca="false">S922+W922</f>
        <v>2.2980083045088</v>
      </c>
      <c r="AA922" s="70" t="n">
        <f aca="false">T922+X922-32.174</f>
        <v>-1.05794363991875</v>
      </c>
      <c r="AB922" s="0" t="n">
        <f aca="false">IF(($D922-height)*($D923-height)&lt;0,1,0)</f>
        <v>0</v>
      </c>
    </row>
    <row r="923" customFormat="false" ht="12.75" hidden="false" customHeight="false" outlineLevel="0" collapsed="false">
      <c r="A923" s="0" t="n">
        <f aca="false">A922+dt</f>
        <v>8.90999999999985</v>
      </c>
      <c r="B923" s="70" t="n">
        <f aca="false">B922+G922*dt+0.5*Y922*dt*dt</f>
        <v>18.3086309454542</v>
      </c>
      <c r="C923" s="70" t="n">
        <f aca="false">C922+H922*dt+0.5*Z922*dt*dt</f>
        <v>466.417256892474</v>
      </c>
      <c r="D923" s="70" t="n">
        <f aca="false">D922+I922*dt+0.5*AA922*dt*dt</f>
        <v>-378.110093554342</v>
      </c>
      <c r="E923" s="1" t="n">
        <f aca="false">SQRT(B923^2+C923^2)</f>
        <v>466.776459875813</v>
      </c>
      <c r="F923" s="1" t="n">
        <f aca="false">ATAN2(C923,B923)*180/PI()</f>
        <v>2.24792066248699</v>
      </c>
      <c r="G923" s="69" t="n">
        <f aca="false">G922+Y922*dt</f>
        <v>1.28556603419515</v>
      </c>
      <c r="H923" s="69" t="n">
        <f aca="false">H922+Z922*dt</f>
        <v>54.7244965646774</v>
      </c>
      <c r="I923" s="69" t="n">
        <f aca="false">I922+AA922*dt</f>
        <v>-84.7346143874647</v>
      </c>
      <c r="J923" s="1" t="n">
        <f aca="false">SQRT(G923^2+H923^2+I923^2)</f>
        <v>100.878035665243</v>
      </c>
      <c r="K923" s="1" t="n">
        <f aca="false">IF(D923&gt;=hwind,SQRT((G923-vxw)^2+(H923-vyw)^2+I923^2),J923)</f>
        <v>100.878035665243</v>
      </c>
      <c r="L923" s="1" t="n">
        <f aca="false">J923/1.467</f>
        <v>68.7648504875548</v>
      </c>
      <c r="M923" s="70" t="n">
        <f aca="false">cd0+cdspin*(spin/1000)*EXP(-A923/(tau*146.7/K923))</f>
        <v>0.455877266269147</v>
      </c>
      <c r="N923" s="71" t="n">
        <f aca="false">(romega/K923)*EXP(-A923/(tau*146.7/K923))</f>
        <v>0.667219983208309</v>
      </c>
      <c r="O923" s="71" t="n">
        <f aca="false">cl2_*N923/(cl0+cl1_*N923)</f>
        <v>0.349260572917412</v>
      </c>
      <c r="P923" s="71" t="n">
        <f aca="false">IF(D923&gt;=hwind,vxw,0)</f>
        <v>0</v>
      </c>
      <c r="Q923" s="71" t="n">
        <f aca="false">IF(D923&gt;=hwind,vyw,0)</f>
        <v>0</v>
      </c>
      <c r="R923" s="70" t="n">
        <f aca="false">-const*$M923*$K923*(G923-P923)</f>
        <v>-0.317356718631644</v>
      </c>
      <c r="S923" s="70" t="n">
        <f aca="false">-const*$M923*$K923*(H923-Q923)</f>
        <v>-13.5093695668521</v>
      </c>
      <c r="T923" s="70" t="n">
        <f aca="false">-const*$M923*$K923*I923</f>
        <v>20.9177113125574</v>
      </c>
      <c r="U923" s="72" t="n">
        <f aca="false">omega*EXP(-A923/tau)*30/PI()</f>
        <v>4840.34685030095</v>
      </c>
      <c r="V923" s="70" t="n">
        <f aca="false">const*($O923/omega)*K923*(wy*I923-wz*(H923-Q923))</f>
        <v>0.14590561694103</v>
      </c>
      <c r="W923" s="70" t="n">
        <f aca="false">const*($O923/omega)*K923*(wz*(G923-P923)-wx*I923)</f>
        <v>15.8033798305312</v>
      </c>
      <c r="X923" s="70" t="n">
        <f aca="false">const*($O923/omega)*K923*(wx*(H923-Q923)-wy*(G923-P923))</f>
        <v>10.2085739435371</v>
      </c>
      <c r="Y923" s="70" t="n">
        <f aca="false">R923+V923</f>
        <v>-0.171451101690614</v>
      </c>
      <c r="Z923" s="70" t="n">
        <f aca="false">S923+W923</f>
        <v>2.29401026367907</v>
      </c>
      <c r="AA923" s="70" t="n">
        <f aca="false">T923+X923-32.174</f>
        <v>-1.04771474390551</v>
      </c>
      <c r="AB923" s="0" t="n">
        <f aca="false">IF(($D923-height)*($D924-height)&lt;0,1,0)</f>
        <v>0</v>
      </c>
    </row>
    <row r="924" customFormat="false" ht="12.75" hidden="false" customHeight="false" outlineLevel="0" collapsed="false">
      <c r="A924" s="0" t="n">
        <f aca="false">A923+dt</f>
        <v>8.91999999999985</v>
      </c>
      <c r="B924" s="70" t="n">
        <f aca="false">B923+G923*dt+0.5*Y923*dt*dt</f>
        <v>18.3214780332411</v>
      </c>
      <c r="C924" s="70" t="n">
        <f aca="false">C923+H923*dt+0.5*Z923*dt*dt</f>
        <v>466.964616558633</v>
      </c>
      <c r="D924" s="70" t="n">
        <f aca="false">D923+I923*dt+0.5*AA923*dt*dt</f>
        <v>-378.957492083953</v>
      </c>
      <c r="E924" s="1" t="n">
        <f aca="false">SQRT(B924^2+C924^2)</f>
        <v>467.323902315165</v>
      </c>
      <c r="F924" s="1" t="n">
        <f aca="false">ATAN2(C924,B924)*180/PI()</f>
        <v>2.24686232157611</v>
      </c>
      <c r="G924" s="69" t="n">
        <f aca="false">G923+Y923*dt</f>
        <v>1.28385152317824</v>
      </c>
      <c r="H924" s="69" t="n">
        <f aca="false">H923+Z923*dt</f>
        <v>54.7474366673142</v>
      </c>
      <c r="I924" s="69" t="n">
        <f aca="false">I923+AA923*dt</f>
        <v>-84.7450915349037</v>
      </c>
      <c r="J924" s="1" t="n">
        <f aca="false">SQRT(G924^2+H924^2+I924^2)</f>
        <v>100.899259836901</v>
      </c>
      <c r="K924" s="1" t="n">
        <f aca="false">IF(D924&gt;=hwind,SQRT((G924-vxw)^2+(H924-vyw)^2+I924^2),J924)</f>
        <v>100.899259836901</v>
      </c>
      <c r="L924" s="1" t="n">
        <f aca="false">J924/1.467</f>
        <v>68.7793182255627</v>
      </c>
      <c r="M924" s="70" t="n">
        <f aca="false">cd0+cdspin*(spin/1000)*EXP(-A924/(tau*146.7/K924))</f>
        <v>0.455835054776352</v>
      </c>
      <c r="N924" s="71" t="n">
        <f aca="false">(romega/K924)*EXP(-A924/(tau*146.7/K924))</f>
        <v>0.666898056645876</v>
      </c>
      <c r="O924" s="71" t="n">
        <f aca="false">cl2_*N924/(cl0+cl1_*N924)</f>
        <v>0.349214640336141</v>
      </c>
      <c r="P924" s="71" t="n">
        <f aca="false">IF(D924&gt;=hwind,vxw,0)</f>
        <v>0</v>
      </c>
      <c r="Q924" s="71" t="n">
        <f aca="false">IF(D924&gt;=hwind,vyw,0)</f>
        <v>0</v>
      </c>
      <c r="R924" s="70" t="n">
        <f aca="false">-const*$M924*$K924*(G924-P924)</f>
        <v>-0.316970800638357</v>
      </c>
      <c r="S924" s="70" t="n">
        <f aca="false">-const*$M924*$K924*(H924-Q924)</f>
        <v>-13.5166244071411</v>
      </c>
      <c r="T924" s="70" t="n">
        <f aca="false">-const*$M924*$K924*I924</f>
        <v>20.9227617283124</v>
      </c>
      <c r="U924" s="72" t="n">
        <f aca="false">omega*EXP(-A924/tau)*30/PI()</f>
        <v>4838.73367022913</v>
      </c>
      <c r="V924" s="70" t="n">
        <f aca="false">const*($O924/omega)*K924*(wy*I924-wz*(H924-Q924))</f>
        <v>0.146341855294164</v>
      </c>
      <c r="W924" s="70" t="n">
        <f aca="false">const*($O924/omega)*K924*(wz*(G924-P924)-wx*I924)</f>
        <v>15.8066272705331</v>
      </c>
      <c r="X924" s="70" t="n">
        <f aca="false">const*($O924/omega)*K924*(wx*(H924-Q924)-wy*(G924-P924))</f>
        <v>10.2136913295407</v>
      </c>
      <c r="Y924" s="70" t="n">
        <f aca="false">R924+V924</f>
        <v>-0.170628945344193</v>
      </c>
      <c r="Z924" s="70" t="n">
        <f aca="false">S924+W924</f>
        <v>2.290002863392</v>
      </c>
      <c r="AA924" s="70" t="n">
        <f aca="false">T924+X924-32.174</f>
        <v>-1.03754694214695</v>
      </c>
      <c r="AB924" s="0" t="n">
        <f aca="false">IF(($D924-height)*($D925-height)&lt;0,1,0)</f>
        <v>0</v>
      </c>
    </row>
    <row r="925" customFormat="false" ht="12.75" hidden="false" customHeight="false" outlineLevel="0" collapsed="false">
      <c r="A925" s="0" t="n">
        <f aca="false">A924+dt</f>
        <v>8.92999999999985</v>
      </c>
      <c r="B925" s="70" t="n">
        <f aca="false">B924+G924*dt+0.5*Y924*dt*dt</f>
        <v>18.3343080170256</v>
      </c>
      <c r="C925" s="70" t="n">
        <f aca="false">C924+H924*dt+0.5*Z924*dt*dt</f>
        <v>467.51220542545</v>
      </c>
      <c r="D925" s="70" t="n">
        <f aca="false">D924+I924*dt+0.5*AA924*dt*dt</f>
        <v>-379.80499487665</v>
      </c>
      <c r="E925" s="1" t="n">
        <f aca="false">SQRT(B925^2+C925^2)</f>
        <v>467.871573267955</v>
      </c>
      <c r="F925" s="1" t="n">
        <f aca="false">ATAN2(C925,B925)*180/PI()</f>
        <v>2.24580326448418</v>
      </c>
      <c r="G925" s="69" t="n">
        <f aca="false">G924+Y924*dt</f>
        <v>1.2821452337248</v>
      </c>
      <c r="H925" s="69" t="n">
        <f aca="false">H924+Z924*dt</f>
        <v>54.7703366959481</v>
      </c>
      <c r="I925" s="69" t="n">
        <f aca="false">I924+AA924*dt</f>
        <v>-84.7554670043252</v>
      </c>
      <c r="J925" s="1" t="n">
        <f aca="false">SQRT(G925^2+H925^2+I925^2)</f>
        <v>100.920378840496</v>
      </c>
      <c r="K925" s="1" t="n">
        <f aca="false">IF(D925&gt;=hwind,SQRT((G925-vxw)^2+(H925-vyw)^2+I925^2),J925)</f>
        <v>100.920378840496</v>
      </c>
      <c r="L925" s="1" t="n">
        <f aca="false">J925/1.467</f>
        <v>68.7937142743664</v>
      </c>
      <c r="M925" s="70" t="n">
        <f aca="false">cd0+cdspin*(spin/1000)*EXP(-A925/(tau*146.7/K925))</f>
        <v>0.455792872898753</v>
      </c>
      <c r="N925" s="71" t="n">
        <f aca="false">(romega/K925)*EXP(-A925/(tau*146.7/K925))</f>
        <v>0.666577087487566</v>
      </c>
      <c r="O925" s="71" t="n">
        <f aca="false">cl2_*N925/(cl0+cl1_*N925)</f>
        <v>0.349168812232102</v>
      </c>
      <c r="P925" s="71" t="n">
        <f aca="false">IF(D925&gt;=hwind,vxw,0)</f>
        <v>0</v>
      </c>
      <c r="Q925" s="71" t="n">
        <f aca="false">IF(D925&gt;=hwind,vyw,0)</f>
        <v>0</v>
      </c>
      <c r="R925" s="70" t="n">
        <f aca="false">-const*$M925*$K925*(G925-P925)</f>
        <v>-0.316586491336335</v>
      </c>
      <c r="S925" s="70" t="n">
        <f aca="false">-const*$M925*$K925*(H925-Q925)</f>
        <v>-13.5238569452122</v>
      </c>
      <c r="T925" s="70" t="n">
        <f aca="false">-const*$M925*$K925*I925</f>
        <v>20.9277663830017</v>
      </c>
      <c r="U925" s="72" t="n">
        <f aca="false">omega*EXP(-A925/tau)*30/PI()</f>
        <v>4837.12102779439</v>
      </c>
      <c r="V925" s="70" t="n">
        <f aca="false">const*($O925/omega)*K925*(wy*I925-wz*(H925-Q925))</f>
        <v>0.146778511956558</v>
      </c>
      <c r="W925" s="70" t="n">
        <f aca="false">const*($O925/omega)*K925*(wz*(G925-P925)-wx*I925)</f>
        <v>15.8098431947285</v>
      </c>
      <c r="X925" s="70" t="n">
        <f aca="false">const*($O925/omega)*K925*(wx*(H925-Q925)-wy*(G925-P925))</f>
        <v>10.218793629097</v>
      </c>
      <c r="Y925" s="70" t="n">
        <f aca="false">R925+V925</f>
        <v>-0.169807979379777</v>
      </c>
      <c r="Z925" s="70" t="n">
        <f aca="false">S925+W925</f>
        <v>2.28598624951626</v>
      </c>
      <c r="AA925" s="70" t="n">
        <f aca="false">T925+X925-32.174</f>
        <v>-1.02743998790125</v>
      </c>
      <c r="AB925" s="0" t="n">
        <f aca="false">IF(($D925-height)*($D926-height)&lt;0,1,0)</f>
        <v>0</v>
      </c>
    </row>
    <row r="926" customFormat="false" ht="12.75" hidden="false" customHeight="false" outlineLevel="0" collapsed="false">
      <c r="A926" s="0" t="n">
        <f aca="false">A925+dt</f>
        <v>8.93999999999985</v>
      </c>
      <c r="B926" s="70" t="n">
        <f aca="false">B925+G925*dt+0.5*Y925*dt*dt</f>
        <v>18.3471209789639</v>
      </c>
      <c r="C926" s="70" t="n">
        <f aca="false">C925+H925*dt+0.5*Z925*dt*dt</f>
        <v>468.060023091722</v>
      </c>
      <c r="D926" s="70" t="n">
        <f aca="false">D925+I925*dt+0.5*AA925*dt*dt</f>
        <v>-380.652600918692</v>
      </c>
      <c r="E926" s="1" t="n">
        <f aca="false">SQRT(B926^2+C926^2)</f>
        <v>468.419472337391</v>
      </c>
      <c r="F926" s="1" t="n">
        <f aca="false">ATAN2(C926,B926)*180/PI()</f>
        <v>2.24474350723638</v>
      </c>
      <c r="G926" s="69" t="n">
        <f aca="false">G925+Y925*dt</f>
        <v>1.280447153931</v>
      </c>
      <c r="H926" s="69" t="n">
        <f aca="false">H925+Z925*dt</f>
        <v>54.7931965584433</v>
      </c>
      <c r="I926" s="69" t="n">
        <f aca="false">I925+AA925*dt</f>
        <v>-84.7657414042042</v>
      </c>
      <c r="J926" s="1" t="n">
        <f aca="false">SQRT(G926^2+H926^2+I926^2)</f>
        <v>100.941393143797</v>
      </c>
      <c r="K926" s="1" t="n">
        <f aca="false">IF(D926&gt;=hwind,SQRT((G926-vxw)^2+(H926-vyw)^2+I926^2),J926)</f>
        <v>100.941393143797</v>
      </c>
      <c r="L926" s="1" t="n">
        <f aca="false">J926/1.467</f>
        <v>68.808038952827</v>
      </c>
      <c r="M926" s="70" t="n">
        <f aca="false">cd0+cdspin*(spin/1000)*EXP(-A926/(tau*146.7/K926))</f>
        <v>0.455750720582275</v>
      </c>
      <c r="N926" s="71" t="n">
        <f aca="false">(romega/K926)*EXP(-A926/(tau*146.7/K926))</f>
        <v>0.666257070809238</v>
      </c>
      <c r="O926" s="71" t="n">
        <f aca="false">cl2_*N926/(cl0+cl1_*N926)</f>
        <v>0.349123088154974</v>
      </c>
      <c r="P926" s="71" t="n">
        <f aca="false">IF(D926&gt;=hwind,vxw,0)</f>
        <v>0</v>
      </c>
      <c r="Q926" s="71" t="n">
        <f aca="false">IF(D926&gt;=hwind,vyw,0)</f>
        <v>0</v>
      </c>
      <c r="R926" s="70" t="n">
        <f aca="false">-const*$M926*$K926*(G926-P926)</f>
        <v>-0.316203791313325</v>
      </c>
      <c r="S926" s="70" t="n">
        <f aca="false">-const*$M926*$K926*(H926-Q926)</f>
        <v>-13.5310672031761</v>
      </c>
      <c r="T926" s="70" t="n">
        <f aca="false">-const*$M926*$K926*I926</f>
        <v>20.9327255117149</v>
      </c>
      <c r="U926" s="72" t="n">
        <f aca="false">omega*EXP(-A926/tau)*30/PI()</f>
        <v>4835.50892281755</v>
      </c>
      <c r="V926" s="70" t="n">
        <f aca="false">const*($O926/omega)*K926*(wy*I926-wz*(H926-Q926))</f>
        <v>0.147215575447827</v>
      </c>
      <c r="W926" s="70" t="n">
        <f aca="false">const*($O926/omega)*K926*(wz*(G926-P926)-wx*I926)</f>
        <v>15.8130277702539</v>
      </c>
      <c r="X926" s="70" t="n">
        <f aca="false">const*($O926/omega)*K926*(wx*(H926-Q926)-wy*(G926-P926))</f>
        <v>10.223880853371</v>
      </c>
      <c r="Y926" s="70" t="n">
        <f aca="false">R926+V926</f>
        <v>-0.168988215865497</v>
      </c>
      <c r="Z926" s="70" t="n">
        <f aca="false">S926+W926</f>
        <v>2.28196056707783</v>
      </c>
      <c r="AA926" s="70" t="n">
        <f aca="false">T926+X926-32.174</f>
        <v>-1.01739363491411</v>
      </c>
      <c r="AB926" s="0" t="n">
        <f aca="false">IF(($D926-height)*($D927-height)&lt;0,1,0)</f>
        <v>0</v>
      </c>
    </row>
    <row r="927" customFormat="false" ht="12.75" hidden="false" customHeight="false" outlineLevel="0" collapsed="false">
      <c r="A927" s="0" t="n">
        <f aca="false">A926+dt</f>
        <v>8.94999999999985</v>
      </c>
      <c r="B927" s="70" t="n">
        <f aca="false">B926+G926*dt+0.5*Y926*dt*dt</f>
        <v>18.3599170010924</v>
      </c>
      <c r="C927" s="70" t="n">
        <f aca="false">C926+H926*dt+0.5*Z926*dt*dt</f>
        <v>468.608069155335</v>
      </c>
      <c r="D927" s="70" t="n">
        <f aca="false">D926+I926*dt+0.5*AA926*dt*dt</f>
        <v>-381.500309202416</v>
      </c>
      <c r="E927" s="1" t="n">
        <f aca="false">SQRT(B927^2+C927^2)</f>
        <v>468.967599125758</v>
      </c>
      <c r="F927" s="1" t="n">
        <f aca="false">ATAN2(C927,B927)*180/PI()</f>
        <v>2.24368306577123</v>
      </c>
      <c r="G927" s="69" t="n">
        <f aca="false">G926+Y926*dt</f>
        <v>1.27875727177235</v>
      </c>
      <c r="H927" s="69" t="n">
        <f aca="false">H926+Z926*dt</f>
        <v>54.8160161641141</v>
      </c>
      <c r="I927" s="69" t="n">
        <f aca="false">I926+AA926*dt</f>
        <v>-84.7759153405534</v>
      </c>
      <c r="J927" s="1" t="n">
        <f aca="false">SQRT(G927^2+H927^2+I927^2)</f>
        <v>100.962303213096</v>
      </c>
      <c r="K927" s="1" t="n">
        <f aca="false">IF(D927&gt;=hwind,SQRT((G927-vxw)^2+(H927-vyw)^2+I927^2),J927)</f>
        <v>100.962303213096</v>
      </c>
      <c r="L927" s="1" t="n">
        <f aca="false">J927/1.467</f>
        <v>68.8222925787978</v>
      </c>
      <c r="M927" s="70" t="n">
        <f aca="false">cd0+cdspin*(spin/1000)*EXP(-A927/(tau*146.7/K927))</f>
        <v>0.455708597772704</v>
      </c>
      <c r="N927" s="71" t="n">
        <f aca="false">(romega/K927)*EXP(-A927/(tau*146.7/K927))</f>
        <v>0.665938001711883</v>
      </c>
      <c r="O927" s="71" t="n">
        <f aca="false">cl2_*N927/(cl0+cl1_*N927)</f>
        <v>0.349077467655761</v>
      </c>
      <c r="P927" s="71" t="n">
        <f aca="false">IF(D927&gt;=hwind,vxw,0)</f>
        <v>0</v>
      </c>
      <c r="Q927" s="71" t="n">
        <f aca="false">IF(D927&gt;=hwind,vyw,0)</f>
        <v>0</v>
      </c>
      <c r="R927" s="70" t="n">
        <f aca="false">-const*$M927*$K927*(G927-P927)</f>
        <v>-0.315822701100036</v>
      </c>
      <c r="S927" s="70" t="n">
        <f aca="false">-const*$M927*$K927*(H927-Q927)</f>
        <v>-13.5382552034283</v>
      </c>
      <c r="T927" s="70" t="n">
        <f aca="false">-const*$M927*$K927*I927</f>
        <v>20.9376393488443</v>
      </c>
      <c r="U927" s="72" t="n">
        <f aca="false">omega*EXP(-A927/tau)*30/PI()</f>
        <v>4833.89735511948</v>
      </c>
      <c r="V927" s="70" t="n">
        <f aca="false">const*($O927/omega)*K927*(wy*I927-wz*(H927-Q927))</f>
        <v>0.147653034358498</v>
      </c>
      <c r="W927" s="70" t="n">
        <f aca="false">const*($O927/omega)*K927*(wz*(G927-P927)-wx*I927)</f>
        <v>15.8161811636902</v>
      </c>
      <c r="X927" s="70" t="n">
        <f aca="false">const*($O927/omega)*K927*(wx*(H927-Q927)-wy*(G927-P927))</f>
        <v>10.2289530137337</v>
      </c>
      <c r="Y927" s="70" t="n">
        <f aca="false">R927+V927</f>
        <v>-0.168169666741538</v>
      </c>
      <c r="Z927" s="70" t="n">
        <f aca="false">S927+W927</f>
        <v>2.27792596026193</v>
      </c>
      <c r="AA927" s="70" t="n">
        <f aca="false">T927+X927-32.174</f>
        <v>-1.00740763742201</v>
      </c>
      <c r="AB927" s="0" t="n">
        <f aca="false">IF(($D927-height)*($D928-height)&lt;0,1,0)</f>
        <v>0</v>
      </c>
    </row>
    <row r="928" customFormat="false" ht="12.75" hidden="false" customHeight="false" outlineLevel="0" collapsed="false">
      <c r="A928" s="0" t="n">
        <f aca="false">A927+dt</f>
        <v>8.95999999999985</v>
      </c>
      <c r="B928" s="70" t="n">
        <f aca="false">B927+G927*dt+0.5*Y927*dt*dt</f>
        <v>18.3726961653268</v>
      </c>
      <c r="C928" s="70" t="n">
        <f aca="false">C927+H927*dt+0.5*Z927*dt*dt</f>
        <v>469.156343213274</v>
      </c>
      <c r="D928" s="70" t="n">
        <f aca="false">D927+I927*dt+0.5*AA927*dt*dt</f>
        <v>-382.348118726203</v>
      </c>
      <c r="E928" s="1" t="n">
        <f aca="false">SQRT(B928^2+C928^2)</f>
        <v>469.515953234429</v>
      </c>
      <c r="F928" s="1" t="n">
        <f aca="false">ATAN2(C928,B928)*180/PI()</f>
        <v>2.24262195594079</v>
      </c>
      <c r="G928" s="69" t="n">
        <f aca="false">G927+Y927*dt</f>
        <v>1.27707557510493</v>
      </c>
      <c r="H928" s="69" t="n">
        <f aca="false">H927+Z927*dt</f>
        <v>54.8387954237167</v>
      </c>
      <c r="I928" s="69" t="n">
        <f aca="false">I927+AA927*dt</f>
        <v>-84.7859894169276</v>
      </c>
      <c r="J928" s="1" t="n">
        <f aca="false">SQRT(G928^2+H928^2+I928^2)</f>
        <v>100.983109513206</v>
      </c>
      <c r="K928" s="1" t="n">
        <f aca="false">IF(D928&gt;=hwind,SQRT((G928-vxw)^2+(H928-vyw)^2+I928^2),J928)</f>
        <v>100.983109513206</v>
      </c>
      <c r="L928" s="1" t="n">
        <f aca="false">J928/1.467</f>
        <v>68.8364754691247</v>
      </c>
      <c r="M928" s="70" t="n">
        <f aca="false">cd0+cdspin*(spin/1000)*EXP(-A928/(tau*146.7/K928))</f>
        <v>0.455666504415694</v>
      </c>
      <c r="N928" s="71" t="n">
        <f aca="false">(romega/K928)*EXP(-A928/(tau*146.7/K928))</f>
        <v>0.665619875321487</v>
      </c>
      <c r="O928" s="71" t="n">
        <f aca="false">cl2_*N928/(cl0+cl1_*N928)</f>
        <v>0.349031950286802</v>
      </c>
      <c r="P928" s="71" t="n">
        <f aca="false">IF(D928&gt;=hwind,vxw,0)</f>
        <v>0</v>
      </c>
      <c r="Q928" s="71" t="n">
        <f aca="false">IF(D928&gt;=hwind,vyw,0)</f>
        <v>0</v>
      </c>
      <c r="R928" s="70" t="n">
        <f aca="false">-const*$M928*$K928*(G928-P928)</f>
        <v>-0.315443221170609</v>
      </c>
      <c r="S928" s="70" t="n">
        <f aca="false">-const*$M928*$K928*(H928-Q928)</f>
        <v>-13.545420968647</v>
      </c>
      <c r="T928" s="70" t="n">
        <f aca="false">-const*$M928*$K928*I928</f>
        <v>20.9425081280841</v>
      </c>
      <c r="U928" s="72" t="n">
        <f aca="false">omega*EXP(-A928/tau)*30/PI()</f>
        <v>4832.28632452113</v>
      </c>
      <c r="V928" s="70" t="n">
        <f aca="false">const*($O928/omega)*K928*(wy*I928-wz*(H928-Q928))</f>
        <v>0.148090877349831</v>
      </c>
      <c r="W928" s="70" t="n">
        <f aca="false">const*($O928/omega)*K928*(wz*(G928-P928)-wx*I928)</f>
        <v>15.8193035410618</v>
      </c>
      <c r="X928" s="70" t="n">
        <f aca="false">const*($O928/omega)*K928*(wx*(H928-Q928)-wy*(G928-P928))</f>
        <v>10.2340101217606</v>
      </c>
      <c r="Y928" s="70" t="n">
        <f aca="false">R928+V928</f>
        <v>-0.167352343820778</v>
      </c>
      <c r="Z928" s="70" t="n">
        <f aca="false">S928+W928</f>
        <v>2.27388257241483</v>
      </c>
      <c r="AA928" s="70" t="n">
        <f aca="false">T928+X928-32.174</f>
        <v>-0.997481750155263</v>
      </c>
      <c r="AB928" s="0" t="n">
        <f aca="false">IF(($D928-height)*($D929-height)&lt;0,1,0)</f>
        <v>0</v>
      </c>
    </row>
    <row r="929" customFormat="false" ht="12.75" hidden="false" customHeight="false" outlineLevel="0" collapsed="false">
      <c r="A929" s="0" t="n">
        <f aca="false">A928+dt</f>
        <v>8.96999999999985</v>
      </c>
      <c r="B929" s="70" t="n">
        <f aca="false">B928+G928*dt+0.5*Y928*dt*dt</f>
        <v>18.3854585534607</v>
      </c>
      <c r="C929" s="70" t="n">
        <f aca="false">C928+H928*dt+0.5*Z928*dt*dt</f>
        <v>469.704844861639</v>
      </c>
      <c r="D929" s="70" t="n">
        <f aca="false">D928+I928*dt+0.5*AA928*dt*dt</f>
        <v>-383.19602849446</v>
      </c>
      <c r="E929" s="1" t="n">
        <f aca="false">SQRT(B929^2+C929^2)</f>
        <v>470.064534263879</v>
      </c>
      <c r="F929" s="1" t="n">
        <f aca="false">ATAN2(C929,B929)*180/PI()</f>
        <v>2.24156019351086</v>
      </c>
      <c r="G929" s="69" t="n">
        <f aca="false">G928+Y928*dt</f>
        <v>1.27540205166673</v>
      </c>
      <c r="H929" s="69" t="n">
        <f aca="false">H928+Z928*dt</f>
        <v>54.8615342494408</v>
      </c>
      <c r="I929" s="69" t="n">
        <f aca="false">I928+AA928*dt</f>
        <v>-84.7959642344291</v>
      </c>
      <c r="J929" s="1" t="n">
        <f aca="false">SQRT(G929^2+H929^2+I929^2)</f>
        <v>101.003812507462</v>
      </c>
      <c r="K929" s="1" t="n">
        <f aca="false">IF(D929&gt;=hwind,SQRT((G929-vxw)^2+(H929-vyw)^2+I929^2),J929)</f>
        <v>101.003812507462</v>
      </c>
      <c r="L929" s="1" t="n">
        <f aca="false">J929/1.467</f>
        <v>68.8505879396469</v>
      </c>
      <c r="M929" s="70" t="n">
        <f aca="false">cd0+cdspin*(spin/1000)*EXP(-A929/(tau*146.7/K929))</f>
        <v>0.455624440456763</v>
      </c>
      <c r="N929" s="71" t="n">
        <f aca="false">(romega/K929)*EXP(-A929/(tau*146.7/K929))</f>
        <v>0.665302686788897</v>
      </c>
      <c r="O929" s="71" t="n">
        <f aca="false">cl2_*N929/(cl0+cl1_*N929)</f>
        <v>0.348986535601761</v>
      </c>
      <c r="P929" s="71" t="n">
        <f aca="false">IF(D929&gt;=hwind,vxw,0)</f>
        <v>0</v>
      </c>
      <c r="Q929" s="71" t="n">
        <f aca="false">IF(D929&gt;=hwind,vyw,0)</f>
        <v>0</v>
      </c>
      <c r="R929" s="70" t="n">
        <f aca="false">-const*$M929*$K929*(G929-P929)</f>
        <v>-0.315065351943082</v>
      </c>
      <c r="S929" s="70" t="n">
        <f aca="false">-const*$M929*$K929*(H929-Q929)</f>
        <v>-13.5525645217907</v>
      </c>
      <c r="T929" s="70" t="n">
        <f aca="false">-const*$M929*$K929*I929</f>
        <v>20.9473320824284</v>
      </c>
      <c r="U929" s="72" t="n">
        <f aca="false">omega*EXP(-A929/tau)*30/PI()</f>
        <v>4830.67583084348</v>
      </c>
      <c r="V929" s="70" t="n">
        <f aca="false">const*($O929/omega)*K929*(wy*I929-wz*(H929-Q929))</f>
        <v>0.148529093153639</v>
      </c>
      <c r="W929" s="70" t="n">
        <f aca="false">const*($O929/omega)*K929*(wz*(G929-P929)-wx*I929)</f>
        <v>15.8223950678366</v>
      </c>
      <c r="X929" s="70" t="n">
        <f aca="false">const*($O929/omega)*K929*(wx*(H929-Q929)-wy*(G929-P929))</f>
        <v>10.2390521892305</v>
      </c>
      <c r="Y929" s="70" t="n">
        <f aca="false">R929+V929</f>
        <v>-0.166536258789443</v>
      </c>
      <c r="Z929" s="70" t="n">
        <f aca="false">S929+W929</f>
        <v>2.2698305460459</v>
      </c>
      <c r="AA929" s="70" t="n">
        <f aca="false">T929+X929-32.174</f>
        <v>-0.987615728341162</v>
      </c>
      <c r="AB929" s="0" t="n">
        <f aca="false">IF(($D929-height)*($D930-height)&lt;0,1,0)</f>
        <v>0</v>
      </c>
    </row>
    <row r="930" customFormat="false" ht="12.75" hidden="false" customHeight="false" outlineLevel="0" collapsed="false">
      <c r="A930" s="0" t="n">
        <f aca="false">A929+dt</f>
        <v>8.97999999999985</v>
      </c>
      <c r="B930" s="70" t="n">
        <f aca="false">B929+G929*dt+0.5*Y929*dt*dt</f>
        <v>18.3982042471644</v>
      </c>
      <c r="C930" s="70" t="n">
        <f aca="false">C929+H929*dt+0.5*Z929*dt*dt</f>
        <v>470.253573695661</v>
      </c>
      <c r="D930" s="70" t="n">
        <f aca="false">D929+I929*dt+0.5*AA929*dt*dt</f>
        <v>-384.044037517591</v>
      </c>
      <c r="E930" s="1" t="n">
        <f aca="false">SQRT(B930^2+C930^2)</f>
        <v>470.613341813703</v>
      </c>
      <c r="F930" s="1" t="n">
        <f aca="false">ATAN2(C930,B930)*180/PI()</f>
        <v>2.2404977941612</v>
      </c>
      <c r="G930" s="69" t="n">
        <f aca="false">G929+Y929*dt</f>
        <v>1.27373668907883</v>
      </c>
      <c r="H930" s="69" t="n">
        <f aca="false">H929+Z929*dt</f>
        <v>54.8842325549013</v>
      </c>
      <c r="I930" s="69" t="n">
        <f aca="false">I929+AA929*dt</f>
        <v>-84.8058403917126</v>
      </c>
      <c r="J930" s="1" t="n">
        <f aca="false">SQRT(G930^2+H930^2+I930^2)</f>
        <v>101.024412657725</v>
      </c>
      <c r="K930" s="1" t="n">
        <f aca="false">IF(D930&gt;=hwind,SQRT((G930-vxw)^2+(H930-vyw)^2+I930^2),J930)</f>
        <v>101.024412657725</v>
      </c>
      <c r="L930" s="1" t="n">
        <f aca="false">J930/1.467</f>
        <v>68.8646303051974</v>
      </c>
      <c r="M930" s="70" t="n">
        <f aca="false">cd0+cdspin*(spin/1000)*EXP(-A930/(tau*146.7/K930))</f>
        <v>0.455582405841297</v>
      </c>
      <c r="N930" s="71" t="n">
        <f aca="false">(romega/K930)*EXP(-A930/(tau*146.7/K930))</f>
        <v>0.664986431289682</v>
      </c>
      <c r="O930" s="71" t="n">
        <f aca="false">cl2_*N930/(cl0+cl1_*N930)</f>
        <v>0.348941223155633</v>
      </c>
      <c r="P930" s="71" t="n">
        <f aca="false">IF(D930&gt;=hwind,vxw,0)</f>
        <v>0</v>
      </c>
      <c r="Q930" s="71" t="n">
        <f aca="false">IF(D930&gt;=hwind,vyw,0)</f>
        <v>0</v>
      </c>
      <c r="R930" s="70" t="n">
        <f aca="false">-const*$M930*$K930*(G930-P930)</f>
        <v>-0.314689093779857</v>
      </c>
      <c r="S930" s="70" t="n">
        <f aca="false">-const*$M930*$K930*(H930-Q930)</f>
        <v>-13.5596858860959</v>
      </c>
      <c r="T930" s="70" t="n">
        <f aca="false">-const*$M930*$K930*I930</f>
        <v>20.9521114441695</v>
      </c>
      <c r="U930" s="72" t="n">
        <f aca="false">omega*EXP(-A930/tau)*30/PI()</f>
        <v>4829.06587390759</v>
      </c>
      <c r="V930" s="70" t="n">
        <f aca="false">const*($O930/omega)*K930*(wy*I930-wz*(H930-Q930))</f>
        <v>0.14896767057211</v>
      </c>
      <c r="W930" s="70" t="n">
        <f aca="false">const*($O930/omega)*K930*(wz*(G930-P930)-wx*I930)</f>
        <v>15.8254559089254</v>
      </c>
      <c r="X930" s="70" t="n">
        <f aca="false">const*($O930/omega)*K930*(wx*(H930-Q930)-wy*(G930-P930))</f>
        <v>10.2440792281234</v>
      </c>
      <c r="Y930" s="70" t="n">
        <f aca="false">R930+V930</f>
        <v>-0.165721423207747</v>
      </c>
      <c r="Z930" s="70" t="n">
        <f aca="false">S930+W930</f>
        <v>2.26577002282947</v>
      </c>
      <c r="AA930" s="70" t="n">
        <f aca="false">T930+X930-32.174</f>
        <v>-0.977809327707032</v>
      </c>
      <c r="AB930" s="0" t="n">
        <f aca="false">IF(($D930-height)*($D931-height)&lt;0,1,0)</f>
        <v>0</v>
      </c>
    </row>
    <row r="931" customFormat="false" ht="12.75" hidden="false" customHeight="false" outlineLevel="0" collapsed="false">
      <c r="A931" s="0" t="n">
        <f aca="false">A930+dt</f>
        <v>8.98999999999985</v>
      </c>
      <c r="B931" s="70" t="n">
        <f aca="false">B930+G930*dt+0.5*Y930*dt*dt</f>
        <v>18.410933327984</v>
      </c>
      <c r="C931" s="70" t="n">
        <f aca="false">C930+H930*dt+0.5*Z930*dt*dt</f>
        <v>470.802529309711</v>
      </c>
      <c r="D931" s="70" t="n">
        <f aca="false">D930+I930*dt+0.5*AA930*dt*dt</f>
        <v>-384.892144811974</v>
      </c>
      <c r="E931" s="1" t="n">
        <f aca="false">SQRT(B931^2+C931^2)</f>
        <v>471.162375482624</v>
      </c>
      <c r="F931" s="1" t="n">
        <f aca="false">ATAN2(C931,B931)*180/PI()</f>
        <v>2.23943477348568</v>
      </c>
      <c r="G931" s="69" t="n">
        <f aca="false">G930+Y930*dt</f>
        <v>1.27207947484675</v>
      </c>
      <c r="H931" s="69" t="n">
        <f aca="false">H930+Z930*dt</f>
        <v>54.9068902551296</v>
      </c>
      <c r="I931" s="69" t="n">
        <f aca="false">I930+AA930*dt</f>
        <v>-84.8156184849896</v>
      </c>
      <c r="J931" s="1" t="n">
        <f aca="false">SQRT(G931^2+H931^2+I931^2)</f>
        <v>101.044910424378</v>
      </c>
      <c r="K931" s="1" t="n">
        <f aca="false">IF(D931&gt;=hwind,SQRT((G931-vxw)^2+(H931-vyw)^2+I931^2),J931)</f>
        <v>101.044910424378</v>
      </c>
      <c r="L931" s="1" t="n">
        <f aca="false">J931/1.467</f>
        <v>68.878602879603</v>
      </c>
      <c r="M931" s="70" t="n">
        <f aca="false">cd0+cdspin*(spin/1000)*EXP(-A931/(tau*146.7/K931))</f>
        <v>0.455540400514558</v>
      </c>
      <c r="N931" s="71" t="n">
        <f aca="false">(romega/K931)*EXP(-A931/(tau*146.7/K931))</f>
        <v>0.664671104023999</v>
      </c>
      <c r="O931" s="71" t="n">
        <f aca="false">cl2_*N931/(cl0+cl1_*N931)</f>
        <v>0.348896012504739</v>
      </c>
      <c r="P931" s="71" t="n">
        <f aca="false">IF(D931&gt;=hwind,vxw,0)</f>
        <v>0</v>
      </c>
      <c r="Q931" s="71" t="n">
        <f aca="false">IF(D931&gt;=hwind,vyw,0)</f>
        <v>0</v>
      </c>
      <c r="R931" s="70" t="n">
        <f aca="false">-const*$M931*$K931*(G931-P931)</f>
        <v>-0.314314446988168</v>
      </c>
      <c r="S931" s="70" t="n">
        <f aca="false">-const*$M931*$K931*(H931-Q931)</f>
        <v>-13.5667850850751</v>
      </c>
      <c r="T931" s="70" t="n">
        <f aca="false">-const*$M931*$K931*I931</f>
        <v>20.9568464448972</v>
      </c>
      <c r="U931" s="72" t="n">
        <f aca="false">omega*EXP(-A931/tau)*30/PI()</f>
        <v>4827.45645353459</v>
      </c>
      <c r="V931" s="70" t="n">
        <f aca="false">const*($O931/omega)*K931*(wy*I931-wz*(H931-Q931))</f>
        <v>0.149406598477622</v>
      </c>
      <c r="W931" s="70" t="n">
        <f aca="false">const*($O931/omega)*K931*(wz*(G931-P931)-wx*I931)</f>
        <v>15.8284862286819</v>
      </c>
      <c r="X931" s="70" t="n">
        <f aca="false">const*($O931/omega)*K931*(wx*(H931-Q931)-wy*(G931-P931))</f>
        <v>10.2490912506196</v>
      </c>
      <c r="Y931" s="70" t="n">
        <f aca="false">R931+V931</f>
        <v>-0.164907848510546</v>
      </c>
      <c r="Z931" s="70" t="n">
        <f aca="false">S931+W931</f>
        <v>2.26170114360685</v>
      </c>
      <c r="AA931" s="70" t="n">
        <f aca="false">T931+X931-32.174</f>
        <v>-0.968062304483162</v>
      </c>
      <c r="AB931" s="0" t="n">
        <f aca="false">IF(($D931-height)*($D932-height)&lt;0,1,0)</f>
        <v>0</v>
      </c>
    </row>
    <row r="932" customFormat="false" ht="12.75" hidden="false" customHeight="false" outlineLevel="0" collapsed="false">
      <c r="A932" s="0" t="n">
        <f aca="false">A931+dt</f>
        <v>8.99999999999985</v>
      </c>
      <c r="B932" s="70" t="n">
        <f aca="false">B931+G931*dt+0.5*Y931*dt*dt</f>
        <v>18.4236458773401</v>
      </c>
      <c r="C932" s="70" t="n">
        <f aca="false">C931+H931*dt+0.5*Z931*dt*dt</f>
        <v>471.35171129732</v>
      </c>
      <c r="D932" s="70" t="n">
        <f aca="false">D931+I931*dt+0.5*AA931*dt*dt</f>
        <v>-385.74034939994</v>
      </c>
      <c r="E932" s="1" t="n">
        <f aca="false">SQRT(B932^2+C932^2)</f>
        <v>471.711634868513</v>
      </c>
      <c r="F932" s="1" t="n">
        <f aca="false">ATAN2(C932,B932)*180/PI()</f>
        <v>2.23837114699255</v>
      </c>
      <c r="G932" s="69" t="n">
        <f aca="false">G931+Y931*dt</f>
        <v>1.27043039636165</v>
      </c>
      <c r="H932" s="69" t="n">
        <f aca="false">H931+Z931*dt</f>
        <v>54.9295072665657</v>
      </c>
      <c r="I932" s="69" t="n">
        <f aca="false">I931+AA931*dt</f>
        <v>-84.8252991080344</v>
      </c>
      <c r="J932" s="1" t="n">
        <f aca="false">SQRT(G932^2+H932^2+I932^2)</f>
        <v>101.065306266331</v>
      </c>
      <c r="K932" s="1" t="n">
        <f aca="false">IF(D932&gt;=hwind,SQRT((G932-vxw)^2+(H932-vyw)^2+I932^2),J932)</f>
        <v>101.065306266331</v>
      </c>
      <c r="L932" s="1" t="n">
        <f aca="false">J932/1.467</f>
        <v>68.8925059756855</v>
      </c>
      <c r="M932" s="70" t="n">
        <f aca="false">cd0+cdspin*(spin/1000)*EXP(-A932/(tau*146.7/K932))</f>
        <v>0.45549842442168</v>
      </c>
      <c r="N932" s="71" t="n">
        <f aca="false">(romega/K932)*EXP(-A932/(tau*146.7/K932))</f>
        <v>0.664356700216459</v>
      </c>
      <c r="O932" s="71" t="n">
        <f aca="false">cl2_*N932/(cl0+cl1_*N932)</f>
        <v>0.348850903206726</v>
      </c>
      <c r="P932" s="71" t="n">
        <f aca="false">IF(D932&gt;=hwind,vxw,0)</f>
        <v>0</v>
      </c>
      <c r="Q932" s="71" t="n">
        <f aca="false">IF(D932&gt;=hwind,vyw,0)</f>
        <v>0</v>
      </c>
      <c r="R932" s="70" t="n">
        <f aca="false">-const*$M932*$K932*(G932-P932)</f>
        <v>-0.31394141182054</v>
      </c>
      <c r="S932" s="70" t="n">
        <f aca="false">-const*$M932*$K932*(H932-Q932)</f>
        <v>-13.5738621425138</v>
      </c>
      <c r="T932" s="70" t="n">
        <f aca="false">-const*$M932*$K932*I932</f>
        <v>20.9615373154966</v>
      </c>
      <c r="U932" s="72" t="n">
        <f aca="false">omega*EXP(-A932/tau)*30/PI()</f>
        <v>4825.84756954564</v>
      </c>
      <c r="V932" s="70" t="n">
        <f aca="false">const*($O932/omega)*K932*(wy*I932-wz*(H932-Q932))</f>
        <v>0.14984586581256</v>
      </c>
      <c r="W932" s="70" t="n">
        <f aca="false">const*($O932/omega)*K932*(wz*(G932-P932)-wx*I932)</f>
        <v>15.8314861909021</v>
      </c>
      <c r="X932" s="70" t="n">
        <f aca="false">const*($O932/omega)*K932*(wx*(H932-Q932)-wy*(G932-P932))</f>
        <v>10.2540882690976</v>
      </c>
      <c r="Y932" s="70" t="n">
        <f aca="false">R932+V932</f>
        <v>-0.16409554600798</v>
      </c>
      <c r="Z932" s="70" t="n">
        <f aca="false">S932+W932</f>
        <v>2.2576240483883</v>
      </c>
      <c r="AA932" s="70" t="n">
        <f aca="false">T932+X932-32.174</f>
        <v>-0.958374415405771</v>
      </c>
      <c r="AB932" s="0" t="n">
        <f aca="false">IF(($D932-height)*($D933-height)&lt;0,1,0)</f>
        <v>0</v>
      </c>
    </row>
    <row r="933" customFormat="false" ht="12.75" hidden="false" customHeight="false" outlineLevel="0" collapsed="false">
      <c r="A933" s="0" t="n">
        <f aca="false">A932+dt</f>
        <v>9.00999999999985</v>
      </c>
      <c r="B933" s="70" t="n">
        <f aca="false">B932+G932*dt+0.5*Y932*dt*dt</f>
        <v>18.4363419765264</v>
      </c>
      <c r="C933" s="70" t="n">
        <f aca="false">C932+H932*dt+0.5*Z932*dt*dt</f>
        <v>471.901119251188</v>
      </c>
      <c r="D933" s="70" t="n">
        <f aca="false">D932+I932*dt+0.5*AA932*dt*dt</f>
        <v>-386.588650309741</v>
      </c>
      <c r="E933" s="1" t="n">
        <f aca="false">SQRT(B933^2+C933^2)</f>
        <v>472.261119568401</v>
      </c>
      <c r="F933" s="1" t="n">
        <f aca="false">ATAN2(C933,B933)*180/PI()</f>
        <v>2.23730693010459</v>
      </c>
      <c r="G933" s="69" t="n">
        <f aca="false">G932+Y932*dt</f>
        <v>1.26878944090157</v>
      </c>
      <c r="H933" s="69" t="n">
        <f aca="false">H932+Z932*dt</f>
        <v>54.9520835070496</v>
      </c>
      <c r="I933" s="69" t="n">
        <f aca="false">I932+AA932*dt</f>
        <v>-84.8348828521885</v>
      </c>
      <c r="J933" s="1" t="n">
        <f aca="false">SQRT(G933^2+H933^2+I933^2)</f>
        <v>101.085600641019</v>
      </c>
      <c r="K933" s="1" t="n">
        <f aca="false">IF(D933&gt;=hwind,SQRT((G933-vxw)^2+(H933-vyw)^2+I933^2),J933)</f>
        <v>101.085600641019</v>
      </c>
      <c r="L933" s="1" t="n">
        <f aca="false">J933/1.467</f>
        <v>68.9063399052619</v>
      </c>
      <c r="M933" s="70" t="n">
        <f aca="false">cd0+cdspin*(spin/1000)*EXP(-A933/(tau*146.7/K933))</f>
        <v>0.455456477507673</v>
      </c>
      <c r="N933" s="71" t="n">
        <f aca="false">(romega/K933)*EXP(-A933/(tau*146.7/K933))</f>
        <v>0.664043215115998</v>
      </c>
      <c r="O933" s="71" t="n">
        <f aca="false">cl2_*N933/(cl0+cl1_*N933)</f>
        <v>0.348805894820566</v>
      </c>
      <c r="P933" s="71" t="n">
        <f aca="false">IF(D933&gt;=hwind,vxw,0)</f>
        <v>0</v>
      </c>
      <c r="Q933" s="71" t="n">
        <f aca="false">IF(D933&gt;=hwind,vyw,0)</f>
        <v>0</v>
      </c>
      <c r="R933" s="70" t="n">
        <f aca="false">-const*$M933*$K933*(G933-P933)</f>
        <v>-0.313569988475252</v>
      </c>
      <c r="S933" s="70" t="n">
        <f aca="false">-const*$M933*$K933*(H933-Q933)</f>
        <v>-13.5809170824691</v>
      </c>
      <c r="T933" s="70" t="n">
        <f aca="false">-const*$M933*$K933*I933</f>
        <v>20.9661842861473</v>
      </c>
      <c r="U933" s="72" t="n">
        <f aca="false">omega*EXP(-A933/tau)*30/PI()</f>
        <v>4824.23922176198</v>
      </c>
      <c r="V933" s="70" t="n">
        <f aca="false">const*($O933/omega)*K933*(wy*I933-wz*(H933-Q933))</f>
        <v>0.150285461589131</v>
      </c>
      <c r="W933" s="70" t="n">
        <f aca="false">const*($O933/omega)*K933*(wz*(G933-P933)-wx*I933)</f>
        <v>15.8344559588242</v>
      </c>
      <c r="X933" s="70" t="n">
        <f aca="false">const*($O933/omega)*K933*(wx*(H933-Q933)-wy*(G933-P933))</f>
        <v>10.2590702961328</v>
      </c>
      <c r="Y933" s="70" t="n">
        <f aca="false">R933+V933</f>
        <v>-0.163284526886121</v>
      </c>
      <c r="Z933" s="70" t="n">
        <f aca="false">S933+W933</f>
        <v>2.25353887635509</v>
      </c>
      <c r="AA933" s="70" t="n">
        <f aca="false">T933+X933-32.174</f>
        <v>-0.948745417719927</v>
      </c>
      <c r="AB933" s="0" t="n">
        <f aca="false">IF(($D933-height)*($D934-height)&lt;0,1,0)</f>
        <v>0</v>
      </c>
    </row>
    <row r="934" customFormat="false" ht="12.75" hidden="false" customHeight="false" outlineLevel="0" collapsed="false">
      <c r="A934" s="0" t="n">
        <f aca="false">A933+dt</f>
        <v>9.01999999999985</v>
      </c>
      <c r="B934" s="70" t="n">
        <f aca="false">B933+G933*dt+0.5*Y933*dt*dt</f>
        <v>18.449021706709</v>
      </c>
      <c r="C934" s="70" t="n">
        <f aca="false">C933+H933*dt+0.5*Z933*dt*dt</f>
        <v>472.450752763202</v>
      </c>
      <c r="D934" s="70" t="n">
        <f aca="false">D933+I933*dt+0.5*AA933*dt*dt</f>
        <v>-387.437046575533</v>
      </c>
      <c r="E934" s="1" t="n">
        <f aca="false">SQRT(B934^2+C934^2)</f>
        <v>472.81082917849</v>
      </c>
      <c r="F934" s="1" t="n">
        <f aca="false">ATAN2(C934,B934)*180/PI()</f>
        <v>2.23624213815935</v>
      </c>
      <c r="G934" s="69" t="n">
        <f aca="false">G933+Y933*dt</f>
        <v>1.26715659563271</v>
      </c>
      <c r="H934" s="69" t="n">
        <f aca="false">H933+Z933*dt</f>
        <v>54.9746188958131</v>
      </c>
      <c r="I934" s="69" t="n">
        <f aca="false">I933+AA933*dt</f>
        <v>-84.8443703063657</v>
      </c>
      <c r="J934" s="1" t="n">
        <f aca="false">SQRT(G934^2+H934^2+I934^2)</f>
        <v>101.105794004406</v>
      </c>
      <c r="K934" s="1" t="n">
        <f aca="false">IF(D934&gt;=hwind,SQRT((G934-vxw)^2+(H934-vyw)^2+I934^2),J934)</f>
        <v>101.105794004406</v>
      </c>
      <c r="L934" s="1" t="n">
        <f aca="false">J934/1.467</f>
        <v>68.9201049791455</v>
      </c>
      <c r="M934" s="70" t="n">
        <f aca="false">cd0+cdspin*(spin/1000)*EXP(-A934/(tau*146.7/K934))</f>
        <v>0.455414559717428</v>
      </c>
      <c r="N934" s="71" t="n">
        <f aca="false">(romega/K934)*EXP(-A934/(tau*146.7/K934))</f>
        <v>0.663730643995736</v>
      </c>
      <c r="O934" s="71" t="n">
        <f aca="false">cl2_*N934/(cl0+cl1_*N934)</f>
        <v>0.348760986906557</v>
      </c>
      <c r="P934" s="71" t="n">
        <f aca="false">IF(D934&gt;=hwind,vxw,0)</f>
        <v>0</v>
      </c>
      <c r="Q934" s="71" t="n">
        <f aca="false">IF(D934&gt;=hwind,vyw,0)</f>
        <v>0</v>
      </c>
      <c r="R934" s="70" t="n">
        <f aca="false">-const*$M934*$K934*(G934-P934)</f>
        <v>-0.313200177096796</v>
      </c>
      <c r="S934" s="70" t="n">
        <f aca="false">-const*$M934*$K934*(H934-Q934)</f>
        <v>-13.5879499292669</v>
      </c>
      <c r="T934" s="70" t="n">
        <f aca="false">-const*$M934*$K934*I934</f>
        <v>20.9707875863215</v>
      </c>
      <c r="U934" s="72" t="n">
        <f aca="false">omega*EXP(-A934/tau)*30/PI()</f>
        <v>4822.6314100049</v>
      </c>
      <c r="V934" s="70" t="n">
        <f aca="false">const*($O934/omega)*K934*(wy*I934-wz*(H934-Q934))</f>
        <v>0.150725374889173</v>
      </c>
      <c r="W934" s="70" t="n">
        <f aca="false">const*($O934/omega)*K934*(wz*(G934-P934)-wx*I934)</f>
        <v>15.8373956951284</v>
      </c>
      <c r="X934" s="70" t="n">
        <f aca="false">const*($O934/omega)*K934*(wx*(H934-Q934)-wy*(G934-P934))</f>
        <v>10.2640373444961</v>
      </c>
      <c r="Y934" s="70" t="n">
        <f aca="false">R934+V934</f>
        <v>-0.162474802207623</v>
      </c>
      <c r="Z934" s="70" t="n">
        <f aca="false">S934+W934</f>
        <v>2.24944576586152</v>
      </c>
      <c r="AA934" s="70" t="n">
        <f aca="false">T934+X934-32.174</f>
        <v>-0.93917506918234</v>
      </c>
      <c r="AB934" s="0" t="n">
        <f aca="false">IF(($D934-height)*($D935-height)&lt;0,1,0)</f>
        <v>0</v>
      </c>
    </row>
    <row r="935" customFormat="false" ht="12.75" hidden="false" customHeight="false" outlineLevel="0" collapsed="false">
      <c r="A935" s="0" t="n">
        <f aca="false">A934+dt</f>
        <v>9.02999999999985</v>
      </c>
      <c r="B935" s="70" t="n">
        <f aca="false">B934+G934*dt+0.5*Y934*dt*dt</f>
        <v>18.4616851489253</v>
      </c>
      <c r="C935" s="70" t="n">
        <f aca="false">C934+H934*dt+0.5*Z934*dt*dt</f>
        <v>473.000611424449</v>
      </c>
      <c r="D935" s="70" t="n">
        <f aca="false">D934+I934*dt+0.5*AA934*dt*dt</f>
        <v>-388.28553723735</v>
      </c>
      <c r="E935" s="1" t="n">
        <f aca="false">SQRT(B935^2+C935^2)</f>
        <v>473.360763294171</v>
      </c>
      <c r="F935" s="1" t="n">
        <f aca="false">ATAN2(C935,B935)*180/PI()</f>
        <v>2.23517678640933</v>
      </c>
      <c r="G935" s="69" t="n">
        <f aca="false">G934+Y934*dt</f>
        <v>1.26553184761063</v>
      </c>
      <c r="H935" s="69" t="n">
        <f aca="false">H934+Z934*dt</f>
        <v>54.9971133534717</v>
      </c>
      <c r="I935" s="69" t="n">
        <f aca="false">I934+AA934*dt</f>
        <v>-84.8537620570575</v>
      </c>
      <c r="J935" s="1" t="n">
        <f aca="false">SQRT(G935^2+H935^2+I935^2)</f>
        <v>101.125886810983</v>
      </c>
      <c r="K935" s="1" t="n">
        <f aca="false">IF(D935&gt;=hwind,SQRT((G935-vxw)^2+(H935-vyw)^2+I935^2),J935)</f>
        <v>101.125886810983</v>
      </c>
      <c r="L935" s="1" t="n">
        <f aca="false">J935/1.467</f>
        <v>68.9338015071456</v>
      </c>
      <c r="M935" s="70" t="n">
        <f aca="false">cd0+cdspin*(spin/1000)*EXP(-A935/(tau*146.7/K935))</f>
        <v>0.455372670995718</v>
      </c>
      <c r="N935" s="71" t="n">
        <f aca="false">(romega/K935)*EXP(-A935/(tau*146.7/K935))</f>
        <v>0.663418982152854</v>
      </c>
      <c r="O935" s="71" t="n">
        <f aca="false">cl2_*N935/(cl0+cl1_*N935)</f>
        <v>0.348716179026318</v>
      </c>
      <c r="P935" s="71" t="n">
        <f aca="false">IF(D935&gt;=hwind,vxw,0)</f>
        <v>0</v>
      </c>
      <c r="Q935" s="71" t="n">
        <f aca="false">IF(D935&gt;=hwind,vyw,0)</f>
        <v>0</v>
      </c>
      <c r="R935" s="70" t="n">
        <f aca="false">-const*$M935*$K935*(G935-P935)</f>
        <v>-0.312831977776335</v>
      </c>
      <c r="S935" s="70" t="n">
        <f aca="false">-const*$M935*$K935*(H935-Q935)</f>
        <v>-13.5949607074996</v>
      </c>
      <c r="T935" s="70" t="n">
        <f aca="false">-const*$M935*$K935*I935</f>
        <v>20.9753474447835</v>
      </c>
      <c r="U935" s="72" t="n">
        <f aca="false">omega*EXP(-A935/tau)*30/PI()</f>
        <v>4821.02413409577</v>
      </c>
      <c r="V935" s="70" t="n">
        <f aca="false">const*($O935/omega)*K935*(wy*I935-wz*(H935-Q935))</f>
        <v>0.151165594863971</v>
      </c>
      <c r="W935" s="70" t="n">
        <f aca="false">const*($O935/omega)*K935*(wz*(G935-P935)-wx*I935)</f>
        <v>15.8403055619365</v>
      </c>
      <c r="X935" s="70" t="n">
        <f aca="false">const*($O935/omega)*K935*(wx*(H935-Q935)-wy*(G935-P935))</f>
        <v>10.2689894271522</v>
      </c>
      <c r="Y935" s="70" t="n">
        <f aca="false">R935+V935</f>
        <v>-0.161666382912364</v>
      </c>
      <c r="Z935" s="70" t="n">
        <f aca="false">S935+W935</f>
        <v>2.24534485443694</v>
      </c>
      <c r="AA935" s="70" t="n">
        <f aca="false">T935+X935-32.174</f>
        <v>-0.929663128064227</v>
      </c>
      <c r="AB935" s="0" t="n">
        <f aca="false">IF(($D935-height)*($D936-height)&lt;0,1,0)</f>
        <v>0</v>
      </c>
    </row>
    <row r="936" customFormat="false" ht="12.75" hidden="false" customHeight="false" outlineLevel="0" collapsed="false">
      <c r="A936" s="0" t="n">
        <f aca="false">A935+dt</f>
        <v>9.03999999999985</v>
      </c>
      <c r="B936" s="70" t="n">
        <f aca="false">B935+G935*dt+0.5*Y935*dt*dt</f>
        <v>18.4743323840822</v>
      </c>
      <c r="C936" s="70" t="n">
        <f aca="false">C935+H935*dt+0.5*Z935*dt*dt</f>
        <v>473.550694825226</v>
      </c>
      <c r="D936" s="70" t="n">
        <f aca="false">D935+I935*dt+0.5*AA935*dt*dt</f>
        <v>-389.134121341077</v>
      </c>
      <c r="E936" s="1" t="n">
        <f aca="false">SQRT(B936^2+C936^2)</f>
        <v>473.910921510037</v>
      </c>
      <c r="F936" s="1" t="n">
        <f aca="false">ATAN2(C936,B936)*180/PI()</f>
        <v>2.23411089002222</v>
      </c>
      <c r="G936" s="69" t="n">
        <f aca="false">G935+Y935*dt</f>
        <v>1.26391518378151</v>
      </c>
      <c r="H936" s="69" t="n">
        <f aca="false">H935+Z935*dt</f>
        <v>55.0195668020161</v>
      </c>
      <c r="I936" s="69" t="n">
        <f aca="false">I935+AA935*dt</f>
        <v>-84.8630586883382</v>
      </c>
      <c r="J936" s="1" t="n">
        <f aca="false">SQRT(G936^2+H936^2+I936^2)</f>
        <v>101.145879513768</v>
      </c>
      <c r="K936" s="1" t="n">
        <f aca="false">IF(D936&gt;=hwind,SQRT((G936-vxw)^2+(H936-vyw)^2+I936^2),J936)</f>
        <v>101.145879513768</v>
      </c>
      <c r="L936" s="1" t="n">
        <f aca="false">J936/1.467</f>
        <v>68.9474297980694</v>
      </c>
      <c r="M936" s="70" t="n">
        <f aca="false">cd0+cdspin*(spin/1000)*EXP(-A936/(tau*146.7/K936))</f>
        <v>0.455330811287198</v>
      </c>
      <c r="N936" s="71" t="n">
        <f aca="false">(romega/K936)*EXP(-A936/(tau*146.7/K936))</f>
        <v>0.66310822490846</v>
      </c>
      <c r="O936" s="71" t="n">
        <f aca="false">cl2_*N936/(cl0+cl1_*N936)</f>
        <v>0.348671470742792</v>
      </c>
      <c r="P936" s="71" t="n">
        <f aca="false">IF(D936&gt;=hwind,vxw,0)</f>
        <v>0</v>
      </c>
      <c r="Q936" s="71" t="n">
        <f aca="false">IF(D936&gt;=hwind,vyw,0)</f>
        <v>0</v>
      </c>
      <c r="R936" s="70" t="n">
        <f aca="false">-const*$M936*$K936*(G936-P936)</f>
        <v>-0.312465390552161</v>
      </c>
      <c r="S936" s="70" t="n">
        <f aca="false">-const*$M936*$K936*(H936-Q936)</f>
        <v>-13.6019494420241</v>
      </c>
      <c r="T936" s="70" t="n">
        <f aca="false">-const*$M936*$K936*I936</f>
        <v>20.9798640895879</v>
      </c>
      <c r="U936" s="72" t="n">
        <f aca="false">omega*EXP(-A936/tau)*30/PI()</f>
        <v>4819.41739385599</v>
      </c>
      <c r="V936" s="70" t="n">
        <f aca="false">const*($O936/omega)*K936*(wy*I936-wz*(H936-Q936))</f>
        <v>0.151606110734062</v>
      </c>
      <c r="W936" s="70" t="n">
        <f aca="false">const*($O936/omega)*K936*(wz*(G936-P936)-wx*I936)</f>
        <v>15.843185720812</v>
      </c>
      <c r="X936" s="70" t="n">
        <f aca="false">const*($O936/omega)*K936*(wx*(H936-Q936)-wy*(G936-P936))</f>
        <v>10.2739265572581</v>
      </c>
      <c r="Y936" s="70" t="n">
        <f aca="false">R936+V936</f>
        <v>-0.160859279818099</v>
      </c>
      <c r="Z936" s="70" t="n">
        <f aca="false">S936+W936</f>
        <v>2.24123627878791</v>
      </c>
      <c r="AA936" s="70" t="n">
        <f aca="false">T936+X936-32.174</f>
        <v>-0.920209353154</v>
      </c>
      <c r="AB936" s="0" t="n">
        <f aca="false">IF(($D936-height)*($D937-height)&lt;0,1,0)</f>
        <v>0</v>
      </c>
    </row>
    <row r="937" customFormat="false" ht="12.75" hidden="false" customHeight="false" outlineLevel="0" collapsed="false">
      <c r="A937" s="0" t="n">
        <f aca="false">A936+dt</f>
        <v>9.04999999999985</v>
      </c>
      <c r="B937" s="70" t="n">
        <f aca="false">B936+G936*dt+0.5*Y936*dt*dt</f>
        <v>18.486963492956</v>
      </c>
      <c r="C937" s="70" t="n">
        <f aca="false">C936+H936*dt+0.5*Z936*dt*dt</f>
        <v>474.10100255506</v>
      </c>
      <c r="D937" s="70" t="n">
        <f aca="false">D936+I936*dt+0.5*AA936*dt*dt</f>
        <v>-389.982797938429</v>
      </c>
      <c r="E937" s="1" t="n">
        <f aca="false">SQRT(B937^2+C937^2)</f>
        <v>474.461303419892</v>
      </c>
      <c r="F937" s="1" t="n">
        <f aca="false">ATAN2(C937,B937)*180/PI()</f>
        <v>2.23304446408107</v>
      </c>
      <c r="G937" s="69" t="n">
        <f aca="false">G936+Y936*dt</f>
        <v>1.26230659098333</v>
      </c>
      <c r="H937" s="69" t="n">
        <f aca="false">H936+Z936*dt</f>
        <v>55.041979164804</v>
      </c>
      <c r="I937" s="69" t="n">
        <f aca="false">I936+AA936*dt</f>
        <v>-84.8722607818697</v>
      </c>
      <c r="J937" s="1" t="n">
        <f aca="false">SQRT(G937^2+H937^2+I937^2)</f>
        <v>101.165772564312</v>
      </c>
      <c r="K937" s="1" t="n">
        <f aca="false">IF(D937&gt;=hwind,SQRT((G937-vxw)^2+(H937-vyw)^2+I937^2),J937)</f>
        <v>101.165772564312</v>
      </c>
      <c r="L937" s="1" t="n">
        <f aca="false">J937/1.467</f>
        <v>68.9609901597217</v>
      </c>
      <c r="M937" s="70" t="n">
        <f aca="false">cd0+cdspin*(spin/1000)*EXP(-A937/(tau*146.7/K937))</f>
        <v>0.455288980536411</v>
      </c>
      <c r="N937" s="71" t="n">
        <f aca="false">(romega/K937)*EXP(-A937/(tau*146.7/K937))</f>
        <v>0.662798367607456</v>
      </c>
      <c r="O937" s="71" t="n">
        <f aca="false">cl2_*N937/(cl0+cl1_*N937)</f>
        <v>0.34862686162024</v>
      </c>
      <c r="P937" s="71" t="n">
        <f aca="false">IF(D937&gt;=hwind,vxw,0)</f>
        <v>0</v>
      </c>
      <c r="Q937" s="71" t="n">
        <f aca="false">IF(D937&gt;=hwind,vyw,0)</f>
        <v>0</v>
      </c>
      <c r="R937" s="70" t="n">
        <f aca="false">-const*$M937*$K937*(G937-P937)</f>
        <v>-0.312100415410143</v>
      </c>
      <c r="S937" s="70" t="n">
        <f aca="false">-const*$M937*$K937*(H937-Q937)</f>
        <v>-13.6089161579595</v>
      </c>
      <c r="T937" s="70" t="n">
        <f aca="false">-const*$M937*$K937*I937</f>
        <v>20.9843377480783</v>
      </c>
      <c r="U937" s="72" t="n">
        <f aca="false">omega*EXP(-A937/tau)*30/PI()</f>
        <v>4817.81118910703</v>
      </c>
      <c r="V937" s="70" t="n">
        <f aca="false">const*($O937/omega)*K937*(wy*I937-wz*(H937-Q937))</f>
        <v>0.152046911789044</v>
      </c>
      <c r="W937" s="70" t="n">
        <f aca="false">const*($O937/omega)*K937*(wz*(G937-P937)-wx*I937)</f>
        <v>15.8460363327597</v>
      </c>
      <c r="X937" s="70" t="n">
        <f aca="false">const*($O937/omega)*K937*(wx*(H937-Q937)-wy*(G937-P937))</f>
        <v>10.2788487481617</v>
      </c>
      <c r="Y937" s="70" t="n">
        <f aca="false">R937+V937</f>
        <v>-0.160053503621099</v>
      </c>
      <c r="Z937" s="70" t="n">
        <f aca="false">S937+W937</f>
        <v>2.23712017480025</v>
      </c>
      <c r="AA937" s="70" t="n">
        <f aca="false">T937+X937-32.174</f>
        <v>-0.910813503759961</v>
      </c>
      <c r="AB937" s="0" t="n">
        <f aca="false">IF(($D937-height)*($D938-height)&lt;0,1,0)</f>
        <v>0</v>
      </c>
    </row>
    <row r="938" customFormat="false" ht="12.75" hidden="false" customHeight="false" outlineLevel="0" collapsed="false">
      <c r="A938" s="0" t="n">
        <f aca="false">A937+dt</f>
        <v>9.05999999999985</v>
      </c>
      <c r="B938" s="70" t="n">
        <f aca="false">B937+G937*dt+0.5*Y937*dt*dt</f>
        <v>18.4995785561907</v>
      </c>
      <c r="C938" s="70" t="n">
        <f aca="false">C937+H937*dt+0.5*Z937*dt*dt</f>
        <v>474.651534202717</v>
      </c>
      <c r="D938" s="70" t="n">
        <f aca="false">D937+I937*dt+0.5*AA937*dt*dt</f>
        <v>-390.831566086922</v>
      </c>
      <c r="E938" s="1" t="n">
        <f aca="false">SQRT(B938^2+C938^2)</f>
        <v>475.011908616773</v>
      </c>
      <c r="F938" s="1" t="n">
        <f aca="false">ATAN2(C938,B938)*180/PI()</f>
        <v>2.23197752358455</v>
      </c>
      <c r="G938" s="69" t="n">
        <f aca="false">G937+Y937*dt</f>
        <v>1.26070605594712</v>
      </c>
      <c r="H938" s="69" t="n">
        <f aca="false">H937+Z937*dt</f>
        <v>55.064350366552</v>
      </c>
      <c r="I938" s="69" t="n">
        <f aca="false">I937+AA937*dt</f>
        <v>-84.8813689169073</v>
      </c>
      <c r="J938" s="1" t="n">
        <f aca="false">SQRT(G938^2+H938^2+I938^2)</f>
        <v>101.185566412696</v>
      </c>
      <c r="K938" s="1" t="n">
        <f aca="false">IF(D938&gt;=hwind,SQRT((G938-vxw)^2+(H938-vyw)^2+I938^2),J938)</f>
        <v>101.185566412696</v>
      </c>
      <c r="L938" s="1" t="n">
        <f aca="false">J938/1.467</f>
        <v>68.9744828989063</v>
      </c>
      <c r="M938" s="70" t="n">
        <f aca="false">cd0+cdspin*(spin/1000)*EXP(-A938/(tau*146.7/K938))</f>
        <v>0.455247178687791</v>
      </c>
      <c r="N938" s="71" t="n">
        <f aca="false">(romega/K938)*EXP(-A938/(tau*146.7/K938))</f>
        <v>0.662489405618415</v>
      </c>
      <c r="O938" s="71" t="n">
        <f aca="false">cl2_*N938/(cl0+cl1_*N938)</f>
        <v>0.348582351224246</v>
      </c>
      <c r="P938" s="71" t="n">
        <f aca="false">IF(D938&gt;=hwind,vxw,0)</f>
        <v>0</v>
      </c>
      <c r="Q938" s="71" t="n">
        <f aca="false">IF(D938&gt;=hwind,vyw,0)</f>
        <v>0</v>
      </c>
      <c r="R938" s="70" t="n">
        <f aca="false">-const*$M938*$K938*(G938-P938)</f>
        <v>-0.311737052284186</v>
      </c>
      <c r="S938" s="70" t="n">
        <f aca="false">-const*$M938*$K938*(H938-Q938)</f>
        <v>-13.6158608806846</v>
      </c>
      <c r="T938" s="70" t="n">
        <f aca="false">-const*$M938*$K938*I938</f>
        <v>20.9887686468868</v>
      </c>
      <c r="U938" s="72" t="n">
        <f aca="false">omega*EXP(-A938/tau)*30/PI()</f>
        <v>4816.20551967044</v>
      </c>
      <c r="V938" s="70" t="n">
        <f aca="false">const*($O938/omega)*K938*(wy*I938-wz*(H938-Q938))</f>
        <v>0.152487987387383</v>
      </c>
      <c r="W938" s="70" t="n">
        <f aca="false">const*($O938/omega)*K938*(wz*(G938-P938)-wx*I938)</f>
        <v>15.8488575582258</v>
      </c>
      <c r="X938" s="70" t="n">
        <f aca="false">const*($O938/omega)*K938*(wx*(H938-Q938)-wy*(G938-P938))</f>
        <v>10.2837560134001</v>
      </c>
      <c r="Y938" s="70" t="n">
        <f aca="false">R938+V938</f>
        <v>-0.159249064896803</v>
      </c>
      <c r="Z938" s="70" t="n">
        <f aca="false">S938+W938</f>
        <v>2.23299667754115</v>
      </c>
      <c r="AA938" s="70" t="n">
        <f aca="false">T938+X938-32.174</f>
        <v>-0.901475339713048</v>
      </c>
      <c r="AB938" s="0" t="n">
        <f aca="false">IF(($D938-height)*($D939-height)&lt;0,1,0)</f>
        <v>0</v>
      </c>
    </row>
    <row r="939" customFormat="false" ht="12.75" hidden="false" customHeight="false" outlineLevel="0" collapsed="false">
      <c r="A939" s="0" t="n">
        <f aca="false">A938+dt</f>
        <v>9.06999999999985</v>
      </c>
      <c r="B939" s="70" t="n">
        <f aca="false">B938+G938*dt+0.5*Y938*dt*dt</f>
        <v>18.5121776542969</v>
      </c>
      <c r="C939" s="70" t="n">
        <f aca="false">C938+H938*dt+0.5*Z938*dt*dt</f>
        <v>475.202289356216</v>
      </c>
      <c r="D939" s="70" t="n">
        <f aca="false">D938+I938*dt+0.5*AA938*dt*dt</f>
        <v>-391.680424849858</v>
      </c>
      <c r="E939" s="1" t="n">
        <f aca="false">SQRT(B939^2+C939^2)</f>
        <v>475.562736692956</v>
      </c>
      <c r="F939" s="1" t="n">
        <f aca="false">ATAN2(C939,B939)*180/PI()</f>
        <v>2.23091008344714</v>
      </c>
      <c r="G939" s="69" t="n">
        <f aca="false">G938+Y938*dt</f>
        <v>1.25911356529815</v>
      </c>
      <c r="H939" s="69" t="n">
        <f aca="false">H938+Z938*dt</f>
        <v>55.0866803333274</v>
      </c>
      <c r="I939" s="69" t="n">
        <f aca="false">I938+AA938*dt</f>
        <v>-84.8903836703044</v>
      </c>
      <c r="J939" s="1" t="n">
        <f aca="false">SQRT(G939^2+H939^2+I939^2)</f>
        <v>101.205261507532</v>
      </c>
      <c r="K939" s="1" t="n">
        <f aca="false">IF(D939&gt;=hwind,SQRT((G939-vxw)^2+(H939-vyw)^2+I939^2),J939)</f>
        <v>101.205261507532</v>
      </c>
      <c r="L939" s="1" t="n">
        <f aca="false">J939/1.467</f>
        <v>68.9879083214263</v>
      </c>
      <c r="M939" s="70" t="n">
        <f aca="false">cd0+cdspin*(spin/1000)*EXP(-A939/(tau*146.7/K939))</f>
        <v>0.45520540568566</v>
      </c>
      <c r="N939" s="71" t="n">
        <f aca="false">(romega/K939)*EXP(-A939/(tau*146.7/K939))</f>
        <v>0.662181334333446</v>
      </c>
      <c r="O939" s="71" t="n">
        <f aca="false">cl2_*N939/(cl0+cl1_*N939)</f>
        <v>0.34853793912171</v>
      </c>
      <c r="P939" s="71" t="n">
        <f aca="false">IF(D939&gt;=hwind,vxw,0)</f>
        <v>0</v>
      </c>
      <c r="Q939" s="71" t="n">
        <f aca="false">IF(D939&gt;=hwind,vyw,0)</f>
        <v>0</v>
      </c>
      <c r="R939" s="70" t="n">
        <f aca="false">-const*$M939*$K939*(G939-P939)</f>
        <v>-0.31137530105668</v>
      </c>
      <c r="S939" s="70" t="n">
        <f aca="false">-const*$M939*$K939*(H939-Q939)</f>
        <v>-13.6227836358361</v>
      </c>
      <c r="T939" s="70" t="n">
        <f aca="false">-const*$M939*$K939*I939</f>
        <v>20.9931570119325</v>
      </c>
      <c r="U939" s="72" t="n">
        <f aca="false">omega*EXP(-A939/tau)*30/PI()</f>
        <v>4814.60038536779</v>
      </c>
      <c r="V939" s="70" t="n">
        <f aca="false">const*($O939/omega)*K939*(wy*I939-wz*(H939-Q939))</f>
        <v>0.152929326956219</v>
      </c>
      <c r="W939" s="70" t="n">
        <f aca="false">const*($O939/omega)*K939*(wz*(G939-P939)-wx*I939)</f>
        <v>15.8516495570975</v>
      </c>
      <c r="X939" s="70" t="n">
        <f aca="false">const*($O939/omega)*K939*(wx*(H939-Q939)-wy*(G939-P939))</f>
        <v>10.2886483666982</v>
      </c>
      <c r="Y939" s="70" t="n">
        <f aca="false">R939+V939</f>
        <v>-0.158445974100461</v>
      </c>
      <c r="Z939" s="70" t="n">
        <f aca="false">S939+W939</f>
        <v>2.22886592126135</v>
      </c>
      <c r="AA939" s="70" t="n">
        <f aca="false">T939+X939-32.174</f>
        <v>-0.89219462136932</v>
      </c>
      <c r="AB939" s="0" t="n">
        <f aca="false">IF(($D939-height)*($D940-height)&lt;0,1,0)</f>
        <v>0</v>
      </c>
    </row>
    <row r="940" customFormat="false" ht="12.75" hidden="false" customHeight="false" outlineLevel="0" collapsed="false">
      <c r="A940" s="0" t="n">
        <f aca="false">A939+dt</f>
        <v>9.07999999999985</v>
      </c>
      <c r="B940" s="70" t="n">
        <f aca="false">B939+G939*dt+0.5*Y939*dt*dt</f>
        <v>18.5247608676512</v>
      </c>
      <c r="C940" s="70" t="n">
        <f aca="false">C939+H939*dt+0.5*Z939*dt*dt</f>
        <v>475.753267602846</v>
      </c>
      <c r="D940" s="70" t="n">
        <f aca="false">D939+I939*dt+0.5*AA939*dt*dt</f>
        <v>-392.529373296292</v>
      </c>
      <c r="E940" s="1" t="n">
        <f aca="false">SQRT(B940^2+C940^2)</f>
        <v>476.113787239971</v>
      </c>
      <c r="F940" s="1" t="n">
        <f aca="false">ATAN2(C940,B940)*180/PI()</f>
        <v>2.22984215849931</v>
      </c>
      <c r="G940" s="69" t="n">
        <f aca="false">G939+Y939*dt</f>
        <v>1.25752910555714</v>
      </c>
      <c r="H940" s="69" t="n">
        <f aca="false">H939+Z939*dt</f>
        <v>55.10896899254</v>
      </c>
      <c r="I940" s="69" t="n">
        <f aca="false">I939+AA939*dt</f>
        <v>-84.8993056165181</v>
      </c>
      <c r="J940" s="1" t="n">
        <f aca="false">SQRT(G940^2+H940^2+I940^2)</f>
        <v>101.224858295969</v>
      </c>
      <c r="K940" s="1" t="n">
        <f aca="false">IF(D940&gt;=hwind,SQRT((G940-vxw)^2+(H940-vyw)^2+I940^2),J940)</f>
        <v>101.224858295969</v>
      </c>
      <c r="L940" s="1" t="n">
        <f aca="false">J940/1.467</f>
        <v>69.0012667320852</v>
      </c>
      <c r="M940" s="70" t="n">
        <f aca="false">cd0+cdspin*(spin/1000)*EXP(-A940/(tau*146.7/K940))</f>
        <v>0.455163661474234</v>
      </c>
      <c r="N940" s="71" t="n">
        <f aca="false">(romega/K940)*EXP(-A940/(tau*146.7/K940))</f>
        <v>0.661874149168071</v>
      </c>
      <c r="O940" s="71" t="n">
        <f aca="false">cl2_*N940/(cl0+cl1_*N940)</f>
        <v>0.348493624880851</v>
      </c>
      <c r="P940" s="71" t="n">
        <f aca="false">IF(D940&gt;=hwind,vxw,0)</f>
        <v>0</v>
      </c>
      <c r="Q940" s="71" t="n">
        <f aca="false">IF(D940&gt;=hwind,vyw,0)</f>
        <v>0</v>
      </c>
      <c r="R940" s="70" t="n">
        <f aca="false">-const*$M940*$K940*(G940-P940)</f>
        <v>-0.311015161558947</v>
      </c>
      <c r="S940" s="70" t="n">
        <f aca="false">-const*$M940*$K940*(H940-Q940)</f>
        <v>-13.6296844493059</v>
      </c>
      <c r="T940" s="70" t="n">
        <f aca="false">-const*$M940*$K940*I940</f>
        <v>20.9975030684201</v>
      </c>
      <c r="U940" s="72" t="n">
        <f aca="false">omega*EXP(-A940/tau)*30/PI()</f>
        <v>4812.99578602075</v>
      </c>
      <c r="V940" s="70" t="n">
        <f aca="false">const*($O940/omega)*K940*(wy*I940-wz*(H940-Q940))</f>
        <v>0.153370919991166</v>
      </c>
      <c r="W940" s="70" t="n">
        <f aca="false">const*($O940/omega)*K940*(wz*(G940-P940)-wx*I940)</f>
        <v>15.8544124887032</v>
      </c>
      <c r="X940" s="70" t="n">
        <f aca="false">const*($O940/omega)*K940*(wx*(H940-Q940)-wy*(G940-P940))</f>
        <v>10.2935258219673</v>
      </c>
      <c r="Y940" s="70" t="n">
        <f aca="false">R940+V940</f>
        <v>-0.157644241567781</v>
      </c>
      <c r="Z940" s="70" t="n">
        <f aca="false">S940+W940</f>
        <v>2.22472803939726</v>
      </c>
      <c r="AA940" s="70" t="n">
        <f aca="false">T940+X940-32.174</f>
        <v>-0.882971109612605</v>
      </c>
      <c r="AB940" s="0" t="n">
        <f aca="false">IF(($D940-height)*($D941-height)&lt;0,1,0)</f>
        <v>0</v>
      </c>
    </row>
    <row r="941" customFormat="false" ht="12.75" hidden="false" customHeight="false" outlineLevel="0" collapsed="false">
      <c r="A941" s="0" t="n">
        <f aca="false">A940+dt</f>
        <v>9.08999999999985</v>
      </c>
      <c r="B941" s="70" t="n">
        <f aca="false">B940+G940*dt+0.5*Y940*dt*dt</f>
        <v>18.5373282764947</v>
      </c>
      <c r="C941" s="70" t="n">
        <f aca="false">C940+H940*dt+0.5*Z940*dt*dt</f>
        <v>476.304468529173</v>
      </c>
      <c r="D941" s="70" t="n">
        <f aca="false">D940+I940*dt+0.5*AA940*dt*dt</f>
        <v>-393.378410501013</v>
      </c>
      <c r="E941" s="1" t="n">
        <f aca="false">SQRT(B941^2+C941^2)</f>
        <v>476.66505984862</v>
      </c>
      <c r="F941" s="1" t="n">
        <f aca="false">ATAN2(C941,B941)*180/PI()</f>
        <v>2.22877376348781</v>
      </c>
      <c r="G941" s="69" t="n">
        <f aca="false">G940+Y940*dt</f>
        <v>1.25595266314147</v>
      </c>
      <c r="H941" s="69" t="n">
        <f aca="false">H940+Z940*dt</f>
        <v>55.131216272934</v>
      </c>
      <c r="I941" s="69" t="n">
        <f aca="false">I940+AA940*dt</f>
        <v>-84.9081353276143</v>
      </c>
      <c r="J941" s="1" t="n">
        <f aca="false">SQRT(G941^2+H941^2+I941^2)</f>
        <v>101.244357223687</v>
      </c>
      <c r="K941" s="1" t="n">
        <f aca="false">IF(D941&gt;=hwind,SQRT((G941-vxw)^2+(H941-vyw)^2+I941^2),J941)</f>
        <v>101.244357223687</v>
      </c>
      <c r="L941" s="1" t="n">
        <f aca="false">J941/1.467</f>
        <v>69.0145584346877</v>
      </c>
      <c r="M941" s="70" t="n">
        <f aca="false">cd0+cdspin*(spin/1000)*EXP(-A941/(tau*146.7/K941))</f>
        <v>0.455121945997628</v>
      </c>
      <c r="N941" s="71" t="n">
        <f aca="false">(romega/K941)*EXP(-A941/(tau*146.7/K941))</f>
        <v>0.661567845561097</v>
      </c>
      <c r="O941" s="71" t="n">
        <f aca="false">cl2_*N941/(cl0+cl1_*N941)</f>
        <v>0.348449408071203</v>
      </c>
      <c r="P941" s="71" t="n">
        <f aca="false">IF(D941&gt;=hwind,vxw,0)</f>
        <v>0</v>
      </c>
      <c r="Q941" s="71" t="n">
        <f aca="false">IF(D941&gt;=hwind,vyw,0)</f>
        <v>0</v>
      </c>
      <c r="R941" s="70" t="n">
        <f aca="false">-const*$M941*$K941*(G941-P941)</f>
        <v>-0.310656633571688</v>
      </c>
      <c r="S941" s="70" t="n">
        <f aca="false">-const*$M941*$K941*(H941-Q941)</f>
        <v>-13.6365633472392</v>
      </c>
      <c r="T941" s="70" t="n">
        <f aca="false">-const*$M941*$K941*I941</f>
        <v>21.0018070408398</v>
      </c>
      <c r="U941" s="72" t="n">
        <f aca="false">omega*EXP(-A941/tau)*30/PI()</f>
        <v>4811.39172145103</v>
      </c>
      <c r="V941" s="70" t="n">
        <f aca="false">const*($O941/omega)*K941*(wy*I941-wz*(H941-Q941))</f>
        <v>0.153812756056115</v>
      </c>
      <c r="W941" s="70" t="n">
        <f aca="false">const*($O941/omega)*K941*(wz*(G941-P941)-wx*I941)</f>
        <v>15.8571465118123</v>
      </c>
      <c r="X941" s="70" t="n">
        <f aca="false">const*($O941/omega)*K941*(wx*(H941-Q941)-wy*(G941-P941))</f>
        <v>10.2983883933032</v>
      </c>
      <c r="Y941" s="70" t="n">
        <f aca="false">R941+V941</f>
        <v>-0.156843877515572</v>
      </c>
      <c r="Z941" s="70" t="n">
        <f aca="false">S941+W941</f>
        <v>2.22058316457319</v>
      </c>
      <c r="AA941" s="70" t="n">
        <f aca="false">T941+X941-32.174</f>
        <v>-0.873804565857</v>
      </c>
      <c r="AB941" s="0" t="n">
        <f aca="false">IF(($D941-height)*($D942-height)&lt;0,1,0)</f>
        <v>0</v>
      </c>
    </row>
    <row r="942" customFormat="false" ht="12.75" hidden="false" customHeight="false" outlineLevel="0" collapsed="false">
      <c r="A942" s="0" t="n">
        <f aca="false">A941+dt</f>
        <v>9.09999999999985</v>
      </c>
      <c r="B942" s="70" t="n">
        <f aca="false">B941+G941*dt+0.5*Y941*dt*dt</f>
        <v>18.5498799609322</v>
      </c>
      <c r="C942" s="70" t="n">
        <f aca="false">C941+H941*dt+0.5*Z941*dt*dt</f>
        <v>476.855891721061</v>
      </c>
      <c r="D942" s="70" t="n">
        <f aca="false">D941+I941*dt+0.5*AA941*dt*dt</f>
        <v>-394.227535544518</v>
      </c>
      <c r="E942" s="1" t="n">
        <f aca="false">SQRT(B942^2+C942^2)</f>
        <v>477.216554108984</v>
      </c>
      <c r="F942" s="1" t="n">
        <f aca="false">ATAN2(C942,B942)*180/PI()</f>
        <v>2.22770491307583</v>
      </c>
      <c r="G942" s="69" t="n">
        <f aca="false">G941+Y941*dt</f>
        <v>1.25438422436631</v>
      </c>
      <c r="H942" s="69" t="n">
        <f aca="false">H941+Z941*dt</f>
        <v>55.1534221045797</v>
      </c>
      <c r="I942" s="69" t="n">
        <f aca="false">I941+AA941*dt</f>
        <v>-84.9168733732728</v>
      </c>
      <c r="J942" s="1" t="n">
        <f aca="false">SQRT(G942^2+H942^2+I942^2)</f>
        <v>101.263758734903</v>
      </c>
      <c r="K942" s="1" t="n">
        <f aca="false">IF(D942&gt;=hwind,SQRT((G942-vxw)^2+(H942-vyw)^2+I942^2),J942)</f>
        <v>101.263758734903</v>
      </c>
      <c r="L942" s="1" t="n">
        <f aca="false">J942/1.467</f>
        <v>69.0277837320405</v>
      </c>
      <c r="M942" s="70" t="n">
        <f aca="false">cd0+cdspin*(spin/1000)*EXP(-A942/(tau*146.7/K942))</f>
        <v>0.455080259199852</v>
      </c>
      <c r="N942" s="71" t="n">
        <f aca="false">(romega/K942)*EXP(-A942/(tau*146.7/K942))</f>
        <v>0.661262418974489</v>
      </c>
      <c r="O942" s="71" t="n">
        <f aca="false">cl2_*N942/(cl0+cl1_*N942)</f>
        <v>0.348405288263616</v>
      </c>
      <c r="P942" s="71" t="n">
        <f aca="false">IF(D942&gt;=hwind,vxw,0)</f>
        <v>0</v>
      </c>
      <c r="Q942" s="71" t="n">
        <f aca="false">IF(D942&gt;=hwind,vyw,0)</f>
        <v>0</v>
      </c>
      <c r="R942" s="70" t="n">
        <f aca="false">-const*$M942*$K942*(G942-P942)</f>
        <v>-0.310299716825431</v>
      </c>
      <c r="S942" s="70" t="n">
        <f aca="false">-const*$M942*$K942*(H942-Q942)</f>
        <v>-13.6434203560318</v>
      </c>
      <c r="T942" s="70" t="n">
        <f aca="false">-const*$M942*$K942*I942</f>
        <v>21.0060691529653</v>
      </c>
      <c r="U942" s="72" t="n">
        <f aca="false">omega*EXP(-A942/tau)*30/PI()</f>
        <v>4809.78819148038</v>
      </c>
      <c r="V942" s="70" t="n">
        <f aca="false">const*($O942/omega)*K942*(wy*I942-wz*(H942-Q942))</f>
        <v>0.154254824783039</v>
      </c>
      <c r="W942" s="70" t="n">
        <f aca="false">const*($O942/omega)*K942*(wz*(G942-P942)-wx*I942)</f>
        <v>15.8598517846353</v>
      </c>
      <c r="X942" s="70" t="n">
        <f aca="false">const*($O942/omega)*K942*(wx*(H942-Q942)-wy*(G942-P942))</f>
        <v>10.3032360949853</v>
      </c>
      <c r="Y942" s="70" t="n">
        <f aca="false">R942+V942</f>
        <v>-0.156044892042392</v>
      </c>
      <c r="Z942" s="70" t="n">
        <f aca="false">S942+W942</f>
        <v>2.21643142860347</v>
      </c>
      <c r="AA942" s="70" t="n">
        <f aca="false">T942+X942-32.174</f>
        <v>-0.864694752049324</v>
      </c>
      <c r="AB942" s="0" t="n">
        <f aca="false">IF(($D942-height)*($D943-height)&lt;0,1,0)</f>
        <v>0</v>
      </c>
    </row>
    <row r="943" customFormat="false" ht="12.75" hidden="false" customHeight="false" outlineLevel="0" collapsed="false">
      <c r="A943" s="0" t="n">
        <f aca="false">A942+dt</f>
        <v>9.10999999999985</v>
      </c>
      <c r="B943" s="70" t="n">
        <f aca="false">B942+G942*dt+0.5*Y942*dt*dt</f>
        <v>18.5624160009313</v>
      </c>
      <c r="C943" s="70" t="n">
        <f aca="false">C942+H942*dt+0.5*Z942*dt*dt</f>
        <v>477.407536763678</v>
      </c>
      <c r="D943" s="70" t="n">
        <f aca="false">D942+I942*dt+0.5*AA942*dt*dt</f>
        <v>-395.076747512988</v>
      </c>
      <c r="E943" s="1" t="n">
        <f aca="false">SQRT(B943^2+C943^2)</f>
        <v>477.76826961044</v>
      </c>
      <c r="F943" s="1" t="n">
        <f aca="false">ATAN2(C943,B943)*180/PI()</f>
        <v>2.22663562184323</v>
      </c>
      <c r="G943" s="69" t="n">
        <f aca="false">G942+Y942*dt</f>
        <v>1.25282377544589</v>
      </c>
      <c r="H943" s="69" t="n">
        <f aca="false">H942+Z942*dt</f>
        <v>55.1755864188657</v>
      </c>
      <c r="I943" s="69" t="n">
        <f aca="false">I942+AA942*dt</f>
        <v>-84.9255203207933</v>
      </c>
      <c r="J943" s="1" t="n">
        <f aca="false">SQRT(G943^2+H943^2+I943^2)</f>
        <v>101.283063272373</v>
      </c>
      <c r="K943" s="1" t="n">
        <f aca="false">IF(D943&gt;=hwind,SQRT((G943-vxw)^2+(H943-vyw)^2+I943^2),J943)</f>
        <v>101.283063272373</v>
      </c>
      <c r="L943" s="1" t="n">
        <f aca="false">J943/1.467</f>
        <v>69.040942925953</v>
      </c>
      <c r="M943" s="70" t="n">
        <f aca="false">cd0+cdspin*(spin/1000)*EXP(-A943/(tau*146.7/K943))</f>
        <v>0.455038601024818</v>
      </c>
      <c r="N943" s="71" t="n">
        <f aca="false">(romega/K943)*EXP(-A943/(tau*146.7/K943))</f>
        <v>0.660957864893246</v>
      </c>
      <c r="O943" s="71" t="n">
        <f aca="false">cl2_*N943/(cl0+cl1_*N943)</f>
        <v>0.348361265030253</v>
      </c>
      <c r="P943" s="71" t="n">
        <f aca="false">IF(D943&gt;=hwind,vxw,0)</f>
        <v>0</v>
      </c>
      <c r="Q943" s="71" t="n">
        <f aca="false">IF(D943&gt;=hwind,vyw,0)</f>
        <v>0</v>
      </c>
      <c r="R943" s="70" t="n">
        <f aca="false">-const*$M943*$K943*(G943-P943)</f>
        <v>-0.309944411000971</v>
      </c>
      <c r="S943" s="70" t="n">
        <f aca="false">-const*$M943*$K943*(H943-Q943)</f>
        <v>-13.6502555023288</v>
      </c>
      <c r="T943" s="70" t="n">
        <f aca="false">-const*$M943*$K943*I943</f>
        <v>21.0102896278537</v>
      </c>
      <c r="U943" s="72" t="n">
        <f aca="false">omega*EXP(-A943/tau)*30/PI()</f>
        <v>4808.18519593066</v>
      </c>
      <c r="V943" s="70" t="n">
        <f aca="false">const*($O943/omega)*K943*(wy*I943-wz*(H943-Q943))</f>
        <v>0.154697115871783</v>
      </c>
      <c r="W943" s="70" t="n">
        <f aca="false">const*($O943/omega)*K943*(wz*(G943-P943)-wx*I943)</f>
        <v>15.8625284648235</v>
      </c>
      <c r="X943" s="70" t="n">
        <f aca="false">const*($O943/omega)*K943*(wx*(H943-Q943)-wy*(G943-P943))</f>
        <v>10.3080689414747</v>
      </c>
      <c r="Y943" s="70" t="n">
        <f aca="false">R943+V943</f>
        <v>-0.155247295129188</v>
      </c>
      <c r="Z943" s="70" t="n">
        <f aca="false">S943+W943</f>
        <v>2.21227296249475</v>
      </c>
      <c r="AA943" s="70" t="n">
        <f aca="false">T943+X943-32.174</f>
        <v>-0.855641430671589</v>
      </c>
      <c r="AB943" s="0" t="n">
        <f aca="false">IF(($D943-height)*($D944-height)&lt;0,1,0)</f>
        <v>0</v>
      </c>
    </row>
    <row r="944" customFormat="false" ht="12.75" hidden="false" customHeight="false" outlineLevel="0" collapsed="false">
      <c r="A944" s="0" t="n">
        <f aca="false">A943+dt</f>
        <v>9.11999999999985</v>
      </c>
      <c r="B944" s="70" t="n">
        <f aca="false">B943+G943*dt+0.5*Y943*dt*dt</f>
        <v>18.574936476321</v>
      </c>
      <c r="C944" s="70" t="n">
        <f aca="false">C943+H943*dt+0.5*Z943*dt*dt</f>
        <v>477.959403241515</v>
      </c>
      <c r="D944" s="70" t="n">
        <f aca="false">D943+I943*dt+0.5*AA943*dt*dt</f>
        <v>-395.926045498267</v>
      </c>
      <c r="E944" s="1" t="n">
        <f aca="false">SQRT(B944^2+C944^2)</f>
        <v>478.320205941673</v>
      </c>
      <c r="F944" s="1" t="n">
        <f aca="false">ATAN2(C944,B944)*180/PI()</f>
        <v>2.22556590428677</v>
      </c>
      <c r="G944" s="69" t="n">
        <f aca="false">G943+Y943*dt</f>
        <v>1.25127130249459</v>
      </c>
      <c r="H944" s="69" t="n">
        <f aca="false">H943+Z943*dt</f>
        <v>55.1977091484907</v>
      </c>
      <c r="I944" s="69" t="n">
        <f aca="false">I943+AA943*dt</f>
        <v>-84.9340767351</v>
      </c>
      <c r="J944" s="1" t="n">
        <f aca="false">SQRT(G944^2+H944^2+I944^2)</f>
        <v>101.302271277389</v>
      </c>
      <c r="K944" s="1" t="n">
        <f aca="false">IF(D944&gt;=hwind,SQRT((G944-vxw)^2+(H944-vyw)^2+I944^2),J944)</f>
        <v>101.302271277389</v>
      </c>
      <c r="L944" s="1" t="n">
        <f aca="false">J944/1.467</f>
        <v>69.0540363172385</v>
      </c>
      <c r="M944" s="70" t="n">
        <f aca="false">cd0+cdspin*(spin/1000)*EXP(-A944/(tau*146.7/K944))</f>
        <v>0.454996971416342</v>
      </c>
      <c r="N944" s="71" t="n">
        <f aca="false">(romega/K944)*EXP(-A944/(tau*146.7/K944))</f>
        <v>0.660654178825274</v>
      </c>
      <c r="O944" s="71" t="n">
        <f aca="false">cl2_*N944/(cl0+cl1_*N944)</f>
        <v>0.348317337944587</v>
      </c>
      <c r="P944" s="71" t="n">
        <f aca="false">IF(D944&gt;=hwind,vxw,0)</f>
        <v>0</v>
      </c>
      <c r="Q944" s="71" t="n">
        <f aca="false">IF(D944&gt;=hwind,vyw,0)</f>
        <v>0</v>
      </c>
      <c r="R944" s="70" t="n">
        <f aca="false">-const*$M944*$K944*(G944-P944)</f>
        <v>-0.309590715729815</v>
      </c>
      <c r="S944" s="70" t="n">
        <f aca="false">-const*$M944*$K944*(H944-Q944)</f>
        <v>-13.6570688130212</v>
      </c>
      <c r="T944" s="70" t="n">
        <f aca="false">-const*$M944*$K944*I944</f>
        <v>21.0144686878442</v>
      </c>
      <c r="U944" s="72" t="n">
        <f aca="false">omega*EXP(-A944/tau)*30/PI()</f>
        <v>4806.58273462374</v>
      </c>
      <c r="V944" s="70" t="n">
        <f aca="false">const*($O944/omega)*K944*(wy*I944-wz*(H944-Q944))</f>
        <v>0.155139619089872</v>
      </c>
      <c r="W944" s="70" t="n">
        <f aca="false">const*($O944/omega)*K944*(wz*(G944-P944)-wx*I944)</f>
        <v>15.8651767094694</v>
      </c>
      <c r="X944" s="70" t="n">
        <f aca="false">const*($O944/omega)*K944*(wx*(H944-Q944)-wy*(G944-P944))</f>
        <v>10.3128869474125</v>
      </c>
      <c r="Y944" s="70" t="n">
        <f aca="false">R944+V944</f>
        <v>-0.154451096639943</v>
      </c>
      <c r="Z944" s="70" t="n">
        <f aca="false">S944+W944</f>
        <v>2.20810789644812</v>
      </c>
      <c r="AA944" s="70" t="n">
        <f aca="false">T944+X944-32.174</f>
        <v>-0.84664436474333</v>
      </c>
      <c r="AB944" s="0" t="n">
        <f aca="false">IF(($D944-height)*($D945-height)&lt;0,1,0)</f>
        <v>0</v>
      </c>
    </row>
    <row r="945" customFormat="false" ht="12.75" hidden="false" customHeight="false" outlineLevel="0" collapsed="false">
      <c r="A945" s="0" t="n">
        <f aca="false">A944+dt</f>
        <v>9.12999999999985</v>
      </c>
      <c r="B945" s="70" t="n">
        <f aca="false">B944+G944*dt+0.5*Y944*dt*dt</f>
        <v>18.5874414667911</v>
      </c>
      <c r="C945" s="70" t="n">
        <f aca="false">C944+H944*dt+0.5*Z944*dt*dt</f>
        <v>478.511490738394</v>
      </c>
      <c r="D945" s="70" t="n">
        <f aca="false">D944+I944*dt+0.5*AA944*dt*dt</f>
        <v>-396.775428597837</v>
      </c>
      <c r="E945" s="1" t="n">
        <f aca="false">SQRT(B945^2+C945^2)</f>
        <v>478.872362690688</v>
      </c>
      <c r="F945" s="1" t="n">
        <f aca="false">ATAN2(C945,B945)*180/PI()</f>
        <v>2.22449577482033</v>
      </c>
      <c r="G945" s="69" t="n">
        <f aca="false">G944+Y944*dt</f>
        <v>1.24972679152819</v>
      </c>
      <c r="H945" s="69" t="n">
        <f aca="false">H944+Z944*dt</f>
        <v>55.2197902274552</v>
      </c>
      <c r="I945" s="69" t="n">
        <f aca="false">I944+AA944*dt</f>
        <v>-84.9425431787475</v>
      </c>
      <c r="J945" s="1" t="n">
        <f aca="false">SQRT(G945^2+H945^2+I945^2)</f>
        <v>101.321383189784</v>
      </c>
      <c r="K945" s="1" t="n">
        <f aca="false">IF(D945&gt;=hwind,SQRT((G945-vxw)^2+(H945-vyw)^2+I945^2),J945)</f>
        <v>101.321383189784</v>
      </c>
      <c r="L945" s="1" t="n">
        <f aca="false">J945/1.467</f>
        <v>69.0670642057149</v>
      </c>
      <c r="M945" s="70" t="n">
        <f aca="false">cd0+cdspin*(spin/1000)*EXP(-A945/(tau*146.7/K945))</f>
        <v>0.454955370318142</v>
      </c>
      <c r="N945" s="71" t="n">
        <f aca="false">(romega/K945)*EXP(-A945/(tau*146.7/K945))</f>
        <v>0.660351356301264</v>
      </c>
      <c r="O945" s="71" t="n">
        <f aca="false">cl2_*N945/(cl0+cl1_*N945)</f>
        <v>0.348273506581406</v>
      </c>
      <c r="P945" s="71" t="n">
        <f aca="false">IF(D945&gt;=hwind,vxw,0)</f>
        <v>0</v>
      </c>
      <c r="Q945" s="71" t="n">
        <f aca="false">IF(D945&gt;=hwind,vyw,0)</f>
        <v>0</v>
      </c>
      <c r="R945" s="70" t="n">
        <f aca="false">-const*$M945*$K945*(G945-P945)</f>
        <v>-0.309238630594618</v>
      </c>
      <c r="S945" s="70" t="n">
        <f aca="false">-const*$M945*$K945*(H945-Q945)</f>
        <v>-13.6638603152448</v>
      </c>
      <c r="T945" s="70" t="n">
        <f aca="false">-const*$M945*$K945*I945</f>
        <v>21.0186065545571</v>
      </c>
      <c r="U945" s="72" t="n">
        <f aca="false">omega*EXP(-A945/tau)*30/PI()</f>
        <v>4804.98080738157</v>
      </c>
      <c r="V945" s="70" t="n">
        <f aca="false">const*($O945/omega)*K945*(wy*I945-wz*(H945-Q945))</f>
        <v>0.1555823242723</v>
      </c>
      <c r="W945" s="70" t="n">
        <f aca="false">const*($O945/omega)*K945*(wz*(G945-P945)-wx*I945)</f>
        <v>15.8677966751063</v>
      </c>
      <c r="X945" s="70" t="n">
        <f aca="false">const*($O945/omega)*K945*(wx*(H945-Q945)-wy*(G945-P945))</f>
        <v>10.317690127619</v>
      </c>
      <c r="Y945" s="70" t="n">
        <f aca="false">R945+V945</f>
        <v>-0.153656306322318</v>
      </c>
      <c r="Z945" s="70" t="n">
        <f aca="false">S945+W945</f>
        <v>2.20393635986148</v>
      </c>
      <c r="AA945" s="70" t="n">
        <f aca="false">T945+X945-32.174</f>
        <v>-0.837703317823973</v>
      </c>
      <c r="AB945" s="0" t="n">
        <f aca="false">IF(($D945-height)*($D946-height)&lt;0,1,0)</f>
        <v>0</v>
      </c>
    </row>
    <row r="946" customFormat="false" ht="12.75" hidden="false" customHeight="false" outlineLevel="0" collapsed="false">
      <c r="A946" s="0" t="n">
        <f aca="false">A945+dt</f>
        <v>9.13999999999985</v>
      </c>
      <c r="B946" s="70" t="n">
        <f aca="false">B945+G945*dt+0.5*Y945*dt*dt</f>
        <v>18.5999310518911</v>
      </c>
      <c r="C946" s="70" t="n">
        <f aca="false">C945+H945*dt+0.5*Z945*dt*dt</f>
        <v>479.063798837487</v>
      </c>
      <c r="D946" s="70" t="n">
        <f aca="false">D945+I945*dt+0.5*AA945*dt*dt</f>
        <v>-397.62489591479</v>
      </c>
      <c r="E946" s="1" t="n">
        <f aca="false">SQRT(B946^2+C946^2)</f>
        <v>479.424739444826</v>
      </c>
      <c r="F946" s="1" t="n">
        <f aca="false">ATAN2(C946,B946)*180/PI()</f>
        <v>2.22342524777513</v>
      </c>
      <c r="G946" s="69" t="n">
        <f aca="false">G945+Y945*dt</f>
        <v>1.24819022846497</v>
      </c>
      <c r="H946" s="69" t="n">
        <f aca="false">H945+Z945*dt</f>
        <v>55.2418295910538</v>
      </c>
      <c r="I946" s="69" t="n">
        <f aca="false">I945+AA945*dt</f>
        <v>-84.9509202119257</v>
      </c>
      <c r="J946" s="1" t="n">
        <f aca="false">SQRT(G946^2+H946^2+I946^2)</f>
        <v>101.340399447932</v>
      </c>
      <c r="K946" s="1" t="n">
        <f aca="false">IF(D946&gt;=hwind,SQRT((G946-vxw)^2+(H946-vyw)^2+I946^2),J946)</f>
        <v>101.340399447932</v>
      </c>
      <c r="L946" s="1" t="n">
        <f aca="false">J946/1.467</f>
        <v>69.0800268902059</v>
      </c>
      <c r="M946" s="70" t="n">
        <f aca="false">cd0+cdspin*(spin/1000)*EXP(-A946/(tau*146.7/K946))</f>
        <v>0.454913797673847</v>
      </c>
      <c r="N946" s="71" t="n">
        <f aca="false">(romega/K946)*EXP(-A946/(tau*146.7/K946))</f>
        <v>0.660049392874569</v>
      </c>
      <c r="O946" s="71" t="n">
        <f aca="false">cl2_*N946/(cl0+cl1_*N946)</f>
        <v>0.348229770516805</v>
      </c>
      <c r="P946" s="71" t="n">
        <f aca="false">IF(D946&gt;=hwind,vxw,0)</f>
        <v>0</v>
      </c>
      <c r="Q946" s="71" t="n">
        <f aca="false">IF(D946&gt;=hwind,vyw,0)</f>
        <v>0</v>
      </c>
      <c r="R946" s="70" t="n">
        <f aca="false">-const*$M946*$K946*(G946-P946)</f>
        <v>-0.308888155129624</v>
      </c>
      <c r="S946" s="70" t="n">
        <f aca="false">-const*$M946*$K946*(H946-Q946)</f>
        <v>-13.6706300363771</v>
      </c>
      <c r="T946" s="70" t="n">
        <f aca="false">-const*$M946*$K946*I946</f>
        <v>21.0227034488934</v>
      </c>
      <c r="U946" s="72" t="n">
        <f aca="false">omega*EXP(-A946/tau)*30/PI()</f>
        <v>4803.37941402616</v>
      </c>
      <c r="V946" s="70" t="n">
        <f aca="false">const*($O946/omega)*K946*(wy*I946-wz*(H946-Q946))</f>
        <v>0.15602522132133</v>
      </c>
      <c r="W946" s="70" t="n">
        <f aca="false">const*($O946/omega)*K946*(wz*(G946-P946)-wx*I946)</f>
        <v>15.8703885177088</v>
      </c>
      <c r="X946" s="70" t="n">
        <f aca="false">const*($O946/omega)*K946*(wx*(H946-Q946)-wy*(G946-P946))</f>
        <v>10.3224784970915</v>
      </c>
      <c r="Y946" s="70" t="n">
        <f aca="false">R946+V946</f>
        <v>-0.152862933808294</v>
      </c>
      <c r="Z946" s="70" t="n">
        <f aca="false">S946+W946</f>
        <v>2.19975848133171</v>
      </c>
      <c r="AA946" s="70" t="n">
        <f aca="false">T946+X946-32.174</f>
        <v>-0.82881805401513</v>
      </c>
      <c r="AB946" s="0" t="n">
        <f aca="false">IF(($D946-height)*($D947-height)&lt;0,1,0)</f>
        <v>0</v>
      </c>
    </row>
    <row r="947" customFormat="false" ht="12.75" hidden="false" customHeight="false" outlineLevel="0" collapsed="false">
      <c r="A947" s="0" t="n">
        <f aca="false">A946+dt</f>
        <v>9.14999999999985</v>
      </c>
      <c r="B947" s="70" t="n">
        <f aca="false">B946+G946*dt+0.5*Y946*dt*dt</f>
        <v>18.612405311029</v>
      </c>
      <c r="C947" s="70" t="n">
        <f aca="false">C946+H946*dt+0.5*Z946*dt*dt</f>
        <v>479.616327121321</v>
      </c>
      <c r="D947" s="70" t="n">
        <f aca="false">D946+I946*dt+0.5*AA946*dt*dt</f>
        <v>-398.474446557812</v>
      </c>
      <c r="E947" s="1" t="n">
        <f aca="false">SQRT(B947^2+C947^2)</f>
        <v>479.977335790773</v>
      </c>
      <c r="F947" s="1" t="n">
        <f aca="false">ATAN2(C947,B947)*180/PI()</f>
        <v>2.22235433739994</v>
      </c>
      <c r="G947" s="69" t="n">
        <f aca="false">G946+Y946*dt</f>
        <v>1.24666159912689</v>
      </c>
      <c r="H947" s="69" t="n">
        <f aca="false">H946+Z946*dt</f>
        <v>55.2638271758671</v>
      </c>
      <c r="I947" s="69" t="n">
        <f aca="false">I946+AA946*dt</f>
        <v>-84.9592083924658</v>
      </c>
      <c r="J947" s="1" t="n">
        <f aca="false">SQRT(G947^2+H947^2+I947^2)</f>
        <v>101.359320488751</v>
      </c>
      <c r="K947" s="1" t="n">
        <f aca="false">IF(D947&gt;=hwind,SQRT((G947-vxw)^2+(H947-vyw)^2+I947^2),J947)</f>
        <v>101.359320488751</v>
      </c>
      <c r="L947" s="1" t="n">
        <f aca="false">J947/1.467</f>
        <v>69.0929246685417</v>
      </c>
      <c r="M947" s="70" t="n">
        <f aca="false">cd0+cdspin*(spin/1000)*EXP(-A947/(tau*146.7/K947))</f>
        <v>0.454872253426992</v>
      </c>
      <c r="N947" s="71" t="n">
        <f aca="false">(romega/K947)*EXP(-A947/(tau*146.7/K947))</f>
        <v>0.659748284121081</v>
      </c>
      <c r="O947" s="71" t="n">
        <f aca="false">cl2_*N947/(cl0+cl1_*N947)</f>
        <v>0.348186129328185</v>
      </c>
      <c r="P947" s="71" t="n">
        <f aca="false">IF(D947&gt;=hwind,vxw,0)</f>
        <v>0</v>
      </c>
      <c r="Q947" s="71" t="n">
        <f aca="false">IF(D947&gt;=hwind,vyw,0)</f>
        <v>0</v>
      </c>
      <c r="R947" s="70" t="n">
        <f aca="false">-const*$M947*$K947*(G947-P947)</f>
        <v>-0.308539288821099</v>
      </c>
      <c r="S947" s="70" t="n">
        <f aca="false">-const*$M947*$K947*(H947-Q947)</f>
        <v>-13.6773780040358</v>
      </c>
      <c r="T947" s="70" t="n">
        <f aca="false">-const*$M947*$K947*I947</f>
        <v>21.0267595910339</v>
      </c>
      <c r="U947" s="72" t="n">
        <f aca="false">omega*EXP(-A947/tau)*30/PI()</f>
        <v>4801.77855437958</v>
      </c>
      <c r="V947" s="70" t="n">
        <f aca="false">const*($O947/omega)*K947*(wy*I947-wz*(H947-Q947))</f>
        <v>0.156468300206286</v>
      </c>
      <c r="W947" s="70" t="n">
        <f aca="false">const*($O947/omega)*K947*(wz*(G947-P947)-wx*I947)</f>
        <v>15.8729523926928</v>
      </c>
      <c r="X947" s="70" t="n">
        <f aca="false">const*($O947/omega)*K947*(wx*(H947-Q947)-wy*(G947-P947))</f>
        <v>10.3272520710032</v>
      </c>
      <c r="Y947" s="70" t="n">
        <f aca="false">R947+V947</f>
        <v>-0.152070988614813</v>
      </c>
      <c r="Z947" s="70" t="n">
        <f aca="false">S947+W947</f>
        <v>2.195574388657</v>
      </c>
      <c r="AA947" s="70" t="n">
        <f aca="false">T947+X947-32.174</f>
        <v>-0.819988337962872</v>
      </c>
      <c r="AB947" s="0" t="n">
        <f aca="false">IF(($D947-height)*($D948-height)&lt;0,1,0)</f>
        <v>0</v>
      </c>
    </row>
    <row r="948" customFormat="false" ht="12.75" hidden="false" customHeight="false" outlineLevel="0" collapsed="false">
      <c r="A948" s="0" t="n">
        <f aca="false">A947+dt</f>
        <v>9.15999999999985</v>
      </c>
      <c r="B948" s="70" t="n">
        <f aca="false">B947+G947*dt+0.5*Y947*dt*dt</f>
        <v>18.6248643234709</v>
      </c>
      <c r="C948" s="70" t="n">
        <f aca="false">C947+H947*dt+0.5*Z947*dt*dt</f>
        <v>480.1690751718</v>
      </c>
      <c r="D948" s="70" t="n">
        <f aca="false">D947+I947*dt+0.5*AA947*dt*dt</f>
        <v>-399.324079641153</v>
      </c>
      <c r="E948" s="1" t="n">
        <f aca="false">SQRT(B948^2+C948^2)</f>
        <v>480.530151314576</v>
      </c>
      <c r="F948" s="1" t="n">
        <f aca="false">ATAN2(C948,B948)*180/PI()</f>
        <v>2.22128305786134</v>
      </c>
      <c r="G948" s="69" t="n">
        <f aca="false">G947+Y947*dt</f>
        <v>1.24514088924074</v>
      </c>
      <c r="H948" s="69" t="n">
        <f aca="false">H947+Z947*dt</f>
        <v>55.2857829197537</v>
      </c>
      <c r="I948" s="69" t="n">
        <f aca="false">I947+AA947*dt</f>
        <v>-84.9674082758455</v>
      </c>
      <c r="J948" s="1" t="n">
        <f aca="false">SQRT(G948^2+H948^2+I948^2)</f>
        <v>101.378146747701</v>
      </c>
      <c r="K948" s="1" t="n">
        <f aca="false">IF(D948&gt;=hwind,SQRT((G948-vxw)^2+(H948-vyw)^2+I948^2),J948)</f>
        <v>101.378146747701</v>
      </c>
      <c r="L948" s="1" t="n">
        <f aca="false">J948/1.467</f>
        <v>69.1057578375603</v>
      </c>
      <c r="M948" s="70" t="n">
        <f aca="false">cd0+cdspin*(spin/1000)*EXP(-A948/(tau*146.7/K948))</f>
        <v>0.454830737521027</v>
      </c>
      <c r="N948" s="71" t="n">
        <f aca="false">(romega/K948)*EXP(-A948/(tau*146.7/K948))</f>
        <v>0.65944802563911</v>
      </c>
      <c r="O948" s="71" t="n">
        <f aca="false">cl2_*N948/(cl0+cl1_*N948)</f>
        <v>0.348142582594257</v>
      </c>
      <c r="P948" s="71" t="n">
        <f aca="false">IF(D948&gt;=hwind,vxw,0)</f>
        <v>0</v>
      </c>
      <c r="Q948" s="71" t="n">
        <f aca="false">IF(D948&gt;=hwind,vyw,0)</f>
        <v>0</v>
      </c>
      <c r="R948" s="70" t="n">
        <f aca="false">-const*$M948*$K948*(G948-P948)</f>
        <v>-0.308192031107768</v>
      </c>
      <c r="S948" s="70" t="n">
        <f aca="false">-const*$M948*$K948*(H948-Q948)</f>
        <v>-13.684104246076</v>
      </c>
      <c r="T948" s="70" t="n">
        <f aca="false">-const*$M948*$K948*I948</f>
        <v>21.0307752004383</v>
      </c>
      <c r="U948" s="72" t="n">
        <f aca="false">omega*EXP(-A948/tau)*30/PI()</f>
        <v>4800.17822826396</v>
      </c>
      <c r="V948" s="70" t="n">
        <f aca="false">const*($O948/omega)*K948*(wy*I948-wz*(H948-Q948))</f>
        <v>0.156911550963345</v>
      </c>
      <c r="W948" s="70" t="n">
        <f aca="false">const*($O948/omega)*K948*(wz*(G948-P948)-wx*I948)</f>
        <v>15.8754884549151</v>
      </c>
      <c r="X948" s="70" t="n">
        <f aca="false">const*($O948/omega)*K948*(wx*(H948-Q948)-wy*(G948-P948))</f>
        <v>10.3320108647018</v>
      </c>
      <c r="Y948" s="70" t="n">
        <f aca="false">R948+V948</f>
        <v>-0.151280480144423</v>
      </c>
      <c r="Z948" s="70" t="n">
        <f aca="false">S948+W948</f>
        <v>2.19138420883913</v>
      </c>
      <c r="AA948" s="70" t="n">
        <f aca="false">T948+X948-32.174</f>
        <v>-0.811213934859893</v>
      </c>
      <c r="AB948" s="0" t="n">
        <f aca="false">IF(($D948-height)*($D949-height)&lt;0,1,0)</f>
        <v>0</v>
      </c>
    </row>
    <row r="949" customFormat="false" ht="12.75" hidden="false" customHeight="false" outlineLevel="0" collapsed="false">
      <c r="A949" s="0" t="n">
        <f aca="false">A948+dt</f>
        <v>9.16999999999985</v>
      </c>
      <c r="B949" s="70" t="n">
        <f aca="false">B948+G948*dt+0.5*Y948*dt*dt</f>
        <v>18.6373081683393</v>
      </c>
      <c r="C949" s="70" t="n">
        <f aca="false">C948+H948*dt+0.5*Z948*dt*dt</f>
        <v>480.722042570208</v>
      </c>
      <c r="D949" s="70" t="n">
        <f aca="false">D948+I948*dt+0.5*AA948*dt*dt</f>
        <v>-400.173794284609</v>
      </c>
      <c r="E949" s="1" t="n">
        <f aca="false">SQRT(B949^2+C949^2)</f>
        <v>481.083185601653</v>
      </c>
      <c r="F949" s="1" t="n">
        <f aca="false">ATAN2(C949,B949)*180/PI()</f>
        <v>2.22021142324389</v>
      </c>
      <c r="G949" s="69" t="n">
        <f aca="false">G948+Y948*dt</f>
        <v>1.2436280844393</v>
      </c>
      <c r="H949" s="69" t="n">
        <f aca="false">H948+Z948*dt</f>
        <v>55.3076967618421</v>
      </c>
      <c r="I949" s="69" t="n">
        <f aca="false">I948+AA948*dt</f>
        <v>-84.9755204151941</v>
      </c>
      <c r="J949" s="1" t="n">
        <f aca="false">SQRT(G949^2+H949^2+I949^2)</f>
        <v>101.39687865879</v>
      </c>
      <c r="K949" s="1" t="n">
        <f aca="false">IF(D949&gt;=hwind,SQRT((G949-vxw)^2+(H949-vyw)^2+I949^2),J949)</f>
        <v>101.39687865879</v>
      </c>
      <c r="L949" s="1" t="n">
        <f aca="false">J949/1.467</f>
        <v>69.1185266931083</v>
      </c>
      <c r="M949" s="70" t="n">
        <f aca="false">cd0+cdspin*(spin/1000)*EXP(-A949/(tau*146.7/K949))</f>
        <v>0.454789249899313</v>
      </c>
      <c r="N949" s="71" t="n">
        <f aca="false">(romega/K949)*EXP(-A949/(tau*146.7/K949))</f>
        <v>0.659148613049262</v>
      </c>
      <c r="O949" s="71" t="n">
        <f aca="false">cl2_*N949/(cl0+cl1_*N949)</f>
        <v>0.348099129895036</v>
      </c>
      <c r="P949" s="71" t="n">
        <f aca="false">IF(D949&gt;=hwind,vxw,0)</f>
        <v>0</v>
      </c>
      <c r="Q949" s="71" t="n">
        <f aca="false">IF(D949&gt;=hwind,vyw,0)</f>
        <v>0</v>
      </c>
      <c r="R949" s="70" t="n">
        <f aca="false">-const*$M949*$K949*(G949-P949)</f>
        <v>-0.307846381381246</v>
      </c>
      <c r="S949" s="70" t="n">
        <f aca="false">-const*$M949*$K949*(H949-Q949)</f>
        <v>-13.6908087905886</v>
      </c>
      <c r="T949" s="70" t="n">
        <f aca="false">-const*$M949*$K949*I949</f>
        <v>21.0347504958446</v>
      </c>
      <c r="U949" s="72" t="n">
        <f aca="false">omega*EXP(-A949/tau)*30/PI()</f>
        <v>4798.57843550148</v>
      </c>
      <c r="V949" s="70" t="n">
        <f aca="false">const*($O949/omega)*K949*(wy*I949-wz*(H949-Q949))</f>
        <v>0.157354963695331</v>
      </c>
      <c r="W949" s="70" t="n">
        <f aca="false">const*($O949/omega)*K949*(wz*(G949-P949)-wx*I949)</f>
        <v>15.8779968586743</v>
      </c>
      <c r="X949" s="70" t="n">
        <f aca="false">const*($O949/omega)*K949*(wx*(H949-Q949)-wy*(G949-P949))</f>
        <v>10.3367548937077</v>
      </c>
      <c r="Y949" s="70" t="n">
        <f aca="false">R949+V949</f>
        <v>-0.150491417685915</v>
      </c>
      <c r="Z949" s="70" t="n">
        <f aca="false">S949+W949</f>
        <v>2.18718806808577</v>
      </c>
      <c r="AA949" s="70" t="n">
        <f aca="false">T949+X949-32.174</f>
        <v>-0.802494610447713</v>
      </c>
      <c r="AB949" s="0" t="n">
        <f aca="false">IF(($D949-height)*($D950-height)&lt;0,1,0)</f>
        <v>0</v>
      </c>
    </row>
    <row r="950" customFormat="false" ht="12.75" hidden="false" customHeight="false" outlineLevel="0" collapsed="false">
      <c r="A950" s="0" t="n">
        <f aca="false">A949+dt</f>
        <v>9.17999999999985</v>
      </c>
      <c r="B950" s="70" t="n">
        <f aca="false">B949+G949*dt+0.5*Y949*dt*dt</f>
        <v>18.6497369246128</v>
      </c>
      <c r="C950" s="70" t="n">
        <f aca="false">C949+H949*dt+0.5*Z949*dt*dt</f>
        <v>481.275228897229</v>
      </c>
      <c r="D950" s="70" t="n">
        <f aca="false">D949+I949*dt+0.5*AA949*dt*dt</f>
        <v>-401.023589613491</v>
      </c>
      <c r="E950" s="1" t="n">
        <f aca="false">SQRT(B950^2+C950^2)</f>
        <v>481.636438236807</v>
      </c>
      <c r="F950" s="1" t="n">
        <f aca="false">ATAN2(C950,B950)*180/PI()</f>
        <v>2.21913944755043</v>
      </c>
      <c r="G950" s="69" t="n">
        <f aca="false">G949+Y949*dt</f>
        <v>1.24212317026244</v>
      </c>
      <c r="H950" s="69" t="n">
        <f aca="false">H949+Z949*dt</f>
        <v>55.3295686425229</v>
      </c>
      <c r="I950" s="69" t="n">
        <f aca="false">I949+AA949*dt</f>
        <v>-84.9835453612985</v>
      </c>
      <c r="J950" s="1" t="n">
        <f aca="false">SQRT(G950^2+H950^2+I950^2)</f>
        <v>101.415516654571</v>
      </c>
      <c r="K950" s="1" t="n">
        <f aca="false">IF(D950&gt;=hwind,SQRT((G950-vxw)^2+(H950-vyw)^2+I950^2),J950)</f>
        <v>101.415516654571</v>
      </c>
      <c r="L950" s="1" t="n">
        <f aca="false">J950/1.467</f>
        <v>69.1312315300418</v>
      </c>
      <c r="M950" s="70" t="n">
        <f aca="false">cd0+cdspin*(spin/1000)*EXP(-A950/(tau*146.7/K950))</f>
        <v>0.454747790505129</v>
      </c>
      <c r="N950" s="71" t="n">
        <f aca="false">(romega/K950)*EXP(-A950/(tau*146.7/K950))</f>
        <v>0.65885004199432</v>
      </c>
      <c r="O950" s="71" t="n">
        <f aca="false">cl2_*N950/(cl0+cl1_*N950)</f>
        <v>0.34805577081184</v>
      </c>
      <c r="P950" s="71" t="n">
        <f aca="false">IF(D950&gt;=hwind,vxw,0)</f>
        <v>0</v>
      </c>
      <c r="Q950" s="71" t="n">
        <f aca="false">IF(D950&gt;=hwind,vyw,0)</f>
        <v>0</v>
      </c>
      <c r="R950" s="70" t="n">
        <f aca="false">-const*$M950*$K950*(G950-P950)</f>
        <v>-0.307502338986467</v>
      </c>
      <c r="S950" s="70" t="n">
        <f aca="false">-const*$M950*$K950*(H950-Q950)</f>
        <v>-13.6974916658976</v>
      </c>
      <c r="T950" s="70" t="n">
        <f aca="false">-const*$M950*$K950*I950</f>
        <v>21.0386856952684</v>
      </c>
      <c r="U950" s="72" t="n">
        <f aca="false">omega*EXP(-A950/tau)*30/PI()</f>
        <v>4796.97917591439</v>
      </c>
      <c r="V950" s="70" t="n">
        <f aca="false">const*($O950/omega)*K950*(wy*I950-wz*(H950-Q950))</f>
        <v>0.157798528571503</v>
      </c>
      <c r="W950" s="70" t="n">
        <f aca="false">const*($O950/omega)*K950*(wz*(G950-P950)-wx*I950)</f>
        <v>15.8804777577104</v>
      </c>
      <c r="X950" s="70" t="n">
        <f aca="false">const*($O950/omega)*K950*(wx*(H950-Q950)-wy*(G950-P950))</f>
        <v>10.3414841737128</v>
      </c>
      <c r="Y950" s="70" t="n">
        <f aca="false">R950+V950</f>
        <v>-0.149703810414964</v>
      </c>
      <c r="Z950" s="70" t="n">
        <f aca="false">S950+W950</f>
        <v>2.18298609181281</v>
      </c>
      <c r="AA950" s="70" t="n">
        <f aca="false">T950+X950-32.174</f>
        <v>-0.793830131018829</v>
      </c>
      <c r="AB950" s="0" t="n">
        <f aca="false">IF(($D950-height)*($D951-height)&lt;0,1,0)</f>
        <v>0</v>
      </c>
    </row>
    <row r="951" customFormat="false" ht="12.75" hidden="false" customHeight="false" outlineLevel="0" collapsed="false">
      <c r="A951" s="0" t="n">
        <f aca="false">A950+dt</f>
        <v>9.18999999999985</v>
      </c>
      <c r="B951" s="70" t="n">
        <f aca="false">B950+G950*dt+0.5*Y950*dt*dt</f>
        <v>18.6621506711249</v>
      </c>
      <c r="C951" s="70" t="n">
        <f aca="false">C950+H950*dt+0.5*Z950*dt*dt</f>
        <v>481.828633732959</v>
      </c>
      <c r="D951" s="70" t="n">
        <f aca="false">D950+I950*dt+0.5*AA950*dt*dt</f>
        <v>-401.873464758611</v>
      </c>
      <c r="E951" s="1" t="n">
        <f aca="false">SQRT(B951^2+C951^2)</f>
        <v>482.189908804241</v>
      </c>
      <c r="F951" s="1" t="n">
        <f aca="false">ATAN2(C951,B951)*180/PI()</f>
        <v>2.21806714470223</v>
      </c>
      <c r="G951" s="69" t="n">
        <f aca="false">G950+Y950*dt</f>
        <v>1.24062613215829</v>
      </c>
      <c r="H951" s="69" t="n">
        <f aca="false">H950+Z950*dt</f>
        <v>55.351398503441</v>
      </c>
      <c r="I951" s="69" t="n">
        <f aca="false">I950+AA950*dt</f>
        <v>-84.9914836626087</v>
      </c>
      <c r="J951" s="1" t="n">
        <f aca="false">SQRT(G951^2+H951^2+I951^2)</f>
        <v>101.434061166149</v>
      </c>
      <c r="K951" s="1" t="n">
        <f aca="false">IF(D951&gt;=hwind,SQRT((G951-vxw)^2+(H951-vyw)^2+I951^2),J951)</f>
        <v>101.434061166149</v>
      </c>
      <c r="L951" s="1" t="n">
        <f aca="false">J951/1.467</f>
        <v>69.1438726422282</v>
      </c>
      <c r="M951" s="70" t="n">
        <f aca="false">cd0+cdspin*(spin/1000)*EXP(-A951/(tau*146.7/K951))</f>
        <v>0.454706359281672</v>
      </c>
      <c r="N951" s="71" t="n">
        <f aca="false">(romega/K951)*EXP(-A951/(tau*146.7/K951))</f>
        <v>0.658552308139122</v>
      </c>
      <c r="O951" s="71" t="n">
        <f aca="false">cl2_*N951/(cl0+cl1_*N951)</f>
        <v>0.348012504927288</v>
      </c>
      <c r="P951" s="71" t="n">
        <f aca="false">IF(D951&gt;=hwind,vxw,0)</f>
        <v>0</v>
      </c>
      <c r="Q951" s="71" t="n">
        <f aca="false">IF(D951&gt;=hwind,vyw,0)</f>
        <v>0</v>
      </c>
      <c r="R951" s="70" t="n">
        <f aca="false">-const*$M951*$K951*(G951-P951)</f>
        <v>-0.307159903222113</v>
      </c>
      <c r="S951" s="70" t="n">
        <f aca="false">-const*$M951*$K951*(H951-Q951)</f>
        <v>-13.7041529005584</v>
      </c>
      <c r="T951" s="70" t="n">
        <f aca="false">-const*$M951*$K951*I951</f>
        <v>21.0425810160026</v>
      </c>
      <c r="U951" s="72" t="n">
        <f aca="false">omega*EXP(-A951/tau)*30/PI()</f>
        <v>4795.38044932498</v>
      </c>
      <c r="V951" s="70" t="n">
        <f aca="false">const*($O951/omega)*K951*(wy*I951-wz*(H951-Q951))</f>
        <v>0.158242235827348</v>
      </c>
      <c r="W951" s="70" t="n">
        <f aca="false">const*($O951/omega)*K951*(wz*(G951-P951)-wx*I951)</f>
        <v>15.8829313052052</v>
      </c>
      <c r="X951" s="70" t="n">
        <f aca="false">const*($O951/omega)*K951*(wx*(H951-Q951)-wy*(G951-P951))</f>
        <v>10.3461987205787</v>
      </c>
      <c r="Y951" s="70" t="n">
        <f aca="false">R951+V951</f>
        <v>-0.148917667394765</v>
      </c>
      <c r="Z951" s="70" t="n">
        <f aca="false">S951+W951</f>
        <v>2.17877840464674</v>
      </c>
      <c r="AA951" s="70" t="n">
        <f aca="false">T951+X951-32.174</f>
        <v>-0.785220263418712</v>
      </c>
      <c r="AB951" s="0" t="n">
        <f aca="false">IF(($D951-height)*($D952-height)&lt;0,1,0)</f>
        <v>0</v>
      </c>
    </row>
    <row r="952" customFormat="false" ht="12.75" hidden="false" customHeight="false" outlineLevel="0" collapsed="false">
      <c r="A952" s="0" t="n">
        <f aca="false">A951+dt</f>
        <v>9.19999999999985</v>
      </c>
      <c r="B952" s="70" t="n">
        <f aca="false">B951+G951*dt+0.5*Y951*dt*dt</f>
        <v>18.6745494865631</v>
      </c>
      <c r="C952" s="70" t="n">
        <f aca="false">C951+H951*dt+0.5*Z951*dt*dt</f>
        <v>482.382256656914</v>
      </c>
      <c r="D952" s="70" t="n">
        <f aca="false">D951+I951*dt+0.5*AA951*dt*dt</f>
        <v>-402.72341885625</v>
      </c>
      <c r="E952" s="1" t="n">
        <f aca="false">SQRT(B952^2+C952^2)</f>
        <v>482.743596887564</v>
      </c>
      <c r="F952" s="1" t="n">
        <f aca="false">ATAN2(C952,B952)*180/PI()</f>
        <v>2.21699452853928</v>
      </c>
      <c r="G952" s="69" t="n">
        <f aca="false">G951+Y951*dt</f>
        <v>1.23913695548434</v>
      </c>
      <c r="H952" s="69" t="n">
        <f aca="false">H951+Z951*dt</f>
        <v>55.3731862874875</v>
      </c>
      <c r="I952" s="69" t="n">
        <f aca="false">I951+AA951*dt</f>
        <v>-84.9993358652429</v>
      </c>
      <c r="J952" s="1" t="n">
        <f aca="false">SQRT(G952^2+H952^2+I952^2)</f>
        <v>101.452512623176</v>
      </c>
      <c r="K952" s="1" t="n">
        <f aca="false">IF(D952&gt;=hwind,SQRT((G952-vxw)^2+(H952-vyw)^2+I952^2),J952)</f>
        <v>101.452512623176</v>
      </c>
      <c r="L952" s="1" t="n">
        <f aca="false">J952/1.467</f>
        <v>69.1564503225465</v>
      </c>
      <c r="M952" s="70" t="n">
        <f aca="false">cd0+cdspin*(spin/1000)*EXP(-A952/(tau*146.7/K952))</f>
        <v>0.454664956172058</v>
      </c>
      <c r="N952" s="71" t="n">
        <f aca="false">(romega/K952)*EXP(-A952/(tau*146.7/K952))</f>
        <v>0.658255407170447</v>
      </c>
      <c r="O952" s="71" t="n">
        <f aca="false">cl2_*N952/(cl0+cl1_*N952)</f>
        <v>0.347969331825303</v>
      </c>
      <c r="P952" s="71" t="n">
        <f aca="false">IF(D952&gt;=hwind,vxw,0)</f>
        <v>0</v>
      </c>
      <c r="Q952" s="71" t="n">
        <f aca="false">IF(D952&gt;=hwind,vyw,0)</f>
        <v>0</v>
      </c>
      <c r="R952" s="70" t="n">
        <f aca="false">-const*$M952*$K952*(G952-P952)</f>
        <v>-0.306819073341043</v>
      </c>
      <c r="S952" s="70" t="n">
        <f aca="false">-const*$M952*$K952*(H952-Q952)</f>
        <v>-13.7107925233553</v>
      </c>
      <c r="T952" s="70" t="n">
        <f aca="false">-const*$M952*$K952*I952</f>
        <v>21.0464366746163</v>
      </c>
      <c r="U952" s="72" t="n">
        <f aca="false">omega*EXP(-A952/tau)*30/PI()</f>
        <v>4793.78225555563</v>
      </c>
      <c r="V952" s="70" t="n">
        <f aca="false">const*($O952/omega)*K952*(wy*I952-wz*(H952-Q952))</f>
        <v>0.158686075764364</v>
      </c>
      <c r="W952" s="70" t="n">
        <f aca="false">const*($O952/omega)*K952*(wz*(G952-P952)-wx*I952)</f>
        <v>15.8853576537822</v>
      </c>
      <c r="X952" s="70" t="n">
        <f aca="false">const*($O952/omega)*K952*(wx*(H952-Q952)-wy*(G952-P952))</f>
        <v>10.3508985503358</v>
      </c>
      <c r="Y952" s="70" t="n">
        <f aca="false">R952+V952</f>
        <v>-0.148132997576679</v>
      </c>
      <c r="Z952" s="70" t="n">
        <f aca="false">S952+W952</f>
        <v>2.17456513042694</v>
      </c>
      <c r="AA952" s="70" t="n">
        <f aca="false">T952+X952-32.174</f>
        <v>-0.776664775047955</v>
      </c>
      <c r="AB952" s="0" t="n">
        <f aca="false">IF(($D952-height)*($D953-height)&lt;0,1,0)</f>
        <v>0</v>
      </c>
    </row>
    <row r="953" customFormat="false" ht="12.75" hidden="false" customHeight="false" outlineLevel="0" collapsed="false">
      <c r="A953" s="0" t="n">
        <f aca="false">A952+dt</f>
        <v>9.20999999999985</v>
      </c>
      <c r="B953" s="70" t="n">
        <f aca="false">B952+G952*dt+0.5*Y952*dt*dt</f>
        <v>18.6869334494681</v>
      </c>
      <c r="C953" s="70" t="n">
        <f aca="false">C952+H952*dt+0.5*Z952*dt*dt</f>
        <v>482.936097248045</v>
      </c>
      <c r="D953" s="70" t="n">
        <f aca="false">D952+I952*dt+0.5*AA952*dt*dt</f>
        <v>-403.573451048141</v>
      </c>
      <c r="E953" s="1" t="n">
        <f aca="false">SQRT(B953^2+C953^2)</f>
        <v>483.29750206981</v>
      </c>
      <c r="F953" s="1" t="n">
        <f aca="false">ATAN2(C953,B953)*180/PI()</f>
        <v>2.2159216128205</v>
      </c>
      <c r="G953" s="69" t="n">
        <f aca="false">G952+Y952*dt</f>
        <v>1.23765562550857</v>
      </c>
      <c r="H953" s="69" t="n">
        <f aca="false">H952+Z952*dt</f>
        <v>55.3949319387918</v>
      </c>
      <c r="I953" s="69" t="n">
        <f aca="false">I952+AA952*dt</f>
        <v>-85.0071025129934</v>
      </c>
      <c r="J953" s="1" t="n">
        <f aca="false">SQRT(G953^2+H953^2+I953^2)</f>
        <v>101.470871453858</v>
      </c>
      <c r="K953" s="1" t="n">
        <f aca="false">IF(D953&gt;=hwind,SQRT((G953-vxw)^2+(H953-vyw)^2+I953^2),J953)</f>
        <v>101.470871453858</v>
      </c>
      <c r="L953" s="1" t="n">
        <f aca="false">J953/1.467</f>
        <v>69.1689648628886</v>
      </c>
      <c r="M953" s="70" t="n">
        <f aca="false">cd0+cdspin*(spin/1000)*EXP(-A953/(tau*146.7/K953))</f>
        <v>0.454623581119327</v>
      </c>
      <c r="N953" s="71" t="n">
        <f aca="false">(romega/K953)*EXP(-A953/(tau*146.7/K953))</f>
        <v>0.657959334796891</v>
      </c>
      <c r="O953" s="71" t="n">
        <f aca="false">cl2_*N953/(cl0+cl1_*N953)</f>
        <v>0.347926251091102</v>
      </c>
      <c r="P953" s="71" t="n">
        <f aca="false">IF(D953&gt;=hwind,vxw,0)</f>
        <v>0</v>
      </c>
      <c r="Q953" s="71" t="n">
        <f aca="false">IF(D953&gt;=hwind,vyw,0)</f>
        <v>0</v>
      </c>
      <c r="R953" s="70" t="n">
        <f aca="false">-const*$M953*$K953*(G953-P953)</f>
        <v>-0.306479848550715</v>
      </c>
      <c r="S953" s="70" t="n">
        <f aca="false">-const*$M953*$K953*(H953-Q953)</f>
        <v>-13.7174105632993</v>
      </c>
      <c r="T953" s="70" t="n">
        <f aca="false">-const*$M953*$K953*I953</f>
        <v>21.0502528869545</v>
      </c>
      <c r="U953" s="72" t="n">
        <f aca="false">omega*EXP(-A953/tau)*30/PI()</f>
        <v>4792.18459442876</v>
      </c>
      <c r="V953" s="70" t="n">
        <f aca="false">const*($O953/omega)*K953*(wy*I953-wz*(H953-Q953))</f>
        <v>0.159130038749854</v>
      </c>
      <c r="W953" s="70" t="n">
        <f aca="false">const*($O953/omega)*K953*(wz*(G953-P953)-wx*I953)</f>
        <v>15.8877569555074</v>
      </c>
      <c r="X953" s="70" t="n">
        <f aca="false">const*($O953/omega)*K953*(wx*(H953-Q953)-wy*(G953-P953))</f>
        <v>10.3555836791813</v>
      </c>
      <c r="Y953" s="70" t="n">
        <f aca="false">R953+V953</f>
        <v>-0.147349809800861</v>
      </c>
      <c r="Z953" s="70" t="n">
        <f aca="false">S953+W953</f>
        <v>2.17034639220811</v>
      </c>
      <c r="AA953" s="70" t="n">
        <f aca="false">T953+X953-32.174</f>
        <v>-0.768163433864181</v>
      </c>
      <c r="AB953" s="0" t="n">
        <f aca="false">IF(($D953-height)*($D954-height)&lt;0,1,0)</f>
        <v>0</v>
      </c>
    </row>
    <row r="954" customFormat="false" ht="12.75" hidden="false" customHeight="false" outlineLevel="0" collapsed="false">
      <c r="A954" s="0" t="n">
        <f aca="false">A953+dt</f>
        <v>9.21999999999985</v>
      </c>
      <c r="B954" s="70" t="n">
        <f aca="false">B953+G953*dt+0.5*Y953*dt*dt</f>
        <v>18.6993026382327</v>
      </c>
      <c r="C954" s="70" t="n">
        <f aca="false">C953+H953*dt+0.5*Z953*dt*dt</f>
        <v>483.490155084753</v>
      </c>
      <c r="D954" s="70" t="n">
        <f aca="false">D953+I953*dt+0.5*AA953*dt*dt</f>
        <v>-404.423560481443</v>
      </c>
      <c r="E954" s="1" t="n">
        <f aca="false">SQRT(B954^2+C954^2)</f>
        <v>483.851623933448</v>
      </c>
      <c r="F954" s="1" t="n">
        <f aca="false">ATAN2(C954,B954)*180/PI()</f>
        <v>2.21484841122395</v>
      </c>
      <c r="G954" s="69" t="n">
        <f aca="false">G953+Y953*dt</f>
        <v>1.23618212741056</v>
      </c>
      <c r="H954" s="69" t="n">
        <f aca="false">H953+Z953*dt</f>
        <v>55.4166354027139</v>
      </c>
      <c r="I954" s="69" t="n">
        <f aca="false">I953+AA953*dt</f>
        <v>-85.014784147332</v>
      </c>
      <c r="J954" s="1" t="n">
        <f aca="false">SQRT(G954^2+H954^2+I954^2)</f>
        <v>101.489138084954</v>
      </c>
      <c r="K954" s="1" t="n">
        <f aca="false">IF(D954&gt;=hwind,SQRT((G954-vxw)^2+(H954-vyw)^2+I954^2),J954)</f>
        <v>101.489138084954</v>
      </c>
      <c r="L954" s="1" t="n">
        <f aca="false">J954/1.467</f>
        <v>69.181416554161</v>
      </c>
      <c r="M954" s="70" t="n">
        <f aca="false">cd0+cdspin*(spin/1000)*EXP(-A954/(tau*146.7/K954))</f>
        <v>0.454582234066442</v>
      </c>
      <c r="N954" s="71" t="n">
        <f aca="false">(romega/K954)*EXP(-A954/(tau*146.7/K954))</f>
        <v>0.657664086748756</v>
      </c>
      <c r="O954" s="71" t="n">
        <f aca="false">cl2_*N954/(cl0+cl1_*N954)</f>
        <v>0.347883262311203</v>
      </c>
      <c r="P954" s="71" t="n">
        <f aca="false">IF(D954&gt;=hwind,vxw,0)</f>
        <v>0</v>
      </c>
      <c r="Q954" s="71" t="n">
        <f aca="false">IF(D954&gt;=hwind,vyw,0)</f>
        <v>0</v>
      </c>
      <c r="R954" s="70" t="n">
        <f aca="false">-const*$M954*$K954*(G954-P954)</f>
        <v>-0.306142228013609</v>
      </c>
      <c r="S954" s="70" t="n">
        <f aca="false">-const*$M954*$K954*(H954-Q954)</f>
        <v>-13.7240070496263</v>
      </c>
      <c r="T954" s="70" t="n">
        <f aca="false">-const*$M954*$K954*I954</f>
        <v>21.0540298681379</v>
      </c>
      <c r="U954" s="72" t="n">
        <f aca="false">omega*EXP(-A954/tau)*30/PI()</f>
        <v>4790.58746576685</v>
      </c>
      <c r="V954" s="70" t="n">
        <f aca="false">const*($O954/omega)*K954*(wy*I954-wz*(H954-Q954))</f>
        <v>0.159574115216706</v>
      </c>
      <c r="W954" s="70" t="n">
        <f aca="false">const*($O954/omega)*K954*(wz*(G954-P954)-wx*I954)</f>
        <v>15.890129361889</v>
      </c>
      <c r="X954" s="70" t="n">
        <f aca="false">const*($O954/omega)*K954*(wx*(H954-Q954)-wy*(G954-P954))</f>
        <v>10.360254123478</v>
      </c>
      <c r="Y954" s="70" t="n">
        <f aca="false">R954+V954</f>
        <v>-0.146568112796904</v>
      </c>
      <c r="Z954" s="70" t="n">
        <f aca="false">S954+W954</f>
        <v>2.16612231226261</v>
      </c>
      <c r="AA954" s="70" t="n">
        <f aca="false">T954+X954-32.174</f>
        <v>-0.75971600838411</v>
      </c>
      <c r="AB954" s="0" t="n">
        <f aca="false">IF(($D954-height)*($D955-height)&lt;0,1,0)</f>
        <v>0</v>
      </c>
    </row>
    <row r="955" customFormat="false" ht="12.75" hidden="false" customHeight="false" outlineLevel="0" collapsed="false">
      <c r="A955" s="0" t="n">
        <f aca="false">A954+dt</f>
        <v>9.22999999999985</v>
      </c>
      <c r="B955" s="70" t="n">
        <f aca="false">B954+G954*dt+0.5*Y954*dt*dt</f>
        <v>18.7116571311011</v>
      </c>
      <c r="C955" s="70" t="n">
        <f aca="false">C954+H954*dt+0.5*Z954*dt*dt</f>
        <v>484.044429744896</v>
      </c>
      <c r="D955" s="70" t="n">
        <f aca="false">D954+I954*dt+0.5*AA954*dt*dt</f>
        <v>-405.273746308716</v>
      </c>
      <c r="E955" s="1" t="n">
        <f aca="false">SQRT(B955^2+C955^2)</f>
        <v>484.405962060391</v>
      </c>
      <c r="F955" s="1" t="n">
        <f aca="false">ATAN2(C955,B955)*180/PI()</f>
        <v>2.2137749373471</v>
      </c>
      <c r="G955" s="69" t="n">
        <f aca="false">G954+Y954*dt</f>
        <v>1.2347164462826</v>
      </c>
      <c r="H955" s="69" t="n">
        <f aca="false">H954+Z954*dt</f>
        <v>55.4382966258365</v>
      </c>
      <c r="I955" s="69" t="n">
        <f aca="false">I954+AA954*dt</f>
        <v>-85.0223813074159</v>
      </c>
      <c r="J955" s="1" t="n">
        <f aca="false">SQRT(G955^2+H955^2+I955^2)</f>
        <v>101.507312941781</v>
      </c>
      <c r="K955" s="1" t="n">
        <f aca="false">IF(D955&gt;=hwind,SQRT((G955-vxw)^2+(H955-vyw)^2+I955^2),J955)</f>
        <v>101.507312941781</v>
      </c>
      <c r="L955" s="1" t="n">
        <f aca="false">J955/1.467</f>
        <v>69.1938056862853</v>
      </c>
      <c r="M955" s="70" t="n">
        <f aca="false">cd0+cdspin*(spin/1000)*EXP(-A955/(tau*146.7/K955))</f>
        <v>0.454540914956294</v>
      </c>
      <c r="N955" s="71" t="n">
        <f aca="false">(romega/K955)*EXP(-A955/(tau*146.7/K955))</f>
        <v>0.657369658777927</v>
      </c>
      <c r="O955" s="71" t="n">
        <f aca="false">cl2_*N955/(cl0+cl1_*N955)</f>
        <v>0.347840365073419</v>
      </c>
      <c r="P955" s="71" t="n">
        <f aca="false">IF(D955&gt;=hwind,vxw,0)</f>
        <v>0</v>
      </c>
      <c r="Q955" s="71" t="n">
        <f aca="false">IF(D955&gt;=hwind,vyw,0)</f>
        <v>0</v>
      </c>
      <c r="R955" s="70" t="n">
        <f aca="false">-const*$M955*$K955*(G955-P955)</f>
        <v>-0.305806210847648</v>
      </c>
      <c r="S955" s="70" t="n">
        <f aca="false">-const*$M955*$K955*(H955-Q955)</f>
        <v>-13.7305820117948</v>
      </c>
      <c r="T955" s="70" t="n">
        <f aca="false">-const*$M955*$K955*I955</f>
        <v>21.0577678325619</v>
      </c>
      <c r="U955" s="72" t="n">
        <f aca="false">omega*EXP(-A955/tau)*30/PI()</f>
        <v>4788.99086939244</v>
      </c>
      <c r="V955" s="70" t="n">
        <f aca="false">const*($O955/omega)*K955*(wy*I955-wz*(H955-Q955))</f>
        <v>0.160018295663179</v>
      </c>
      <c r="W955" s="70" t="n">
        <f aca="false">const*($O955/omega)*K955*(wz*(G955-P955)-wx*I955)</f>
        <v>15.8924750238777</v>
      </c>
      <c r="X955" s="70" t="n">
        <f aca="false">const*($O955/omega)*K955*(wx*(H955-Q955)-wy*(G955-P955))</f>
        <v>10.3649098997528</v>
      </c>
      <c r="Y955" s="70" t="n">
        <f aca="false">R955+V955</f>
        <v>-0.145787915184469</v>
      </c>
      <c r="Z955" s="70" t="n">
        <f aca="false">S955+W955</f>
        <v>2.1618930120829</v>
      </c>
      <c r="AA955" s="70" t="n">
        <f aca="false">T955+X955-32.174</f>
        <v>-0.75132226768536</v>
      </c>
      <c r="AB955" s="0" t="n">
        <f aca="false">IF(($D955-height)*($D956-height)&lt;0,1,0)</f>
        <v>0</v>
      </c>
    </row>
    <row r="956" customFormat="false" ht="12.75" hidden="false" customHeight="false" outlineLevel="0" collapsed="false">
      <c r="A956" s="0" t="n">
        <f aca="false">A955+dt</f>
        <v>9.23999999999985</v>
      </c>
      <c r="B956" s="70" t="n">
        <f aca="false">B955+G955*dt+0.5*Y955*dt*dt</f>
        <v>18.7239970061682</v>
      </c>
      <c r="C956" s="70" t="n">
        <f aca="false">C955+H955*dt+0.5*Z955*dt*dt</f>
        <v>484.598920805805</v>
      </c>
      <c r="D956" s="70" t="n">
        <f aca="false">D955+I955*dt+0.5*AA955*dt*dt</f>
        <v>-406.124007687904</v>
      </c>
      <c r="E956" s="1" t="n">
        <f aca="false">SQRT(B956^2+C956^2)</f>
        <v>484.960516032014</v>
      </c>
      <c r="F956" s="1" t="n">
        <f aca="false">ATAN2(C956,B956)*180/PI()</f>
        <v>2.21270120470704</v>
      </c>
      <c r="G956" s="69" t="n">
        <f aca="false">G955+Y955*dt</f>
        <v>1.23325856713075</v>
      </c>
      <c r="H956" s="69" t="n">
        <f aca="false">H955+Z955*dt</f>
        <v>55.4599155559573</v>
      </c>
      <c r="I956" s="69" t="n">
        <f aca="false">I955+AA955*dt</f>
        <v>-85.0298945300927</v>
      </c>
      <c r="J956" s="1" t="n">
        <f aca="false">SQRT(G956^2+H956^2+I956^2)</f>
        <v>101.525396448209</v>
      </c>
      <c r="K956" s="1" t="n">
        <f aca="false">IF(D956&gt;=hwind,SQRT((G956-vxw)^2+(H956-vyw)^2+I956^2),J956)</f>
        <v>101.525396448209</v>
      </c>
      <c r="L956" s="1" t="n">
        <f aca="false">J956/1.467</f>
        <v>69.2061325481997</v>
      </c>
      <c r="M956" s="70" t="n">
        <f aca="false">cd0+cdspin*(spin/1000)*EXP(-A956/(tau*146.7/K956))</f>
        <v>0.454499623731702</v>
      </c>
      <c r="N956" s="71" t="n">
        <f aca="false">(romega/K956)*EXP(-A956/(tau*146.7/K956))</f>
        <v>0.657076046657761</v>
      </c>
      <c r="O956" s="71" t="n">
        <f aca="false">cl2_*N956/(cl0+cl1_*N956)</f>
        <v>0.347797558966856</v>
      </c>
      <c r="P956" s="71" t="n">
        <f aca="false">IF(D956&gt;=hwind,vxw,0)</f>
        <v>0</v>
      </c>
      <c r="Q956" s="71" t="n">
        <f aca="false">IF(D956&gt;=hwind,vyw,0)</f>
        <v>0</v>
      </c>
      <c r="R956" s="70" t="n">
        <f aca="false">-const*$M956*$K956*(G956-P956)</f>
        <v>-0.305471796126616</v>
      </c>
      <c r="S956" s="70" t="n">
        <f aca="false">-const*$M956*$K956*(H956-Q956)</f>
        <v>-13.7371354794834</v>
      </c>
      <c r="T956" s="70" t="n">
        <f aca="false">-const*$M956*$K956*I956</f>
        <v>21.0614669938963</v>
      </c>
      <c r="U956" s="72" t="n">
        <f aca="false">omega*EXP(-A956/tau)*30/PI()</f>
        <v>4787.39480512813</v>
      </c>
      <c r="V956" s="70" t="n">
        <f aca="false">const*($O956/omega)*K956*(wy*I956-wz*(H956-Q956))</f>
        <v>0.160462570652693</v>
      </c>
      <c r="W956" s="70" t="n">
        <f aca="false">const*($O956/omega)*K956*(wz*(G956-P956)-wx*I956)</f>
        <v>15.8947940918673</v>
      </c>
      <c r="X956" s="70" t="n">
        <f aca="false">const*($O956/omega)*K956*(wx*(H956-Q956)-wy*(G956-P956))</f>
        <v>10.3695510246953</v>
      </c>
      <c r="Y956" s="70" t="n">
        <f aca="false">R956+V956</f>
        <v>-0.145009225473923</v>
      </c>
      <c r="Z956" s="70" t="n">
        <f aca="false">S956+W956</f>
        <v>2.15765861238389</v>
      </c>
      <c r="AA956" s="70" t="n">
        <f aca="false">T956+X956-32.174</f>
        <v>-0.742981981408452</v>
      </c>
      <c r="AB956" s="0" t="n">
        <f aca="false">IF(($D956-height)*($D957-height)&lt;0,1,0)</f>
        <v>0</v>
      </c>
    </row>
    <row r="957" customFormat="false" ht="12.75" hidden="false" customHeight="false" outlineLevel="0" collapsed="false">
      <c r="A957" s="0" t="n">
        <f aca="false">A956+dt</f>
        <v>9.24999999999985</v>
      </c>
      <c r="B957" s="70" t="n">
        <f aca="false">B956+G956*dt+0.5*Y956*dt*dt</f>
        <v>18.7363223413782</v>
      </c>
      <c r="C957" s="70" t="n">
        <f aca="false">C956+H956*dt+0.5*Z956*dt*dt</f>
        <v>485.153627844295</v>
      </c>
      <c r="D957" s="70" t="n">
        <f aca="false">D956+I956*dt+0.5*AA956*dt*dt</f>
        <v>-406.974343782304</v>
      </c>
      <c r="E957" s="1" t="n">
        <f aca="false">SQRT(B957^2+C957^2)</f>
        <v>485.515285429162</v>
      </c>
      <c r="F957" s="1" t="n">
        <f aca="false">ATAN2(C957,B957)*180/PI()</f>
        <v>2.21162722674071</v>
      </c>
      <c r="G957" s="69" t="n">
        <f aca="false">G956+Y956*dt</f>
        <v>1.23180847487601</v>
      </c>
      <c r="H957" s="69" t="n">
        <f aca="false">H956+Z956*dt</f>
        <v>55.4814921420812</v>
      </c>
      <c r="I957" s="69" t="n">
        <f aca="false">I956+AA956*dt</f>
        <v>-85.0373243499068</v>
      </c>
      <c r="J957" s="1" t="n">
        <f aca="false">SQRT(G957^2+H957^2+I957^2)</f>
        <v>101.543389026671</v>
      </c>
      <c r="K957" s="1" t="n">
        <f aca="false">IF(D957&gt;=hwind,SQRT((G957-vxw)^2+(H957-vyw)^2+I957^2),J957)</f>
        <v>101.543389026671</v>
      </c>
      <c r="L957" s="1" t="n">
        <f aca="false">J957/1.467</f>
        <v>69.2183974278602</v>
      </c>
      <c r="M957" s="70" t="n">
        <f aca="false">cd0+cdspin*(spin/1000)*EXP(-A957/(tau*146.7/K957))</f>
        <v>0.454458360335415</v>
      </c>
      <c r="N957" s="71" t="n">
        <f aca="false">(romega/K957)*EXP(-A957/(tau*146.7/K957))</f>
        <v>0.65678324618297</v>
      </c>
      <c r="O957" s="71" t="n">
        <f aca="false">cl2_*N957/(cl0+cl1_*N957)</f>
        <v>0.347754843581913</v>
      </c>
      <c r="P957" s="71" t="n">
        <f aca="false">IF(D957&gt;=hwind,vxw,0)</f>
        <v>0</v>
      </c>
      <c r="Q957" s="71" t="n">
        <f aca="false">IF(D957&gt;=hwind,vyw,0)</f>
        <v>0</v>
      </c>
      <c r="R957" s="70" t="n">
        <f aca="false">-const*$M957*$K957*(G957-P957)</f>
        <v>-0.305138982880578</v>
      </c>
      <c r="S957" s="70" t="n">
        <f aca="false">-const*$M957*$K957*(H957-Q957)</f>
        <v>-13.7436674825893</v>
      </c>
      <c r="T957" s="70" t="n">
        <f aca="false">-const*$M957*$K957*I957</f>
        <v>21.0651275650853</v>
      </c>
      <c r="U957" s="72" t="n">
        <f aca="false">omega*EXP(-A957/tau)*30/PI()</f>
        <v>4785.79927279659</v>
      </c>
      <c r="V957" s="70" t="n">
        <f aca="false">const*($O957/omega)*K957*(wy*I957-wz*(H957-Q957))</f>
        <v>0.160906930813605</v>
      </c>
      <c r="W957" s="70" t="n">
        <f aca="false">const*($O957/omega)*K957*(wz*(G957-P957)-wx*I957)</f>
        <v>15.8970867156948</v>
      </c>
      <c r="X957" s="70" t="n">
        <f aca="false">const*($O957/omega)*K957*(wx*(H957-Q957)-wy*(G957-P957))</f>
        <v>10.3741775151562</v>
      </c>
      <c r="Y957" s="70" t="n">
        <f aca="false">R957+V957</f>
        <v>-0.144232052066973</v>
      </c>
      <c r="Z957" s="70" t="n">
        <f aca="false">S957+W957</f>
        <v>2.15341923310546</v>
      </c>
      <c r="AA957" s="70" t="n">
        <f aca="false">T957+X957-32.174</f>
        <v>-0.73469491975851</v>
      </c>
      <c r="AB957" s="0" t="n">
        <f aca="false">IF(($D957-height)*($D958-height)&lt;0,1,0)</f>
        <v>0</v>
      </c>
    </row>
    <row r="958" customFormat="false" ht="12.75" hidden="false" customHeight="false" outlineLevel="0" collapsed="false">
      <c r="A958" s="0" t="n">
        <f aca="false">A957+dt</f>
        <v>9.25999999999985</v>
      </c>
      <c r="B958" s="70" t="n">
        <f aca="false">B957+G957*dt+0.5*Y957*dt*dt</f>
        <v>18.7486332145244</v>
      </c>
      <c r="C958" s="70" t="n">
        <f aca="false">C957+H957*dt+0.5*Z957*dt*dt</f>
        <v>485.708550436677</v>
      </c>
      <c r="D958" s="70" t="n">
        <f aca="false">D957+I957*dt+0.5*AA957*dt*dt</f>
        <v>-407.824753760549</v>
      </c>
      <c r="E958" s="1" t="n">
        <f aca="false">SQRT(B958^2+C958^2)</f>
        <v>486.070269832162</v>
      </c>
      <c r="F958" s="1" t="n">
        <f aca="false">ATAN2(C958,B958)*180/PI()</f>
        <v>2.21055301680516</v>
      </c>
      <c r="G958" s="69" t="n">
        <f aca="false">G957+Y957*dt</f>
        <v>1.23036615435534</v>
      </c>
      <c r="H958" s="69" t="n">
        <f aca="false">H957+Z957*dt</f>
        <v>55.5030263344122</v>
      </c>
      <c r="I958" s="69" t="n">
        <f aca="false">I957+AA957*dt</f>
        <v>-85.0446712991044</v>
      </c>
      <c r="J958" s="1" t="n">
        <f aca="false">SQRT(G958^2+H958^2+I958^2)</f>
        <v>101.561291098159</v>
      </c>
      <c r="K958" s="1" t="n">
        <f aca="false">IF(D958&gt;=hwind,SQRT((G958-vxw)^2+(H958-vyw)^2+I958^2),J958)</f>
        <v>101.561291098159</v>
      </c>
      <c r="L958" s="1" t="n">
        <f aca="false">J958/1.467</f>
        <v>69.2306006122418</v>
      </c>
      <c r="M958" s="70" t="n">
        <f aca="false">cd0+cdspin*(spin/1000)*EXP(-A958/(tau*146.7/K958))</f>
        <v>0.454417124710116</v>
      </c>
      <c r="N958" s="71" t="n">
        <f aca="false">(romega/K958)*EXP(-A958/(tau*146.7/K958))</f>
        <v>0.656491253169506</v>
      </c>
      <c r="O958" s="71" t="n">
        <f aca="false">cl2_*N958/(cl0+cl1_*N958)</f>
        <v>0.347712218510279</v>
      </c>
      <c r="P958" s="71" t="n">
        <f aca="false">IF(D958&gt;=hwind,vxw,0)</f>
        <v>0</v>
      </c>
      <c r="Q958" s="71" t="n">
        <f aca="false">IF(D958&gt;=hwind,vyw,0)</f>
        <v>0</v>
      </c>
      <c r="R958" s="70" t="n">
        <f aca="false">-const*$M958*$K958*(G958-P958)</f>
        <v>-0.30480777009629</v>
      </c>
      <c r="S958" s="70" t="n">
        <f aca="false">-const*$M958*$K958*(H958-Q958)</f>
        <v>-13.7501780512258</v>
      </c>
      <c r="T958" s="70" t="n">
        <f aca="false">-const*$M958*$K958*I958</f>
        <v>21.0687497583466</v>
      </c>
      <c r="U958" s="72" t="n">
        <f aca="false">omega*EXP(-A958/tau)*30/PI()</f>
        <v>4784.20427222052</v>
      </c>
      <c r="V958" s="70" t="n">
        <f aca="false">const*($O958/omega)*K958*(wy*I958-wz*(H958-Q958))</f>
        <v>0.161351366838995</v>
      </c>
      <c r="W958" s="70" t="n">
        <f aca="false">const*($O958/omega)*K958*(wz*(G958-P958)-wx*I958)</f>
        <v>15.8993530446405</v>
      </c>
      <c r="X958" s="70" t="n">
        <f aca="false">const*($O958/omega)*K958*(wx*(H958-Q958)-wy*(G958-P958))</f>
        <v>10.3787893881461</v>
      </c>
      <c r="Y958" s="70" t="n">
        <f aca="false">R958+V958</f>
        <v>-0.143456403257295</v>
      </c>
      <c r="Z958" s="70" t="n">
        <f aca="false">S958+W958</f>
        <v>2.14917499341477</v>
      </c>
      <c r="AA958" s="70" t="n">
        <f aca="false">T958+X958-32.174</f>
        <v>-0.726460853507241</v>
      </c>
      <c r="AB958" s="0" t="n">
        <f aca="false">IF(($D958-height)*($D959-height)&lt;0,1,0)</f>
        <v>0</v>
      </c>
    </row>
    <row r="959" customFormat="false" ht="12.75" hidden="false" customHeight="false" outlineLevel="0" collapsed="false">
      <c r="A959" s="0" t="n">
        <f aca="false">A958+dt</f>
        <v>9.26999999999985</v>
      </c>
      <c r="B959" s="70" t="n">
        <f aca="false">B958+G958*dt+0.5*Y958*dt*dt</f>
        <v>18.7609297032478</v>
      </c>
      <c r="C959" s="70" t="n">
        <f aca="false">C958+H958*dt+0.5*Z958*dt*dt</f>
        <v>486.263688158771</v>
      </c>
      <c r="D959" s="70" t="n">
        <f aca="false">D958+I958*dt+0.5*AA958*dt*dt</f>
        <v>-408.675236796583</v>
      </c>
      <c r="E959" s="1" t="n">
        <f aca="false">SQRT(B959^2+C959^2)</f>
        <v>486.625468820838</v>
      </c>
      <c r="F959" s="1" t="n">
        <f aca="false">ATAN2(C959,B959)*180/PI()</f>
        <v>2.20947858817775</v>
      </c>
      <c r="G959" s="69" t="n">
        <f aca="false">G958+Y958*dt</f>
        <v>1.22893159032277</v>
      </c>
      <c r="H959" s="69" t="n">
        <f aca="false">H958+Z958*dt</f>
        <v>55.5245180843464</v>
      </c>
      <c r="I959" s="69" t="n">
        <f aca="false">I958+AA958*dt</f>
        <v>-85.0519359076395</v>
      </c>
      <c r="J959" s="1" t="n">
        <f aca="false">SQRT(G959^2+H959^2+I959^2)</f>
        <v>101.579103082228</v>
      </c>
      <c r="K959" s="1" t="n">
        <f aca="false">IF(D959&gt;=hwind,SQRT((G959-vxw)^2+(H959-vyw)^2+I959^2),J959)</f>
        <v>101.579103082228</v>
      </c>
      <c r="L959" s="1" t="n">
        <f aca="false">J959/1.467</f>
        <v>69.2427423873398</v>
      </c>
      <c r="M959" s="70" t="n">
        <f aca="false">cd0+cdspin*(spin/1000)*EXP(-A959/(tau*146.7/K959))</f>
        <v>0.454375916798421</v>
      </c>
      <c r="N959" s="71" t="n">
        <f aca="false">(romega/K959)*EXP(-A959/(tau*146.7/K959))</f>
        <v>0.656200063454446</v>
      </c>
      <c r="O959" s="71" t="n">
        <f aca="false">cl2_*N959/(cl0+cl1_*N959)</f>
        <v>0.347669683344933</v>
      </c>
      <c r="P959" s="71" t="n">
        <f aca="false">IF(D959&gt;=hwind,vxw,0)</f>
        <v>0</v>
      </c>
      <c r="Q959" s="71" t="n">
        <f aca="false">IF(D959&gt;=hwind,vyw,0)</f>
        <v>0</v>
      </c>
      <c r="R959" s="70" t="n">
        <f aca="false">-const*$M959*$K959*(G959-P959)</f>
        <v>-0.304478156717618</v>
      </c>
      <c r="S959" s="70" t="n">
        <f aca="false">-const*$M959*$K959*(H959-Q959)</f>
        <v>-13.75666721572</v>
      </c>
      <c r="T959" s="70" t="n">
        <f aca="false">-const*$M959*$K959*I959</f>
        <v>21.0723337851715</v>
      </c>
      <c r="U959" s="72" t="n">
        <f aca="false">omega*EXP(-A959/tau)*30/PI()</f>
        <v>4782.60980322271</v>
      </c>
      <c r="V959" s="70" t="n">
        <f aca="false">const*($O959/omega)*K959*(wy*I959-wz*(H959-Q959))</f>
        <v>0.161795869486447</v>
      </c>
      <c r="W959" s="70" t="n">
        <f aca="false">const*($O959/omega)*K959*(wz*(G959-P959)-wx*I959)</f>
        <v>15.9015932274288</v>
      </c>
      <c r="X959" s="70" t="n">
        <f aca="false">const*($O959/omega)*K959*(wx*(H959-Q959)-wy*(G959-P959))</f>
        <v>10.3833866608339</v>
      </c>
      <c r="Y959" s="70" t="n">
        <f aca="false">R959+V959</f>
        <v>-0.142682287231172</v>
      </c>
      <c r="Z959" s="70" t="n">
        <f aca="false">S959+W959</f>
        <v>2.14492601170884</v>
      </c>
      <c r="AA959" s="70" t="n">
        <f aca="false">T959+X959-32.174</f>
        <v>-0.71827955399452</v>
      </c>
      <c r="AB959" s="0" t="n">
        <f aca="false">IF(($D959-height)*($D960-height)&lt;0,1,0)</f>
        <v>0</v>
      </c>
    </row>
    <row r="960" customFormat="false" ht="12.75" hidden="false" customHeight="false" outlineLevel="0" collapsed="false">
      <c r="A960" s="0" t="n">
        <f aca="false">A959+dt</f>
        <v>9.27999999999985</v>
      </c>
      <c r="B960" s="70" t="n">
        <f aca="false">B959+G959*dt+0.5*Y959*dt*dt</f>
        <v>18.7732118850366</v>
      </c>
      <c r="C960" s="70" t="n">
        <f aca="false">C959+H959*dt+0.5*Z959*dt*dt</f>
        <v>486.819040585915</v>
      </c>
      <c r="D960" s="70" t="n">
        <f aca="false">D959+I959*dt+0.5*AA959*dt*dt</f>
        <v>-409.525792069637</v>
      </c>
      <c r="E960" s="1" t="n">
        <f aca="false">SQRT(B960^2+C960^2)</f>
        <v>487.18088197452</v>
      </c>
      <c r="F960" s="1" t="n">
        <f aca="false">ATAN2(C960,B960)*180/PI()</f>
        <v>2.20840395405642</v>
      </c>
      <c r="G960" s="69" t="n">
        <f aca="false">G959+Y959*dt</f>
        <v>1.22750476745046</v>
      </c>
      <c r="H960" s="69" t="n">
        <f aca="false">H959+Z959*dt</f>
        <v>55.5459673444635</v>
      </c>
      <c r="I960" s="69" t="n">
        <f aca="false">I959+AA959*dt</f>
        <v>-85.0591187031794</v>
      </c>
      <c r="J960" s="1" t="n">
        <f aca="false">SQRT(G960^2+H960^2+I960^2)</f>
        <v>101.596825396997</v>
      </c>
      <c r="K960" s="1" t="n">
        <f aca="false">IF(D960&gt;=hwind,SQRT((G960-vxw)^2+(H960-vyw)^2+I960^2),J960)</f>
        <v>101.596825396997</v>
      </c>
      <c r="L960" s="1" t="n">
        <f aca="false">J960/1.467</f>
        <v>69.254823038171</v>
      </c>
      <c r="M960" s="70" t="n">
        <f aca="false">cd0+cdspin*(spin/1000)*EXP(-A960/(tau*146.7/K960))</f>
        <v>0.454334736542884</v>
      </c>
      <c r="N960" s="71" t="n">
        <f aca="false">(romega/K960)*EXP(-A960/(tau*146.7/K960))</f>
        <v>0.655909672895884</v>
      </c>
      <c r="O960" s="71" t="n">
        <f aca="false">cl2_*N960/(cl0+cl1_*N960)</f>
        <v>0.34762723768014</v>
      </c>
      <c r="P960" s="71" t="n">
        <f aca="false">IF(D960&gt;=hwind,vxw,0)</f>
        <v>0</v>
      </c>
      <c r="Q960" s="71" t="n">
        <f aca="false">IF(D960&gt;=hwind,vyw,0)</f>
        <v>0</v>
      </c>
      <c r="R960" s="70" t="n">
        <f aca="false">-const*$M960*$K960*(G960-P960)</f>
        <v>-0.304150141645943</v>
      </c>
      <c r="S960" s="70" t="n">
        <f aca="false">-const*$M960*$K960*(H960-Q960)</f>
        <v>-13.7631350066112</v>
      </c>
      <c r="T960" s="70" t="n">
        <f aca="false">-const*$M960*$K960*I960</f>
        <v>21.0758798563243</v>
      </c>
      <c r="U960" s="72" t="n">
        <f aca="false">omega*EXP(-A960/tau)*30/PI()</f>
        <v>4781.01586562599</v>
      </c>
      <c r="V960" s="70" t="n">
        <f aca="false">const*($O960/omega)*K960*(wy*I960-wz*(H960-Q960))</f>
        <v>0.162240429577828</v>
      </c>
      <c r="W960" s="70" t="n">
        <f aca="false">const*($O960/omega)*K960*(wz*(G960-P960)-wx*I960)</f>
        <v>15.9038074122281</v>
      </c>
      <c r="X960" s="70" t="n">
        <f aca="false">const*($O960/omega)*K960*(wx*(H960-Q960)-wy*(G960-P960))</f>
        <v>10.3879693505455</v>
      </c>
      <c r="Y960" s="70" t="n">
        <f aca="false">R960+V960</f>
        <v>-0.141909712068116</v>
      </c>
      <c r="Z960" s="70" t="n">
        <f aca="false">S960+W960</f>
        <v>2.14067240561691</v>
      </c>
      <c r="AA960" s="70" t="n">
        <f aca="false">T960+X960-32.174</f>
        <v>-0.710150793130246</v>
      </c>
      <c r="AB960" s="0" t="n">
        <f aca="false">IF(($D960-height)*($D961-height)&lt;0,1,0)</f>
        <v>0</v>
      </c>
    </row>
    <row r="961" customFormat="false" ht="12.75" hidden="false" customHeight="false" outlineLevel="0" collapsed="false">
      <c r="A961" s="0" t="n">
        <f aca="false">A960+dt</f>
        <v>9.28999999999985</v>
      </c>
      <c r="B961" s="70" t="n">
        <f aca="false">B960+G960*dt+0.5*Y960*dt*dt</f>
        <v>18.7854798372255</v>
      </c>
      <c r="C961" s="70" t="n">
        <f aca="false">C960+H960*dt+0.5*Z960*dt*dt</f>
        <v>487.37460729298</v>
      </c>
      <c r="D961" s="70" t="n">
        <f aca="false">D960+I960*dt+0.5*AA960*dt*dt</f>
        <v>-410.376418764208</v>
      </c>
      <c r="E961" s="1" t="n">
        <f aca="false">SQRT(B961^2+C961^2)</f>
        <v>487.736508872056</v>
      </c>
      <c r="F961" s="1" t="n">
        <f aca="false">ATAN2(C961,B961)*180/PI()</f>
        <v>2.20732912755993</v>
      </c>
      <c r="G961" s="69" t="n">
        <f aca="false">G960+Y960*dt</f>
        <v>1.22608567032978</v>
      </c>
      <c r="H961" s="69" t="n">
        <f aca="false">H960+Z960*dt</f>
        <v>55.5673740685196</v>
      </c>
      <c r="I961" s="69" t="n">
        <f aca="false">I960+AA960*dt</f>
        <v>-85.0662202111107</v>
      </c>
      <c r="J961" s="1" t="n">
        <f aca="false">SQRT(G961^2+H961^2+I961^2)</f>
        <v>101.614458459153</v>
      </c>
      <c r="K961" s="1" t="n">
        <f aca="false">IF(D961&gt;=hwind,SQRT((G961-vxw)^2+(H961-vyw)^2+I961^2),J961)</f>
        <v>101.614458459153</v>
      </c>
      <c r="L961" s="1" t="n">
        <f aca="false">J961/1.467</f>
        <v>69.2668428487751</v>
      </c>
      <c r="M961" s="70" t="n">
        <f aca="false">cd0+cdspin*(spin/1000)*EXP(-A961/(tau*146.7/K961))</f>
        <v>0.454293583885997</v>
      </c>
      <c r="N961" s="71" t="n">
        <f aca="false">(romega/K961)*EXP(-A961/(tau*146.7/K961))</f>
        <v>0.65562007737281</v>
      </c>
      <c r="O961" s="71" t="n">
        <f aca="false">cl2_*N961/(cl0+cl1_*N961)</f>
        <v>0.347584881111451</v>
      </c>
      <c r="P961" s="71" t="n">
        <f aca="false">IF(D961&gt;=hwind,vxw,0)</f>
        <v>0</v>
      </c>
      <c r="Q961" s="71" t="n">
        <f aca="false">IF(D961&gt;=hwind,vyw,0)</f>
        <v>0</v>
      </c>
      <c r="R961" s="70" t="n">
        <f aca="false">-const*$M961*$K961*(G961-P961)</f>
        <v>-0.303823723740574</v>
      </c>
      <c r="S961" s="70" t="n">
        <f aca="false">-const*$M961*$K961*(H961-Q961)</f>
        <v>-13.7695814546484</v>
      </c>
      <c r="T961" s="70" t="n">
        <f aca="false">-const*$M961*$K961*I961</f>
        <v>21.079388181842</v>
      </c>
      <c r="U961" s="72" t="n">
        <f aca="false">omega*EXP(-A961/tau)*30/PI()</f>
        <v>4779.42245925327</v>
      </c>
      <c r="V961" s="70" t="n">
        <f aca="false">const*($O961/omega)*K961*(wy*I961-wz*(H961-Q961))</f>
        <v>0.162685037999069</v>
      </c>
      <c r="W961" s="70" t="n">
        <f aca="false">const*($O961/omega)*K961*(wz*(G961-P961)-wx*I961)</f>
        <v>15.9059957466514</v>
      </c>
      <c r="X961" s="70" t="n">
        <f aca="false">const*($O961/omega)*K961*(wx*(H961-Q961)-wy*(G961-P961))</f>
        <v>10.392537474762</v>
      </c>
      <c r="Y961" s="70" t="n">
        <f aca="false">R961+V961</f>
        <v>-0.141138685741505</v>
      </c>
      <c r="Z961" s="70" t="n">
        <f aca="false">S961+W961</f>
        <v>2.13641429200295</v>
      </c>
      <c r="AA961" s="70" t="n">
        <f aca="false">T961+X961-32.174</f>
        <v>-0.702074343395971</v>
      </c>
      <c r="AB961" s="0" t="n">
        <f aca="false">IF(($D961-height)*($D962-height)&lt;0,1,0)</f>
        <v>0</v>
      </c>
    </row>
    <row r="962" customFormat="false" ht="12.75" hidden="false" customHeight="false" outlineLevel="0" collapsed="false">
      <c r="A962" s="0" t="n">
        <f aca="false">A961+dt</f>
        <v>9.29999999999985</v>
      </c>
      <c r="B962" s="70" t="n">
        <f aca="false">B961+G961*dt+0.5*Y961*dt*dt</f>
        <v>18.7977336369945</v>
      </c>
      <c r="C962" s="70" t="n">
        <f aca="false">C961+H961*dt+0.5*Z961*dt*dt</f>
        <v>487.93038785438</v>
      </c>
      <c r="D962" s="70" t="n">
        <f aca="false">D961+I961*dt+0.5*AA961*dt*dt</f>
        <v>-411.227116070037</v>
      </c>
      <c r="E962" s="1" t="n">
        <f aca="false">SQRT(B962^2+C962^2)</f>
        <v>488.292349091825</v>
      </c>
      <c r="F962" s="1" t="n">
        <f aca="false">ATAN2(C962,B962)*180/PI()</f>
        <v>2.20625412172805</v>
      </c>
      <c r="G962" s="69" t="n">
        <f aca="false">G961+Y961*dt</f>
        <v>1.22467428347236</v>
      </c>
      <c r="H962" s="69" t="n">
        <f aca="false">H961+Z961*dt</f>
        <v>55.5887382114396</v>
      </c>
      <c r="I962" s="69" t="n">
        <f aca="false">I961+AA961*dt</f>
        <v>-85.0732409545447</v>
      </c>
      <c r="J962" s="1" t="n">
        <f aca="false">SQRT(G962^2+H962^2+I962^2)</f>
        <v>101.632002683951</v>
      </c>
      <c r="K962" s="1" t="n">
        <f aca="false">IF(D962&gt;=hwind,SQRT((G962-vxw)^2+(H962-vyw)^2+I962^2),J962)</f>
        <v>101.632002683951</v>
      </c>
      <c r="L962" s="1" t="n">
        <f aca="false">J962/1.467</f>
        <v>69.278802102216</v>
      </c>
      <c r="M962" s="70" t="n">
        <f aca="false">cd0+cdspin*(spin/1000)*EXP(-A962/(tau*146.7/K962))</f>
        <v>0.454252458770192</v>
      </c>
      <c r="N962" s="71" t="n">
        <f aca="false">(romega/K962)*EXP(-A962/(tau*146.7/K962))</f>
        <v>0.655331272785006</v>
      </c>
      <c r="O962" s="71" t="n">
        <f aca="false">cl2_*N962/(cl0+cl1_*N962)</f>
        <v>0.347542613235702</v>
      </c>
      <c r="P962" s="71" t="n">
        <f aca="false">IF(D962&gt;=hwind,vxw,0)</f>
        <v>0</v>
      </c>
      <c r="Q962" s="71" t="n">
        <f aca="false">IF(D962&gt;=hwind,vyw,0)</f>
        <v>0</v>
      </c>
      <c r="R962" s="70" t="n">
        <f aca="false">-const*$M962*$K962*(G962-P962)</f>
        <v>-0.303498901819153</v>
      </c>
      <c r="S962" s="70" t="n">
        <f aca="false">-const*$M962*$K962*(H962-Q962)</f>
        <v>-13.7760065907884</v>
      </c>
      <c r="T962" s="70" t="n">
        <f aca="false">-const*$M962*$K962*I962</f>
        <v>21.0828589710345</v>
      </c>
      <c r="U962" s="72" t="n">
        <f aca="false">omega*EXP(-A962/tau)*30/PI()</f>
        <v>4777.82958392748</v>
      </c>
      <c r="V962" s="70" t="n">
        <f aca="false">const*($O962/omega)*K962*(wy*I962-wz*(H962-Q962))</f>
        <v>0.163129685699944</v>
      </c>
      <c r="W962" s="70" t="n">
        <f aca="false">const*($O962/omega)*K962*(wz*(G962-P962)-wx*I962)</f>
        <v>15.9081583777566</v>
      </c>
      <c r="X962" s="70" t="n">
        <f aca="false">const*($O962/omega)*K962*(wx*(H962-Q962)-wy*(G962-P962))</f>
        <v>10.3970910511189</v>
      </c>
      <c r="Y962" s="70" t="n">
        <f aca="false">R962+V962</f>
        <v>-0.14036921611921</v>
      </c>
      <c r="Z962" s="70" t="n">
        <f aca="false">S962+W962</f>
        <v>2.13215178696817</v>
      </c>
      <c r="AA962" s="70" t="n">
        <f aca="false">T962+X962-32.174</f>
        <v>-0.694049977846561</v>
      </c>
      <c r="AB962" s="0" t="n">
        <f aca="false">IF(($D962-height)*($D963-height)&lt;0,1,0)</f>
        <v>0</v>
      </c>
    </row>
    <row r="963" customFormat="false" ht="12.75" hidden="false" customHeight="false" outlineLevel="0" collapsed="false">
      <c r="A963" s="0" t="n">
        <f aca="false">A962+dt</f>
        <v>9.30999999999985</v>
      </c>
      <c r="B963" s="70" t="n">
        <f aca="false">B962+G962*dt+0.5*Y962*dt*dt</f>
        <v>18.8099733613685</v>
      </c>
      <c r="C963" s="70" t="n">
        <f aca="false">C962+H962*dt+0.5*Z962*dt*dt</f>
        <v>488.486381844084</v>
      </c>
      <c r="D963" s="70" t="n">
        <f aca="false">D962+I962*dt+0.5*AA962*dt*dt</f>
        <v>-412.077883182081</v>
      </c>
      <c r="E963" s="1" t="n">
        <f aca="false">SQRT(B963^2+C963^2)</f>
        <v>488.848402211748</v>
      </c>
      <c r="F963" s="1" t="n">
        <f aca="false">ATAN2(C963,B963)*180/PI()</f>
        <v>2.20517894952186</v>
      </c>
      <c r="G963" s="69" t="n">
        <f aca="false">G962+Y962*dt</f>
        <v>1.22327059131117</v>
      </c>
      <c r="H963" s="69" t="n">
        <f aca="false">H962+Z962*dt</f>
        <v>55.6100597293093</v>
      </c>
      <c r="I963" s="69" t="n">
        <f aca="false">I962+AA962*dt</f>
        <v>-85.0801814543231</v>
      </c>
      <c r="J963" s="1" t="n">
        <f aca="false">SQRT(G963^2+H963^2+I963^2)</f>
        <v>101.649458485215</v>
      </c>
      <c r="K963" s="1" t="n">
        <f aca="false">IF(D963&gt;=hwind,SQRT((G963-vxw)^2+(H963-vyw)^2+I963^2),J963)</f>
        <v>101.649458485215</v>
      </c>
      <c r="L963" s="1" t="n">
        <f aca="false">J963/1.467</f>
        <v>69.2907010805829</v>
      </c>
      <c r="M963" s="70" t="n">
        <f aca="false">cd0+cdspin*(spin/1000)*EXP(-A963/(tau*146.7/K963))</f>
        <v>0.454211361137846</v>
      </c>
      <c r="N963" s="71" t="n">
        <f aca="false">(romega/K963)*EXP(-A963/(tau*146.7/K963))</f>
        <v>0.655043255052932</v>
      </c>
      <c r="O963" s="71" t="n">
        <f aca="false">cl2_*N963/(cl0+cl1_*N963)</f>
        <v>0.347500433651008</v>
      </c>
      <c r="P963" s="71" t="n">
        <f aca="false">IF(D963&gt;=hwind,vxw,0)</f>
        <v>0</v>
      </c>
      <c r="Q963" s="71" t="n">
        <f aca="false">IF(D963&gt;=hwind,vyw,0)</f>
        <v>0</v>
      </c>
      <c r="R963" s="70" t="n">
        <f aca="false">-const*$M963*$K963*(G963-P963)</f>
        <v>-0.303175674658064</v>
      </c>
      <c r="S963" s="70" t="n">
        <f aca="false">-const*$M963*$K963*(H963-Q963)</f>
        <v>-13.7824104461937</v>
      </c>
      <c r="T963" s="70" t="n">
        <f aca="false">-const*$M963*$K963*I963</f>
        <v>21.086292432484</v>
      </c>
      <c r="U963" s="72" t="n">
        <f aca="false">omega*EXP(-A963/tau)*30/PI()</f>
        <v>4776.23723947166</v>
      </c>
      <c r="V963" s="70" t="n">
        <f aca="false">const*($O963/omega)*K963*(wy*I963-wz*(H963-Q963))</f>
        <v>0.163574363693846</v>
      </c>
      <c r="W963" s="70" t="n">
        <f aca="false">const*($O963/omega)*K963*(wz*(G963-P963)-wx*I963)</f>
        <v>15.9102954520472</v>
      </c>
      <c r="X963" s="70" t="n">
        <f aca="false">const*($O963/omega)*K963*(wx*(H963-Q963)-wy*(G963-P963))</f>
        <v>10.4016300974042</v>
      </c>
      <c r="Y963" s="70" t="n">
        <f aca="false">R963+V963</f>
        <v>-0.139601310964218</v>
      </c>
      <c r="Z963" s="70" t="n">
        <f aca="false">S963+W963</f>
        <v>2.12788500585348</v>
      </c>
      <c r="AA963" s="70" t="n">
        <f aca="false">T963+X963-32.174</f>
        <v>-0.686077470111805</v>
      </c>
      <c r="AB963" s="0" t="n">
        <f aca="false">IF(($D963-height)*($D964-height)&lt;0,1,0)</f>
        <v>0</v>
      </c>
    </row>
    <row r="964" customFormat="false" ht="12.75" hidden="false" customHeight="false" outlineLevel="0" collapsed="false">
      <c r="A964" s="0" t="n">
        <f aca="false">A963+dt</f>
        <v>9.31999999999985</v>
      </c>
      <c r="B964" s="70" t="n">
        <f aca="false">B963+G963*dt+0.5*Y963*dt*dt</f>
        <v>18.822199087216</v>
      </c>
      <c r="C964" s="70" t="n">
        <f aca="false">C963+H963*dt+0.5*Z963*dt*dt</f>
        <v>489.042588835627</v>
      </c>
      <c r="D964" s="70" t="n">
        <f aca="false">D963+I963*dt+0.5*AA963*dt*dt</f>
        <v>-412.928719300498</v>
      </c>
      <c r="E964" s="1" t="n">
        <f aca="false">SQRT(B964^2+C964^2)</f>
        <v>489.404667809299</v>
      </c>
      <c r="F964" s="1" t="n">
        <f aca="false">ATAN2(C964,B964)*180/PI()</f>
        <v>2.20410362382396</v>
      </c>
      <c r="G964" s="69" t="n">
        <f aca="false">G963+Y963*dt</f>
        <v>1.22187457820153</v>
      </c>
      <c r="H964" s="69" t="n">
        <f aca="false">H963+Z963*dt</f>
        <v>55.6313385793679</v>
      </c>
      <c r="I964" s="69" t="n">
        <f aca="false">I963+AA963*dt</f>
        <v>-85.0870422290243</v>
      </c>
      <c r="J964" s="1" t="n">
        <f aca="false">SQRT(G964^2+H964^2+I964^2)</f>
        <v>101.666826275344</v>
      </c>
      <c r="K964" s="1" t="n">
        <f aca="false">IF(D964&gt;=hwind,SQRT((G964-vxw)^2+(H964-vyw)^2+I964^2),J964)</f>
        <v>101.666826275344</v>
      </c>
      <c r="L964" s="1" t="n">
        <f aca="false">J964/1.467</f>
        <v>69.3025400649922</v>
      </c>
      <c r="M964" s="70" t="n">
        <f aca="false">cd0+cdspin*(spin/1000)*EXP(-A964/(tau*146.7/K964))</f>
        <v>0.454170290931276</v>
      </c>
      <c r="N964" s="71" t="n">
        <f aca="false">(romega/K964)*EXP(-A964/(tau*146.7/K964))</f>
        <v>0.654756020117615</v>
      </c>
      <c r="O964" s="71" t="n">
        <f aca="false">cl2_*N964/(cl0+cl1_*N964)</f>
        <v>0.347458341956765</v>
      </c>
      <c r="P964" s="71" t="n">
        <f aca="false">IF(D964&gt;=hwind,vxw,0)</f>
        <v>0</v>
      </c>
      <c r="Q964" s="71" t="n">
        <f aca="false">IF(D964&gt;=hwind,vyw,0)</f>
        <v>0</v>
      </c>
      <c r="R964" s="70" t="n">
        <f aca="false">-const*$M964*$K964*(G964-P964)</f>
        <v>-0.302854040992829</v>
      </c>
      <c r="S964" s="70" t="n">
        <f aca="false">-const*$M964*$K964*(H964-Q964)</f>
        <v>-13.7887930522301</v>
      </c>
      <c r="T964" s="70" t="n">
        <f aca="false">-const*$M964*$K964*I964</f>
        <v>21.0896887740448</v>
      </c>
      <c r="U964" s="72" t="n">
        <f aca="false">omega*EXP(-A964/tau)*30/PI()</f>
        <v>4774.64542570887</v>
      </c>
      <c r="V964" s="70" t="n">
        <f aca="false">const*($O964/omega)*K964*(wy*I964-wz*(H964-Q964))</f>
        <v>0.164019063057567</v>
      </c>
      <c r="W964" s="70" t="n">
        <f aca="false">const*($O964/omega)*K964*(wz*(G964-P964)-wx*I964)</f>
        <v>15.9124071154721</v>
      </c>
      <c r="X964" s="70" t="n">
        <f aca="false">const*($O964/omega)*K964*(wx*(H964-Q964)-wy*(G964-P964))</f>
        <v>10.4061546315572</v>
      </c>
      <c r="Y964" s="70" t="n">
        <f aca="false">R964+V964</f>
        <v>-0.138834977935262</v>
      </c>
      <c r="Z964" s="70" t="n">
        <f aca="false">S964+W964</f>
        <v>2.12361406324198</v>
      </c>
      <c r="AA964" s="70" t="n">
        <f aca="false">T964+X964-32.174</f>
        <v>-0.678156594397997</v>
      </c>
      <c r="AB964" s="0" t="n">
        <f aca="false">IF(($D964-height)*($D965-height)&lt;0,1,0)</f>
        <v>0</v>
      </c>
    </row>
    <row r="965" customFormat="false" ht="12.75" hidden="false" customHeight="false" outlineLevel="0" collapsed="false">
      <c r="A965" s="0" t="n">
        <f aca="false">A964+dt</f>
        <v>9.32999999999985</v>
      </c>
      <c r="B965" s="70" t="n">
        <f aca="false">B964+G964*dt+0.5*Y964*dt*dt</f>
        <v>18.8344108912491</v>
      </c>
      <c r="C965" s="70" t="n">
        <f aca="false">C964+H964*dt+0.5*Z964*dt*dt</f>
        <v>489.599008402124</v>
      </c>
      <c r="D965" s="70" t="n">
        <f aca="false">D964+I964*dt+0.5*AA964*dt*dt</f>
        <v>-413.779623630618</v>
      </c>
      <c r="E965" s="1" t="n">
        <f aca="false">SQRT(B965^2+C965^2)</f>
        <v>489.961145461518</v>
      </c>
      <c r="F965" s="1" t="n">
        <f aca="false">ATAN2(C965,B965)*180/PI()</f>
        <v>2.20302815743871</v>
      </c>
      <c r="G965" s="69" t="n">
        <f aca="false">G964+Y964*dt</f>
        <v>1.22048622842217</v>
      </c>
      <c r="H965" s="69" t="n">
        <f aca="false">H964+Z964*dt</f>
        <v>55.6525747200003</v>
      </c>
      <c r="I965" s="69" t="n">
        <f aca="false">I964+AA964*dt</f>
        <v>-85.0938237949682</v>
      </c>
      <c r="J965" s="1" t="n">
        <f aca="false">SQRT(G965^2+H965^2+I965^2)</f>
        <v>101.684106465308</v>
      </c>
      <c r="K965" s="1" t="n">
        <f aca="false">IF(D965&gt;=hwind,SQRT((G965-vxw)^2+(H965-vyw)^2+I965^2),J965)</f>
        <v>101.684106465308</v>
      </c>
      <c r="L965" s="1" t="n">
        <f aca="false">J965/1.467</f>
        <v>69.3143193355883</v>
      </c>
      <c r="M965" s="70" t="n">
        <f aca="false">cd0+cdspin*(spin/1000)*EXP(-A965/(tau*146.7/K965))</f>
        <v>0.454129248092749</v>
      </c>
      <c r="N965" s="71" t="n">
        <f aca="false">(romega/K965)*EXP(-A965/(tau*146.7/K965))</f>
        <v>0.654469563940537</v>
      </c>
      <c r="O965" s="71" t="n">
        <f aca="false">cl2_*N965/(cl0+cl1_*N965)</f>
        <v>0.34741633775365</v>
      </c>
      <c r="P965" s="71" t="n">
        <f aca="false">IF(D965&gt;=hwind,vxw,0)</f>
        <v>0</v>
      </c>
      <c r="Q965" s="71" t="n">
        <f aca="false">IF(D965&gt;=hwind,vyw,0)</f>
        <v>0</v>
      </c>
      <c r="R965" s="70" t="n">
        <f aca="false">-const*$M965*$K965*(G965-P965)</f>
        <v>-0.302533999518518</v>
      </c>
      <c r="S965" s="70" t="n">
        <f aca="false">-const*$M965*$K965*(H965-Q965)</f>
        <v>-13.7951544404652</v>
      </c>
      <c r="T965" s="70" t="n">
        <f aca="false">-const*$M965*$K965*I965</f>
        <v>21.0930482028436</v>
      </c>
      <c r="U965" s="72" t="n">
        <f aca="false">omega*EXP(-A965/tau)*30/PI()</f>
        <v>4773.05414246224</v>
      </c>
      <c r="V965" s="70" t="n">
        <f aca="false">const*($O965/omega)*K965*(wy*I965-wz*(H965-Q965))</f>
        <v>0.164463774931071</v>
      </c>
      <c r="W965" s="70" t="n">
        <f aca="false">const*($O965/omega)*K965*(wz*(G965-P965)-wx*I965)</f>
        <v>15.9144935134268</v>
      </c>
      <c r="X965" s="70" t="n">
        <f aca="false">const*($O965/omega)*K965*(wx*(H965-Q965)-wy*(G965-P965))</f>
        <v>10.4106646716669</v>
      </c>
      <c r="Y965" s="70" t="n">
        <f aca="false">R965+V965</f>
        <v>-0.138070224587447</v>
      </c>
      <c r="Z965" s="70" t="n">
        <f aca="false">S965+W965</f>
        <v>2.11933907296156</v>
      </c>
      <c r="AA965" s="70" t="n">
        <f aca="false">T965+X965-32.174</f>
        <v>-0.67028712548948</v>
      </c>
      <c r="AB965" s="0" t="n">
        <f aca="false">IF(($D965-height)*($D966-height)&lt;0,1,0)</f>
        <v>0</v>
      </c>
    </row>
    <row r="966" customFormat="false" ht="12.75" hidden="false" customHeight="false" outlineLevel="0" collapsed="false">
      <c r="A966" s="0" t="n">
        <f aca="false">A965+dt</f>
        <v>9.33999999999985</v>
      </c>
      <c r="B966" s="70" t="n">
        <f aca="false">B965+G965*dt+0.5*Y965*dt*dt</f>
        <v>18.8466088500221</v>
      </c>
      <c r="C966" s="70" t="n">
        <f aca="false">C965+H965*dt+0.5*Z965*dt*dt</f>
        <v>490.155640116277</v>
      </c>
      <c r="D966" s="70" t="n">
        <f aca="false">D965+I965*dt+0.5*AA965*dt*dt</f>
        <v>-414.630595382924</v>
      </c>
      <c r="E966" s="1" t="n">
        <f aca="false">SQRT(B966^2+C966^2)</f>
        <v>490.517834745021</v>
      </c>
      <c r="F966" s="1" t="n">
        <f aca="false">ATAN2(C966,B966)*180/PI()</f>
        <v>2.20195256309249</v>
      </c>
      <c r="G966" s="69" t="n">
        <f aca="false">G965+Y965*dt</f>
        <v>1.2191055261763</v>
      </c>
      <c r="H966" s="69" t="n">
        <f aca="false">H965+Z965*dt</f>
        <v>55.6737681107299</v>
      </c>
      <c r="I966" s="69" t="n">
        <f aca="false">I965+AA965*dt</f>
        <v>-85.1005266662231</v>
      </c>
      <c r="J966" s="1" t="n">
        <f aca="false">SQRT(G966^2+H966^2+I966^2)</f>
        <v>101.701299464657</v>
      </c>
      <c r="K966" s="1" t="n">
        <f aca="false">IF(D966&gt;=hwind,SQRT((G966-vxw)^2+(H966-vyw)^2+I966^2),J966)</f>
        <v>101.701299464657</v>
      </c>
      <c r="L966" s="1" t="n">
        <f aca="false">J966/1.467</f>
        <v>69.3260391715453</v>
      </c>
      <c r="M966" s="70" t="n">
        <f aca="false">cd0+cdspin*(spin/1000)*EXP(-A966/(tau*146.7/K966))</f>
        <v>0.454088232564478</v>
      </c>
      <c r="N966" s="71" t="n">
        <f aca="false">(romega/K966)*EXP(-A966/(tau*146.7/K966))</f>
        <v>0.654183882503532</v>
      </c>
      <c r="O966" s="71" t="n">
        <f aca="false">cl2_*N966/(cl0+cl1_*N966)</f>
        <v>0.347374420643611</v>
      </c>
      <c r="P966" s="71" t="n">
        <f aca="false">IF(D966&gt;=hwind,vxw,0)</f>
        <v>0</v>
      </c>
      <c r="Q966" s="71" t="n">
        <f aca="false">IF(D966&gt;=hwind,vyw,0)</f>
        <v>0</v>
      </c>
      <c r="R966" s="70" t="n">
        <f aca="false">-const*$M966*$K966*(G966-P966)</f>
        <v>-0.30221554889014</v>
      </c>
      <c r="S966" s="70" t="n">
        <f aca="false">-const*$M966*$K966*(H966-Q966)</f>
        <v>-13.8014946426659</v>
      </c>
      <c r="T966" s="70" t="n">
        <f aca="false">-const*$M966*$K966*I966</f>
        <v>21.096370925279</v>
      </c>
      <c r="U966" s="72" t="n">
        <f aca="false">omega*EXP(-A966/tau)*30/PI()</f>
        <v>4771.46338955497</v>
      </c>
      <c r="V966" s="70" t="n">
        <f aca="false">const*($O966/omega)*K966*(wy*I966-wz*(H966-Q966))</f>
        <v>0.164908490517273</v>
      </c>
      <c r="W966" s="70" t="n">
        <f aca="false">const*($O966/omega)*K966*(wz*(G966-P966)-wx*I966)</f>
        <v>15.9165547907532</v>
      </c>
      <c r="X966" s="70" t="n">
        <f aca="false">const*($O966/omega)*K966*(wx*(H966-Q966)-wy*(G966-P966))</f>
        <v>10.4151602359709</v>
      </c>
      <c r="Y966" s="70" t="n">
        <f aca="false">R966+V966</f>
        <v>-0.137307058372868</v>
      </c>
      <c r="Z966" s="70" t="n">
        <f aca="false">S966+W966</f>
        <v>2.11506014808731</v>
      </c>
      <c r="AA966" s="70" t="n">
        <f aca="false">T966+X966-32.174</f>
        <v>-0.662468838750137</v>
      </c>
      <c r="AB966" s="0" t="n">
        <f aca="false">IF(($D966-height)*($D967-height)&lt;0,1,0)</f>
        <v>0</v>
      </c>
    </row>
    <row r="967" customFormat="false" ht="12.75" hidden="false" customHeight="false" outlineLevel="0" collapsed="false">
      <c r="A967" s="0" t="n">
        <f aca="false">A966+dt</f>
        <v>9.34999999999985</v>
      </c>
      <c r="B967" s="70" t="n">
        <f aca="false">B966+G966*dt+0.5*Y966*dt*dt</f>
        <v>18.858793039931</v>
      </c>
      <c r="C967" s="70" t="n">
        <f aca="false">C966+H966*dt+0.5*Z966*dt*dt</f>
        <v>490.712483550392</v>
      </c>
      <c r="D967" s="70" t="n">
        <f aca="false">D966+I966*dt+0.5*AA966*dt*dt</f>
        <v>-415.481633773028</v>
      </c>
      <c r="E967" s="1" t="n">
        <f aca="false">SQRT(B967^2+C967^2)</f>
        <v>491.074735236009</v>
      </c>
      <c r="F967" s="1" t="n">
        <f aca="false">ATAN2(C967,B967)*180/PI()</f>
        <v>2.20087685343392</v>
      </c>
      <c r="G967" s="69" t="n">
        <f aca="false">G966+Y966*dt</f>
        <v>1.21773245559257</v>
      </c>
      <c r="H967" s="69" t="n">
        <f aca="false">H966+Z966*dt</f>
        <v>55.6949187122108</v>
      </c>
      <c r="I967" s="69" t="n">
        <f aca="false">I966+AA966*dt</f>
        <v>-85.1071513546106</v>
      </c>
      <c r="J967" s="1" t="n">
        <f aca="false">SQRT(G967^2+H967^2+I967^2)</f>
        <v>101.718405681517</v>
      </c>
      <c r="K967" s="1" t="n">
        <f aca="false">IF(D967&gt;=hwind,SQRT((G967-vxw)^2+(H967-vyw)^2+I967^2),J967)</f>
        <v>101.718405681517</v>
      </c>
      <c r="L967" s="1" t="n">
        <f aca="false">J967/1.467</f>
        <v>69.3376998510685</v>
      </c>
      <c r="M967" s="70" t="n">
        <f aca="false">cd0+cdspin*(spin/1000)*EXP(-A967/(tau*146.7/K967))</f>
        <v>0.454047244288628</v>
      </c>
      <c r="N967" s="71" t="n">
        <f aca="false">(romega/K967)*EXP(-A967/(tau*146.7/K967))</f>
        <v>0.65389897180867</v>
      </c>
      <c r="O967" s="71" t="n">
        <f aca="false">cl2_*N967/(cl0+cl1_*N967)</f>
        <v>0.347332590229876</v>
      </c>
      <c r="P967" s="71" t="n">
        <f aca="false">IF(D967&gt;=hwind,vxw,0)</f>
        <v>0</v>
      </c>
      <c r="Q967" s="71" t="n">
        <f aca="false">IF(D967&gt;=hwind,vyw,0)</f>
        <v>0</v>
      </c>
      <c r="R967" s="70" t="n">
        <f aca="false">-const*$M967*$K967*(G967-P967)</f>
        <v>-0.301898687723048</v>
      </c>
      <c r="S967" s="70" t="n">
        <f aca="false">-const*$M967*$K967*(H967-Q967)</f>
        <v>-13.8078136907964</v>
      </c>
      <c r="T967" s="70" t="n">
        <f aca="false">-const*$M967*$K967*I967</f>
        <v>21.0996571470214</v>
      </c>
      <c r="U967" s="72" t="n">
        <f aca="false">omega*EXP(-A967/tau)*30/PI()</f>
        <v>4769.8731668103</v>
      </c>
      <c r="V967" s="70" t="n">
        <f aca="false">const*($O967/omega)*K967*(wy*I967-wz*(H967-Q967))</f>
        <v>0.16535320108181</v>
      </c>
      <c r="W967" s="70" t="n">
        <f aca="false">const*($O967/omega)*K967*(wz*(G967-P967)-wx*I967)</f>
        <v>15.9185910917406</v>
      </c>
      <c r="X967" s="70" t="n">
        <f aca="false">const*($O967/omega)*K967*(wx*(H967-Q967)-wy*(G967-P967))</f>
        <v>10.4196413428537</v>
      </c>
      <c r="Y967" s="70" t="n">
        <f aca="false">R967+V967</f>
        <v>-0.136545486641238</v>
      </c>
      <c r="Z967" s="70" t="n">
        <f aca="false">S967+W967</f>
        <v>2.11077740094415</v>
      </c>
      <c r="AA967" s="70" t="n">
        <f aca="false">T967+X967-32.174</f>
        <v>-0.654701510124859</v>
      </c>
      <c r="AB967" s="0" t="n">
        <f aca="false">IF(($D967-height)*($D968-height)&lt;0,1,0)</f>
        <v>0</v>
      </c>
    </row>
    <row r="968" customFormat="false" ht="12.75" hidden="false" customHeight="false" outlineLevel="0" collapsed="false">
      <c r="A968" s="0" t="n">
        <f aca="false">A967+dt</f>
        <v>9.35999999999985</v>
      </c>
      <c r="B968" s="70" t="n">
        <f aca="false">B967+G967*dt+0.5*Y967*dt*dt</f>
        <v>18.8709635372126</v>
      </c>
      <c r="C968" s="70" t="n">
        <f aca="false">C967+H967*dt+0.5*Z967*dt*dt</f>
        <v>491.269538276384</v>
      </c>
      <c r="D968" s="70" t="n">
        <f aca="false">D967+I967*dt+0.5*AA967*dt*dt</f>
        <v>-416.332738021649</v>
      </c>
      <c r="E968" s="1" t="n">
        <f aca="false">SQRT(B968^2+C968^2)</f>
        <v>491.631846510287</v>
      </c>
      <c r="F968" s="1" t="n">
        <f aca="false">ATAN2(C968,B968)*180/PI()</f>
        <v>2.19980104103411</v>
      </c>
      <c r="G968" s="69" t="n">
        <f aca="false">G967+Y967*dt</f>
        <v>1.21636700072616</v>
      </c>
      <c r="H968" s="69" t="n">
        <f aca="false">H967+Z967*dt</f>
        <v>55.7160264862202</v>
      </c>
      <c r="I968" s="69" t="n">
        <f aca="false">I967+AA967*dt</f>
        <v>-85.1136983697119</v>
      </c>
      <c r="J968" s="1" t="n">
        <f aca="false">SQRT(G968^2+H968^2+I968^2)</f>
        <v>101.735425522597</v>
      </c>
      <c r="K968" s="1" t="n">
        <f aca="false">IF(D968&gt;=hwind,SQRT((G968-vxw)^2+(H968-vyw)^2+I968^2),J968)</f>
        <v>101.735425522597</v>
      </c>
      <c r="L968" s="1" t="n">
        <f aca="false">J968/1.467</f>
        <v>69.3493016513956</v>
      </c>
      <c r="M968" s="70" t="n">
        <f aca="false">cd0+cdspin*(spin/1000)*EXP(-A968/(tau*146.7/K968))</f>
        <v>0.454006283207314</v>
      </c>
      <c r="N968" s="71" t="n">
        <f aca="false">(romega/K968)*EXP(-A968/(tau*146.7/K968))</f>
        <v>0.653614827878157</v>
      </c>
      <c r="O968" s="71" t="n">
        <f aca="false">cl2_*N968/(cl0+cl1_*N968)</f>
        <v>0.347290846116941</v>
      </c>
      <c r="P968" s="71" t="n">
        <f aca="false">IF(D968&gt;=hwind,vxw,0)</f>
        <v>0</v>
      </c>
      <c r="Q968" s="71" t="n">
        <f aca="false">IF(D968&gt;=hwind,vyw,0)</f>
        <v>0</v>
      </c>
      <c r="R968" s="70" t="n">
        <f aca="false">-const*$M968*$K968*(G968-P968)</f>
        <v>-0.301583414593327</v>
      </c>
      <c r="S968" s="70" t="n">
        <f aca="false">-const*$M968*$K968*(H968-Q968)</f>
        <v>-13.8141116170163</v>
      </c>
      <c r="T968" s="70" t="n">
        <f aca="false">-const*$M968*$K968*I968</f>
        <v>21.1029070730135</v>
      </c>
      <c r="U968" s="72" t="n">
        <f aca="false">omega*EXP(-A968/tau)*30/PI()</f>
        <v>4768.28347405154</v>
      </c>
      <c r="V968" s="70" t="n">
        <f aca="false">const*($O968/omega)*K968*(wy*I968-wz*(H968-Q968))</f>
        <v>0.16579789795282</v>
      </c>
      <c r="W968" s="70" t="n">
        <f aca="false">const*($O968/omega)*K968*(wz*(G968-P968)-wx*I968)</f>
        <v>15.9206025601257</v>
      </c>
      <c r="X968" s="70" t="n">
        <f aca="false">const*($O968/omega)*K968*(wx*(H968-Q968)-wy*(G968-P968))</f>
        <v>10.4241080108456</v>
      </c>
      <c r="Y968" s="70" t="n">
        <f aca="false">R968+V968</f>
        <v>-0.135785516640508</v>
      </c>
      <c r="Z968" s="70" t="n">
        <f aca="false">S968+W968</f>
        <v>2.10649094310933</v>
      </c>
      <c r="AA968" s="70" t="n">
        <f aca="false">T968+X968-32.174</f>
        <v>-0.646984916140973</v>
      </c>
      <c r="AB968" s="0" t="n">
        <f aca="false">IF(($D968-height)*($D969-height)&lt;0,1,0)</f>
        <v>0</v>
      </c>
    </row>
    <row r="969" customFormat="false" ht="12.75" hidden="false" customHeight="false" outlineLevel="0" collapsed="false">
      <c r="A969" s="0" t="n">
        <f aca="false">A968+dt</f>
        <v>9.36999999999985</v>
      </c>
      <c r="B969" s="70" t="n">
        <f aca="false">B968+G968*dt+0.5*Y968*dt*dt</f>
        <v>18.883120417944</v>
      </c>
      <c r="C969" s="70" t="n">
        <f aca="false">C968+H968*dt+0.5*Z968*dt*dt</f>
        <v>491.826803865794</v>
      </c>
      <c r="D969" s="70" t="n">
        <f aca="false">D968+I968*dt+0.5*AA968*dt*dt</f>
        <v>-417.183907354592</v>
      </c>
      <c r="E969" s="1" t="n">
        <f aca="false">SQRT(B969^2+C969^2)</f>
        <v>492.189168143266</v>
      </c>
      <c r="F969" s="1" t="n">
        <f aca="false">ATAN2(C969,B969)*180/PI()</f>
        <v>2.19872513838692</v>
      </c>
      <c r="G969" s="69" t="n">
        <f aca="false">G968+Y968*dt</f>
        <v>1.21500914555975</v>
      </c>
      <c r="H969" s="69" t="n">
        <f aca="false">H968+Z968*dt</f>
        <v>55.7370913956513</v>
      </c>
      <c r="I969" s="69" t="n">
        <f aca="false">I968+AA968*dt</f>
        <v>-85.1201682188733</v>
      </c>
      <c r="J969" s="1" t="n">
        <f aca="false">SQRT(G969^2+H969^2+I969^2)</f>
        <v>101.752359393187</v>
      </c>
      <c r="K969" s="1" t="n">
        <f aca="false">IF(D969&gt;=hwind,SQRT((G969-vxw)^2+(H969-vyw)^2+I969^2),J969)</f>
        <v>101.752359393187</v>
      </c>
      <c r="L969" s="1" t="n">
        <f aca="false">J969/1.467</f>
        <v>69.3608448487981</v>
      </c>
      <c r="M969" s="70" t="n">
        <f aca="false">cd0+cdspin*(spin/1000)*EXP(-A969/(tau*146.7/K969))</f>
        <v>0.453965349262606</v>
      </c>
      <c r="N969" s="71" t="n">
        <f aca="false">(romega/K969)*EXP(-A969/(tau*146.7/K969))</f>
        <v>0.653331446754219</v>
      </c>
      <c r="O969" s="71" t="n">
        <f aca="false">cl2_*N969/(cl0+cl1_*N969)</f>
        <v>0.347249187910574</v>
      </c>
      <c r="P969" s="71" t="n">
        <f aca="false">IF(D969&gt;=hwind,vxw,0)</f>
        <v>0</v>
      </c>
      <c r="Q969" s="71" t="n">
        <f aca="false">IF(D969&gt;=hwind,vyw,0)</f>
        <v>0</v>
      </c>
      <c r="R969" s="70" t="n">
        <f aca="false">-const*$M969*$K969*(G969-P969)</f>
        <v>-0.301269728038193</v>
      </c>
      <c r="S969" s="70" t="n">
        <f aca="false">-const*$M969*$K969*(H969-Q969)</f>
        <v>-13.8203884536785</v>
      </c>
      <c r="T969" s="70" t="n">
        <f aca="false">-const*$M969*$K969*I969</f>
        <v>21.1061209074694</v>
      </c>
      <c r="U969" s="72" t="n">
        <f aca="false">omega*EXP(-A969/tau)*30/PI()</f>
        <v>4766.69431110206</v>
      </c>
      <c r="V969" s="70" t="n">
        <f aca="false">const*($O969/omega)*K969*(wy*I969-wz*(H969-Q969))</f>
        <v>0.16624257252071</v>
      </c>
      <c r="W969" s="70" t="n">
        <f aca="false">const*($O969/omega)*K969*(wz*(G969-P969)-wx*I969)</f>
        <v>15.9225893390935</v>
      </c>
      <c r="X969" s="70" t="n">
        <f aca="false">const*($O969/omega)*K969*(wx*(H969-Q969)-wy*(G969-P969))</f>
        <v>10.428560258621</v>
      </c>
      <c r="Y969" s="70" t="n">
        <f aca="false">R969+V969</f>
        <v>-0.135027155517483</v>
      </c>
      <c r="Z969" s="70" t="n">
        <f aca="false">S969+W969</f>
        <v>2.10220088541503</v>
      </c>
      <c r="AA969" s="70" t="n">
        <f aca="false">T969+X969-32.174</f>
        <v>-0.639318833909663</v>
      </c>
      <c r="AB969" s="0" t="n">
        <f aca="false">IF(($D969-height)*($D970-height)&lt;0,1,0)</f>
        <v>0</v>
      </c>
    </row>
    <row r="970" customFormat="false" ht="12.75" hidden="false" customHeight="false" outlineLevel="0" collapsed="false">
      <c r="A970" s="0" t="n">
        <f aca="false">A969+dt</f>
        <v>9.37999999999984</v>
      </c>
      <c r="B970" s="70" t="n">
        <f aca="false">B969+G969*dt+0.5*Y969*dt*dt</f>
        <v>18.8952637580418</v>
      </c>
      <c r="C970" s="70" t="n">
        <f aca="false">C969+H969*dt+0.5*Z969*dt*dt</f>
        <v>492.384279889794</v>
      </c>
      <c r="D970" s="70" t="n">
        <f aca="false">D969+I969*dt+0.5*AA969*dt*dt</f>
        <v>-418.035141002723</v>
      </c>
      <c r="E970" s="1" t="n">
        <f aca="false">SQRT(B970^2+C970^2)</f>
        <v>492.74669970998</v>
      </c>
      <c r="F970" s="1" t="n">
        <f aca="false">ATAN2(C970,B970)*180/PI()</f>
        <v>2.19764915790921</v>
      </c>
      <c r="G970" s="69" t="n">
        <f aca="false">G969+Y969*dt</f>
        <v>1.21365887400458</v>
      </c>
      <c r="H970" s="69" t="n">
        <f aca="false">H969+Z969*dt</f>
        <v>55.7581134045055</v>
      </c>
      <c r="I970" s="69" t="n">
        <f aca="false">I969+AA969*dt</f>
        <v>-85.1265614072124</v>
      </c>
      <c r="J970" s="1" t="n">
        <f aca="false">SQRT(G970^2+H970^2+I970^2)</f>
        <v>101.769207697162</v>
      </c>
      <c r="K970" s="1" t="n">
        <f aca="false">IF(D970&gt;=hwind,SQRT((G970-vxw)^2+(H970-vyw)^2+I970^2),J970)</f>
        <v>101.769207697162</v>
      </c>
      <c r="L970" s="1" t="n">
        <f aca="false">J970/1.467</f>
        <v>69.3723297185833</v>
      </c>
      <c r="M970" s="70" t="n">
        <f aca="false">cd0+cdspin*(spin/1000)*EXP(-A970/(tau*146.7/K970))</f>
        <v>0.453924442396528</v>
      </c>
      <c r="N970" s="71" t="n">
        <f aca="false">(romega/K970)*EXP(-A970/(tau*146.7/K970))</f>
        <v>0.653048824499004</v>
      </c>
      <c r="O970" s="71" t="n">
        <f aca="false">cl2_*N970/(cl0+cl1_*N970)</f>
        <v>0.347207615217814</v>
      </c>
      <c r="P970" s="71" t="n">
        <f aca="false">IF(D970&gt;=hwind,vxw,0)</f>
        <v>0</v>
      </c>
      <c r="Q970" s="71" t="n">
        <f aca="false">IF(D970&gt;=hwind,vyw,0)</f>
        <v>0</v>
      </c>
      <c r="R970" s="70" t="n">
        <f aca="false">-const*$M970*$K970*(G970-P970)</f>
        <v>-0.300957626556381</v>
      </c>
      <c r="S970" s="70" t="n">
        <f aca="false">-const*$M970*$K970*(H970-Q970)</f>
        <v>-13.826644233327</v>
      </c>
      <c r="T970" s="70" t="n">
        <f aca="false">-const*$M970*$K970*I970</f>
        <v>21.1092988538755</v>
      </c>
      <c r="U970" s="72" t="n">
        <f aca="false">omega*EXP(-A970/tau)*30/PI()</f>
        <v>4765.1056777853</v>
      </c>
      <c r="V970" s="70" t="n">
        <f aca="false">const*($O970/omega)*K970*(wy*I970-wz*(H970-Q970))</f>
        <v>0.166687216237933</v>
      </c>
      <c r="W970" s="70" t="n">
        <f aca="false">const*($O970/omega)*K970*(wz*(G970-P970)-wx*I970)</f>
        <v>15.9245515712778</v>
      </c>
      <c r="X970" s="70" t="n">
        <f aca="false">const*($O970/omega)*K970*(wx*(H970-Q970)-wy*(G970-P970))</f>
        <v>10.4329981049972</v>
      </c>
      <c r="Y970" s="70" t="n">
        <f aca="false">R970+V970</f>
        <v>-0.134270410318448</v>
      </c>
      <c r="Z970" s="70" t="n">
        <f aca="false">S970+W970</f>
        <v>2.09790733795086</v>
      </c>
      <c r="AA970" s="70" t="n">
        <f aca="false">T970+X970-32.174</f>
        <v>-0.63170304112726</v>
      </c>
      <c r="AB970" s="0" t="n">
        <f aca="false">IF(($D970-height)*($D971-height)&lt;0,1,0)</f>
        <v>0</v>
      </c>
    </row>
    <row r="971" customFormat="false" ht="12.75" hidden="false" customHeight="false" outlineLevel="0" collapsed="false">
      <c r="A971" s="0" t="n">
        <f aca="false">A970+dt</f>
        <v>9.38999999999984</v>
      </c>
      <c r="B971" s="70" t="n">
        <f aca="false">B970+G970*dt+0.5*Y970*dt*dt</f>
        <v>18.9073936332613</v>
      </c>
      <c r="C971" s="70" t="n">
        <f aca="false">C970+H970*dt+0.5*Z970*dt*dt</f>
        <v>492.941965919206</v>
      </c>
      <c r="D971" s="70" t="n">
        <f aca="false">D970+I970*dt+0.5*AA970*dt*dt</f>
        <v>-418.886438201947</v>
      </c>
      <c r="E971" s="1" t="n">
        <f aca="false">SQRT(B971^2+C971^2)</f>
        <v>493.304440785095</v>
      </c>
      <c r="F971" s="1" t="n">
        <f aca="false">ATAN2(C971,B971)*180/PI()</f>
        <v>2.19657311194103</v>
      </c>
      <c r="G971" s="69" t="n">
        <f aca="false">G970+Y970*dt</f>
        <v>1.21231616990139</v>
      </c>
      <c r="H971" s="69" t="n">
        <f aca="false">H970+Z970*dt</f>
        <v>55.779092477885</v>
      </c>
      <c r="I971" s="69" t="n">
        <f aca="false">I970+AA970*dt</f>
        <v>-85.1328784376237</v>
      </c>
      <c r="J971" s="1" t="n">
        <f aca="false">SQRT(G971^2+H971^2+I971^2)</f>
        <v>101.785970836984</v>
      </c>
      <c r="K971" s="1" t="n">
        <f aca="false">IF(D971&gt;=hwind,SQRT((G971-vxw)^2+(H971-vyw)^2+I971^2),J971)</f>
        <v>101.785970836984</v>
      </c>
      <c r="L971" s="1" t="n">
        <f aca="false">J971/1.467</f>
        <v>69.3837565350951</v>
      </c>
      <c r="M971" s="70" t="n">
        <f aca="false">cd0+cdspin*(spin/1000)*EXP(-A971/(tau*146.7/K971))</f>
        <v>0.453883562551063</v>
      </c>
      <c r="N971" s="71" t="n">
        <f aca="false">(romega/K971)*EXP(-A971/(tau*146.7/K971))</f>
        <v>0.65276695719447</v>
      </c>
      <c r="O971" s="71" t="n">
        <f aca="false">cl2_*N971/(cl0+cl1_*N971)</f>
        <v>0.347166127646963</v>
      </c>
      <c r="P971" s="71" t="n">
        <f aca="false">IF(D971&gt;=hwind,vxw,0)</f>
        <v>0</v>
      </c>
      <c r="Q971" s="71" t="n">
        <f aca="false">IF(D971&gt;=hwind,vyw,0)</f>
        <v>0</v>
      </c>
      <c r="R971" s="70" t="n">
        <f aca="false">-const*$M971*$K971*(G971-P971)</f>
        <v>-0.300647108608537</v>
      </c>
      <c r="S971" s="70" t="n">
        <f aca="false">-const*$M971*$K971*(H971-Q971)</f>
        <v>-13.8328789886951</v>
      </c>
      <c r="T971" s="70" t="n">
        <f aca="false">-const*$M971*$K971*I971</f>
        <v>21.1124411149902</v>
      </c>
      <c r="U971" s="72" t="n">
        <f aca="false">omega*EXP(-A971/tau)*30/PI()</f>
        <v>4763.51757392471</v>
      </c>
      <c r="V971" s="70" t="n">
        <f aca="false">const*($O971/omega)*K971*(wy*I971-wz*(H971-Q971))</f>
        <v>0.16713182061876</v>
      </c>
      <c r="W971" s="70" t="n">
        <f aca="false">const*($O971/omega)*K971*(wz*(G971-P971)-wx*I971)</f>
        <v>15.9264893987616</v>
      </c>
      <c r="X971" s="70" t="n">
        <f aca="false">const*($O971/omega)*K971*(wx*(H971-Q971)-wy*(G971-P971))</f>
        <v>10.4374215689332</v>
      </c>
      <c r="Y971" s="70" t="n">
        <f aca="false">R971+V971</f>
        <v>-0.133515287989776</v>
      </c>
      <c r="Z971" s="70" t="n">
        <f aca="false">S971+W971</f>
        <v>2.09361041006648</v>
      </c>
      <c r="AA971" s="70" t="n">
        <f aca="false">T971+X971-32.174</f>
        <v>-0.624137316076677</v>
      </c>
      <c r="AB971" s="0" t="n">
        <f aca="false">IF(($D971-height)*($D972-height)&lt;0,1,0)</f>
        <v>0</v>
      </c>
    </row>
    <row r="972" customFormat="false" ht="12.75" hidden="false" customHeight="false" outlineLevel="0" collapsed="false">
      <c r="A972" s="0" t="n">
        <f aca="false">A971+dt</f>
        <v>9.39999999999984</v>
      </c>
      <c r="B972" s="70" t="n">
        <f aca="false">B971+G971*dt+0.5*Y971*dt*dt</f>
        <v>18.919510119196</v>
      </c>
      <c r="C972" s="70" t="n">
        <f aca="false">C971+H971*dt+0.5*Z971*dt*dt</f>
        <v>493.499861524506</v>
      </c>
      <c r="D972" s="70" t="n">
        <f aca="false">D971+I971*dt+0.5*AA971*dt*dt</f>
        <v>-419.737798193189</v>
      </c>
      <c r="E972" s="1" t="n">
        <f aca="false">SQRT(B972^2+C972^2)</f>
        <v>493.862390942919</v>
      </c>
      <c r="F972" s="1" t="n">
        <f aca="false">ATAN2(C972,B972)*180/PI()</f>
        <v>2.19549701274593</v>
      </c>
      <c r="G972" s="69" t="n">
        <f aca="false">G971+Y971*dt</f>
        <v>1.2109810170215</v>
      </c>
      <c r="H972" s="69" t="n">
        <f aca="false">H971+Z971*dt</f>
        <v>55.8000285819856</v>
      </c>
      <c r="I972" s="69" t="n">
        <f aca="false">I971+AA971*dt</f>
        <v>-85.1391198107844</v>
      </c>
      <c r="J972" s="1" t="n">
        <f aca="false">SQRT(G972^2+H972^2+I972^2)</f>
        <v>101.802649213707</v>
      </c>
      <c r="K972" s="1" t="n">
        <f aca="false">IF(D972&gt;=hwind,SQRT((G972-vxw)^2+(H972-vyw)^2+I972^2),J972)</f>
        <v>101.802649213707</v>
      </c>
      <c r="L972" s="1" t="n">
        <f aca="false">J972/1.467</f>
        <v>69.3951255717158</v>
      </c>
      <c r="M972" s="70" t="n">
        <f aca="false">cd0+cdspin*(spin/1000)*EXP(-A972/(tau*146.7/K972))</f>
        <v>0.453842709668152</v>
      </c>
      <c r="N972" s="71" t="n">
        <f aca="false">(romega/K972)*EXP(-A972/(tau*146.7/K972))</f>
        <v>0.652485840942281</v>
      </c>
      <c r="O972" s="71" t="n">
        <f aca="false">cl2_*N972/(cl0+cl1_*N972)</f>
        <v>0.34712472480759</v>
      </c>
      <c r="P972" s="71" t="n">
        <f aca="false">IF(D972&gt;=hwind,vxw,0)</f>
        <v>0</v>
      </c>
      <c r="Q972" s="71" t="n">
        <f aca="false">IF(D972&gt;=hwind,vyw,0)</f>
        <v>0</v>
      </c>
      <c r="R972" s="70" t="n">
        <f aca="false">-const*$M972*$K972*(G972-P972)</f>
        <v>-0.300338172617601</v>
      </c>
      <c r="S972" s="70" t="n">
        <f aca="false">-const*$M972*$K972*(H972-Q972)</f>
        <v>-13.8390927527033</v>
      </c>
      <c r="T972" s="70" t="n">
        <f aca="false">-const*$M972*$K972*I972</f>
        <v>21.1155478928437</v>
      </c>
      <c r="U972" s="72" t="n">
        <f aca="false">omega*EXP(-A972/tau)*30/PI()</f>
        <v>4761.92999934387</v>
      </c>
      <c r="V972" s="70" t="n">
        <f aca="false">const*($O972/omega)*K972*(wy*I972-wz*(H972-Q972))</f>
        <v>0.167576377239049</v>
      </c>
      <c r="W972" s="70" t="n">
        <f aca="false">const*($O972/omega)*K972*(wz*(G972-P972)-wx*I972)</f>
        <v>15.9284029630775</v>
      </c>
      <c r="X972" s="70" t="n">
        <f aca="false">const*($O972/omega)*K972*(wx*(H972-Q972)-wy*(G972-P972))</f>
        <v>10.4418306695277</v>
      </c>
      <c r="Y972" s="70" t="n">
        <f aca="false">R972+V972</f>
        <v>-0.132761795378552</v>
      </c>
      <c r="Z972" s="70" t="n">
        <f aca="false">S972+W972</f>
        <v>2.08931021037416</v>
      </c>
      <c r="AA972" s="70" t="n">
        <f aca="false">T972+X972-32.174</f>
        <v>-0.616621437628595</v>
      </c>
      <c r="AB972" s="0" t="n">
        <f aca="false">IF(($D972-height)*($D973-height)&lt;0,1,0)</f>
        <v>0</v>
      </c>
    </row>
    <row r="973" customFormat="false" ht="12.75" hidden="false" customHeight="false" outlineLevel="0" collapsed="false">
      <c r="A973" s="0" t="n">
        <f aca="false">A972+dt</f>
        <v>9.40999999999984</v>
      </c>
      <c r="B973" s="70" t="n">
        <f aca="false">B972+G972*dt+0.5*Y972*dt*dt</f>
        <v>18.9316132912764</v>
      </c>
      <c r="C973" s="70" t="n">
        <f aca="false">C972+H972*dt+0.5*Z972*dt*dt</f>
        <v>494.057966275836</v>
      </c>
      <c r="D973" s="70" t="n">
        <f aca="false">D972+I972*dt+0.5*AA972*dt*dt</f>
        <v>-420.589220222369</v>
      </c>
      <c r="E973" s="1" t="n">
        <f aca="false">SQRT(B973^2+C973^2)</f>
        <v>494.420549757416</v>
      </c>
      <c r="F973" s="1" t="n">
        <f aca="false">ATAN2(C973,B973)*180/PI()</f>
        <v>2.1944208725112</v>
      </c>
      <c r="G973" s="69" t="n">
        <f aca="false">G972+Y972*dt</f>
        <v>1.20965339906771</v>
      </c>
      <c r="H973" s="69" t="n">
        <f aca="false">H972+Z972*dt</f>
        <v>55.8209216840894</v>
      </c>
      <c r="I973" s="69" t="n">
        <f aca="false">I972+AA972*dt</f>
        <v>-85.1452860251607</v>
      </c>
      <c r="J973" s="1" t="n">
        <f aca="false">SQRT(G973^2+H973^2+I973^2)</f>
        <v>101.819243226973</v>
      </c>
      <c r="K973" s="1" t="n">
        <f aca="false">IF(D973&gt;=hwind,SQRT((G973-vxw)^2+(H973-vyw)^2+I973^2),J973)</f>
        <v>101.819243226973</v>
      </c>
      <c r="L973" s="1" t="n">
        <f aca="false">J973/1.467</f>
        <v>69.4064371008679</v>
      </c>
      <c r="M973" s="70" t="n">
        <f aca="false">cd0+cdspin*(spin/1000)*EXP(-A973/(tau*146.7/K973))</f>
        <v>0.453801883689697</v>
      </c>
      <c r="N973" s="71" t="n">
        <f aca="false">(romega/K973)*EXP(-A973/(tau*146.7/K973))</f>
        <v>0.652205471863704</v>
      </c>
      <c r="O973" s="71" t="n">
        <f aca="false">cl2_*N973/(cl0+cl1_*N973)</f>
        <v>0.347083406310525</v>
      </c>
      <c r="P973" s="71" t="n">
        <f aca="false">IF(D973&gt;=hwind,vxw,0)</f>
        <v>0</v>
      </c>
      <c r="Q973" s="71" t="n">
        <f aca="false">IF(D973&gt;=hwind,vyw,0)</f>
        <v>0</v>
      </c>
      <c r="R973" s="70" t="n">
        <f aca="false">-const*$M973*$K973*(G973-P973)</f>
        <v>-0.300030816969197</v>
      </c>
      <c r="S973" s="70" t="n">
        <f aca="false">-const*$M973*$K973*(H973-Q973)</f>
        <v>-13.8452855584572</v>
      </c>
      <c r="T973" s="70" t="n">
        <f aca="false">-const*$M973*$K973*I973</f>
        <v>21.1186193887386</v>
      </c>
      <c r="U973" s="72" t="n">
        <f aca="false">omega*EXP(-A973/tau)*30/PI()</f>
        <v>4760.34295386636</v>
      </c>
      <c r="V973" s="70" t="n">
        <f aca="false">const*($O973/omega)*K973*(wy*I973-wz*(H973-Q973))</f>
        <v>0.168020877736017</v>
      </c>
      <c r="W973" s="70" t="n">
        <f aca="false">const*($O973/omega)*K973*(wz*(G973-P973)-wx*I973)</f>
        <v>15.9302924052087</v>
      </c>
      <c r="X973" s="70" t="n">
        <f aca="false">const*($O973/omega)*K973*(wx*(H973-Q973)-wy*(G973-P973))</f>
        <v>10.4462254260186</v>
      </c>
      <c r="Y973" s="70" t="n">
        <f aca="false">R973+V973</f>
        <v>-0.13200993923318</v>
      </c>
      <c r="Z973" s="70" t="n">
        <f aca="false">S973+W973</f>
        <v>2.08500684675142</v>
      </c>
      <c r="AA973" s="70" t="n">
        <f aca="false">T973+X973-32.174</f>
        <v>-0.60915518524277</v>
      </c>
      <c r="AB973" s="0" t="n">
        <f aca="false">IF(($D973-height)*($D974-height)&lt;0,1,0)</f>
        <v>0</v>
      </c>
    </row>
    <row r="974" customFormat="false" ht="12.75" hidden="false" customHeight="false" outlineLevel="0" collapsed="false">
      <c r="A974" s="0" t="n">
        <f aca="false">A973+dt</f>
        <v>9.41999999999984</v>
      </c>
      <c r="B974" s="70" t="n">
        <f aca="false">B973+G973*dt+0.5*Y973*dt*dt</f>
        <v>18.9437032247701</v>
      </c>
      <c r="C974" s="70" t="n">
        <f aca="false">C973+H973*dt+0.5*Z973*dt*dt</f>
        <v>494.616279743019</v>
      </c>
      <c r="D974" s="70" t="n">
        <f aca="false">D973+I973*dt+0.5*AA973*dt*dt</f>
        <v>-421.440703540379</v>
      </c>
      <c r="E974" s="1" t="n">
        <f aca="false">SQRT(B974^2+C974^2)</f>
        <v>494.978916802214</v>
      </c>
      <c r="F974" s="1" t="n">
        <f aca="false">ATAN2(C974,B974)*180/PI()</f>
        <v>2.19334470334807</v>
      </c>
      <c r="G974" s="69" t="n">
        <f aca="false">G973+Y973*dt</f>
        <v>1.20833329967538</v>
      </c>
      <c r="H974" s="69" t="n">
        <f aca="false">H973+Z973*dt</f>
        <v>55.8417717525569</v>
      </c>
      <c r="I974" s="69" t="n">
        <f aca="false">I973+AA973*dt</f>
        <v>-85.1513775770131</v>
      </c>
      <c r="J974" s="1" t="n">
        <f aca="false">SQRT(G974^2+H974^2+I974^2)</f>
        <v>101.83575327502</v>
      </c>
      <c r="K974" s="1" t="n">
        <f aca="false">IF(D974&gt;=hwind,SQRT((G974-vxw)^2+(H974-vyw)^2+I974^2),J974)</f>
        <v>101.83575327502</v>
      </c>
      <c r="L974" s="1" t="n">
        <f aca="false">J974/1.467</f>
        <v>69.4176913940152</v>
      </c>
      <c r="M974" s="70" t="n">
        <f aca="false">cd0+cdspin*(spin/1000)*EXP(-A974/(tau*146.7/K974))</f>
        <v>0.453761084557563</v>
      </c>
      <c r="N974" s="71" t="n">
        <f aca="false">(romega/K974)*EXP(-A974/(tau*146.7/K974))</f>
        <v>0.651925846099505</v>
      </c>
      <c r="O974" s="71" t="n">
        <f aca="false">cl2_*N974/(cl0+cl1_*N974)</f>
        <v>0.347042171767861</v>
      </c>
      <c r="P974" s="71" t="n">
        <f aca="false">IF(D974&gt;=hwind,vxw,0)</f>
        <v>0</v>
      </c>
      <c r="Q974" s="71" t="n">
        <f aca="false">IF(D974&gt;=hwind,vyw,0)</f>
        <v>0</v>
      </c>
      <c r="R974" s="70" t="n">
        <f aca="false">-const*$M974*$K974*(G974-P974)</f>
        <v>-0.299725040012014</v>
      </c>
      <c r="S974" s="70" t="n">
        <f aca="false">-const*$M974*$K974*(H974-Q974)</f>
        <v>-13.8514574392457</v>
      </c>
      <c r="T974" s="70" t="n">
        <f aca="false">-const*$M974*$K974*I974</f>
        <v>21.1216558032497</v>
      </c>
      <c r="U974" s="72" t="n">
        <f aca="false">omega*EXP(-A974/tau)*30/PI()</f>
        <v>4758.75643731585</v>
      </c>
      <c r="V974" s="70" t="n">
        <f aca="false">const*($O974/omega)*K974*(wy*I974-wz*(H974-Q974))</f>
        <v>0.168465313808012</v>
      </c>
      <c r="W974" s="70" t="n">
        <f aca="false">const*($O974/omega)*K974*(wz*(G974-P974)-wx*I974)</f>
        <v>15.9321578655893</v>
      </c>
      <c r="X974" s="70" t="n">
        <f aca="false">const*($O974/omega)*K974*(wx*(H974-Q974)-wy*(G974-P974))</f>
        <v>10.450605857781</v>
      </c>
      <c r="Y974" s="70" t="n">
        <f aca="false">R974+V974</f>
        <v>-0.131259726204002</v>
      </c>
      <c r="Z974" s="70" t="n">
        <f aca="false">S974+W974</f>
        <v>2.08070042634356</v>
      </c>
      <c r="AA974" s="70" t="n">
        <f aca="false">T974+X974-32.174</f>
        <v>-0.601738338969266</v>
      </c>
      <c r="AB974" s="0" t="n">
        <f aca="false">IF(($D974-height)*($D975-height)&lt;0,1,0)</f>
        <v>0</v>
      </c>
    </row>
    <row r="975" customFormat="false" ht="12.75" hidden="false" customHeight="false" outlineLevel="0" collapsed="false">
      <c r="A975" s="0" t="n">
        <f aca="false">A974+dt</f>
        <v>9.42999999999984</v>
      </c>
      <c r="B975" s="70" t="n">
        <f aca="false">B974+G974*dt+0.5*Y974*dt*dt</f>
        <v>18.9557799947806</v>
      </c>
      <c r="C975" s="70" t="n">
        <f aca="false">C974+H974*dt+0.5*Z974*dt*dt</f>
        <v>495.174801495566</v>
      </c>
      <c r="D975" s="70" t="n">
        <f aca="false">D974+I974*dt+0.5*AA974*dt*dt</f>
        <v>-422.292247403067</v>
      </c>
      <c r="E975" s="1" t="n">
        <f aca="false">SQRT(B975^2+C975^2)</f>
        <v>495.537491650616</v>
      </c>
      <c r="F975" s="1" t="n">
        <f aca="false">ATAN2(C975,B975)*180/PI()</f>
        <v>2.19226851729201</v>
      </c>
      <c r="G975" s="69" t="n">
        <f aca="false">G974+Y974*dt</f>
        <v>1.20702070241334</v>
      </c>
      <c r="H975" s="69" t="n">
        <f aca="false">H974+Z974*dt</f>
        <v>55.8625787568203</v>
      </c>
      <c r="I975" s="69" t="n">
        <f aca="false">I974+AA974*dt</f>
        <v>-85.1573949604028</v>
      </c>
      <c r="J975" s="1" t="n">
        <f aca="false">SQRT(G975^2+H975^2+I975^2)</f>
        <v>101.852179754682</v>
      </c>
      <c r="K975" s="1" t="n">
        <f aca="false">IF(D975&gt;=hwind,SQRT((G975-vxw)^2+(H975-vyw)^2+I975^2),J975)</f>
        <v>101.852179754682</v>
      </c>
      <c r="L975" s="1" t="n">
        <f aca="false">J975/1.467</f>
        <v>69.4288887216646</v>
      </c>
      <c r="M975" s="70" t="n">
        <f aca="false">cd0+cdspin*(spin/1000)*EXP(-A975/(tau*146.7/K975))</f>
        <v>0.45372031221358</v>
      </c>
      <c r="N975" s="71" t="n">
        <f aca="false">(romega/K975)*EXP(-A975/(tau*146.7/K975))</f>
        <v>0.651646959809842</v>
      </c>
      <c r="O975" s="71" t="n">
        <f aca="false">cl2_*N975/(cl0+cl1_*N975)</f>
        <v>0.347001020792948</v>
      </c>
      <c r="P975" s="71" t="n">
        <f aca="false">IF(D975&gt;=hwind,vxw,0)</f>
        <v>0</v>
      </c>
      <c r="Q975" s="71" t="n">
        <f aca="false">IF(D975&gt;=hwind,vyw,0)</f>
        <v>0</v>
      </c>
      <c r="R975" s="70" t="n">
        <f aca="false">-const*$M975*$K975*(G975-P975)</f>
        <v>-0.299420840058188</v>
      </c>
      <c r="S975" s="70" t="n">
        <f aca="false">-const*$M975*$K975*(H975-Q975)</f>
        <v>-13.8576084285388</v>
      </c>
      <c r="T975" s="70" t="n">
        <f aca="false">-const*$M975*$K975*I975</f>
        <v>21.1246573362245</v>
      </c>
      <c r="U975" s="72" t="n">
        <f aca="false">omega*EXP(-A975/tau)*30/PI()</f>
        <v>4757.17044951607</v>
      </c>
      <c r="V975" s="70" t="n">
        <f aca="false">const*($O975/omega)*K975*(wy*I975-wz*(H975-Q975))</f>
        <v>0.16890967721428</v>
      </c>
      <c r="W975" s="70" t="n">
        <f aca="false">const*($O975/omega)*K975*(wz*(G975-P975)-wx*I975)</f>
        <v>15.9339994841051</v>
      </c>
      <c r="X975" s="70" t="n">
        <f aca="false">const*($O975/omega)*K975*(wx*(H975-Q975)-wy*(G975-P975))</f>
        <v>10.4549719843259</v>
      </c>
      <c r="Y975" s="70" t="n">
        <f aca="false">R975+V975</f>
        <v>-0.130511162843908</v>
      </c>
      <c r="Z975" s="70" t="n">
        <f aca="false">S975+W975</f>
        <v>2.0763910555663</v>
      </c>
      <c r="AA975" s="70" t="n">
        <f aca="false">T975+X975-32.174</f>
        <v>-0.594370679449611</v>
      </c>
      <c r="AB975" s="0" t="n">
        <f aca="false">IF(($D975-height)*($D976-height)&lt;0,1,0)</f>
        <v>0</v>
      </c>
    </row>
    <row r="976" customFormat="false" ht="12.75" hidden="false" customHeight="false" outlineLevel="0" collapsed="false">
      <c r="A976" s="0" t="n">
        <f aca="false">A975+dt</f>
        <v>9.43999999999984</v>
      </c>
      <c r="B976" s="70" t="n">
        <f aca="false">B975+G975*dt+0.5*Y975*dt*dt</f>
        <v>18.9678436762466</v>
      </c>
      <c r="C976" s="70" t="n">
        <f aca="false">C975+H975*dt+0.5*Z975*dt*dt</f>
        <v>495.733531102687</v>
      </c>
      <c r="D976" s="70" t="n">
        <f aca="false">D975+I975*dt+0.5*AA975*dt*dt</f>
        <v>-423.143851071205</v>
      </c>
      <c r="E976" s="1" t="n">
        <f aca="false">SQRT(B976^2+C976^2)</f>
        <v>496.096273875611</v>
      </c>
      <c r="F976" s="1" t="n">
        <f aca="false">ATAN2(C976,B976)*180/PI()</f>
        <v>2.19119232630294</v>
      </c>
      <c r="G976" s="69" t="n">
        <f aca="false">G975+Y975*dt</f>
        <v>1.2057155907849</v>
      </c>
      <c r="H976" s="69" t="n">
        <f aca="false">H975+Z975*dt</f>
        <v>55.883342667376</v>
      </c>
      <c r="I976" s="69" t="n">
        <f aca="false">I975+AA975*dt</f>
        <v>-85.1633386671973</v>
      </c>
      <c r="J976" s="1" t="n">
        <f aca="false">SQRT(G976^2+H976^2+I976^2)</f>
        <v>101.86852306139</v>
      </c>
      <c r="K976" s="1" t="n">
        <f aca="false">IF(D976&gt;=hwind,SQRT((G976-vxw)^2+(H976-vyw)^2+I976^2),J976)</f>
        <v>101.86852306139</v>
      </c>
      <c r="L976" s="1" t="n">
        <f aca="false">J976/1.467</f>
        <v>69.4400293533675</v>
      </c>
      <c r="M976" s="70" t="n">
        <f aca="false">cd0+cdspin*(spin/1000)*EXP(-A976/(tau*146.7/K976))</f>
        <v>0.453679566599541</v>
      </c>
      <c r="N976" s="71" t="n">
        <f aca="false">(romega/K976)*EXP(-A976/(tau*146.7/K976))</f>
        <v>0.651368809174166</v>
      </c>
      <c r="O976" s="71" t="n">
        <f aca="false">cl2_*N976/(cl0+cl1_*N976)</f>
        <v>0.346959953000392</v>
      </c>
      <c r="P976" s="71" t="n">
        <f aca="false">IF(D976&gt;=hwind,vxw,0)</f>
        <v>0</v>
      </c>
      <c r="Q976" s="71" t="n">
        <f aca="false">IF(D976&gt;=hwind,vyw,0)</f>
        <v>0</v>
      </c>
      <c r="R976" s="70" t="n">
        <f aca="false">-const*$M976*$K976*(G976-P976)</f>
        <v>-0.299118215383682</v>
      </c>
      <c r="S976" s="70" t="n">
        <f aca="false">-const*$M976*$K976*(H976-Q976)</f>
        <v>-13.8637385599855</v>
      </c>
      <c r="T976" s="70" t="n">
        <f aca="false">-const*$M976*$K976*I976</f>
        <v>21.1276241867828</v>
      </c>
      <c r="U976" s="72" t="n">
        <f aca="false">omega*EXP(-A976/tau)*30/PI()</f>
        <v>4755.58499029078</v>
      </c>
      <c r="V976" s="70" t="n">
        <f aca="false">const*($O976/omega)*K976*(wy*I976-wz*(H976-Q976))</f>
        <v>0.169353959774739</v>
      </c>
      <c r="W976" s="70" t="n">
        <f aca="false">const*($O976/omega)*K976*(wz*(G976-P976)-wx*I976)</f>
        <v>15.9358174000939</v>
      </c>
      <c r="X976" s="70" t="n">
        <f aca="false">const*($O976/omega)*K976*(wx*(H976-Q976)-wy*(G976-P976))</f>
        <v>10.4593238252992</v>
      </c>
      <c r="Y976" s="70" t="n">
        <f aca="false">R976+V976</f>
        <v>-0.129764255608943</v>
      </c>
      <c r="Z976" s="70" t="n">
        <f aca="false">S976+W976</f>
        <v>2.07207884010842</v>
      </c>
      <c r="AA976" s="70" t="n">
        <f aca="false">T976+X976-32.174</f>
        <v>-0.58705198791796</v>
      </c>
      <c r="AB976" s="0" t="n">
        <f aca="false">IF(($D976-height)*($D977-height)&lt;0,1,0)</f>
        <v>0</v>
      </c>
    </row>
    <row r="977" customFormat="false" ht="12.75" hidden="false" customHeight="false" outlineLevel="0" collapsed="false">
      <c r="A977" s="0" t="n">
        <f aca="false">A976+dt</f>
        <v>9.44999999999984</v>
      </c>
      <c r="B977" s="70" t="n">
        <f aca="false">B976+G976*dt+0.5*Y976*dt*dt</f>
        <v>18.9798943439416</v>
      </c>
      <c r="C977" s="70" t="n">
        <f aca="false">C976+H976*dt+0.5*Z976*dt*dt</f>
        <v>496.292468133303</v>
      </c>
      <c r="D977" s="70" t="n">
        <f aca="false">D976+I976*dt+0.5*AA976*dt*dt</f>
        <v>-423.995513810476</v>
      </c>
      <c r="E977" s="1" t="n">
        <f aca="false">SQRT(B977^2+C977^2)</f>
        <v>496.655263049887</v>
      </c>
      <c r="F977" s="1" t="n">
        <f aca="false">ATAN2(C977,B977)*180/PI()</f>
        <v>2.19011614226553</v>
      </c>
      <c r="G977" s="69" t="n">
        <f aca="false">G976+Y976*dt</f>
        <v>1.20441794822881</v>
      </c>
      <c r="H977" s="69" t="n">
        <f aca="false">H976+Z976*dt</f>
        <v>55.9040634557771</v>
      </c>
      <c r="I977" s="69" t="n">
        <f aca="false">I976+AA976*dt</f>
        <v>-85.1692091870765</v>
      </c>
      <c r="J977" s="1" t="n">
        <f aca="false">SQRT(G977^2+H977^2+I977^2)</f>
        <v>101.884783589178</v>
      </c>
      <c r="K977" s="1" t="n">
        <f aca="false">IF(D977&gt;=hwind,SQRT((G977-vxw)^2+(H977-vyw)^2+I977^2),J977)</f>
        <v>101.884783589178</v>
      </c>
      <c r="L977" s="1" t="n">
        <f aca="false">J977/1.467</f>
        <v>69.4511135577216</v>
      </c>
      <c r="M977" s="70" t="n">
        <f aca="false">cd0+cdspin*(spin/1000)*EXP(-A977/(tau*146.7/K977))</f>
        <v>0.453638847657211</v>
      </c>
      <c r="N977" s="71" t="n">
        <f aca="false">(romega/K977)*EXP(-A977/(tau*146.7/K977))</f>
        <v>0.651091390391118</v>
      </c>
      <c r="O977" s="71" t="n">
        <f aca="false">cl2_*N977/(cl0+cl1_*N977)</f>
        <v>0.346918968006055</v>
      </c>
      <c r="P977" s="71" t="n">
        <f aca="false">IF(D977&gt;=hwind,vxw,0)</f>
        <v>0</v>
      </c>
      <c r="Q977" s="71" t="n">
        <f aca="false">IF(D977&gt;=hwind,vyw,0)</f>
        <v>0</v>
      </c>
      <c r="R977" s="70" t="n">
        <f aca="false">-const*$M977*$K977*(G977-P977)</f>
        <v>-0.298817164228661</v>
      </c>
      <c r="S977" s="70" t="n">
        <f aca="false">-const*$M977*$K977*(H977-Q977)</f>
        <v>-13.8698478674123</v>
      </c>
      <c r="T977" s="70" t="n">
        <f aca="false">-const*$M977*$K977*I977</f>
        <v>21.1305565533178</v>
      </c>
      <c r="U977" s="72" t="n">
        <f aca="false">omega*EXP(-A977/tau)*30/PI()</f>
        <v>4754.00005946383</v>
      </c>
      <c r="V977" s="70" t="n">
        <f aca="false">const*($O977/omega)*K977*(wy*I977-wz*(H977-Q977))</f>
        <v>0.169798153369741</v>
      </c>
      <c r="W977" s="70" t="n">
        <f aca="false">const*($O977/omega)*K977*(wz*(G977-P977)-wx*I977)</f>
        <v>15.9376117523466</v>
      </c>
      <c r="X977" s="70" t="n">
        <f aca="false">const*($O977/omega)*K977*(wx*(H977-Q977)-wy*(G977-P977))</f>
        <v>10.46366140048</v>
      </c>
      <c r="Y977" s="70" t="n">
        <f aca="false">R977+V977</f>
        <v>-0.12901901085892</v>
      </c>
      <c r="Z977" s="70" t="n">
        <f aca="false">S977+W977</f>
        <v>2.06776388493432</v>
      </c>
      <c r="AA977" s="70" t="n">
        <f aca="false">T977+X977-32.174</f>
        <v>-0.579782046202247</v>
      </c>
      <c r="AB977" s="0" t="n">
        <f aca="false">IF(($D977-height)*($D978-height)&lt;0,1,0)</f>
        <v>0</v>
      </c>
    </row>
    <row r="978" customFormat="false" ht="12.75" hidden="false" customHeight="false" outlineLevel="0" collapsed="false">
      <c r="A978" s="0" t="n">
        <f aca="false">A977+dt</f>
        <v>9.45999999999984</v>
      </c>
      <c r="B978" s="70" t="n">
        <f aca="false">B977+G977*dt+0.5*Y977*dt*dt</f>
        <v>18.9919320724734</v>
      </c>
      <c r="C978" s="70" t="n">
        <f aca="false">C977+H977*dt+0.5*Z977*dt*dt</f>
        <v>496.851612156055</v>
      </c>
      <c r="D978" s="70" t="n">
        <f aca="false">D977+I977*dt+0.5*AA977*dt*dt</f>
        <v>-424.847234891449</v>
      </c>
      <c r="E978" s="1" t="n">
        <f aca="false">SQRT(B978^2+C978^2)</f>
        <v>497.214458745838</v>
      </c>
      <c r="F978" s="1" t="n">
        <f aca="false">ATAN2(C978,B978)*180/PI()</f>
        <v>2.18903997698939</v>
      </c>
      <c r="G978" s="69" t="n">
        <f aca="false">G977+Y977*dt</f>
        <v>1.20312775812022</v>
      </c>
      <c r="H978" s="69" t="n">
        <f aca="false">H977+Z977*dt</f>
        <v>55.9247410946264</v>
      </c>
      <c r="I978" s="69" t="n">
        <f aca="false">I977+AA977*dt</f>
        <v>-85.1750070075385</v>
      </c>
      <c r="J978" s="1" t="n">
        <f aca="false">SQRT(G978^2+H978^2+I978^2)</f>
        <v>101.90096173068</v>
      </c>
      <c r="K978" s="1" t="n">
        <f aca="false">IF(D978&gt;=hwind,SQRT((G978-vxw)^2+(H978-vyw)^2+I978^2),J978)</f>
        <v>101.90096173068</v>
      </c>
      <c r="L978" s="1" t="n">
        <f aca="false">J978/1.467</f>
        <v>69.4621416023725</v>
      </c>
      <c r="M978" s="70" t="n">
        <f aca="false">cd0+cdspin*(spin/1000)*EXP(-A978/(tau*146.7/K978))</f>
        <v>0.453598155328322</v>
      </c>
      <c r="N978" s="71" t="n">
        <f aca="false">(romega/K978)*EXP(-A978/(tau*146.7/K978))</f>
        <v>0.650814699678425</v>
      </c>
      <c r="O978" s="71" t="n">
        <f aca="false">cl2_*N978/(cl0+cl1_*N978)</f>
        <v>0.34687806542705</v>
      </c>
      <c r="P978" s="71" t="n">
        <f aca="false">IF(D978&gt;=hwind,vxw,0)</f>
        <v>0</v>
      </c>
      <c r="Q978" s="71" t="n">
        <f aca="false">IF(D978&gt;=hwind,vyw,0)</f>
        <v>0</v>
      </c>
      <c r="R978" s="70" t="n">
        <f aca="false">-const*$M978*$K978*(G978-P978)</f>
        <v>-0.29851768479787</v>
      </c>
      <c r="S978" s="70" t="n">
        <f aca="false">-const*$M978*$K978*(H978-Q978)</f>
        <v>-13.8759363848207</v>
      </c>
      <c r="T978" s="70" t="n">
        <f aca="false">-const*$M978*$K978*I978</f>
        <v>21.1334546334954</v>
      </c>
      <c r="U978" s="72" t="n">
        <f aca="false">omega*EXP(-A978/tau)*30/PI()</f>
        <v>4752.41565685911</v>
      </c>
      <c r="V978" s="70" t="n">
        <f aca="false">const*($O978/omega)*K978*(wy*I978-wz*(H978-Q978))</f>
        <v>0.170242249939847</v>
      </c>
      <c r="W978" s="70" t="n">
        <f aca="false">const*($O978/omega)*K978*(wz*(G978-P978)-wx*I978)</f>
        <v>15.9393826791074</v>
      </c>
      <c r="X978" s="70" t="n">
        <f aca="false">const*($O978/omega)*K978*(wx*(H978-Q978)-wy*(G978-P978))</f>
        <v>10.4679847297794</v>
      </c>
      <c r="Y978" s="70" t="n">
        <f aca="false">R978+V978</f>
        <v>-0.128275434858022</v>
      </c>
      <c r="Z978" s="70" t="n">
        <f aca="false">S978+W978</f>
        <v>2.06344629428671</v>
      </c>
      <c r="AA978" s="70" t="n">
        <f aca="false">T978+X978-32.174</f>
        <v>-0.572560636725228</v>
      </c>
      <c r="AB978" s="0" t="n">
        <f aca="false">IF(($D978-height)*($D979-height)&lt;0,1,0)</f>
        <v>0</v>
      </c>
    </row>
    <row r="979" customFormat="false" ht="12.75" hidden="false" customHeight="false" outlineLevel="0" collapsed="false">
      <c r="A979" s="0" t="n">
        <f aca="false">A978+dt</f>
        <v>9.46999999999984</v>
      </c>
      <c r="B979" s="70" t="n">
        <f aca="false">B978+G978*dt+0.5*Y978*dt*dt</f>
        <v>19.0039569362828</v>
      </c>
      <c r="C979" s="70" t="n">
        <f aca="false">C978+H978*dt+0.5*Z978*dt*dt</f>
        <v>497.410962739316</v>
      </c>
      <c r="D979" s="70" t="n">
        <f aca="false">D978+I978*dt+0.5*AA978*dt*dt</f>
        <v>-425.699013589556</v>
      </c>
      <c r="E979" s="1" t="n">
        <f aca="false">SQRT(B979^2+C979^2)</f>
        <v>497.773860535574</v>
      </c>
      <c r="F979" s="1" t="n">
        <f aca="false">ATAN2(C979,B979)*180/PI()</f>
        <v>2.18796384220936</v>
      </c>
      <c r="G979" s="69" t="n">
        <f aca="false">G978+Y978*dt</f>
        <v>1.20184500377164</v>
      </c>
      <c r="H979" s="69" t="n">
        <f aca="false">H978+Z978*dt</f>
        <v>55.9453755575693</v>
      </c>
      <c r="I979" s="69" t="n">
        <f aca="false">I978+AA978*dt</f>
        <v>-85.1807326139058</v>
      </c>
      <c r="J979" s="1" t="n">
        <f aca="false">SQRT(G979^2+H979^2+I979^2)</f>
        <v>101.91705787714</v>
      </c>
      <c r="K979" s="1" t="n">
        <f aca="false">IF(D979&gt;=hwind,SQRT((G979-vxw)^2+(H979-vyw)^2+I979^2),J979)</f>
        <v>101.91705787714</v>
      </c>
      <c r="L979" s="1" t="n">
        <f aca="false">J979/1.467</f>
        <v>69.4731137540149</v>
      </c>
      <c r="M979" s="70" t="n">
        <f aca="false">cd0+cdspin*(spin/1000)*EXP(-A979/(tau*146.7/K979))</f>
        <v>0.453557489554577</v>
      </c>
      <c r="N979" s="71" t="n">
        <f aca="false">(romega/K979)*EXP(-A979/(tau*146.7/K979))</f>
        <v>0.650538733272801</v>
      </c>
      <c r="O979" s="71" t="n">
        <f aca="false">cl2_*N979/(cl0+cl1_*N979)</f>
        <v>0.346837244881743</v>
      </c>
      <c r="P979" s="71" t="n">
        <f aca="false">IF(D979&gt;=hwind,vxw,0)</f>
        <v>0</v>
      </c>
      <c r="Q979" s="71" t="n">
        <f aca="false">IF(D979&gt;=hwind,vyw,0)</f>
        <v>0</v>
      </c>
      <c r="R979" s="70" t="n">
        <f aca="false">-const*$M979*$K979*(G979-P979)</f>
        <v>-0.298219775261005</v>
      </c>
      <c r="S979" s="70" t="n">
        <f aca="false">-const*$M979*$K979*(H979-Q979)</f>
        <v>-13.8820041463857</v>
      </c>
      <c r="T979" s="70" t="n">
        <f aca="false">-const*$M979*$K979*I979</f>
        <v>21.1363186242553</v>
      </c>
      <c r="U979" s="72" t="n">
        <f aca="false">omega*EXP(-A979/tau)*30/PI()</f>
        <v>4750.83178230059</v>
      </c>
      <c r="V979" s="70" t="n">
        <f aca="false">const*($O979/omega)*K979*(wy*I979-wz*(H979-Q979))</f>
        <v>0.170686241485591</v>
      </c>
      <c r="W979" s="70" t="n">
        <f aca="false">const*($O979/omega)*K979*(wz*(G979-P979)-wx*I979)</f>
        <v>15.9411303180749</v>
      </c>
      <c r="X979" s="70" t="n">
        <f aca="false">const*($O979/omega)*K979*(wx*(H979-Q979)-wy*(G979-P979))</f>
        <v>10.4722938332391</v>
      </c>
      <c r="Y979" s="70" t="n">
        <f aca="false">R979+V979</f>
        <v>-0.127533533775413</v>
      </c>
      <c r="Z979" s="70" t="n">
        <f aca="false">S979+W979</f>
        <v>2.05912617168922</v>
      </c>
      <c r="AA979" s="70" t="n">
        <f aca="false">T979+X979-32.174</f>
        <v>-0.565387542505604</v>
      </c>
      <c r="AB979" s="0" t="n">
        <f aca="false">IF(($D979-height)*($D980-height)&lt;0,1,0)</f>
        <v>0</v>
      </c>
    </row>
    <row r="980" customFormat="false" ht="12.75" hidden="false" customHeight="false" outlineLevel="0" collapsed="false">
      <c r="A980" s="0" t="n">
        <f aca="false">A979+dt</f>
        <v>9.47999999999984</v>
      </c>
      <c r="B980" s="70" t="n">
        <f aca="false">B979+G979*dt+0.5*Y979*dt*dt</f>
        <v>19.0159690096439</v>
      </c>
      <c r="C980" s="70" t="n">
        <f aca="false">C979+H979*dt+0.5*Z979*dt*dt</f>
        <v>497.9705194512</v>
      </c>
      <c r="D980" s="70" t="n">
        <f aca="false">D979+I979*dt+0.5*AA979*dt*dt</f>
        <v>-426.550849185072</v>
      </c>
      <c r="E980" s="1" t="n">
        <f aca="false">SQRT(B980^2+C980^2)</f>
        <v>498.333467990937</v>
      </c>
      <c r="F980" s="1" t="n">
        <f aca="false">ATAN2(C980,B980)*180/PI()</f>
        <v>2.18688774958574</v>
      </c>
      <c r="G980" s="69" t="n">
        <f aca="false">G979+Y979*dt</f>
        <v>1.20056966843389</v>
      </c>
      <c r="H980" s="69" t="n">
        <f aca="false">H979+Z979*dt</f>
        <v>55.9659668192862</v>
      </c>
      <c r="I980" s="69" t="n">
        <f aca="false">I979+AA979*dt</f>
        <v>-85.1863864893308</v>
      </c>
      <c r="J980" s="1" t="n">
        <f aca="false">SQRT(G980^2+H980^2+I980^2)</f>
        <v>101.933072418405</v>
      </c>
      <c r="K980" s="1" t="n">
        <f aca="false">IF(D980&gt;=hwind,SQRT((G980-vxw)^2+(H980-vyw)^2+I980^2),J980)</f>
        <v>101.933072418405</v>
      </c>
      <c r="L980" s="1" t="n">
        <f aca="false">J980/1.467</f>
        <v>69.4840302783949</v>
      </c>
      <c r="M980" s="70" t="n">
        <f aca="false">cd0+cdspin*(spin/1000)*EXP(-A980/(tau*146.7/K980))</f>
        <v>0.453516850277653</v>
      </c>
      <c r="N980" s="71" t="n">
        <f aca="false">(romega/K980)*EXP(-A980/(tau*146.7/K980))</f>
        <v>0.650263487429848</v>
      </c>
      <c r="O980" s="71" t="n">
        <f aca="false">cl2_*N980/(cl0+cl1_*N980)</f>
        <v>0.346796505989744</v>
      </c>
      <c r="P980" s="71" t="n">
        <f aca="false">IF(D980&gt;=hwind,vxw,0)</f>
        <v>0</v>
      </c>
      <c r="Q980" s="71" t="n">
        <f aca="false">IF(D980&gt;=hwind,vyw,0)</f>
        <v>0</v>
      </c>
      <c r="R980" s="70" t="n">
        <f aca="false">-const*$M980*$K980*(G980-P980)</f>
        <v>-0.297923433753086</v>
      </c>
      <c r="S980" s="70" t="n">
        <f aca="false">-const*$M980*$K980*(H980-Q980)</f>
        <v>-13.8880511864532</v>
      </c>
      <c r="T980" s="70" t="n">
        <f aca="false">-const*$M980*$K980*I980</f>
        <v>21.1391487218107</v>
      </c>
      <c r="U980" s="72" t="n">
        <f aca="false">omega*EXP(-A980/tau)*30/PI()</f>
        <v>4749.24843561226</v>
      </c>
      <c r="V980" s="70" t="n">
        <f aca="false">const*($O980/omega)*K980*(wy*I980-wz*(H980-Q980))</f>
        <v>0.171130120067249</v>
      </c>
      <c r="W980" s="70" t="n">
        <f aca="false">const*($O980/omega)*K980*(wz*(G980-P980)-wx*I980)</f>
        <v>15.9428548064023</v>
      </c>
      <c r="X980" s="70" t="n">
        <f aca="false">const*($O980/omega)*K980*(wx*(H980-Q980)-wy*(G980-P980))</f>
        <v>10.4765887310303</v>
      </c>
      <c r="Y980" s="70" t="n">
        <f aca="false">R980+V980</f>
        <v>-0.126793313685837</v>
      </c>
      <c r="Z980" s="70" t="n">
        <f aca="false">S980+W980</f>
        <v>2.05480361994904</v>
      </c>
      <c r="AA980" s="70" t="n">
        <f aca="false">T980+X980-32.174</f>
        <v>-0.558262547158986</v>
      </c>
      <c r="AB980" s="0" t="n">
        <f aca="false">IF(($D980-height)*($D981-height)&lt;0,1,0)</f>
        <v>0</v>
      </c>
    </row>
    <row r="981" customFormat="false" ht="12.75" hidden="false" customHeight="false" outlineLevel="0" collapsed="false">
      <c r="A981" s="0" t="n">
        <f aca="false">A980+dt</f>
        <v>9.48999999999984</v>
      </c>
      <c r="B981" s="70" t="n">
        <f aca="false">B980+G980*dt+0.5*Y980*dt*dt</f>
        <v>19.0279683666625</v>
      </c>
      <c r="C981" s="70" t="n">
        <f aca="false">C980+H980*dt+0.5*Z980*dt*dt</f>
        <v>498.530281859574</v>
      </c>
      <c r="D981" s="70" t="n">
        <f aca="false">D980+I980*dt+0.5*AA980*dt*dt</f>
        <v>-427.402740963093</v>
      </c>
      <c r="E981" s="1" t="n">
        <f aca="false">SQRT(B981^2+C981^2)</f>
        <v>498.893280683504</v>
      </c>
      <c r="F981" s="1" t="n">
        <f aca="false">ATAN2(C981,B981)*180/PI()</f>
        <v>2.18581171070458</v>
      </c>
      <c r="G981" s="69" t="n">
        <f aca="false">G980+Y980*dt</f>
        <v>1.19930173529703</v>
      </c>
      <c r="H981" s="69" t="n">
        <f aca="false">H980+Z980*dt</f>
        <v>55.9865148554857</v>
      </c>
      <c r="I981" s="69" t="n">
        <f aca="false">I980+AA980*dt</f>
        <v>-85.1919691148024</v>
      </c>
      <c r="J981" s="1" t="n">
        <f aca="false">SQRT(G981^2+H981^2+I981^2)</f>
        <v>101.949005742936</v>
      </c>
      <c r="K981" s="1" t="n">
        <f aca="false">IF(D981&gt;=hwind,SQRT((G981-vxw)^2+(H981-vyw)^2+I981^2),J981)</f>
        <v>101.949005742936</v>
      </c>
      <c r="L981" s="1" t="n">
        <f aca="false">J981/1.467</f>
        <v>69.494891440311</v>
      </c>
      <c r="M981" s="70" t="n">
        <f aca="false">cd0+cdspin*(spin/1000)*EXP(-A981/(tau*146.7/K981))</f>
        <v>0.453476237439201</v>
      </c>
      <c r="N981" s="71" t="n">
        <f aca="false">(romega/K981)*EXP(-A981/(tau*146.7/K981))</f>
        <v>0.649988958423953</v>
      </c>
      <c r="O981" s="71" t="n">
        <f aca="false">cl2_*N981/(cl0+cl1_*N981)</f>
        <v>0.346755848371913</v>
      </c>
      <c r="P981" s="71" t="n">
        <f aca="false">IF(D981&gt;=hwind,vxw,0)</f>
        <v>0</v>
      </c>
      <c r="Q981" s="71" t="n">
        <f aca="false">IF(D981&gt;=hwind,vyw,0)</f>
        <v>0</v>
      </c>
      <c r="R981" s="70" t="n">
        <f aca="false">-const*$M981*$K981*(G981-P981)</f>
        <v>-0.297628658374827</v>
      </c>
      <c r="S981" s="70" t="n">
        <f aca="false">-const*$M981*$K981*(H981-Q981)</f>
        <v>-13.8940775395389</v>
      </c>
      <c r="T981" s="70" t="n">
        <f aca="false">-const*$M981*$K981*I981</f>
        <v>21.1419451216491</v>
      </c>
      <c r="U981" s="72" t="n">
        <f aca="false">omega*EXP(-A981/tau)*30/PI()</f>
        <v>4747.66561661821</v>
      </c>
      <c r="V981" s="70" t="n">
        <f aca="false">const*($O981/omega)*K981*(wy*I981-wz*(H981-Q981))</f>
        <v>0.171573877804603</v>
      </c>
      <c r="W981" s="70" t="n">
        <f aca="false">const*($O981/omega)*K981*(wz*(G981-P981)-wx*I981)</f>
        <v>15.9445562806985</v>
      </c>
      <c r="X981" s="70" t="n">
        <f aca="false">const*($O981/omega)*K981*(wx*(H981-Q981)-wy*(G981-P981))</f>
        <v>10.480869443452</v>
      </c>
      <c r="Y981" s="70" t="n">
        <f aca="false">R981+V981</f>
        <v>-0.126054780570224</v>
      </c>
      <c r="Z981" s="70" t="n">
        <f aca="false">S981+W981</f>
        <v>2.05047874115955</v>
      </c>
      <c r="AA981" s="70" t="n">
        <f aca="false">T981+X981-32.174</f>
        <v>-0.551185434898898</v>
      </c>
      <c r="AB981" s="0" t="n">
        <f aca="false">IF(($D981-height)*($D982-height)&lt;0,1,0)</f>
        <v>0</v>
      </c>
    </row>
    <row r="982" customFormat="false" ht="12.75" hidden="false" customHeight="false" outlineLevel="0" collapsed="false">
      <c r="A982" s="0" t="n">
        <f aca="false">A981+dt</f>
        <v>9.49999999999984</v>
      </c>
      <c r="B982" s="70" t="n">
        <f aca="false">B981+G981*dt+0.5*Y981*dt*dt</f>
        <v>19.0399550812765</v>
      </c>
      <c r="C982" s="70" t="n">
        <f aca="false">C981+H981*dt+0.5*Z981*dt*dt</f>
        <v>499.090249532066</v>
      </c>
      <c r="D982" s="70" t="n">
        <f aca="false">D981+I981*dt+0.5*AA981*dt*dt</f>
        <v>-428.254688213513</v>
      </c>
      <c r="E982" s="1" t="n">
        <f aca="false">SQRT(B982^2+C982^2)</f>
        <v>499.453298184602</v>
      </c>
      <c r="F982" s="1" t="n">
        <f aca="false">ATAN2(C982,B982)*180/PI()</f>
        <v>2.18473573707788</v>
      </c>
      <c r="G982" s="69" t="n">
        <f aca="false">G981+Y981*dt</f>
        <v>1.19804118749133</v>
      </c>
      <c r="H982" s="69" t="n">
        <f aca="false">H981+Z981*dt</f>
        <v>56.0070196428973</v>
      </c>
      <c r="I982" s="69" t="n">
        <f aca="false">I981+AA981*dt</f>
        <v>-85.1974809691514</v>
      </c>
      <c r="J982" s="1" t="n">
        <f aca="false">SQRT(G982^2+H982^2+I982^2)</f>
        <v>101.964858237805</v>
      </c>
      <c r="K982" s="1" t="n">
        <f aca="false">IF(D982&gt;=hwind,SQRT((G982-vxw)^2+(H982-vyw)^2+I982^2),J982)</f>
        <v>101.964858237805</v>
      </c>
      <c r="L982" s="1" t="n">
        <f aca="false">J982/1.467</f>
        <v>69.5056975036164</v>
      </c>
      <c r="M982" s="70" t="n">
        <f aca="false">cd0+cdspin*(spin/1000)*EXP(-A982/(tau*146.7/K982))</f>
        <v>0.453435650980847</v>
      </c>
      <c r="N982" s="71" t="n">
        <f aca="false">(romega/K982)*EXP(-A982/(tau*146.7/K982))</f>
        <v>0.64971514254819</v>
      </c>
      <c r="O982" s="71" t="n">
        <f aca="false">cl2_*N982/(cl0+cl1_*N982)</f>
        <v>0.346715271650352</v>
      </c>
      <c r="P982" s="71" t="n">
        <f aca="false">IF(D982&gt;=hwind,vxw,0)</f>
        <v>0</v>
      </c>
      <c r="Q982" s="71" t="n">
        <f aca="false">IF(D982&gt;=hwind,vyw,0)</f>
        <v>0</v>
      </c>
      <c r="R982" s="70" t="n">
        <f aca="false">-const*$M982*$K982*(G982-P982)</f>
        <v>-0.297335447193002</v>
      </c>
      <c r="S982" s="70" t="n">
        <f aca="false">-const*$M982*$K982*(H982-Q982)</f>
        <v>-13.9000832403257</v>
      </c>
      <c r="T982" s="70" t="n">
        <f aca="false">-const*$M982*$K982*I982</f>
        <v>21.1447080185324</v>
      </c>
      <c r="U982" s="72" t="n">
        <f aca="false">omega*EXP(-A982/tau)*30/PI()</f>
        <v>4746.08332514257</v>
      </c>
      <c r="V982" s="70" t="n">
        <f aca="false">const*($O982/omega)*K982*(wy*I982-wz*(H982-Q982))</f>
        <v>0.172017506876713</v>
      </c>
      <c r="W982" s="70" t="n">
        <f aca="false">const*($O982/omega)*K982*(wz*(G982-P982)-wx*I982)</f>
        <v>15.9462348770288</v>
      </c>
      <c r="X982" s="70" t="n">
        <f aca="false">const*($O982/omega)*K982*(wx*(H982-Q982)-wy*(G982-P982))</f>
        <v>10.4851359909299</v>
      </c>
      <c r="Y982" s="70" t="n">
        <f aca="false">R982+V982</f>
        <v>-0.125317940316288</v>
      </c>
      <c r="Z982" s="70" t="n">
        <f aca="false">S982+W982</f>
        <v>2.04615163670305</v>
      </c>
      <c r="AA982" s="70" t="n">
        <f aca="false">T982+X982-32.174</f>
        <v>-0.544155990537778</v>
      </c>
      <c r="AB982" s="0" t="n">
        <f aca="false">IF(($D982-height)*($D983-height)&lt;0,1,0)</f>
        <v>0</v>
      </c>
    </row>
    <row r="983" customFormat="false" ht="12.75" hidden="false" customHeight="false" outlineLevel="0" collapsed="false">
      <c r="A983" s="0" t="n">
        <f aca="false">A982+dt</f>
        <v>9.50999999999984</v>
      </c>
      <c r="B983" s="70" t="n">
        <f aca="false">B982+G982*dt+0.5*Y982*dt*dt</f>
        <v>19.0519292272543</v>
      </c>
      <c r="C983" s="70" t="n">
        <f aca="false">C982+H982*dt+0.5*Z982*dt*dt</f>
        <v>499.650422036077</v>
      </c>
      <c r="D983" s="70" t="n">
        <f aca="false">D982+I982*dt+0.5*AA982*dt*dt</f>
        <v>-429.106690231004</v>
      </c>
      <c r="E983" s="1" t="n">
        <f aca="false">SQRT(B983^2+C983^2)</f>
        <v>500.013520065318</v>
      </c>
      <c r="F983" s="1" t="n">
        <f aca="false">ATAN2(C983,B983)*180/PI()</f>
        <v>2.18365984014387</v>
      </c>
      <c r="G983" s="69" t="n">
        <f aca="false">G982+Y982*dt</f>
        <v>1.19678800808816</v>
      </c>
      <c r="H983" s="69" t="n">
        <f aca="false">H982+Z982*dt</f>
        <v>56.0274811592643</v>
      </c>
      <c r="I983" s="69" t="n">
        <f aca="false">I982+AA982*dt</f>
        <v>-85.2029225290568</v>
      </c>
      <c r="J983" s="1" t="n">
        <f aca="false">SQRT(G983^2+H983^2+I983^2)</f>
        <v>101.9806302887</v>
      </c>
      <c r="K983" s="1" t="n">
        <f aca="false">IF(D983&gt;=hwind,SQRT((G983-vxw)^2+(H983-vyw)^2+I983^2),J983)</f>
        <v>101.9806302887</v>
      </c>
      <c r="L983" s="1" t="n">
        <f aca="false">J983/1.467</f>
        <v>69.51644873122</v>
      </c>
      <c r="M983" s="70" t="n">
        <f aca="false">cd0+cdspin*(spin/1000)*EXP(-A983/(tau*146.7/K983))</f>
        <v>0.453395090844197</v>
      </c>
      <c r="N983" s="71" t="n">
        <f aca="false">(romega/K983)*EXP(-A983/(tau*146.7/K983))</f>
        <v>0.649442036114223</v>
      </c>
      <c r="O983" s="71" t="n">
        <f aca="false">cl2_*N983/(cl0+cl1_*N983)</f>
        <v>0.346674775448404</v>
      </c>
      <c r="P983" s="71" t="n">
        <f aca="false">IF(D983&gt;=hwind,vxw,0)</f>
        <v>0</v>
      </c>
      <c r="Q983" s="71" t="n">
        <f aca="false">IF(D983&gt;=hwind,vyw,0)</f>
        <v>0</v>
      </c>
      <c r="R983" s="70" t="n">
        <f aca="false">-const*$M983*$K983*(G983-P983)</f>
        <v>-0.297043798240809</v>
      </c>
      <c r="S983" s="70" t="n">
        <f aca="false">-const*$M983*$K983*(H983-Q983)</f>
        <v>-13.9060683236619</v>
      </c>
      <c r="T983" s="70" t="n">
        <f aca="false">-const*$M983*$K983*I983</f>
        <v>21.1474376064971</v>
      </c>
      <c r="U983" s="72" t="n">
        <f aca="false">omega*EXP(-A983/tau)*30/PI()</f>
        <v>4744.50156100952</v>
      </c>
      <c r="V983" s="70" t="n">
        <f aca="false">const*($O983/omega)*K983*(wy*I983-wz*(H983-Q983))</f>
        <v>0.172460999521679</v>
      </c>
      <c r="W983" s="70" t="n">
        <f aca="false">const*($O983/omega)*K983*(wz*(G983-P983)-wx*I983)</f>
        <v>15.9478907309152</v>
      </c>
      <c r="X983" s="70" t="n">
        <f aca="false">const*($O983/omega)*K983*(wx*(H983-Q983)-wy*(G983-P983))</f>
        <v>10.489388394015</v>
      </c>
      <c r="Y983" s="70" t="n">
        <f aca="false">R983+V983</f>
        <v>-0.12458279871913</v>
      </c>
      <c r="Z983" s="70" t="n">
        <f aca="false">S983+W983</f>
        <v>2.04182240725332</v>
      </c>
      <c r="AA983" s="70" t="n">
        <f aca="false">T983+X983-32.174</f>
        <v>-0.537173999487884</v>
      </c>
      <c r="AB983" s="0" t="n">
        <f aca="false">IF(($D983-height)*($D984-height)&lt;0,1,0)</f>
        <v>0</v>
      </c>
    </row>
    <row r="984" customFormat="false" ht="12.75" hidden="false" customHeight="false" outlineLevel="0" collapsed="false">
      <c r="A984" s="0" t="n">
        <f aca="false">A983+dt</f>
        <v>9.51999999999984</v>
      </c>
      <c r="B984" s="70" t="n">
        <f aca="false">B983+G983*dt+0.5*Y983*dt*dt</f>
        <v>19.0638908781953</v>
      </c>
      <c r="C984" s="70" t="n">
        <f aca="false">C983+H983*dt+0.5*Z983*dt*dt</f>
        <v>500.21079893879</v>
      </c>
      <c r="D984" s="70" t="n">
        <f aca="false">D983+I983*dt+0.5*AA983*dt*dt</f>
        <v>-429.958746314994</v>
      </c>
      <c r="E984" s="1" t="n">
        <f aca="false">SQRT(B984^2+C984^2)</f>
        <v>500.573945896506</v>
      </c>
      <c r="F984" s="1" t="n">
        <f aca="false">ATAN2(C984,B984)*180/PI()</f>
        <v>2.18258403126726</v>
      </c>
      <c r="G984" s="69" t="n">
        <f aca="false">G983+Y983*dt</f>
        <v>1.19554218010097</v>
      </c>
      <c r="H984" s="69" t="n">
        <f aca="false">H983+Z983*dt</f>
        <v>56.0478993833368</v>
      </c>
      <c r="I984" s="69" t="n">
        <f aca="false">I983+AA983*dt</f>
        <v>-85.2082942690517</v>
      </c>
      <c r="J984" s="1" t="n">
        <f aca="false">SQRT(G984^2+H984^2+I984^2)</f>
        <v>101.996322279925</v>
      </c>
      <c r="K984" s="1" t="n">
        <f aca="false">IF(D984&gt;=hwind,SQRT((G984-vxw)^2+(H984-vyw)^2+I984^2),J984)</f>
        <v>101.996322279925</v>
      </c>
      <c r="L984" s="1" t="n">
        <f aca="false">J984/1.467</f>
        <v>69.5271453850887</v>
      </c>
      <c r="M984" s="70" t="n">
        <f aca="false">cd0+cdspin*(spin/1000)*EXP(-A984/(tau*146.7/K984))</f>
        <v>0.453354556970834</v>
      </c>
      <c r="N984" s="71" t="n">
        <f aca="false">(romega/K984)*EXP(-A984/(tau*146.7/K984))</f>
        <v>0.649169635452204</v>
      </c>
      <c r="O984" s="71" t="n">
        <f aca="false">cl2_*N984/(cl0+cl1_*N984)</f>
        <v>0.346634359390654</v>
      </c>
      <c r="P984" s="71" t="n">
        <f aca="false">IF(D984&gt;=hwind,vxw,0)</f>
        <v>0</v>
      </c>
      <c r="Q984" s="71" t="n">
        <f aca="false">IF(D984&gt;=hwind,vyw,0)</f>
        <v>0</v>
      </c>
      <c r="R984" s="70" t="n">
        <f aca="false">-const*$M984*$K984*(G984-P984)</f>
        <v>-0.296753709518236</v>
      </c>
      <c r="S984" s="70" t="n">
        <f aca="false">-const*$M984*$K984*(H984-Q984)</f>
        <v>-13.9120328245594</v>
      </c>
      <c r="T984" s="70" t="n">
        <f aca="false">-const*$M984*$K984*I984</f>
        <v>21.1501340788553</v>
      </c>
      <c r="U984" s="72" t="n">
        <f aca="false">omega*EXP(-A984/tau)*30/PI()</f>
        <v>4742.92032404332</v>
      </c>
      <c r="V984" s="70" t="n">
        <f aca="false">const*($O984/omega)*K984*(wy*I984-wz*(H984-Q984))</f>
        <v>0.172904348036407</v>
      </c>
      <c r="W984" s="70" t="n">
        <f aca="false">const*($O984/omega)*K984*(wz*(G984-P984)-wx*I984)</f>
        <v>15.9495239773378</v>
      </c>
      <c r="X984" s="70" t="n">
        <f aca="false">const*($O984/omega)*K984*(wx*(H984-Q984)-wy*(G984-P984))</f>
        <v>10.4936266733825</v>
      </c>
      <c r="Y984" s="70" t="n">
        <f aca="false">R984+V984</f>
        <v>-0.123849361481829</v>
      </c>
      <c r="Z984" s="70" t="n">
        <f aca="false">S984+W984</f>
        <v>2.03749115277833</v>
      </c>
      <c r="AA984" s="70" t="n">
        <f aca="false">T984+X984-32.174</f>
        <v>-0.530239247762204</v>
      </c>
      <c r="AB984" s="0" t="n">
        <f aca="false">IF(($D984-height)*($D985-height)&lt;0,1,0)</f>
        <v>0</v>
      </c>
    </row>
    <row r="985" customFormat="false" ht="12.75" hidden="false" customHeight="false" outlineLevel="0" collapsed="false">
      <c r="A985" s="0" t="n">
        <f aca="false">A984+dt</f>
        <v>9.52999999999984</v>
      </c>
      <c r="B985" s="70" t="n">
        <f aca="false">B984+G984*dt+0.5*Y984*dt*dt</f>
        <v>19.0758401075282</v>
      </c>
      <c r="C985" s="70" t="n">
        <f aca="false">C984+H984*dt+0.5*Z984*dt*dt</f>
        <v>500.771379807181</v>
      </c>
      <c r="D985" s="70" t="n">
        <f aca="false">D984+I984*dt+0.5*AA984*dt*dt</f>
        <v>-430.810855769647</v>
      </c>
      <c r="E985" s="1" t="n">
        <f aca="false">SQRT(B985^2+C985^2)</f>
        <v>501.134575248801</v>
      </c>
      <c r="F985" s="1" t="n">
        <f aca="false">ATAN2(C985,B985)*180/PI()</f>
        <v>2.1815083217395</v>
      </c>
      <c r="G985" s="69" t="n">
        <f aca="false">G984+Y984*dt</f>
        <v>1.19430368648615</v>
      </c>
      <c r="H985" s="69" t="n">
        <f aca="false">H984+Z984*dt</f>
        <v>56.0682742948646</v>
      </c>
      <c r="I985" s="69" t="n">
        <f aca="false">I984+AA984*dt</f>
        <v>-85.2135966615293</v>
      </c>
      <c r="J985" s="1" t="n">
        <f aca="false">SQRT(G985^2+H985^2+I985^2)</f>
        <v>102.011934594407</v>
      </c>
      <c r="K985" s="1" t="n">
        <f aca="false">IF(D985&gt;=hwind,SQRT((G985-vxw)^2+(H985-vyw)^2+I985^2),J985)</f>
        <v>102.011934594407</v>
      </c>
      <c r="L985" s="1" t="n">
        <f aca="false">J985/1.467</f>
        <v>69.5377877262487</v>
      </c>
      <c r="M985" s="70" t="n">
        <f aca="false">cd0+cdspin*(spin/1000)*EXP(-A985/(tau*146.7/K985))</f>
        <v>0.453314049302324</v>
      </c>
      <c r="N985" s="71" t="n">
        <f aca="false">(romega/K985)*EXP(-A985/(tau*146.7/K985))</f>
        <v>0.648897936910682</v>
      </c>
      <c r="O985" s="71" t="n">
        <f aca="false">cl2_*N985/(cl0+cl1_*N985)</f>
        <v>0.346594023102922</v>
      </c>
      <c r="P985" s="71" t="n">
        <f aca="false">IF(D985&gt;=hwind,vxw,0)</f>
        <v>0</v>
      </c>
      <c r="Q985" s="71" t="n">
        <f aca="false">IF(D985&gt;=hwind,vyw,0)</f>
        <v>0</v>
      </c>
      <c r="R985" s="70" t="n">
        <f aca="false">-const*$M985*$K985*(G985-P985)</f>
        <v>-0.296465178992422</v>
      </c>
      <c r="S985" s="70" t="n">
        <f aca="false">-const*$M985*$K985*(H985-Q985)</f>
        <v>-13.9179767781919</v>
      </c>
      <c r="T985" s="70" t="n">
        <f aca="false">-const*$M985*$K985*I985</f>
        <v>21.1527976281945</v>
      </c>
      <c r="U985" s="72" t="n">
        <f aca="false">omega*EXP(-A985/tau)*30/PI()</f>
        <v>4741.33961406827</v>
      </c>
      <c r="V985" s="70" t="n">
        <f aca="false">const*($O985/omega)*K985*(wy*I985-wz*(H985-Q985))</f>
        <v>0.173347544776377</v>
      </c>
      <c r="W985" s="70" t="n">
        <f aca="false">const*($O985/omega)*K985*(wz*(G985-P985)-wx*I985)</f>
        <v>15.9511347507349</v>
      </c>
      <c r="X985" s="70" t="n">
        <f aca="false">const*($O985/omega)*K985*(wx*(H985-Q985)-wy*(G985-P985))</f>
        <v>10.4978508498301</v>
      </c>
      <c r="Y985" s="70" t="n">
        <f aca="false">R985+V985</f>
        <v>-0.123117634216045</v>
      </c>
      <c r="Z985" s="70" t="n">
        <f aca="false">S985+W985</f>
        <v>2.03315797254298</v>
      </c>
      <c r="AA985" s="70" t="n">
        <f aca="false">T985+X985-32.174</f>
        <v>-0.523351521975307</v>
      </c>
      <c r="AB985" s="0" t="n">
        <f aca="false">IF(($D985-height)*($D986-height)&lt;0,1,0)</f>
        <v>0</v>
      </c>
    </row>
    <row r="986" customFormat="false" ht="12.75" hidden="false" customHeight="false" outlineLevel="0" collapsed="false">
      <c r="A986" s="0" t="n">
        <f aca="false">A985+dt</f>
        <v>9.53999999999984</v>
      </c>
      <c r="B986" s="70" t="n">
        <f aca="false">B985+G985*dt+0.5*Y985*dt*dt</f>
        <v>19.0877769885114</v>
      </c>
      <c r="C986" s="70" t="n">
        <f aca="false">C985+H985*dt+0.5*Z985*dt*dt</f>
        <v>501.332164208028</v>
      </c>
      <c r="D986" s="70" t="n">
        <f aca="false">D985+I985*dt+0.5*AA985*dt*dt</f>
        <v>-431.663017903839</v>
      </c>
      <c r="E986" s="1" t="n">
        <f aca="false">SQRT(B986^2+C986^2)</f>
        <v>501.695407692624</v>
      </c>
      <c r="F986" s="1" t="n">
        <f aca="false">ATAN2(C986,B986)*180/PI()</f>
        <v>2.18043272277902</v>
      </c>
      <c r="G986" s="69" t="n">
        <f aca="false">G985+Y985*dt</f>
        <v>1.19307251014399</v>
      </c>
      <c r="H986" s="69" t="n">
        <f aca="false">H985+Z985*dt</f>
        <v>56.0886058745901</v>
      </c>
      <c r="I986" s="69" t="n">
        <f aca="false">I985+AA985*dt</f>
        <v>-85.2188301767491</v>
      </c>
      <c r="J986" s="1" t="n">
        <f aca="false">SQRT(G986^2+H986^2+I986^2)</f>
        <v>102.027467613693</v>
      </c>
      <c r="K986" s="1" t="n">
        <f aca="false">IF(D986&gt;=hwind,SQRT((G986-vxw)^2+(H986-vyw)^2+I986^2),J986)</f>
        <v>102.027467613693</v>
      </c>
      <c r="L986" s="1" t="n">
        <f aca="false">J986/1.467</f>
        <v>69.5483760147873</v>
      </c>
      <c r="M986" s="70" t="n">
        <f aca="false">cd0+cdspin*(spin/1000)*EXP(-A986/(tau*146.7/K986))</f>
        <v>0.453273567780213</v>
      </c>
      <c r="N986" s="71" t="n">
        <f aca="false">(romega/K986)*EXP(-A986/(tau*146.7/K986))</f>
        <v>0.648626936856497</v>
      </c>
      <c r="O986" s="71" t="n">
        <f aca="false">cl2_*N986/(cl0+cl1_*N986)</f>
        <v>0.346553766212266</v>
      </c>
      <c r="P986" s="71" t="n">
        <f aca="false">IF(D986&gt;=hwind,vxw,0)</f>
        <v>0</v>
      </c>
      <c r="Q986" s="71" t="n">
        <f aca="false">IF(D986&gt;=hwind,vyw,0)</f>
        <v>0</v>
      </c>
      <c r="R986" s="70" t="n">
        <f aca="false">-const*$M986*$K986*(G986-P986)</f>
        <v>-0.296178204598014</v>
      </c>
      <c r="S986" s="70" t="n">
        <f aca="false">-const*$M986*$K986*(H986-Q986)</f>
        <v>-13.9239002198925</v>
      </c>
      <c r="T986" s="70" t="n">
        <f aca="false">-const*$M986*$K986*I986</f>
        <v>21.1554284463786</v>
      </c>
      <c r="U986" s="72" t="n">
        <f aca="false">omega*EXP(-A986/tau)*30/PI()</f>
        <v>4739.75943090874</v>
      </c>
      <c r="V986" s="70" t="n">
        <f aca="false">const*($O986/omega)*K986*(wy*I986-wz*(H986-Q986))</f>
        <v>0.173790582155405</v>
      </c>
      <c r="W986" s="70" t="n">
        <f aca="false">const*($O986/omega)*K986*(wz*(G986-P986)-wx*I986)</f>
        <v>15.9527231850042</v>
      </c>
      <c r="X986" s="70" t="n">
        <f aca="false">const*($O986/omega)*K986*(wx*(H986-Q986)-wy*(G986-P986))</f>
        <v>10.5020609442772</v>
      </c>
      <c r="Y986" s="70" t="n">
        <f aca="false">R986+V986</f>
        <v>-0.122387622442609</v>
      </c>
      <c r="Z986" s="70" t="n">
        <f aca="false">S986+W986</f>
        <v>2.02882296511164</v>
      </c>
      <c r="AA986" s="70" t="n">
        <f aca="false">T986+X986-32.174</f>
        <v>-0.516510609344202</v>
      </c>
      <c r="AB986" s="0" t="n">
        <f aca="false">IF(($D986-height)*($D987-height)&lt;0,1,0)</f>
        <v>0</v>
      </c>
    </row>
    <row r="987" customFormat="false" ht="12.75" hidden="false" customHeight="false" outlineLevel="0" collapsed="false">
      <c r="A987" s="0" t="n">
        <f aca="false">A986+dt</f>
        <v>9.54999999999984</v>
      </c>
      <c r="B987" s="70" t="n">
        <f aca="false">B986+G986*dt+0.5*Y986*dt*dt</f>
        <v>19.0997015942317</v>
      </c>
      <c r="C987" s="70" t="n">
        <f aca="false">C986+H986*dt+0.5*Z986*dt*dt</f>
        <v>501.893151707922</v>
      </c>
      <c r="D987" s="70" t="n">
        <f aca="false">D986+I986*dt+0.5*AA986*dt*dt</f>
        <v>-432.515232031137</v>
      </c>
      <c r="E987" s="1" t="n">
        <f aca="false">SQRT(B987^2+C987^2)</f>
        <v>502.256442798199</v>
      </c>
      <c r="F987" s="1" t="n">
        <f aca="false">ATAN2(C987,B987)*180/PI()</f>
        <v>2.17935724553151</v>
      </c>
      <c r="G987" s="69" t="n">
        <f aca="false">G986+Y986*dt</f>
        <v>1.19184863391957</v>
      </c>
      <c r="H987" s="69" t="n">
        <f aca="false">H986+Z986*dt</f>
        <v>56.1088941042412</v>
      </c>
      <c r="I987" s="69" t="n">
        <f aca="false">I986+AA986*dt</f>
        <v>-85.2239952828425</v>
      </c>
      <c r="J987" s="1" t="n">
        <f aca="false">SQRT(G987^2+H987^2+I987^2)</f>
        <v>102.042921717957</v>
      </c>
      <c r="K987" s="1" t="n">
        <f aca="false">IF(D987&gt;=hwind,SQRT((G987-vxw)^2+(H987-vyw)^2+I987^2),J987)</f>
        <v>102.042921717957</v>
      </c>
      <c r="L987" s="1" t="n">
        <f aca="false">J987/1.467</f>
        <v>69.5589105098548</v>
      </c>
      <c r="M987" s="70" t="n">
        <f aca="false">cd0+cdspin*(spin/1000)*EXP(-A987/(tau*146.7/K987))</f>
        <v>0.453233112346033</v>
      </c>
      <c r="N987" s="71" t="n">
        <f aca="false">(romega/K987)*EXP(-A987/(tau*146.7/K987))</f>
        <v>0.648356631674693</v>
      </c>
      <c r="O987" s="71" t="n">
        <f aca="false">cl2_*N987/(cl0+cl1_*N987)</f>
        <v>0.346513588346973</v>
      </c>
      <c r="P987" s="71" t="n">
        <f aca="false">IF(D987&gt;=hwind,vxw,0)</f>
        <v>0</v>
      </c>
      <c r="Q987" s="71" t="n">
        <f aca="false">IF(D987&gt;=hwind,vyw,0)</f>
        <v>0</v>
      </c>
      <c r="R987" s="70" t="n">
        <f aca="false">-const*$M987*$K987*(G987-P987)</f>
        <v>-0.295892784237527</v>
      </c>
      <c r="S987" s="70" t="n">
        <f aca="false">-const*$M987*$K987*(H987-Q987)</f>
        <v>-13.9298031851525</v>
      </c>
      <c r="T987" s="70" t="n">
        <f aca="false">-const*$M987*$K987*I987</f>
        <v>21.1580267245479</v>
      </c>
      <c r="U987" s="72" t="n">
        <f aca="false">omega*EXP(-A987/tau)*30/PI()</f>
        <v>4738.17977438915</v>
      </c>
      <c r="V987" s="70" t="n">
        <f aca="false">const*($O987/omega)*K987*(wy*I987-wz*(H987-Q987))</f>
        <v>0.174233452645409</v>
      </c>
      <c r="W987" s="70" t="n">
        <f aca="false">const*($O987/omega)*K987*(wz*(G987-P987)-wx*I987)</f>
        <v>15.9542894135035</v>
      </c>
      <c r="X987" s="70" t="n">
        <f aca="false">const*($O987/omega)*K987*(wx*(H987-Q987)-wy*(G987-P987))</f>
        <v>10.5062569777629</v>
      </c>
      <c r="Y987" s="70" t="n">
        <f aca="false">R987+V987</f>
        <v>-0.121659331592117</v>
      </c>
      <c r="Z987" s="70" t="n">
        <f aca="false">S987+W987</f>
        <v>2.02448622835096</v>
      </c>
      <c r="AA987" s="70" t="n">
        <f aca="false">T987+X987-32.174</f>
        <v>-0.509716297689167</v>
      </c>
      <c r="AB987" s="0" t="n">
        <f aca="false">IF(($D987-height)*($D988-height)&lt;0,1,0)</f>
        <v>0</v>
      </c>
    </row>
    <row r="988" customFormat="false" ht="12.75" hidden="false" customHeight="false" outlineLevel="0" collapsed="false">
      <c r="A988" s="0" t="n">
        <f aca="false">A987+dt</f>
        <v>9.55999999999984</v>
      </c>
      <c r="B988" s="70" t="n">
        <f aca="false">B987+G987*dt+0.5*Y987*dt*dt</f>
        <v>19.1116139976043</v>
      </c>
      <c r="C988" s="70" t="n">
        <f aca="false">C987+H987*dt+0.5*Z987*dt*dt</f>
        <v>502.454341873276</v>
      </c>
      <c r="D988" s="70" t="n">
        <f aca="false">D987+I987*dt+0.5*AA987*dt*dt</f>
        <v>-433.36749746978</v>
      </c>
      <c r="E988" s="1" t="n">
        <f aca="false">SQRT(B988^2+C988^2)</f>
        <v>502.817680135554</v>
      </c>
      <c r="F988" s="1" t="n">
        <f aca="false">ATAN2(C988,B988)*180/PI()</f>
        <v>2.17828190107013</v>
      </c>
      <c r="G988" s="69" t="n">
        <f aca="false">G987+Y987*dt</f>
        <v>1.19063204060365</v>
      </c>
      <c r="H988" s="69" t="n">
        <f aca="false">H987+Z987*dt</f>
        <v>56.1291389665247</v>
      </c>
      <c r="I988" s="69" t="n">
        <f aca="false">I987+AA987*dt</f>
        <v>-85.2290924458194</v>
      </c>
      <c r="J988" s="1" t="n">
        <f aca="false">SQRT(G988^2+H988^2+I988^2)</f>
        <v>102.058297286</v>
      </c>
      <c r="K988" s="1" t="n">
        <f aca="false">IF(D988&gt;=hwind,SQRT((G988-vxw)^2+(H988-vyw)^2+I988^2),J988)</f>
        <v>102.058297286</v>
      </c>
      <c r="L988" s="1" t="n">
        <f aca="false">J988/1.467</f>
        <v>69.5693914696661</v>
      </c>
      <c r="M988" s="70" t="n">
        <f aca="false">cd0+cdspin*(spin/1000)*EXP(-A988/(tau*146.7/K988))</f>
        <v>0.453192682941301</v>
      </c>
      <c r="N988" s="71" t="n">
        <f aca="false">(romega/K988)*EXP(-A988/(tau*146.7/K988))</f>
        <v>0.648087017768417</v>
      </c>
      <c r="O988" s="71" t="n">
        <f aca="false">cl2_*N988/(cl0+cl1_*N988)</f>
        <v>0.346473489136565</v>
      </c>
      <c r="P988" s="71" t="n">
        <f aca="false">IF(D988&gt;=hwind,vxw,0)</f>
        <v>0</v>
      </c>
      <c r="Q988" s="71" t="n">
        <f aca="false">IF(D988&gt;=hwind,vyw,0)</f>
        <v>0</v>
      </c>
      <c r="R988" s="70" t="n">
        <f aca="false">-const*$M988*$K988*(G988-P988)</f>
        <v>-0.295608915781697</v>
      </c>
      <c r="S988" s="70" t="n">
        <f aca="false">-const*$M988*$K988*(H988-Q988)</f>
        <v>-13.9356857096188</v>
      </c>
      <c r="T988" s="70" t="n">
        <f aca="false">-const*$M988*$K988*I988</f>
        <v>21.1605926531199</v>
      </c>
      <c r="U988" s="72" t="n">
        <f aca="false">omega*EXP(-A988/tau)*30/PI()</f>
        <v>4736.60064433398</v>
      </c>
      <c r="V988" s="70" t="n">
        <f aca="false">const*($O988/omega)*K988*(wy*I988-wz*(H988-Q988))</f>
        <v>0.174676148776177</v>
      </c>
      <c r="W988" s="70" t="n">
        <f aca="false">const*($O988/omega)*K988*(wz*(G988-P988)-wx*I988)</f>
        <v>15.9558335690513</v>
      </c>
      <c r="X988" s="70" t="n">
        <f aca="false">const*($O988/omega)*K988*(wx*(H988-Q988)-wy*(G988-P988))</f>
        <v>10.5104389714456</v>
      </c>
      <c r="Y988" s="70" t="n">
        <f aca="false">R988+V988</f>
        <v>-0.12093276700552</v>
      </c>
      <c r="Z988" s="70" t="n">
        <f aca="false">S988+W988</f>
        <v>2.02014785943247</v>
      </c>
      <c r="AA988" s="70" t="n">
        <f aca="false">T988+X988-32.174</f>
        <v>-0.502968375434477</v>
      </c>
      <c r="AB988" s="0" t="n">
        <f aca="false">IF(($D988-height)*($D989-height)&lt;0,1,0)</f>
        <v>0</v>
      </c>
    </row>
    <row r="989" customFormat="false" ht="12.75" hidden="false" customHeight="false" outlineLevel="0" collapsed="false">
      <c r="A989" s="0" t="n">
        <f aca="false">A988+dt</f>
        <v>9.56999999999984</v>
      </c>
      <c r="B989" s="70" t="n">
        <f aca="false">B988+G988*dt+0.5*Y988*dt*dt</f>
        <v>19.123514271372</v>
      </c>
      <c r="C989" s="70" t="n">
        <f aca="false">C988+H988*dt+0.5*Z988*dt*dt</f>
        <v>503.015734270334</v>
      </c>
      <c r="D989" s="70" t="n">
        <f aca="false">D988+I988*dt+0.5*AA988*dt*dt</f>
        <v>-434.219813542657</v>
      </c>
      <c r="E989" s="1" t="n">
        <f aca="false">SQRT(B989^2+C989^2)</f>
        <v>503.379119274539</v>
      </c>
      <c r="F989" s="1" t="n">
        <f aca="false">ATAN2(C989,B989)*180/PI()</f>
        <v>2.17720670039581</v>
      </c>
      <c r="G989" s="69" t="n">
        <f aca="false">G988+Y988*dt</f>
        <v>1.18942271293359</v>
      </c>
      <c r="H989" s="69" t="n">
        <f aca="false">H988+Z988*dt</f>
        <v>56.149340445119</v>
      </c>
      <c r="I989" s="69" t="n">
        <f aca="false">I988+AA988*dt</f>
        <v>-85.2341221295737</v>
      </c>
      <c r="J989" s="1" t="n">
        <f aca="false">SQRT(G989^2+H989^2+I989^2)</f>
        <v>102.073594695254</v>
      </c>
      <c r="K989" s="1" t="n">
        <f aca="false">IF(D989&gt;=hwind,SQRT((G989-vxw)^2+(H989-vyw)^2+I989^2),J989)</f>
        <v>102.073594695254</v>
      </c>
      <c r="L989" s="1" t="n">
        <f aca="false">J989/1.467</f>
        <v>69.5798191515025</v>
      </c>
      <c r="M989" s="70" t="n">
        <f aca="false">cd0+cdspin*(spin/1000)*EXP(-A989/(tau*146.7/K989))</f>
        <v>0.453152279507521</v>
      </c>
      <c r="N989" s="71" t="n">
        <f aca="false">(romega/K989)*EXP(-A989/(tau*146.7/K989))</f>
        <v>0.647818091558823</v>
      </c>
      <c r="O989" s="71" t="n">
        <f aca="false">cl2_*N989/(cl0+cl1_*N989)</f>
        <v>0.346433468211789</v>
      </c>
      <c r="P989" s="71" t="n">
        <f aca="false">IF(D989&gt;=hwind,vxw,0)</f>
        <v>0</v>
      </c>
      <c r="Q989" s="71" t="n">
        <f aca="false">IF(D989&gt;=hwind,vyw,0)</f>
        <v>0</v>
      </c>
      <c r="R989" s="70" t="n">
        <f aca="false">-const*$M989*$K989*(G989-P989)</f>
        <v>-0.295326597069836</v>
      </c>
      <c r="S989" s="70" t="n">
        <f aca="false">-const*$M989*$K989*(H989-Q989)</f>
        <v>-13.9415478290926</v>
      </c>
      <c r="T989" s="70" t="n">
        <f aca="false">-const*$M989*$K989*I989</f>
        <v>21.1631264217898</v>
      </c>
      <c r="U989" s="72" t="n">
        <f aca="false">omega*EXP(-A989/tau)*30/PI()</f>
        <v>4735.02204056778</v>
      </c>
      <c r="V989" s="70" t="n">
        <f aca="false">const*($O989/omega)*K989*(wy*I989-wz*(H989-Q989))</f>
        <v>0.175118663135123</v>
      </c>
      <c r="W989" s="70" t="n">
        <f aca="false">const*($O989/omega)*K989*(wz*(G989-P989)-wx*I989)</f>
        <v>15.9573557839279</v>
      </c>
      <c r="X989" s="70" t="n">
        <f aca="false">const*($O989/omega)*K989*(wx*(H989-Q989)-wy*(G989-P989))</f>
        <v>10.5146069466009</v>
      </c>
      <c r="Y989" s="70" t="n">
        <f aca="false">R989+V989</f>
        <v>-0.120207933934714</v>
      </c>
      <c r="Z989" s="70" t="n">
        <f aca="false">S989+W989</f>
        <v>2.01580795483532</v>
      </c>
      <c r="AA989" s="70" t="n">
        <f aca="false">T989+X989-32.174</f>
        <v>-0.496266631609227</v>
      </c>
      <c r="AB989" s="0" t="n">
        <f aca="false">IF(($D989-height)*($D990-height)&lt;0,1,0)</f>
        <v>0</v>
      </c>
    </row>
    <row r="990" customFormat="false" ht="12.75" hidden="false" customHeight="false" outlineLevel="0" collapsed="false">
      <c r="A990" s="0" t="n">
        <f aca="false">A989+dt</f>
        <v>9.57999999999984</v>
      </c>
      <c r="B990" s="70" t="n">
        <f aca="false">B989+G989*dt+0.5*Y989*dt*dt</f>
        <v>19.1354024881046</v>
      </c>
      <c r="C990" s="70" t="n">
        <f aca="false">C989+H989*dt+0.5*Z989*dt*dt</f>
        <v>503.577328465183</v>
      </c>
      <c r="D990" s="70" t="n">
        <f aca="false">D989+I989*dt+0.5*AA989*dt*dt</f>
        <v>-435.072179577284</v>
      </c>
      <c r="E990" s="1" t="n">
        <f aca="false">SQRT(B990^2+C990^2)</f>
        <v>503.940759784831</v>
      </c>
      <c r="F990" s="1" t="n">
        <f aca="false">ATAN2(C990,B990)*180/PI()</f>
        <v>2.17613165443748</v>
      </c>
      <c r="G990" s="69" t="n">
        <f aca="false">G989+Y989*dt</f>
        <v>1.18822063359424</v>
      </c>
      <c r="H990" s="69" t="n">
        <f aca="false">H989+Z989*dt</f>
        <v>56.1694985246674</v>
      </c>
      <c r="I990" s="69" t="n">
        <f aca="false">I989+AA989*dt</f>
        <v>-85.2390847958898</v>
      </c>
      <c r="J990" s="1" t="n">
        <f aca="false">SQRT(G990^2+H990^2+I990^2)</f>
        <v>102.088814321784</v>
      </c>
      <c r="K990" s="1" t="n">
        <f aca="false">IF(D990&gt;=hwind,SQRT((G990-vxw)^2+(H990-vyw)^2+I990^2),J990)</f>
        <v>102.088814321784</v>
      </c>
      <c r="L990" s="1" t="n">
        <f aca="false">J990/1.467</f>
        <v>69.5901938117134</v>
      </c>
      <c r="M990" s="70" t="n">
        <f aca="false">cd0+cdspin*(spin/1000)*EXP(-A990/(tau*146.7/K990))</f>
        <v>0.453111901986187</v>
      </c>
      <c r="N990" s="71" t="n">
        <f aca="false">(romega/K990)*EXP(-A990/(tau*146.7/K990))</f>
        <v>0.647549849484984</v>
      </c>
      <c r="O990" s="71" t="n">
        <f aca="false">cl2_*N990/(cl0+cl1_*N990)</f>
        <v>0.34639352520462</v>
      </c>
      <c r="P990" s="71" t="n">
        <f aca="false">IF(D990&gt;=hwind,vxw,0)</f>
        <v>0</v>
      </c>
      <c r="Q990" s="71" t="n">
        <f aca="false">IF(D990&gt;=hwind,vyw,0)</f>
        <v>0</v>
      </c>
      <c r="R990" s="70" t="n">
        <f aca="false">-const*$M990*$K990*(G990-P990)</f>
        <v>-0.295045825910184</v>
      </c>
      <c r="S990" s="70" t="n">
        <f aca="false">-const*$M990*$K990*(H990-Q990)</f>
        <v>-13.947389579527</v>
      </c>
      <c r="T990" s="70" t="n">
        <f aca="false">-const*$M990*$K990*I990</f>
        <v>21.1656282195312</v>
      </c>
      <c r="U990" s="72" t="n">
        <f aca="false">omega*EXP(-A990/tau)*30/PI()</f>
        <v>4733.44396291515</v>
      </c>
      <c r="V990" s="70" t="n">
        <f aca="false">const*($O990/omega)*K990*(wy*I990-wz*(H990-Q990))</f>
        <v>0.175560988367059</v>
      </c>
      <c r="W990" s="70" t="n">
        <f aca="false">const*($O990/omega)*K990*(wz*(G990-P990)-wx*I990)</f>
        <v>15.958856189876</v>
      </c>
      <c r="X990" s="70" t="n">
        <f aca="false">const*($O990/omega)*K990*(wx*(H990-Q990)-wy*(G990-P990))</f>
        <v>10.5187609246208</v>
      </c>
      <c r="Y990" s="70" t="n">
        <f aca="false">R990+V990</f>
        <v>-0.119484837543125</v>
      </c>
      <c r="Z990" s="70" t="n">
        <f aca="false">S990+W990</f>
        <v>2.01146661034895</v>
      </c>
      <c r="AA990" s="70" t="n">
        <f aca="false">T990+X990-32.174</f>
        <v>-0.489610855847978</v>
      </c>
      <c r="AB990" s="0" t="n">
        <f aca="false">IF(($D990-height)*($D991-height)&lt;0,1,0)</f>
        <v>0</v>
      </c>
    </row>
    <row r="991" customFormat="false" ht="12.75" hidden="false" customHeight="false" outlineLevel="0" collapsed="false">
      <c r="A991" s="0" t="n">
        <f aca="false">A990+dt</f>
        <v>9.58999999999984</v>
      </c>
      <c r="B991" s="70" t="n">
        <f aca="false">B990+G990*dt+0.5*Y990*dt*dt</f>
        <v>19.1472787201987</v>
      </c>
      <c r="C991" s="70" t="n">
        <f aca="false">C990+H990*dt+0.5*Z990*dt*dt</f>
        <v>504.139124023761</v>
      </c>
      <c r="D991" s="70" t="n">
        <f aca="false">D990+I990*dt+0.5*AA990*dt*dt</f>
        <v>-435.924594905786</v>
      </c>
      <c r="E991" s="1" t="n">
        <f aca="false">SQRT(B991^2+C991^2)</f>
        <v>504.502601235944</v>
      </c>
      <c r="F991" s="1" t="n">
        <f aca="false">ATAN2(C991,B991)*180/PI()</f>
        <v>2.17505677405234</v>
      </c>
      <c r="G991" s="69" t="n">
        <f aca="false">G990+Y990*dt</f>
        <v>1.18702578521881</v>
      </c>
      <c r="H991" s="69" t="n">
        <f aca="false">H990+Z990*dt</f>
        <v>56.1896131907708</v>
      </c>
      <c r="I991" s="69" t="n">
        <f aca="false">I990+AA990*dt</f>
        <v>-85.2439809044483</v>
      </c>
      <c r="J991" s="1" t="n">
        <f aca="false">SQRT(G991^2+H991^2+I991^2)</f>
        <v>102.103956540289</v>
      </c>
      <c r="K991" s="1" t="n">
        <f aca="false">IF(D991&gt;=hwind,SQRT((G991-vxw)^2+(H991-vyw)^2+I991^2),J991)</f>
        <v>102.103956540289</v>
      </c>
      <c r="L991" s="1" t="n">
        <f aca="false">J991/1.467</f>
        <v>69.6005157057183</v>
      </c>
      <c r="M991" s="70" t="n">
        <f aca="false">cd0+cdspin*(spin/1000)*EXP(-A991/(tau*146.7/K991))</f>
        <v>0.45307155031878</v>
      </c>
      <c r="N991" s="71" t="n">
        <f aca="false">(romega/K991)*EXP(-A991/(tau*146.7/K991))</f>
        <v>0.647282288003787</v>
      </c>
      <c r="O991" s="71" t="n">
        <f aca="false">cl2_*N991/(cl0+cl1_*N991)</f>
        <v>0.346353659748258</v>
      </c>
      <c r="P991" s="71" t="n">
        <f aca="false">IF(D991&gt;=hwind,vxw,0)</f>
        <v>0</v>
      </c>
      <c r="Q991" s="71" t="n">
        <f aca="false">IF(D991&gt;=hwind,vyw,0)</f>
        <v>0</v>
      </c>
      <c r="R991" s="70" t="n">
        <f aca="false">-const*$M991*$K991*(G991-P991)</f>
        <v>-0.294766600080255</v>
      </c>
      <c r="S991" s="70" t="n">
        <f aca="false">-const*$M991*$K991*(H991-Q991)</f>
        <v>-13.9532109970257</v>
      </c>
      <c r="T991" s="70" t="n">
        <f aca="false">-const*$M991*$K991*I991</f>
        <v>21.1680982345961</v>
      </c>
      <c r="U991" s="72" t="n">
        <f aca="false">omega*EXP(-A991/tau)*30/PI()</f>
        <v>4731.86641120074</v>
      </c>
      <c r="V991" s="70" t="n">
        <f aca="false">const*($O991/omega)*K991*(wy*I991-wz*(H991-Q991))</f>
        <v>0.176003117173956</v>
      </c>
      <c r="W991" s="70" t="n">
        <f aca="false">const*($O991/omega)*K991*(wz*(G991-P991)-wx*I991)</f>
        <v>15.9603349181015</v>
      </c>
      <c r="X991" s="70" t="n">
        <f aca="false">const*($O991/omega)*K991*(wx*(H991-Q991)-wy*(G991-P991))</f>
        <v>10.5229009270123</v>
      </c>
      <c r="Y991" s="70" t="n">
        <f aca="false">R991+V991</f>
        <v>-0.118763482906299</v>
      </c>
      <c r="Z991" s="70" t="n">
        <f aca="false">S991+W991</f>
        <v>2.00712392107582</v>
      </c>
      <c r="AA991" s="70" t="n">
        <f aca="false">T991+X991-32.174</f>
        <v>-0.483000838391533</v>
      </c>
      <c r="AB991" s="0" t="n">
        <f aca="false">IF(($D991-height)*($D992-height)&lt;0,1,0)</f>
        <v>0</v>
      </c>
    </row>
    <row r="992" customFormat="false" ht="12.75" hidden="false" customHeight="false" outlineLevel="0" collapsed="false">
      <c r="A992" s="0" t="n">
        <f aca="false">A991+dt</f>
        <v>9.59999999999984</v>
      </c>
      <c r="B992" s="70" t="n">
        <f aca="false">B991+G991*dt+0.5*Y991*dt*dt</f>
        <v>19.1591430398767</v>
      </c>
      <c r="C992" s="70" t="n">
        <f aca="false">C991+H991*dt+0.5*Z991*dt*dt</f>
        <v>504.701120511864</v>
      </c>
      <c r="D992" s="70" t="n">
        <f aca="false">D991+I991*dt+0.5*AA991*dt*dt</f>
        <v>-436.777058864872</v>
      </c>
      <c r="E992" s="1" t="n">
        <f aca="false">SQRT(B992^2+C992^2)</f>
        <v>505.064643197238</v>
      </c>
      <c r="F992" s="1" t="n">
        <f aca="false">ATAN2(C992,B992)*180/PI()</f>
        <v>2.17398207002611</v>
      </c>
      <c r="G992" s="69" t="n">
        <f aca="false">G991+Y991*dt</f>
        <v>1.18583815038975</v>
      </c>
      <c r="H992" s="69" t="n">
        <f aca="false">H991+Z991*dt</f>
        <v>56.2096844299816</v>
      </c>
      <c r="I992" s="69" t="n">
        <f aca="false">I991+AA991*dt</f>
        <v>-85.2488109128322</v>
      </c>
      <c r="J992" s="1" t="n">
        <f aca="false">SQRT(G992^2+H992^2+I992^2)</f>
        <v>102.119021724108</v>
      </c>
      <c r="K992" s="1" t="n">
        <f aca="false">IF(D992&gt;=hwind,SQRT((G992-vxw)^2+(H992-vyw)^2+I992^2),J992)</f>
        <v>102.119021724108</v>
      </c>
      <c r="L992" s="1" t="n">
        <f aca="false">J992/1.467</f>
        <v>69.6107850880082</v>
      </c>
      <c r="M992" s="70" t="n">
        <f aca="false">cd0+cdspin*(spin/1000)*EXP(-A992/(tau*146.7/K992))</f>
        <v>0.453031224446776</v>
      </c>
      <c r="N992" s="71" t="n">
        <f aca="false">(romega/K992)*EXP(-A992/(tau*146.7/K992))</f>
        <v>0.64701540358985</v>
      </c>
      <c r="O992" s="71" t="n">
        <f aca="false">cl2_*N992/(cl0+cl1_*N992)</f>
        <v>0.346313871477122</v>
      </c>
      <c r="P992" s="71" t="n">
        <f aca="false">IF(D992&gt;=hwind,vxw,0)</f>
        <v>0</v>
      </c>
      <c r="Q992" s="71" t="n">
        <f aca="false">IF(D992&gt;=hwind,vyw,0)</f>
        <v>0</v>
      </c>
      <c r="R992" s="70" t="n">
        <f aca="false">-const*$M992*$K992*(G992-P992)</f>
        <v>-0.294488917327188</v>
      </c>
      <c r="S992" s="70" t="n">
        <f aca="false">-const*$M992*$K992*(H992-Q992)</f>
        <v>-13.9590121178406</v>
      </c>
      <c r="T992" s="70" t="n">
        <f aca="false">-const*$M992*$K992*I992</f>
        <v>21.1705366545164</v>
      </c>
      <c r="U992" s="72" t="n">
        <f aca="false">omega*EXP(-A992/tau)*30/PI()</f>
        <v>4730.28938524926</v>
      </c>
      <c r="V992" s="70" t="n">
        <f aca="false">const*($O992/omega)*K992*(wy*I992-wz*(H992-Q992))</f>
        <v>0.176445042314705</v>
      </c>
      <c r="W992" s="70" t="n">
        <f aca="false">const*($O992/omega)*K992*(wz*(G992-P992)-wx*I992)</f>
        <v>15.9617920992747</v>
      </c>
      <c r="X992" s="70" t="n">
        <f aca="false">const*($O992/omega)*K992*(wx*(H992-Q992)-wy*(G992-P992))</f>
        <v>10.5270269753961</v>
      </c>
      <c r="Y992" s="70" t="n">
        <f aca="false">R992+V992</f>
        <v>-0.118043875012483</v>
      </c>
      <c r="Z992" s="70" t="n">
        <f aca="false">S992+W992</f>
        <v>2.00277998143408</v>
      </c>
      <c r="AA992" s="70" t="n">
        <f aca="false">T992+X992-32.174</f>
        <v>-0.476436370087516</v>
      </c>
      <c r="AB992" s="0" t="n">
        <f aca="false">IF(($D992-height)*($D993-height)&lt;0,1,0)</f>
        <v>0</v>
      </c>
    </row>
    <row r="993" customFormat="false" ht="12.75" hidden="false" customHeight="false" outlineLevel="0" collapsed="false">
      <c r="A993" s="0" t="n">
        <f aca="false">A992+dt</f>
        <v>9.60999999999984</v>
      </c>
      <c r="B993" s="70" t="n">
        <f aca="false">B992+G992*dt+0.5*Y992*dt*dt</f>
        <v>19.1709955191869</v>
      </c>
      <c r="C993" s="70" t="n">
        <f aca="false">C992+H992*dt+0.5*Z992*dt*dt</f>
        <v>505.263317495163</v>
      </c>
      <c r="D993" s="70" t="n">
        <f aca="false">D992+I992*dt+0.5*AA992*dt*dt</f>
        <v>-437.629570795819</v>
      </c>
      <c r="E993" s="1" t="n">
        <f aca="false">SQRT(B993^2+C993^2)</f>
        <v>505.626885237934</v>
      </c>
      <c r="F993" s="1" t="n">
        <f aca="false">ATAN2(C993,B993)*180/PI()</f>
        <v>2.17290755307327</v>
      </c>
      <c r="G993" s="69" t="n">
        <f aca="false">G992+Y992*dt</f>
        <v>1.18465771163963</v>
      </c>
      <c r="H993" s="69" t="n">
        <f aca="false">H992+Z992*dt</f>
        <v>56.2297122297959</v>
      </c>
      <c r="I993" s="69" t="n">
        <f aca="false">I992+AA992*dt</f>
        <v>-85.2535752765331</v>
      </c>
      <c r="J993" s="1" t="n">
        <f aca="false">SQRT(G993^2+H993^2+I993^2)</f>
        <v>102.134010245221</v>
      </c>
      <c r="K993" s="1" t="n">
        <f aca="false">IF(D993&gt;=hwind,SQRT((G993-vxw)^2+(H993-vyw)^2+I993^2),J993)</f>
        <v>102.134010245221</v>
      </c>
      <c r="L993" s="1" t="n">
        <f aca="false">J993/1.467</f>
        <v>69.6210022121479</v>
      </c>
      <c r="M993" s="70" t="n">
        <f aca="false">cd0+cdspin*(spin/1000)*EXP(-A993/(tau*146.7/K993))</f>
        <v>0.452990924311643</v>
      </c>
      <c r="N993" s="71" t="n">
        <f aca="false">(romega/K993)*EXP(-A993/(tau*146.7/K993))</f>
        <v>0.646749192735425</v>
      </c>
      <c r="O993" s="71" t="n">
        <f aca="false">cl2_*N993/(cl0+cl1_*N993)</f>
        <v>0.346274160026852</v>
      </c>
      <c r="P993" s="71" t="n">
        <f aca="false">IF(D993&gt;=hwind,vxw,0)</f>
        <v>0</v>
      </c>
      <c r="Q993" s="71" t="n">
        <f aca="false">IF(D993&gt;=hwind,vyw,0)</f>
        <v>0</v>
      </c>
      <c r="R993" s="70" t="n">
        <f aca="false">-const*$M993*$K993*(G993-P993)</f>
        <v>-0.294212775368089</v>
      </c>
      <c r="S993" s="70" t="n">
        <f aca="false">-const*$M993*$K993*(H993-Q993)</f>
        <v>-13.9647929783703</v>
      </c>
      <c r="T993" s="70" t="n">
        <f aca="false">-const*$M993*$K993*I993</f>
        <v>21.1729436661037</v>
      </c>
      <c r="U993" s="72" t="n">
        <f aca="false">omega*EXP(-A993/tau)*30/PI()</f>
        <v>4728.71288488551</v>
      </c>
      <c r="V993" s="70" t="n">
        <f aca="false">const*($O993/omega)*K993*(wy*I993-wz*(H993-Q993))</f>
        <v>0.176886756604883</v>
      </c>
      <c r="W993" s="70" t="n">
        <f aca="false">const*($O993/omega)*K993*(wz*(G993-P993)-wx*I993)</f>
        <v>15.9632278635305</v>
      </c>
      <c r="X993" s="70" t="n">
        <f aca="false">const*($O993/omega)*K993*(wx*(H993-Q993)-wy*(G993-P993))</f>
        <v>10.5311390915052</v>
      </c>
      <c r="Y993" s="70" t="n">
        <f aca="false">R993+V993</f>
        <v>-0.117326018763206</v>
      </c>
      <c r="Z993" s="70" t="n">
        <f aca="false">S993+W993</f>
        <v>1.99843488516026</v>
      </c>
      <c r="AA993" s="70" t="n">
        <f aca="false">T993+X993-32.174</f>
        <v>-0.469917242391098</v>
      </c>
      <c r="AB993" s="0" t="n">
        <f aca="false">IF(($D993-height)*($D994-height)&lt;0,1,0)</f>
        <v>0</v>
      </c>
    </row>
    <row r="994" customFormat="false" ht="12.75" hidden="false" customHeight="false" outlineLevel="0" collapsed="false">
      <c r="A994" s="0" t="n">
        <f aca="false">A993+dt</f>
        <v>9.61999999999984</v>
      </c>
      <c r="B994" s="70" t="n">
        <f aca="false">B993+G993*dt+0.5*Y993*dt*dt</f>
        <v>19.1828362300024</v>
      </c>
      <c r="C994" s="70" t="n">
        <f aca="false">C993+H993*dt+0.5*Z993*dt*dt</f>
        <v>505.825714539205</v>
      </c>
      <c r="D994" s="70" t="n">
        <f aca="false">D993+I993*dt+0.5*AA993*dt*dt</f>
        <v>-438.482130044447</v>
      </c>
      <c r="E994" s="1" t="n">
        <f aca="false">SQRT(B994^2+C994^2)</f>
        <v>506.189326927114</v>
      </c>
      <c r="F994" s="1" t="n">
        <f aca="false">ATAN2(C994,B994)*180/PI()</f>
        <v>2.17183323383735</v>
      </c>
      <c r="G994" s="69" t="n">
        <f aca="false">G993+Y993*dt</f>
        <v>1.18348445145199</v>
      </c>
      <c r="H994" s="69" t="n">
        <f aca="false">H993+Z993*dt</f>
        <v>56.2496965786476</v>
      </c>
      <c r="I994" s="69" t="n">
        <f aca="false">I993+AA993*dt</f>
        <v>-85.258274448957</v>
      </c>
      <c r="J994" s="1" t="n">
        <f aca="false">SQRT(G994^2+H994^2+I994^2)</f>
        <v>102.14892247425</v>
      </c>
      <c r="K994" s="1" t="n">
        <f aca="false">IF(D994&gt;=hwind,SQRT((G994-vxw)^2+(H994-vyw)^2+I994^2),J994)</f>
        <v>102.14892247425</v>
      </c>
      <c r="L994" s="1" t="n">
        <f aca="false">J994/1.467</f>
        <v>69.6311673307774</v>
      </c>
      <c r="M994" s="70" t="n">
        <f aca="false">cd0+cdspin*(spin/1000)*EXP(-A994/(tau*146.7/K994))</f>
        <v>0.452950649854841</v>
      </c>
      <c r="N994" s="71" t="n">
        <f aca="false">(romega/K994)*EXP(-A994/(tau*146.7/K994))</f>
        <v>0.646483651950301</v>
      </c>
      <c r="O994" s="71" t="n">
        <f aca="false">cl2_*N994/(cl0+cl1_*N994)</f>
        <v>0.346234525034305</v>
      </c>
      <c r="P994" s="71" t="n">
        <f aca="false">IF(D994&gt;=hwind,vxw,0)</f>
        <v>0</v>
      </c>
      <c r="Q994" s="71" t="n">
        <f aca="false">IF(D994&gt;=hwind,vyw,0)</f>
        <v>0</v>
      </c>
      <c r="R994" s="70" t="n">
        <f aca="false">-const*$M994*$K994*(G994-P994)</f>
        <v>-0.293938171890377</v>
      </c>
      <c r="S994" s="70" t="n">
        <f aca="false">-const*$M994*$K994*(H994-Q994)</f>
        <v>-13.9705536151581</v>
      </c>
      <c r="T994" s="70" t="n">
        <f aca="false">-const*$M994*$K994*I994</f>
        <v>21.1753194554504</v>
      </c>
      <c r="U994" s="72" t="n">
        <f aca="false">omega*EXP(-A994/tau)*30/PI()</f>
        <v>4727.13690993429</v>
      </c>
      <c r="V994" s="70" t="n">
        <f aca="false">const*($O994/omega)*K994*(wy*I994-wz*(H994-Q994))</f>
        <v>0.177328252916517</v>
      </c>
      <c r="W994" s="70" t="n">
        <f aca="false">const*($O994/omega)*K994*(wz*(G994-P994)-wx*I994)</f>
        <v>15.9646423404702</v>
      </c>
      <c r="X994" s="70" t="n">
        <f aca="false">const*($O994/omega)*K994*(wx*(H994-Q994)-wy*(G994-P994))</f>
        <v>10.5352372971841</v>
      </c>
      <c r="Y994" s="70" t="n">
        <f aca="false">R994+V994</f>
        <v>-0.11660991897386</v>
      </c>
      <c r="Z994" s="70" t="n">
        <f aca="false">S994+W994</f>
        <v>1.99408872531209</v>
      </c>
      <c r="AA994" s="70" t="n">
        <f aca="false">T994+X994-32.174</f>
        <v>-0.463443247365536</v>
      </c>
      <c r="AB994" s="0" t="n">
        <f aca="false">IF(($D994-height)*($D995-height)&lt;0,1,0)</f>
        <v>0</v>
      </c>
    </row>
    <row r="995" customFormat="false" ht="12.75" hidden="false" customHeight="false" outlineLevel="0" collapsed="false">
      <c r="A995" s="0" t="n">
        <f aca="false">A994+dt</f>
        <v>9.62999999999984</v>
      </c>
      <c r="B995" s="70" t="n">
        <f aca="false">B994+G994*dt+0.5*Y994*dt*dt</f>
        <v>19.1946652440209</v>
      </c>
      <c r="C995" s="70" t="n">
        <f aca="false">C994+H994*dt+0.5*Z994*dt*dt</f>
        <v>506.388311209428</v>
      </c>
      <c r="D995" s="70" t="n">
        <f aca="false">D994+I994*dt+0.5*AA994*dt*dt</f>
        <v>-439.334735961098</v>
      </c>
      <c r="E995" s="1" t="n">
        <f aca="false">SQRT(B995^2+C995^2)</f>
        <v>506.751967833739</v>
      </c>
      <c r="F995" s="1" t="n">
        <f aca="false">ATAN2(C995,B995)*180/PI()</f>
        <v>2.17075912289117</v>
      </c>
      <c r="G995" s="69" t="n">
        <f aca="false">G994+Y994*dt</f>
        <v>1.18231835226225</v>
      </c>
      <c r="H995" s="69" t="n">
        <f aca="false">H994+Z994*dt</f>
        <v>56.2696374659007</v>
      </c>
      <c r="I995" s="69" t="n">
        <f aca="false">I994+AA994*dt</f>
        <v>-85.2629088814307</v>
      </c>
      <c r="J995" s="1" t="n">
        <f aca="false">SQRT(G995^2+H995^2+I995^2)</f>
        <v>102.163758780465</v>
      </c>
      <c r="K995" s="1" t="n">
        <f aca="false">IF(D995&gt;=hwind,SQRT((G995-vxw)^2+(H995-vyw)^2+I995^2),J995)</f>
        <v>102.163758780465</v>
      </c>
      <c r="L995" s="1" t="n">
        <f aca="false">J995/1.467</f>
        <v>69.6412806956138</v>
      </c>
      <c r="M995" s="70" t="n">
        <f aca="false">cd0+cdspin*(spin/1000)*EXP(-A995/(tau*146.7/K995))</f>
        <v>0.452910401017831</v>
      </c>
      <c r="N995" s="71" t="n">
        <f aca="false">(romega/K995)*EXP(-A995/(tau*146.7/K995))</f>
        <v>0.646218777761723</v>
      </c>
      <c r="O995" s="71" t="n">
        <f aca="false">cl2_*N995/(cl0+cl1_*N995)</f>
        <v>0.346194966137553</v>
      </c>
      <c r="P995" s="71" t="n">
        <f aca="false">IF(D995&gt;=hwind,vxw,0)</f>
        <v>0</v>
      </c>
      <c r="Q995" s="71" t="n">
        <f aca="false">IF(D995&gt;=hwind,vyw,0)</f>
        <v>0</v>
      </c>
      <c r="R995" s="70" t="n">
        <f aca="false">-const*$M995*$K995*(G995-P995)</f>
        <v>-0.293665104552124</v>
      </c>
      <c r="S995" s="70" t="n">
        <f aca="false">-const*$M995*$K995*(H995-Q995)</f>
        <v>-13.9762940648903</v>
      </c>
      <c r="T995" s="70" t="n">
        <f aca="false">-const*$M995*$K995*I995</f>
        <v>21.1776642079303</v>
      </c>
      <c r="U995" s="72" t="n">
        <f aca="false">omega*EXP(-A995/tau)*30/PI()</f>
        <v>4725.56146022052</v>
      </c>
      <c r="V995" s="70" t="n">
        <f aca="false">const*($O995/omega)*K995*(wy*I995-wz*(H995-Q995))</f>
        <v>0.177769524177842</v>
      </c>
      <c r="W995" s="70" t="n">
        <f aca="false">const*($O995/omega)*K995*(wz*(G995-P995)-wx*I995)</f>
        <v>15.9660356591613</v>
      </c>
      <c r="X995" s="70" t="n">
        <f aca="false">const*($O995/omega)*K995*(wx*(H995-Q995)-wy*(G995-P995))</f>
        <v>10.5393216143869</v>
      </c>
      <c r="Y995" s="70" t="n">
        <f aca="false">R995+V995</f>
        <v>-0.115895580374281</v>
      </c>
      <c r="Z995" s="70" t="n">
        <f aca="false">S995+W995</f>
        <v>1.98974159427106</v>
      </c>
      <c r="AA995" s="70" t="n">
        <f aca="false">T995+X995-32.174</f>
        <v>-0.457014177682797</v>
      </c>
      <c r="AB995" s="0" t="n">
        <f aca="false">IF(($D995-height)*($D996-height)&lt;0,1,0)</f>
        <v>0</v>
      </c>
    </row>
    <row r="996" customFormat="false" ht="12.75" hidden="false" customHeight="false" outlineLevel="0" collapsed="false">
      <c r="A996" s="0" t="n">
        <f aca="false">A995+dt</f>
        <v>9.63999999999984</v>
      </c>
      <c r="B996" s="70" t="n">
        <f aca="false">B995+G995*dt+0.5*Y995*dt*dt</f>
        <v>19.2064826327645</v>
      </c>
      <c r="C996" s="70" t="n">
        <f aca="false">C995+H995*dt+0.5*Z995*dt*dt</f>
        <v>506.951107071167</v>
      </c>
      <c r="D996" s="70" t="n">
        <f aca="false">D995+I995*dt+0.5*AA995*dt*dt</f>
        <v>-440.187387900622</v>
      </c>
      <c r="E996" s="1" t="n">
        <f aca="false">SQRT(B996^2+C996^2)</f>
        <v>507.314807526652</v>
      </c>
      <c r="F996" s="1" t="n">
        <f aca="false">ATAN2(C996,B996)*180/PI()</f>
        <v>2.16968523073709</v>
      </c>
      <c r="G996" s="69" t="n">
        <f aca="false">G995+Y995*dt</f>
        <v>1.18115939645851</v>
      </c>
      <c r="H996" s="69" t="n">
        <f aca="false">H995+Z995*dt</f>
        <v>56.2895348818434</v>
      </c>
      <c r="I996" s="69" t="n">
        <f aca="false">I995+AA995*dt</f>
        <v>-85.2674790232075</v>
      </c>
      <c r="J996" s="1" t="n">
        <f aca="false">SQRT(G996^2+H996^2+I996^2)</f>
        <v>102.178519531784</v>
      </c>
      <c r="K996" s="1" t="n">
        <f aca="false">IF(D996&gt;=hwind,SQRT((G996-vxw)^2+(H996-vyw)^2+I996^2),J996)</f>
        <v>102.178519531784</v>
      </c>
      <c r="L996" s="1" t="n">
        <f aca="false">J996/1.467</f>
        <v>69.6513425574535</v>
      </c>
      <c r="M996" s="70" t="n">
        <f aca="false">cd0+cdspin*(spin/1000)*EXP(-A996/(tau*146.7/K996))</f>
        <v>0.452870177742067</v>
      </c>
      <c r="N996" s="71" t="n">
        <f aca="false">(romega/K996)*EXP(-A996/(tau*146.7/K996))</f>
        <v>0.645954566714289</v>
      </c>
      <c r="O996" s="71" t="n">
        <f aca="false">cl2_*N996/(cl0+cl1_*N996)</f>
        <v>0.34615548297588</v>
      </c>
      <c r="P996" s="71" t="n">
        <f aca="false">IF(D996&gt;=hwind,vxw,0)</f>
        <v>0</v>
      </c>
      <c r="Q996" s="71" t="n">
        <f aca="false">IF(D996&gt;=hwind,vyw,0)</f>
        <v>0</v>
      </c>
      <c r="R996" s="70" t="n">
        <f aca="false">-const*$M996*$K996*(G996-P996)</f>
        <v>-0.293393570982394</v>
      </c>
      <c r="S996" s="70" t="n">
        <f aca="false">-const*$M996*$K996*(H996-Q996)</f>
        <v>-13.9820143643942</v>
      </c>
      <c r="T996" s="70" t="n">
        <f aca="false">-const*$M996*$K996*I996</f>
        <v>21.1799781081993</v>
      </c>
      <c r="U996" s="72" t="n">
        <f aca="false">omega*EXP(-A996/tau)*30/PI()</f>
        <v>4723.98653556914</v>
      </c>
      <c r="V996" s="70" t="n">
        <f aca="false">const*($O996/omega)*K996*(wy*I996-wz*(H996-Q996))</f>
        <v>0.178210563373071</v>
      </c>
      <c r="W996" s="70" t="n">
        <f aca="false">const*($O996/omega)*K996*(wz*(G996-P996)-wx*I996)</f>
        <v>15.9674079481394</v>
      </c>
      <c r="X996" s="70" t="n">
        <f aca="false">const*($O996/omega)*K996*(wx*(H996-Q996)-wy*(G996-P996))</f>
        <v>10.5433920651766</v>
      </c>
      <c r="Y996" s="70" t="n">
        <f aca="false">R996+V996</f>
        <v>-0.115183007609323</v>
      </c>
      <c r="Z996" s="70" t="n">
        <f aca="false">S996+W996</f>
        <v>1.98539358374526</v>
      </c>
      <c r="AA996" s="70" t="n">
        <f aca="false">T996+X996-32.174</f>
        <v>-0.450629826624109</v>
      </c>
      <c r="AB996" s="0" t="n">
        <f aca="false">IF(($D996-height)*($D997-height)&lt;0,1,0)</f>
        <v>0</v>
      </c>
    </row>
    <row r="997" customFormat="false" ht="12.75" hidden="false" customHeight="false" outlineLevel="0" collapsed="false">
      <c r="A997" s="0" t="n">
        <f aca="false">A996+dt</f>
        <v>9.64999999999984</v>
      </c>
      <c r="B997" s="70" t="n">
        <f aca="false">B996+G996*dt+0.5*Y996*dt*dt</f>
        <v>19.2182884675787</v>
      </c>
      <c r="C997" s="70" t="n">
        <f aca="false">C996+H996*dt+0.5*Z996*dt*dt</f>
        <v>507.514101689664</v>
      </c>
      <c r="D997" s="70" t="n">
        <f aca="false">D996+I996*dt+0.5*AA996*dt*dt</f>
        <v>-441.040085222345</v>
      </c>
      <c r="E997" s="1" t="n">
        <f aca="false">SQRT(B997^2+C997^2)</f>
        <v>507.877845574593</v>
      </c>
      <c r="F997" s="1" t="n">
        <f aca="false">ATAN2(C997,B997)*180/PI()</f>
        <v>2.16861156780726</v>
      </c>
      <c r="G997" s="69" t="n">
        <f aca="false">G996+Y996*dt</f>
        <v>1.18000756638242</v>
      </c>
      <c r="H997" s="69" t="n">
        <f aca="false">H996+Z996*dt</f>
        <v>56.3093888176808</v>
      </c>
      <c r="I997" s="69" t="n">
        <f aca="false">I996+AA996*dt</f>
        <v>-85.2719853214737</v>
      </c>
      <c r="J997" s="1" t="n">
        <f aca="false">SQRT(G997^2+H997^2+I997^2)</f>
        <v>102.193205094777</v>
      </c>
      <c r="K997" s="1" t="n">
        <f aca="false">IF(D997&gt;=hwind,SQRT((G997-vxw)^2+(H997-vyw)^2+I997^2),J997)</f>
        <v>102.193205094777</v>
      </c>
      <c r="L997" s="1" t="n">
        <f aca="false">J997/1.467</f>
        <v>69.6613531661737</v>
      </c>
      <c r="M997" s="70" t="n">
        <f aca="false">cd0+cdspin*(spin/1000)*EXP(-A997/(tau*146.7/K997))</f>
        <v>0.452829979969005</v>
      </c>
      <c r="N997" s="71" t="n">
        <f aca="false">(romega/K997)*EXP(-A997/(tau*146.7/K997))</f>
        <v>0.645691015369865</v>
      </c>
      <c r="O997" s="71" t="n">
        <f aca="false">cl2_*N997/(cl0+cl1_*N997)</f>
        <v>0.346116075189779</v>
      </c>
      <c r="P997" s="71" t="n">
        <f aca="false">IF(D997&gt;=hwind,vxw,0)</f>
        <v>0</v>
      </c>
      <c r="Q997" s="71" t="n">
        <f aca="false">IF(D997&gt;=hwind,vyw,0)</f>
        <v>0</v>
      </c>
      <c r="R997" s="70" t="n">
        <f aca="false">-const*$M997*$K997*(G997-P997)</f>
        <v>-0.293123568781583</v>
      </c>
      <c r="S997" s="70" t="n">
        <f aca="false">-const*$M997*$K997*(H997-Q997)</f>
        <v>-13.9877145506363</v>
      </c>
      <c r="T997" s="70" t="n">
        <f aca="false">-const*$M997*$K997*I997</f>
        <v>21.182261340196</v>
      </c>
      <c r="U997" s="72" t="n">
        <f aca="false">omega*EXP(-A997/tau)*30/PI()</f>
        <v>4722.41213580516</v>
      </c>
      <c r="V997" s="70" t="n">
        <f aca="false">const*($O997/omega)*K997*(wy*I997-wz*(H997-Q997))</f>
        <v>0.178651363542149</v>
      </c>
      <c r="W997" s="70" t="n">
        <f aca="false">const*($O997/omega)*K997*(wz*(G997-P997)-wx*I997)</f>
        <v>15.9687593354084</v>
      </c>
      <c r="X997" s="70" t="n">
        <f aca="false">const*($O997/omega)*K997*(wx*(H997-Q997)-wy*(G997-P997))</f>
        <v>10.5474486717235</v>
      </c>
      <c r="Y997" s="70" t="n">
        <f aca="false">R997+V997</f>
        <v>-0.114472205239434</v>
      </c>
      <c r="Z997" s="70" t="n">
        <f aca="false">S997+W997</f>
        <v>1.98104478477203</v>
      </c>
      <c r="AA997" s="70" t="n">
        <f aca="false">T997+X997-32.174</f>
        <v>-0.444289988080463</v>
      </c>
      <c r="AB997" s="0" t="n">
        <f aca="false">IF(($D997-height)*($D998-height)&lt;0,1,0)</f>
        <v>0</v>
      </c>
    </row>
    <row r="998" customFormat="false" ht="12.75" hidden="false" customHeight="false" outlineLevel="0" collapsed="false">
      <c r="A998" s="0" t="n">
        <f aca="false">A997+dt</f>
        <v>9.65999999999984</v>
      </c>
      <c r="B998" s="70" t="n">
        <f aca="false">B997+G997*dt+0.5*Y997*dt*dt</f>
        <v>19.2300828196323</v>
      </c>
      <c r="C998" s="70" t="n">
        <f aca="false">C997+H997*dt+0.5*Z997*dt*dt</f>
        <v>508.07729463008</v>
      </c>
      <c r="D998" s="70" t="n">
        <f aca="false">D997+I997*dt+0.5*AA997*dt*dt</f>
        <v>-441.892827290059</v>
      </c>
      <c r="E998" s="1" t="n">
        <f aca="false">SQRT(B998^2+C998^2)</f>
        <v>508.441081546202</v>
      </c>
      <c r="F998" s="1" t="n">
        <f aca="false">ATAN2(C998,B998)*180/PI()</f>
        <v>2.16753814446394</v>
      </c>
      <c r="G998" s="69" t="n">
        <f aca="false">G997+Y997*dt</f>
        <v>1.17886284433002</v>
      </c>
      <c r="H998" s="69" t="n">
        <f aca="false">H997+Z997*dt</f>
        <v>56.3291992655285</v>
      </c>
      <c r="I998" s="69" t="n">
        <f aca="false">I997+AA997*dt</f>
        <v>-85.2764282213545</v>
      </c>
      <c r="J998" s="1" t="n">
        <f aca="false">SQRT(G998^2+H998^2+I998^2)</f>
        <v>102.207815834667</v>
      </c>
      <c r="K998" s="1" t="n">
        <f aca="false">IF(D998&gt;=hwind,SQRT((G998-vxw)^2+(H998-vyw)^2+I998^2),J998)</f>
        <v>102.207815834667</v>
      </c>
      <c r="L998" s="1" t="n">
        <f aca="false">J998/1.467</f>
        <v>69.6713127707341</v>
      </c>
      <c r="M998" s="70" t="n">
        <f aca="false">cd0+cdspin*(spin/1000)*EXP(-A998/(tau*146.7/K998))</f>
        <v>0.452789807640099</v>
      </c>
      <c r="N998" s="71" t="n">
        <f aca="false">(romega/K998)*EXP(-A998/(tau*146.7/K998))</f>
        <v>0.645428120307499</v>
      </c>
      <c r="O998" s="71" t="n">
        <f aca="false">cl2_*N998/(cl0+cl1_*N998)</f>
        <v>0.346076742420954</v>
      </c>
      <c r="P998" s="71" t="n">
        <f aca="false">IF(D998&gt;=hwind,vxw,0)</f>
        <v>0</v>
      </c>
      <c r="Q998" s="71" t="n">
        <f aca="false">IF(D998&gt;=hwind,vyw,0)</f>
        <v>0</v>
      </c>
      <c r="R998" s="70" t="n">
        <f aca="false">-const*$M998*$K998*(G998-P998)</f>
        <v>-0.292855095521749</v>
      </c>
      <c r="S998" s="70" t="n">
        <f aca="false">-const*$M998*$K998*(H998-Q998)</f>
        <v>-13.9933946607209</v>
      </c>
      <c r="T998" s="70" t="n">
        <f aca="false">-const*$M998*$K998*I998</f>
        <v>21.1845140871425</v>
      </c>
      <c r="U998" s="72" t="n">
        <f aca="false">omega*EXP(-A998/tau)*30/PI()</f>
        <v>4720.83826075364</v>
      </c>
      <c r="V998" s="70" t="n">
        <f aca="false">const*($O998/omega)*K998*(wy*I998-wz*(H998-Q998))</f>
        <v>0.179091917780522</v>
      </c>
      <c r="W998" s="70" t="n">
        <f aca="false">const*($O998/omega)*K998*(wz*(G998-P998)-wx*I998)</f>
        <v>15.9700899484416</v>
      </c>
      <c r="X998" s="70" t="n">
        <f aca="false">const*($O998/omega)*K998*(wx*(H998-Q998)-wy*(G998-P998))</f>
        <v>10.5514914563043</v>
      </c>
      <c r="Y998" s="70" t="n">
        <f aca="false">R998+V998</f>
        <v>-0.113763177741226</v>
      </c>
      <c r="Z998" s="70" t="n">
        <f aca="false">S998+W998</f>
        <v>1.97669528772072</v>
      </c>
      <c r="AA998" s="70" t="n">
        <f aca="false">T998+X998-32.174</f>
        <v>-0.437994456553135</v>
      </c>
      <c r="AB998" s="0" t="n">
        <f aca="false">IF(($D998-height)*($D999-height)&lt;0,1,0)</f>
        <v>0</v>
      </c>
    </row>
    <row r="999" customFormat="false" ht="12.75" hidden="false" customHeight="false" outlineLevel="0" collapsed="false">
      <c r="A999" s="0" t="n">
        <f aca="false">A998+dt</f>
        <v>9.66999999999984</v>
      </c>
      <c r="B999" s="70" t="n">
        <f aca="false">B998+G998*dt+0.5*Y998*dt*dt</f>
        <v>19.2418657599167</v>
      </c>
      <c r="C999" s="70" t="n">
        <f aca="false">C998+H998*dt+0.5*Z998*dt*dt</f>
        <v>508.6406854575</v>
      </c>
      <c r="D999" s="70" t="n">
        <f aca="false">D998+I998*dt+0.5*AA998*dt*dt</f>
        <v>-442.745613471996</v>
      </c>
      <c r="E999" s="1" t="n">
        <f aca="false">SQRT(B999^2+C999^2)</f>
        <v>509.004515010032</v>
      </c>
      <c r="F999" s="1" t="n">
        <f aca="false">ATAN2(C999,B999)*180/PI()</f>
        <v>2.16646497099965</v>
      </c>
      <c r="G999" s="69" t="n">
        <f aca="false">G998+Y998*dt</f>
        <v>1.17772521255261</v>
      </c>
      <c r="H999" s="69" t="n">
        <f aca="false">H998+Z998*dt</f>
        <v>56.3489662184058</v>
      </c>
      <c r="I999" s="69" t="n">
        <f aca="false">I998+AA998*dt</f>
        <v>-85.2808081659201</v>
      </c>
      <c r="J999" s="1" t="n">
        <f aca="false">SQRT(G999^2+H999^2+I999^2)</f>
        <v>102.222352115336</v>
      </c>
      <c r="K999" s="1" t="n">
        <f aca="false">IF(D999&gt;=hwind,SQRT((G999-vxw)^2+(H999-vyw)^2+I999^2),J999)</f>
        <v>102.222352115336</v>
      </c>
      <c r="L999" s="1" t="n">
        <f aca="false">J999/1.467</f>
        <v>69.6812216191794</v>
      </c>
      <c r="M999" s="70" t="n">
        <f aca="false">cd0+cdspin*(spin/1000)*EXP(-A999/(tau*146.7/K999))</f>
        <v>0.452749660696806</v>
      </c>
      <c r="N999" s="71" t="n">
        <f aca="false">(romega/K999)*EXP(-A999/(tau*146.7/K999))</f>
        <v>0.645165878123319</v>
      </c>
      <c r="O999" s="71" t="n">
        <f aca="false">cl2_*N999/(cl0+cl1_*N999)</f>
        <v>0.34603748431231</v>
      </c>
      <c r="P999" s="71" t="n">
        <f aca="false">IF(D999&gt;=hwind,vxw,0)</f>
        <v>0</v>
      </c>
      <c r="Q999" s="71" t="n">
        <f aca="false">IF(D999&gt;=hwind,vyw,0)</f>
        <v>0</v>
      </c>
      <c r="R999" s="70" t="n">
        <f aca="false">-const*$M999*$K999*(G999-P999)</f>
        <v>-0.29258814874695</v>
      </c>
      <c r="S999" s="70" t="n">
        <f aca="false">-const*$M999*$K999*(H999-Q999)</f>
        <v>-13.9990547318874</v>
      </c>
      <c r="T999" s="70" t="n">
        <f aca="false">-const*$M999*$K999*I999</f>
        <v>21.1867365315453</v>
      </c>
      <c r="U999" s="72" t="n">
        <f aca="false">omega*EXP(-A999/tau)*30/PI()</f>
        <v>4719.26491023971</v>
      </c>
      <c r="V999" s="70" t="n">
        <f aca="false">const*($O999/omega)*K999*(wy*I999-wz*(H999-Q999))</f>
        <v>0.179532219238899</v>
      </c>
      <c r="W999" s="70" t="n">
        <f aca="false">const*($O999/omega)*K999*(wz*(G999-P999)-wx*I999)</f>
        <v>15.9713999141828</v>
      </c>
      <c r="X999" s="70" t="n">
        <f aca="false">const*($O999/omega)*K999*(wx*(H999-Q999)-wy*(G999-P999))</f>
        <v>10.5555204413006</v>
      </c>
      <c r="Y999" s="70" t="n">
        <f aca="false">R999+V999</f>
        <v>-0.113055929508051</v>
      </c>
      <c r="Z999" s="70" t="n">
        <f aca="false">S999+W999</f>
        <v>1.9723451822954</v>
      </c>
      <c r="AA999" s="70" t="n">
        <f aca="false">T999+X999-32.174</f>
        <v>-0.431743027154166</v>
      </c>
      <c r="AB999" s="0" t="n">
        <f aca="false">IF(($D999-height)*($D1000-height)&lt;0,1,0)</f>
        <v>0</v>
      </c>
    </row>
    <row r="1000" customFormat="false" ht="12.75" hidden="false" customHeight="false" outlineLevel="0" collapsed="false">
      <c r="A1000" s="0" t="n">
        <f aca="false">A999+dt</f>
        <v>9.67999999999984</v>
      </c>
      <c r="B1000" s="70" t="n">
        <f aca="false">B999+G999*dt+0.5*Y999*dt*dt</f>
        <v>19.2536373592458</v>
      </c>
      <c r="C1000" s="70" t="n">
        <f aca="false">C999+H999*dt+0.5*Z999*dt*dt</f>
        <v>509.204273736943</v>
      </c>
      <c r="D1000" s="70" t="n">
        <f aca="false">D999+I999*dt+0.5*AA999*dt*dt</f>
        <v>-443.598443140806</v>
      </c>
      <c r="E1000" s="1" t="n">
        <f aca="false">SQRT(B1000^2+C1000^2)</f>
        <v>509.568145534559</v>
      </c>
      <c r="F1000" s="1" t="n">
        <f aca="false">ATAN2(C1000,B1000)*180/PI()</f>
        <v>2.16539205763754</v>
      </c>
      <c r="G1000" s="69" t="n">
        <f aca="false">G999+Y999*dt</f>
        <v>1.17659465325753</v>
      </c>
      <c r="H1000" s="69" t="n">
        <f aca="false">H999+Z999*dt</f>
        <v>56.3686896702287</v>
      </c>
      <c r="I1000" s="69" t="n">
        <f aca="false">I999+AA999*dt</f>
        <v>-85.2851255961916</v>
      </c>
      <c r="J1000" s="1" t="n">
        <f aca="false">SQRT(G1000^2+H1000^2+I1000^2)</f>
        <v>102.236814299326</v>
      </c>
      <c r="K1000" s="1" t="n">
        <f aca="false">IF(D1000&gt;=hwind,SQRT((G1000-vxw)^2+(H1000-vyw)^2+I1000^2),J1000)</f>
        <v>102.236814299326</v>
      </c>
      <c r="L1000" s="1" t="n">
        <f aca="false">J1000/1.467</f>
        <v>69.6910799586405</v>
      </c>
      <c r="M1000" s="70" t="n">
        <f aca="false">cd0+cdspin*(spin/1000)*EXP(-A1000/(tau*146.7/K1000))</f>
        <v>0.452709539080586</v>
      </c>
      <c r="N1000" s="71" t="n">
        <f aca="false">(romega/K1000)*EXP(-A1000/(tau*146.7/K1000))</f>
        <v>0.644904285430459</v>
      </c>
      <c r="O1000" s="71" t="n">
        <f aca="false">cl2_*N1000/(cl0+cl1_*N1000)</f>
        <v>0.345998300507959</v>
      </c>
      <c r="P1000" s="71" t="n">
        <f aca="false">IF(D1000&gt;=hwind,vxw,0)</f>
        <v>0</v>
      </c>
      <c r="Q1000" s="71" t="n">
        <f aca="false">IF(D1000&gt;=hwind,vyw,0)</f>
        <v>0</v>
      </c>
      <c r="R1000" s="70" t="n">
        <f aca="false">-const*$M1000*$K1000*(G1000-P1000)</f>
        <v>-0.292322725973576</v>
      </c>
      <c r="S1000" s="70" t="n">
        <f aca="false">-const*$M1000*$K1000*(H1000-Q1000)</f>
        <v>-14.0046948015096</v>
      </c>
      <c r="T1000" s="70" t="n">
        <f aca="false">-const*$M1000*$K1000*I1000</f>
        <v>21.1889288551957</v>
      </c>
      <c r="U1000" s="72" t="n">
        <f aca="false">omega*EXP(-A1000/tau)*30/PI()</f>
        <v>4717.69208408855</v>
      </c>
      <c r="V1000" s="70" t="n">
        <f aca="false">const*($O1000/omega)*K1000*(wy*I1000-wz*(H1000-Q1000))</f>
        <v>0.179972261123009</v>
      </c>
      <c r="W1000" s="70" t="n">
        <f aca="false">const*($O1000/omega)*K1000*(wz*(G1000-P1000)-wx*I1000)</f>
        <v>15.9726893590472</v>
      </c>
      <c r="X1000" s="70" t="n">
        <f aca="false">const*($O1000/omega)*K1000*(wx*(H1000-Q1000)-wy*(G1000-P1000))</f>
        <v>10.5595356491975</v>
      </c>
      <c r="Y1000" s="70" t="n">
        <f aca="false">R1000+V1000</f>
        <v>-0.112350464850567</v>
      </c>
      <c r="Z1000" s="70" t="n">
        <f aca="false">S1000+W1000</f>
        <v>1.96799455753758</v>
      </c>
      <c r="AA1000" s="70" t="n">
        <f aca="false">T1000+X1000-32.174</f>
        <v>-0.425535495606813</v>
      </c>
      <c r="AB1000" s="0" t="n">
        <f aca="false">IF(($D1000-height)*($D1001-height)&lt;0,1,0)</f>
        <v>0</v>
      </c>
    </row>
    <row r="1001" customFormat="false" ht="12.75" hidden="false" customHeight="false" outlineLevel="0" collapsed="false">
      <c r="A1001" s="0" t="n">
        <f aca="false">A1000+dt</f>
        <v>9.68999999999984</v>
      </c>
      <c r="B1001" s="70" t="n">
        <f aca="false">B1000+G1000*dt+0.5*Y1000*dt*dt</f>
        <v>19.2653976882551</v>
      </c>
      <c r="C1001" s="70" t="n">
        <f aca="false">C1000+H1000*dt+0.5*Z1000*dt*dt</f>
        <v>509.768059033374</v>
      </c>
      <c r="D1001" s="70" t="n">
        <f aca="false">D1000+I1000*dt+0.5*AA1000*dt*dt</f>
        <v>-444.451315673543</v>
      </c>
      <c r="E1001" s="1" t="n">
        <f aca="false">SQRT(B1001^2+C1001^2)</f>
        <v>510.131972688185</v>
      </c>
      <c r="F1001" s="1" t="n">
        <f aca="false">ATAN2(C1001,B1001)*180/PI()</f>
        <v>2.16431941453157</v>
      </c>
      <c r="G1001" s="69" t="n">
        <f aca="false">G1000+Y1000*dt</f>
        <v>1.17547114860903</v>
      </c>
      <c r="H1001" s="69" t="n">
        <f aca="false">H1000+Z1000*dt</f>
        <v>56.3883696158041</v>
      </c>
      <c r="I1001" s="69" t="n">
        <f aca="false">I1000+AA1000*dt</f>
        <v>-85.2893809511477</v>
      </c>
      <c r="J1001" s="1" t="n">
        <f aca="false">SQRT(G1001^2+H1001^2+I1001^2)</f>
        <v>102.251202747839</v>
      </c>
      <c r="K1001" s="1" t="n">
        <f aca="false">IF(D1001&gt;=hwind,SQRT((G1001-vxw)^2+(H1001-vyw)^2+I1001^2),J1001)</f>
        <v>102.251202747839</v>
      </c>
      <c r="L1001" s="1" t="n">
        <f aca="false">J1001/1.467</f>
        <v>69.7008880353369</v>
      </c>
      <c r="M1001" s="70" t="n">
        <f aca="false">cd0+cdspin*(spin/1000)*EXP(-A1001/(tau*146.7/K1001))</f>
        <v>0.452669442732903</v>
      </c>
      <c r="N1001" s="71" t="n">
        <f aca="false">(romega/K1001)*EXP(-A1001/(tau*146.7/K1001))</f>
        <v>0.644643338858956</v>
      </c>
      <c r="O1001" s="71" t="n">
        <f aca="false">cl2_*N1001/(cl0+cl1_*N1001)</f>
        <v>0.345959190653211</v>
      </c>
      <c r="P1001" s="71" t="n">
        <f aca="false">IF(D1001&gt;=hwind,vxw,0)</f>
        <v>0</v>
      </c>
      <c r="Q1001" s="71" t="n">
        <f aca="false">IF(D1001&gt;=hwind,vyw,0)</f>
        <v>0</v>
      </c>
      <c r="R1001" s="70" t="n">
        <f aca="false">-const*$M1001*$K1001*(G1001-P1001)</f>
        <v>-0.292058824690672</v>
      </c>
      <c r="S1001" s="70" t="n">
        <f aca="false">-const*$M1001*$K1001*(H1001-Q1001)</f>
        <v>-14.0103149070931</v>
      </c>
      <c r="T1001" s="70" t="n">
        <f aca="false">-const*$M1001*$K1001*I1001</f>
        <v>21.1910912391711</v>
      </c>
      <c r="U1001" s="72" t="n">
        <f aca="false">omega*EXP(-A1001/tau)*30/PI()</f>
        <v>4716.1197821254</v>
      </c>
      <c r="V1001" s="70" t="n">
        <f aca="false">const*($O1001/omega)*K1001*(wy*I1001-wz*(H1001-Q1001))</f>
        <v>0.180412036693368</v>
      </c>
      <c r="W1001" s="70" t="n">
        <f aca="false">const*($O1001/omega)*K1001*(wz*(G1001-P1001)-wx*I1001)</f>
        <v>15.9739584089221</v>
      </c>
      <c r="X1001" s="70" t="n">
        <f aca="false">const*($O1001/omega)*K1001*(wx*(H1001-Q1001)-wy*(G1001-P1001))</f>
        <v>10.5635371025829</v>
      </c>
      <c r="Y1001" s="70" t="n">
        <f aca="false">R1001+V1001</f>
        <v>-0.111646787997304</v>
      </c>
      <c r="Z1001" s="70" t="n">
        <f aca="false">S1001+W1001</f>
        <v>1.96364350182896</v>
      </c>
      <c r="AA1001" s="70" t="n">
        <f aca="false">T1001+X1001-32.174</f>
        <v>-0.419371658245947</v>
      </c>
      <c r="AB1001" s="0" t="n">
        <f aca="false">IF(($D1001-height)*($D1002-height)&lt;0,1,0)</f>
        <v>0</v>
      </c>
    </row>
    <row r="1002" customFormat="false" ht="12.75" hidden="false" customHeight="false" outlineLevel="0" collapsed="false">
      <c r="A1002" s="0" t="n">
        <f aca="false">A1001+dt</f>
        <v>9.69999999999984</v>
      </c>
      <c r="B1002" s="70" t="n">
        <f aca="false">B1001+G1001*dt+0.5*Y1001*dt*dt</f>
        <v>19.2771468174018</v>
      </c>
      <c r="C1002" s="70" t="n">
        <f aca="false">C1001+H1001*dt+0.5*Z1001*dt*dt</f>
        <v>510.332040911707</v>
      </c>
      <c r="D1002" s="70" t="n">
        <f aca="false">D1001+I1001*dt+0.5*AA1001*dt*dt</f>
        <v>-445.304230451637</v>
      </c>
      <c r="E1002" s="1" t="n">
        <f aca="false">SQRT(B1002^2+C1002^2)</f>
        <v>510.695996039256</v>
      </c>
      <c r="F1002" s="1" t="n">
        <f aca="false">ATAN2(C1002,B1002)*180/PI()</f>
        <v>2.1632470517668</v>
      </c>
      <c r="G1002" s="69" t="n">
        <f aca="false">G1001+Y1001*dt</f>
        <v>1.17435468072905</v>
      </c>
      <c r="H1002" s="69" t="n">
        <f aca="false">H1001+Z1001*dt</f>
        <v>56.4080060508224</v>
      </c>
      <c r="I1002" s="69" t="n">
        <f aca="false">I1001+AA1001*dt</f>
        <v>-85.2935746677301</v>
      </c>
      <c r="J1002" s="1" t="n">
        <f aca="false">SQRT(G1002^2+H1002^2+I1002^2)</f>
        <v>102.265517820746</v>
      </c>
      <c r="K1002" s="1" t="n">
        <f aca="false">IF(D1002&gt;=hwind,SQRT((G1002-vxw)^2+(H1002-vyw)^2+I1002^2),J1002)</f>
        <v>102.265517820746</v>
      </c>
      <c r="L1002" s="1" t="n">
        <f aca="false">J1002/1.467</f>
        <v>69.7106460945784</v>
      </c>
      <c r="M1002" s="70" t="n">
        <f aca="false">cd0+cdspin*(spin/1000)*EXP(-A1002/(tau*146.7/K1002))</f>
        <v>0.452629371595227</v>
      </c>
      <c r="N1002" s="71" t="n">
        <f aca="false">(romega/K1002)*EXP(-A1002/(tau*146.7/K1002))</f>
        <v>0.644383035055674</v>
      </c>
      <c r="O1002" s="71" t="n">
        <f aca="false">cl2_*N1002/(cl0+cl1_*N1002)</f>
        <v>0.345920154394576</v>
      </c>
      <c r="P1002" s="71" t="n">
        <f aca="false">IF(D1002&gt;=hwind,vxw,0)</f>
        <v>0</v>
      </c>
      <c r="Q1002" s="71" t="n">
        <f aca="false">IF(D1002&gt;=hwind,vyw,0)</f>
        <v>0</v>
      </c>
      <c r="R1002" s="70" t="n">
        <f aca="false">-const*$M1002*$K1002*(G1002-P1002)</f>
        <v>-0.291796442360273</v>
      </c>
      <c r="S1002" s="70" t="n">
        <f aca="false">-const*$M1002*$K1002*(H1002-Q1002)</f>
        <v>-14.0159150862739</v>
      </c>
      <c r="T1002" s="70" t="n">
        <f aca="false">-const*$M1002*$K1002*I1002</f>
        <v>21.1932238638356</v>
      </c>
      <c r="U1002" s="72" t="n">
        <f aca="false">omega*EXP(-A1002/tau)*30/PI()</f>
        <v>4714.54800417557</v>
      </c>
      <c r="V1002" s="70" t="n">
        <f aca="false">const*($O1002/omega)*K1002*(wy*I1002-wz*(H1002-Q1002))</f>
        <v>0.18085153926504</v>
      </c>
      <c r="W1002" s="70" t="n">
        <f aca="false">const*($O1002/omega)*K1002*(wz*(G1002-P1002)-wx*I1002)</f>
        <v>15.9752071891681</v>
      </c>
      <c r="X1002" s="70" t="n">
        <f aca="false">const*($O1002/omega)*K1002*(wx*(H1002-Q1002)-wy*(G1002-P1002))</f>
        <v>10.567524824146</v>
      </c>
      <c r="Y1002" s="70" t="n">
        <f aca="false">R1002+V1002</f>
        <v>-0.110944903095232</v>
      </c>
      <c r="Z1002" s="70" t="n">
        <f aca="false">S1002+W1002</f>
        <v>1.95929210289415</v>
      </c>
      <c r="AA1002" s="70" t="n">
        <f aca="false">T1002+X1002-32.174</f>
        <v>-0.413251312018474</v>
      </c>
      <c r="AB1002" s="0" t="n">
        <f aca="false">IF(($D1002-height)*($D1003-height)&lt;0,1,0)</f>
        <v>0</v>
      </c>
    </row>
    <row r="1003" customFormat="false" ht="12.75" hidden="false" customHeight="false" outlineLevel="0" collapsed="false">
      <c r="A1003" s="0" t="n">
        <f aca="false">A1002+dt</f>
        <v>9.70999999999984</v>
      </c>
      <c r="B1003" s="70" t="n">
        <f aca="false">B1002+G1002*dt+0.5*Y1002*dt*dt</f>
        <v>19.2888848169639</v>
      </c>
      <c r="C1003" s="70" t="n">
        <f aca="false">C1002+H1002*dt+0.5*Z1002*dt*dt</f>
        <v>510.89621893682</v>
      </c>
      <c r="D1003" s="70" t="n">
        <f aca="false">D1002+I1002*dt+0.5*AA1002*dt*dt</f>
        <v>-446.15718686088</v>
      </c>
      <c r="E1003" s="1" t="n">
        <f aca="false">SQRT(B1003^2+C1003^2)</f>
        <v>511.26021515606</v>
      </c>
      <c r="F1003" s="1" t="n">
        <f aca="false">ATAN2(C1003,B1003)*180/PI()</f>
        <v>2.16217497935965</v>
      </c>
      <c r="G1003" s="69" t="n">
        <f aca="false">G1002+Y1002*dt</f>
        <v>1.1732452316981</v>
      </c>
      <c r="H1003" s="69" t="n">
        <f aca="false">H1002+Z1002*dt</f>
        <v>56.4275989718513</v>
      </c>
      <c r="I1003" s="69" t="n">
        <f aca="false">I1002+AA1002*dt</f>
        <v>-85.2977071808503</v>
      </c>
      <c r="J1003" s="1" t="n">
        <f aca="false">SQRT(G1003^2+H1003^2+I1003^2)</f>
        <v>102.279759876585</v>
      </c>
      <c r="K1003" s="1" t="n">
        <f aca="false">IF(D1003&gt;=hwind,SQRT((G1003-vxw)^2+(H1003-vyw)^2+I1003^2),J1003)</f>
        <v>102.279759876585</v>
      </c>
      <c r="L1003" s="1" t="n">
        <f aca="false">J1003/1.467</f>
        <v>69.7203543807668</v>
      </c>
      <c r="M1003" s="70" t="n">
        <f aca="false">cd0+cdspin*(spin/1000)*EXP(-A1003/(tau*146.7/K1003))</f>
        <v>0.452589325609035</v>
      </c>
      <c r="N1003" s="71" t="n">
        <f aca="false">(romega/K1003)*EXP(-A1003/(tau*146.7/K1003))</f>
        <v>0.644123370684206</v>
      </c>
      <c r="O1003" s="71" t="n">
        <f aca="false">cl2_*N1003/(cl0+cl1_*N1003)</f>
        <v>0.345881191379757</v>
      </c>
      <c r="P1003" s="71" t="n">
        <f aca="false">IF(D1003&gt;=hwind,vxw,0)</f>
        <v>0</v>
      </c>
      <c r="Q1003" s="71" t="n">
        <f aca="false">IF(D1003&gt;=hwind,vyw,0)</f>
        <v>0</v>
      </c>
      <c r="R1003" s="70" t="n">
        <f aca="false">-const*$M1003*$K1003*(G1003-P1003)</f>
        <v>-0.291535576417724</v>
      </c>
      <c r="S1003" s="70" t="n">
        <f aca="false">-const*$M1003*$K1003*(H1003-Q1003)</f>
        <v>-14.0214953768165</v>
      </c>
      <c r="T1003" s="70" t="n">
        <f aca="false">-const*$M1003*$K1003*I1003</f>
        <v>21.1953269088404</v>
      </c>
      <c r="U1003" s="72" t="n">
        <f aca="false">omega*EXP(-A1003/tau)*30/PI()</f>
        <v>4712.97675006441</v>
      </c>
      <c r="V1003" s="70" t="n">
        <f aca="false">const*($O1003/omega)*K1003*(wy*I1003-wz*(H1003-Q1003))</f>
        <v>0.181290762207399</v>
      </c>
      <c r="W1003" s="70" t="n">
        <f aca="false">const*($O1003/omega)*K1003*(wz*(G1003-P1003)-wx*I1003)</f>
        <v>15.9764358246198</v>
      </c>
      <c r="X1003" s="70" t="n">
        <f aca="false">const*($O1003/omega)*K1003*(wx*(H1003-Q1003)-wy*(G1003-P1003))</f>
        <v>10.5714988366759</v>
      </c>
      <c r="Y1003" s="70" t="n">
        <f aca="false">R1003+V1003</f>
        <v>-0.110244814210326</v>
      </c>
      <c r="Z1003" s="70" t="n">
        <f aca="false">S1003+W1003</f>
        <v>1.95494044780339</v>
      </c>
      <c r="AA1003" s="70" t="n">
        <f aca="false">T1003+X1003-32.174</f>
        <v>-0.407174254483707</v>
      </c>
      <c r="AB1003" s="0" t="n">
        <f aca="false">IF(($D1003-height)*($D1004-height)&lt;0,1,0)</f>
        <v>0</v>
      </c>
    </row>
    <row r="1004" customFormat="false" ht="12.75" hidden="false" customHeight="false" outlineLevel="0" collapsed="false">
      <c r="A1004" s="0" t="n">
        <f aca="false">A1003+dt</f>
        <v>9.71999999999984</v>
      </c>
      <c r="B1004" s="70" t="n">
        <f aca="false">B1003+G1003*dt+0.5*Y1003*dt*dt</f>
        <v>19.3006117570402</v>
      </c>
      <c r="C1004" s="70" t="n">
        <f aca="false">C1003+H1003*dt+0.5*Z1003*dt*dt</f>
        <v>511.460592673561</v>
      </c>
      <c r="D1004" s="70" t="n">
        <f aca="false">D1003+I1003*dt+0.5*AA1003*dt*dt</f>
        <v>-447.010184291401</v>
      </c>
      <c r="E1004" s="1" t="n">
        <f aca="false">SQRT(B1004^2+C1004^2)</f>
        <v>511.824629606847</v>
      </c>
      <c r="F1004" s="1" t="n">
        <f aca="false">ATAN2(C1004,B1004)*180/PI()</f>
        <v>2.16110320725815</v>
      </c>
      <c r="G1004" s="69" t="n">
        <f aca="false">G1003+Y1003*dt</f>
        <v>1.172142783556</v>
      </c>
      <c r="H1004" s="69" t="n">
        <f aca="false">H1003+Z1003*dt</f>
        <v>56.4471483763294</v>
      </c>
      <c r="I1004" s="69" t="n">
        <f aca="false">I1003+AA1003*dt</f>
        <v>-85.3017789233951</v>
      </c>
      <c r="J1004" s="1" t="n">
        <f aca="false">SQRT(G1004^2+H1004^2+I1004^2)</f>
        <v>102.293929272563</v>
      </c>
      <c r="K1004" s="1" t="n">
        <f aca="false">IF(D1004&gt;=hwind,SQRT((G1004-vxw)^2+(H1004-vyw)^2+I1004^2),J1004)</f>
        <v>102.293929272563</v>
      </c>
      <c r="L1004" s="1" t="n">
        <f aca="false">J1004/1.467</f>
        <v>69.7300131373982</v>
      </c>
      <c r="M1004" s="70" t="n">
        <f aca="false">cd0+cdspin*(spin/1000)*EXP(-A1004/(tau*146.7/K1004))</f>
        <v>0.452549304715814</v>
      </c>
      <c r="N1004" s="71" t="n">
        <f aca="false">(romega/K1004)*EXP(-A1004/(tau*146.7/K1004))</f>
        <v>0.643864342424798</v>
      </c>
      <c r="O1004" s="71" t="n">
        <f aca="false">cl2_*N1004/(cl0+cl1_*N1004)</f>
        <v>0.345842301257654</v>
      </c>
      <c r="P1004" s="71" t="n">
        <f aca="false">IF(D1004&gt;=hwind,vxw,0)</f>
        <v>0</v>
      </c>
      <c r="Q1004" s="71" t="n">
        <f aca="false">IF(D1004&gt;=hwind,vyw,0)</f>
        <v>0</v>
      </c>
      <c r="R1004" s="70" t="n">
        <f aca="false">-const*$M1004*$K1004*(G1004-P1004)</f>
        <v>-0.291276224272008</v>
      </c>
      <c r="S1004" s="70" t="n">
        <f aca="false">-const*$M1004*$K1004*(H1004-Q1004)</f>
        <v>-14.0270558166121</v>
      </c>
      <c r="T1004" s="70" t="n">
        <f aca="false">-const*$M1004*$K1004*I1004</f>
        <v>21.1974005531256</v>
      </c>
      <c r="U1004" s="72" t="n">
        <f aca="false">omega*EXP(-A1004/tau)*30/PI()</f>
        <v>4711.40601961735</v>
      </c>
      <c r="V1004" s="70" t="n">
        <f aca="false">const*($O1004/omega)*K1004*(wy*I1004-wz*(H1004-Q1004))</f>
        <v>0.181729698943887</v>
      </c>
      <c r="W1004" s="70" t="n">
        <f aca="false">const*($O1004/omega)*K1004*(wz*(G1004-P1004)-wx*I1004)</f>
        <v>15.9776444395874</v>
      </c>
      <c r="X1004" s="70" t="n">
        <f aca="false">const*($O1004/omega)*K1004*(wx*(H1004-Q1004)-wy*(G1004-P1004))</f>
        <v>10.5754591630607</v>
      </c>
      <c r="Y1004" s="70" t="n">
        <f aca="false">R1004+V1004</f>
        <v>-0.109546525328121</v>
      </c>
      <c r="Z1004" s="70" t="n">
        <f aca="false">S1004+W1004</f>
        <v>1.95058862297533</v>
      </c>
      <c r="AA1004" s="70" t="n">
        <f aca="false">T1004+X1004-32.174</f>
        <v>-0.401140283813689</v>
      </c>
      <c r="AB1004" s="0" t="n">
        <f aca="false">IF(($D1004-height)*($D1005-height)&lt;0,1,0)</f>
        <v>0</v>
      </c>
    </row>
    <row r="1005" customFormat="false" ht="12.75" hidden="false" customHeight="false" outlineLevel="0" collapsed="false">
      <c r="A1005" s="0" t="n">
        <f aca="false">A1004+dt</f>
        <v>9.72999999999984</v>
      </c>
      <c r="B1005" s="70" t="n">
        <f aca="false">B1004+G1004*dt+0.5*Y1004*dt*dt</f>
        <v>19.3123277075495</v>
      </c>
      <c r="C1005" s="70" t="n">
        <f aca="false">C1004+H1004*dt+0.5*Z1004*dt*dt</f>
        <v>512.025161686755</v>
      </c>
      <c r="D1005" s="70" t="n">
        <f aca="false">D1004+I1004*dt+0.5*AA1004*dt*dt</f>
        <v>-447.863222137649</v>
      </c>
      <c r="E1005" s="1" t="n">
        <f aca="false">SQRT(B1005^2+C1005^2)</f>
        <v>512.389238959828</v>
      </c>
      <c r="F1005" s="1" t="n">
        <f aca="false">ATAN2(C1005,B1005)*180/PI()</f>
        <v>2.16003174534221</v>
      </c>
      <c r="G1005" s="69" t="n">
        <f aca="false">G1004+Y1004*dt</f>
        <v>1.17104731830272</v>
      </c>
      <c r="H1005" s="69" t="n">
        <f aca="false">H1004+Z1004*dt</f>
        <v>56.4666542625591</v>
      </c>
      <c r="I1005" s="69" t="n">
        <f aca="false">I1004+AA1004*dt</f>
        <v>-85.3057903262333</v>
      </c>
      <c r="J1005" s="1" t="n">
        <f aca="false">SQRT(G1005^2+H1005^2+I1005^2)</f>
        <v>102.308026364564</v>
      </c>
      <c r="K1005" s="1" t="n">
        <f aca="false">IF(D1005&gt;=hwind,SQRT((G1005-vxw)^2+(H1005-vyw)^2+I1005^2),J1005)</f>
        <v>102.308026364564</v>
      </c>
      <c r="L1005" s="1" t="n">
        <f aca="false">J1005/1.467</f>
        <v>69.7396226070649</v>
      </c>
      <c r="M1005" s="70" t="n">
        <f aca="false">cd0+cdspin*(spin/1000)*EXP(-A1005/(tau*146.7/K1005))</f>
        <v>0.452509308857059</v>
      </c>
      <c r="N1005" s="71" t="n">
        <f aca="false">(romega/K1005)*EXP(-A1005/(tau*146.7/K1005))</f>
        <v>0.64360594697425</v>
      </c>
      <c r="O1005" s="71" t="n">
        <f aca="false">cl2_*N1005/(cl0+cl1_*N1005)</f>
        <v>0.345803483678355</v>
      </c>
      <c r="P1005" s="71" t="n">
        <f aca="false">IF(D1005&gt;=hwind,vxw,0)</f>
        <v>0</v>
      </c>
      <c r="Q1005" s="71" t="n">
        <f aca="false">IF(D1005&gt;=hwind,vyw,0)</f>
        <v>0</v>
      </c>
      <c r="R1005" s="70" t="n">
        <f aca="false">-const*$M1005*$K1005*(G1005-P1005)</f>
        <v>-0.291018383306061</v>
      </c>
      <c r="S1005" s="70" t="n">
        <f aca="false">-const*$M1005*$K1005*(H1005-Q1005)</f>
        <v>-14.0325964436771</v>
      </c>
      <c r="T1005" s="70" t="n">
        <f aca="false">-const*$M1005*$K1005*I1005</f>
        <v>21.1994449749202</v>
      </c>
      <c r="U1005" s="72" t="n">
        <f aca="false">omega*EXP(-A1005/tau)*30/PI()</f>
        <v>4709.83581265984</v>
      </c>
      <c r="V1005" s="70" t="n">
        <f aca="false">const*($O1005/omega)*K1005*(wy*I1005-wz*(H1005-Q1005))</f>
        <v>0.182168342951783</v>
      </c>
      <c r="W1005" s="70" t="n">
        <f aca="false">const*($O1005/omega)*K1005*(wz*(G1005-P1005)-wx*I1005)</f>
        <v>15.9788331578568</v>
      </c>
      <c r="X1005" s="70" t="n">
        <f aca="false">const*($O1005/omega)*K1005*(wx*(H1005-Q1005)-wy*(G1005-P1005))</f>
        <v>10.5794058262863</v>
      </c>
      <c r="Y1005" s="70" t="n">
        <f aca="false">R1005+V1005</f>
        <v>-0.108850040354278</v>
      </c>
      <c r="Z1005" s="70" t="n">
        <f aca="false">S1005+W1005</f>
        <v>1.94623671417972</v>
      </c>
      <c r="AA1005" s="70" t="n">
        <f aca="false">T1005+X1005-32.174</f>
        <v>-0.395149198793547</v>
      </c>
      <c r="AB1005" s="0" t="n">
        <f aca="false">IF(($D1005-height)*($D1006-height)&lt;0,1,0)</f>
        <v>0</v>
      </c>
    </row>
    <row r="1006" customFormat="false" ht="12.75" hidden="false" customHeight="false" outlineLevel="0" collapsed="false">
      <c r="A1006" s="0" t="n">
        <f aca="false">A1005+dt</f>
        <v>9.73999999999984</v>
      </c>
      <c r="B1006" s="70" t="n">
        <f aca="false">B1005+G1005*dt+0.5*Y1005*dt*dt</f>
        <v>19.3240327382305</v>
      </c>
      <c r="C1006" s="70" t="n">
        <f aca="false">C1005+H1005*dt+0.5*Z1005*dt*dt</f>
        <v>512.589925541217</v>
      </c>
      <c r="D1006" s="70" t="n">
        <f aca="false">D1005+I1005*dt+0.5*AA1005*dt*dt</f>
        <v>-448.716299798372</v>
      </c>
      <c r="E1006" s="1" t="n">
        <f aca="false">SQRT(B1006^2+C1006^2)</f>
        <v>512.954042783189</v>
      </c>
      <c r="F1006" s="1" t="n">
        <f aca="false">ATAN2(C1006,B1006)*180/PI()</f>
        <v>2.15896060342385</v>
      </c>
      <c r="G1006" s="69" t="n">
        <f aca="false">G1005+Y1005*dt</f>
        <v>1.16995881789917</v>
      </c>
      <c r="H1006" s="69" t="n">
        <f aca="false">H1005+Z1005*dt</f>
        <v>56.4861166297009</v>
      </c>
      <c r="I1006" s="69" t="n">
        <f aca="false">I1005+AA1005*dt</f>
        <v>-85.3097418182212</v>
      </c>
      <c r="J1006" s="1" t="n">
        <f aca="false">SQRT(G1006^2+H1006^2+I1006^2)</f>
        <v>102.322051507147</v>
      </c>
      <c r="K1006" s="1" t="n">
        <f aca="false">IF(D1006&gt;=hwind,SQRT((G1006-vxw)^2+(H1006-vyw)^2+I1006^2),J1006)</f>
        <v>102.322051507147</v>
      </c>
      <c r="L1006" s="1" t="n">
        <f aca="false">J1006/1.467</f>
        <v>69.749183031457</v>
      </c>
      <c r="M1006" s="70" t="n">
        <f aca="false">cd0+cdspin*(spin/1000)*EXP(-A1006/(tau*146.7/K1006))</f>
        <v>0.452469337974276</v>
      </c>
      <c r="N1006" s="71" t="n">
        <f aca="false">(romega/K1006)*EXP(-A1006/(tau*146.7/K1006))</f>
        <v>0.643348181045839</v>
      </c>
      <c r="O1006" s="71" t="n">
        <f aca="false">cl2_*N1006/(cl0+cl1_*N1006)</f>
        <v>0.345764738293139</v>
      </c>
      <c r="P1006" s="71" t="n">
        <f aca="false">IF(D1006&gt;=hwind,vxw,0)</f>
        <v>0</v>
      </c>
      <c r="Q1006" s="71" t="n">
        <f aca="false">IF(D1006&gt;=hwind,vyw,0)</f>
        <v>0</v>
      </c>
      <c r="R1006" s="70" t="n">
        <f aca="false">-const*$M1006*$K1006*(G1006-P1006)</f>
        <v>-0.2907620508771</v>
      </c>
      <c r="S1006" s="70" t="n">
        <f aca="false">-const*$M1006*$K1006*(H1006-Q1006)</f>
        <v>-14.0381172961511</v>
      </c>
      <c r="T1006" s="70" t="n">
        <f aca="false">-const*$M1006*$K1006*I1006</f>
        <v>21.2014603517434</v>
      </c>
      <c r="U1006" s="72" t="n">
        <f aca="false">omega*EXP(-A1006/tau)*30/PI()</f>
        <v>4708.26612901742</v>
      </c>
      <c r="V1006" s="70" t="n">
        <f aca="false">const*($O1006/omega)*K1006*(wy*I1006-wz*(H1006-Q1006))</f>
        <v>0.18260668776196</v>
      </c>
      <c r="W1006" s="70" t="n">
        <f aca="false">const*($O1006/omega)*K1006*(wz*(G1006-P1006)-wx*I1006)</f>
        <v>15.9800021026912</v>
      </c>
      <c r="X1006" s="70" t="n">
        <f aca="false">const*($O1006/omega)*K1006*(wx*(H1006-Q1006)-wy*(G1006-P1006))</f>
        <v>10.5833388494349</v>
      </c>
      <c r="Y1006" s="70" t="n">
        <f aca="false">R1006+V1006</f>
        <v>-0.10815536311514</v>
      </c>
      <c r="Z1006" s="70" t="n">
        <f aca="false">S1006+W1006</f>
        <v>1.94188480654014</v>
      </c>
      <c r="AA1006" s="70" t="n">
        <f aca="false">T1006+X1006-32.174</f>
        <v>-0.389200798821768</v>
      </c>
      <c r="AB1006" s="0" t="n">
        <f aca="false">IF(($D1006-height)*($D1007-height)&lt;0,1,0)</f>
        <v>0</v>
      </c>
    </row>
    <row r="1007" customFormat="false" ht="12.75" hidden="false" customHeight="false" outlineLevel="0" collapsed="false">
      <c r="A1007" s="0" t="n">
        <f aca="false">A1006+dt</f>
        <v>9.74999999999984</v>
      </c>
      <c r="B1007" s="70" t="n">
        <f aca="false">B1006+G1006*dt+0.5*Y1006*dt*dt</f>
        <v>19.3357269186413</v>
      </c>
      <c r="C1007" s="70" t="n">
        <f aca="false">C1006+H1006*dt+0.5*Z1006*dt*dt</f>
        <v>513.154883801754</v>
      </c>
      <c r="D1007" s="70" t="n">
        <f aca="false">D1006+I1006*dt+0.5*AA1006*dt*dt</f>
        <v>-449.569416676594</v>
      </c>
      <c r="E1007" s="1" t="n">
        <f aca="false">SQRT(B1007^2+C1007^2)</f>
        <v>513.5190406451</v>
      </c>
      <c r="F1007" s="1" t="n">
        <f aca="false">ATAN2(C1007,B1007)*180/PI()</f>
        <v>2.15788979124752</v>
      </c>
      <c r="G1007" s="69" t="n">
        <f aca="false">G1006+Y1006*dt</f>
        <v>1.16887726426802</v>
      </c>
      <c r="H1007" s="69" t="n">
        <f aca="false">H1006+Z1006*dt</f>
        <v>56.5055354777663</v>
      </c>
      <c r="I1007" s="69" t="n">
        <f aca="false">I1006+AA1006*dt</f>
        <v>-85.3136338262094</v>
      </c>
      <c r="J1007" s="1" t="n">
        <f aca="false">SQRT(G1007^2+H1007^2+I1007^2)</f>
        <v>102.336005053552</v>
      </c>
      <c r="K1007" s="1" t="n">
        <f aca="false">IF(D1007&gt;=hwind,SQRT((G1007-vxw)^2+(H1007-vyw)^2+I1007^2),J1007)</f>
        <v>102.336005053552</v>
      </c>
      <c r="L1007" s="1" t="n">
        <f aca="false">J1007/1.467</f>
        <v>69.7586946513645</v>
      </c>
      <c r="M1007" s="70" t="n">
        <f aca="false">cd0+cdspin*(spin/1000)*EXP(-A1007/(tau*146.7/K1007))</f>
        <v>0.452429392008986</v>
      </c>
      <c r="N1007" s="71" t="n">
        <f aca="false">(romega/K1007)*EXP(-A1007/(tau*146.7/K1007))</f>
        <v>0.643091041369233</v>
      </c>
      <c r="O1007" s="71" t="n">
        <f aca="false">cl2_*N1007/(cl0+cl1_*N1007)</f>
        <v>0.345726064754469</v>
      </c>
      <c r="P1007" s="71" t="n">
        <f aca="false">IF(D1007&gt;=hwind,vxw,0)</f>
        <v>0</v>
      </c>
      <c r="Q1007" s="71" t="n">
        <f aca="false">IF(D1007&gt;=hwind,vyw,0)</f>
        <v>0</v>
      </c>
      <c r="R1007" s="70" t="n">
        <f aca="false">-const*$M1007*$K1007*(G1007-P1007)</f>
        <v>-0.290507224316931</v>
      </c>
      <c r="S1007" s="70" t="n">
        <f aca="false">-const*$M1007*$K1007*(H1007-Q1007)</f>
        <v>-14.0436184122953</v>
      </c>
      <c r="T1007" s="70" t="n">
        <f aca="false">-const*$M1007*$K1007*I1007</f>
        <v>21.2034468604055</v>
      </c>
      <c r="U1007" s="72" t="n">
        <f aca="false">omega*EXP(-A1007/tau)*30/PI()</f>
        <v>4706.6969685157</v>
      </c>
      <c r="V1007" s="70" t="n">
        <f aca="false">const*($O1007/omega)*K1007*(wy*I1007-wz*(H1007-Q1007))</f>
        <v>0.183044726958648</v>
      </c>
      <c r="W1007" s="70" t="n">
        <f aca="false">const*($O1007/omega)*K1007*(wz*(G1007-P1007)-wx*I1007)</f>
        <v>15.9811513968321</v>
      </c>
      <c r="X1007" s="70" t="n">
        <f aca="false">const*($O1007/omega)*K1007*(wx*(H1007-Q1007)-wy*(G1007-P1007))</f>
        <v>10.587258255684</v>
      </c>
      <c r="Y1007" s="70" t="n">
        <f aca="false">R1007+V1007</f>
        <v>-0.107462497358284</v>
      </c>
      <c r="Z1007" s="70" t="n">
        <f aca="false">S1007+W1007</f>
        <v>1.93753298453681</v>
      </c>
      <c r="AA1007" s="70" t="n">
        <f aca="false">T1007+X1007-32.174</f>
        <v>-0.383294883910473</v>
      </c>
      <c r="AB1007" s="0" t="n">
        <f aca="false">IF(($D1007-height)*($D1008-height)&lt;0,1,0)</f>
        <v>0</v>
      </c>
    </row>
    <row r="1008" customFormat="false" ht="12.75" hidden="false" customHeight="false" outlineLevel="0" collapsed="false">
      <c r="A1008" s="0" t="n">
        <f aca="false">A1007+dt</f>
        <v>9.75999999999984</v>
      </c>
      <c r="B1008" s="70" t="n">
        <f aca="false">B1007+G1007*dt+0.5*Y1007*dt*dt</f>
        <v>19.3474103181591</v>
      </c>
      <c r="C1008" s="70" t="n">
        <f aca="false">C1007+H1007*dt+0.5*Z1007*dt*dt</f>
        <v>513.720036033181</v>
      </c>
      <c r="D1008" s="70" t="n">
        <f aca="false">D1007+I1007*dt+0.5*AA1007*dt*dt</f>
        <v>-450.4225721796</v>
      </c>
      <c r="E1008" s="1" t="n">
        <f aca="false">SQRT(B1008^2+C1008^2)</f>
        <v>514.084232113719</v>
      </c>
      <c r="F1008" s="1" t="n">
        <f aca="false">ATAN2(C1008,B1008)*180/PI()</f>
        <v>2.15681931849028</v>
      </c>
      <c r="G1008" s="69" t="n">
        <f aca="false">G1007+Y1007*dt</f>
        <v>1.16780263929444</v>
      </c>
      <c r="H1008" s="69" t="n">
        <f aca="false">H1007+Z1007*dt</f>
        <v>56.5249108076117</v>
      </c>
      <c r="I1008" s="69" t="n">
        <f aca="false">I1007+AA1007*dt</f>
        <v>-85.3174667750485</v>
      </c>
      <c r="J1008" s="1" t="n">
        <f aca="false">SQRT(G1008^2+H1008^2+I1008^2)</f>
        <v>102.349887355699</v>
      </c>
      <c r="K1008" s="1" t="n">
        <f aca="false">IF(D1008&gt;=hwind,SQRT((G1008-vxw)^2+(H1008-vyw)^2+I1008^2),J1008)</f>
        <v>102.349887355699</v>
      </c>
      <c r="L1008" s="1" t="n">
        <f aca="false">J1008/1.467</f>
        <v>69.7681577066797</v>
      </c>
      <c r="M1008" s="70" t="n">
        <f aca="false">cd0+cdspin*(spin/1000)*EXP(-A1008/(tau*146.7/K1008))</f>
        <v>0.45238947090272</v>
      </c>
      <c r="N1008" s="71" t="n">
        <f aca="false">(romega/K1008)*EXP(-A1008/(tau*146.7/K1008))</f>
        <v>0.642834524690399</v>
      </c>
      <c r="O1008" s="71" t="n">
        <f aca="false">cl2_*N1008/(cl0+cl1_*N1008)</f>
        <v>0.345687462715993</v>
      </c>
      <c r="P1008" s="71" t="n">
        <f aca="false">IF(D1008&gt;=hwind,vxw,0)</f>
        <v>0</v>
      </c>
      <c r="Q1008" s="71" t="n">
        <f aca="false">IF(D1008&gt;=hwind,vyw,0)</f>
        <v>0</v>
      </c>
      <c r="R1008" s="70" t="n">
        <f aca="false">-const*$M1008*$K1008*(G1008-P1008)</f>
        <v>-0.290253900932275</v>
      </c>
      <c r="S1008" s="70" t="n">
        <f aca="false">-const*$M1008*$K1008*(H1008-Q1008)</f>
        <v>-14.0490998304908</v>
      </c>
      <c r="T1008" s="70" t="n">
        <f aca="false">-const*$M1008*$K1008*I1008</f>
        <v>21.2054046770088</v>
      </c>
      <c r="U1008" s="72" t="n">
        <f aca="false">omega*EXP(-A1008/tau)*30/PI()</f>
        <v>4705.12833098031</v>
      </c>
      <c r="V1008" s="70" t="n">
        <f aca="false">const*($O1008/omega)*K1008*(wy*I1008-wz*(H1008-Q1008))</f>
        <v>0.183482454179196</v>
      </c>
      <c r="W1008" s="70" t="n">
        <f aca="false">const*($O1008/omega)*K1008*(wz*(G1008-P1008)-wx*I1008)</f>
        <v>15.9822811625</v>
      </c>
      <c r="X1008" s="70" t="n">
        <f aca="false">const*($O1008/omega)*K1008*(wx*(H1008-Q1008)-wy*(G1008-P1008))</f>
        <v>10.5911640683055</v>
      </c>
      <c r="Y1008" s="70" t="n">
        <f aca="false">R1008+V1008</f>
        <v>-0.106771446753079</v>
      </c>
      <c r="Z1008" s="70" t="n">
        <f aca="false">S1008+W1008</f>
        <v>1.93318133200925</v>
      </c>
      <c r="AA1008" s="70" t="n">
        <f aca="false">T1008+X1008-32.174</f>
        <v>-0.377431254685675</v>
      </c>
      <c r="AB1008" s="0" t="n">
        <f aca="false">IF(($D1008-height)*($D1009-height)&lt;0,1,0)</f>
        <v>0</v>
      </c>
    </row>
    <row r="1009" customFormat="false" ht="12.75" hidden="false" customHeight="false" outlineLevel="0" collapsed="false">
      <c r="A1009" s="0" t="n">
        <f aca="false">A1008+dt</f>
        <v>9.76999999999984</v>
      </c>
      <c r="B1009" s="70" t="n">
        <f aca="false">B1008+G1008*dt+0.5*Y1008*dt*dt</f>
        <v>19.3590830059798</v>
      </c>
      <c r="C1009" s="70" t="n">
        <f aca="false">C1008+H1008*dt+0.5*Z1008*dt*dt</f>
        <v>514.285381800323</v>
      </c>
      <c r="D1009" s="70" t="n">
        <f aca="false">D1008+I1008*dt+0.5*AA1008*dt*dt</f>
        <v>-451.275765718913</v>
      </c>
      <c r="E1009" s="1" t="n">
        <f aca="false">SQRT(B1009^2+C1009^2)</f>
        <v>514.649616757204</v>
      </c>
      <c r="F1009" s="1" t="n">
        <f aca="false">ATAN2(C1009,B1009)*180/PI()</f>
        <v>2.15574919476213</v>
      </c>
      <c r="G1009" s="69" t="n">
        <f aca="false">G1008+Y1008*dt</f>
        <v>1.16673492482691</v>
      </c>
      <c r="H1009" s="69" t="n">
        <f aca="false">H1008+Z1008*dt</f>
        <v>56.5442426209318</v>
      </c>
      <c r="I1009" s="69" t="n">
        <f aca="false">I1008+AA1008*dt</f>
        <v>-85.3212410875954</v>
      </c>
      <c r="J1009" s="1" t="n">
        <f aca="false">SQRT(G1009^2+H1009^2+I1009^2)</f>
        <v>102.363698764197</v>
      </c>
      <c r="K1009" s="1" t="n">
        <f aca="false">IF(D1009&gt;=hwind,SQRT((G1009-vxw)^2+(H1009-vyw)^2+I1009^2),J1009)</f>
        <v>102.363698764197</v>
      </c>
      <c r="L1009" s="1" t="n">
        <f aca="false">J1009/1.467</f>
        <v>69.7775724363985</v>
      </c>
      <c r="M1009" s="70" t="n">
        <f aca="false">cd0+cdspin*(spin/1000)*EXP(-A1009/(tau*146.7/K1009))</f>
        <v>0.452349574597027</v>
      </c>
      <c r="N1009" s="71" t="n">
        <f aca="false">(romega/K1009)*EXP(-A1009/(tau*146.7/K1009))</f>
        <v>0.642578627771527</v>
      </c>
      <c r="O1009" s="71" t="n">
        <f aca="false">cl2_*N1009/(cl0+cl1_*N1009)</f>
        <v>0.345648931832539</v>
      </c>
      <c r="P1009" s="71" t="n">
        <f aca="false">IF(D1009&gt;=hwind,vxw,0)</f>
        <v>0</v>
      </c>
      <c r="Q1009" s="71" t="n">
        <f aca="false">IF(D1009&gt;=hwind,vyw,0)</f>
        <v>0</v>
      </c>
      <c r="R1009" s="70" t="n">
        <f aca="false">-const*$M1009*$K1009*(G1009-P1009)</f>
        <v>-0.290002078005071</v>
      </c>
      <c r="S1009" s="70" t="n">
        <f aca="false">-const*$M1009*$K1009*(H1009-Q1009)</f>
        <v>-14.0545615892366</v>
      </c>
      <c r="T1009" s="70" t="n">
        <f aca="false">-const*$M1009*$K1009*I1009</f>
        <v>21.2073339769486</v>
      </c>
      <c r="U1009" s="72" t="n">
        <f aca="false">omega*EXP(-A1009/tau)*30/PI()</f>
        <v>4703.56021623696</v>
      </c>
      <c r="V1009" s="70" t="n">
        <f aca="false">const*($O1009/omega)*K1009*(wy*I1009-wz*(H1009-Q1009))</f>
        <v>0.183919863113833</v>
      </c>
      <c r="W1009" s="70" t="n">
        <f aca="false">const*($O1009/omega)*K1009*(wz*(G1009-P1009)-wx*I1009)</f>
        <v>15.9833915213956</v>
      </c>
      <c r="X1009" s="70" t="n">
        <f aca="false">const*($O1009/omega)*K1009*(wx*(H1009-Q1009)-wy*(G1009-P1009))</f>
        <v>10.5950563106639</v>
      </c>
      <c r="Y1009" s="70" t="n">
        <f aca="false">R1009+V1009</f>
        <v>-0.106082214891237</v>
      </c>
      <c r="Z1009" s="70" t="n">
        <f aca="false">S1009+W1009</f>
        <v>1.92882993215904</v>
      </c>
      <c r="AA1009" s="70" t="n">
        <f aca="false">T1009+X1009-32.174</f>
        <v>-0.371609712387496</v>
      </c>
      <c r="AB1009" s="0" t="n">
        <f aca="false">IF(($D1009-height)*($D1010-height)&lt;0,1,0)</f>
        <v>0</v>
      </c>
    </row>
    <row r="1010" customFormat="false" ht="12.75" hidden="false" customHeight="false" outlineLevel="0" collapsed="false">
      <c r="A1010" s="0" t="n">
        <f aca="false">A1009+dt</f>
        <v>9.77999999999984</v>
      </c>
      <c r="B1010" s="70" t="n">
        <f aca="false">B1009+G1009*dt+0.5*Y1009*dt*dt</f>
        <v>19.3707450511173</v>
      </c>
      <c r="C1010" s="70" t="n">
        <f aca="false">C1009+H1009*dt+0.5*Z1009*dt*dt</f>
        <v>514.850920668029</v>
      </c>
      <c r="D1010" s="70" t="n">
        <f aca="false">D1009+I1009*dt+0.5*AA1009*dt*dt</f>
        <v>-452.128996710275</v>
      </c>
      <c r="E1010" s="1" t="n">
        <f aca="false">SQRT(B1010^2+C1010^2)</f>
        <v>515.215194143722</v>
      </c>
      <c r="F1010" s="1" t="n">
        <f aca="false">ATAN2(C1010,B1010)*180/PI()</f>
        <v>2.15467942960622</v>
      </c>
      <c r="G1010" s="69" t="n">
        <f aca="false">G1009+Y1009*dt</f>
        <v>1.165674102678</v>
      </c>
      <c r="H1010" s="69" t="n">
        <f aca="false">H1009+Z1009*dt</f>
        <v>56.5635309202534</v>
      </c>
      <c r="I1010" s="69" t="n">
        <f aca="false">I1009+AA1009*dt</f>
        <v>-85.3249571847192</v>
      </c>
      <c r="J1010" s="1" t="n">
        <f aca="false">SQRT(G1010^2+H1010^2+I1010^2)</f>
        <v>102.377439628339</v>
      </c>
      <c r="K1010" s="1" t="n">
        <f aca="false">IF(D1010&gt;=hwind,SQRT((G1010-vxw)^2+(H1010-vyw)^2+I1010^2),J1010)</f>
        <v>102.377439628339</v>
      </c>
      <c r="L1010" s="1" t="n">
        <f aca="false">J1010/1.467</f>
        <v>69.7869390786227</v>
      </c>
      <c r="M1010" s="70" t="n">
        <f aca="false">cd0+cdspin*(spin/1000)*EXP(-A1010/(tau*146.7/K1010))</f>
        <v>0.452309703033472</v>
      </c>
      <c r="N1010" s="71" t="n">
        <f aca="false">(romega/K1010)*EXP(-A1010/(tau*146.7/K1010))</f>
        <v>0.642323347390939</v>
      </c>
      <c r="O1010" s="71" t="n">
        <f aca="false">cl2_*N1010/(cl0+cl1_*N1010)</f>
        <v>0.345610471760115</v>
      </c>
      <c r="P1010" s="71" t="n">
        <f aca="false">IF(D1010&gt;=hwind,vxw,0)</f>
        <v>0</v>
      </c>
      <c r="Q1010" s="71" t="n">
        <f aca="false">IF(D1010&gt;=hwind,vyw,0)</f>
        <v>0</v>
      </c>
      <c r="R1010" s="70" t="n">
        <f aca="false">-const*$M1010*$K1010*(G1010-P1010)</f>
        <v>-0.289751752792795</v>
      </c>
      <c r="S1010" s="70" t="n">
        <f aca="false">-const*$M1010*$K1010*(H1010-Q1010)</f>
        <v>-14.0600037271483</v>
      </c>
      <c r="T1010" s="70" t="n">
        <f aca="false">-const*$M1010*$K1010*I1010</f>
        <v>21.209234934914</v>
      </c>
      <c r="U1010" s="72" t="n">
        <f aca="false">omega*EXP(-A1010/tau)*30/PI()</f>
        <v>4701.99262411142</v>
      </c>
      <c r="V1010" s="70" t="n">
        <f aca="false">const*($O1010/omega)*K1010*(wy*I1010-wz*(H1010-Q1010))</f>
        <v>0.184356947505434</v>
      </c>
      <c r="W1010" s="70" t="n">
        <f aca="false">const*($O1010/omega)*K1010*(wz*(G1010-P1010)-wx*I1010)</f>
        <v>15.9844825947009</v>
      </c>
      <c r="X1010" s="70" t="n">
        <f aca="false">const*($O1010/omega)*K1010*(wx*(H1010-Q1010)-wy*(G1010-P1010))</f>
        <v>10.5989350062157</v>
      </c>
      <c r="Y1010" s="70" t="n">
        <f aca="false">R1010+V1010</f>
        <v>-0.105394805287362</v>
      </c>
      <c r="Z1010" s="70" t="n">
        <f aca="false">S1010+W1010</f>
        <v>1.92447886755262</v>
      </c>
      <c r="AA1010" s="70" t="n">
        <f aca="false">T1010+X1010-32.174</f>
        <v>-0.36583005887038</v>
      </c>
      <c r="AB1010" s="0" t="n">
        <f aca="false">IF(($D1010-height)*($D1011-height)&lt;0,1,0)</f>
        <v>0</v>
      </c>
    </row>
    <row r="1011" customFormat="false" ht="12.75" hidden="false" customHeight="false" outlineLevel="0" collapsed="false">
      <c r="A1011" s="0" t="n">
        <f aca="false">A1010+dt</f>
        <v>9.78999999999984</v>
      </c>
      <c r="B1011" s="70" t="n">
        <f aca="false">B1010+G1010*dt+0.5*Y1010*dt*dt</f>
        <v>19.3823965224038</v>
      </c>
      <c r="C1011" s="70" t="n">
        <f aca="false">C1010+H1010*dt+0.5*Z1010*dt*dt</f>
        <v>515.416652201175</v>
      </c>
      <c r="D1011" s="70" t="n">
        <f aca="false">D1010+I1010*dt+0.5*AA1010*dt*dt</f>
        <v>-452.982264573625</v>
      </c>
      <c r="E1011" s="1" t="n">
        <f aca="false">SQRT(B1011^2+C1011^2)</f>
        <v>515.780963841454</v>
      </c>
      <c r="F1011" s="1" t="n">
        <f aca="false">ATAN2(C1011,B1011)*180/PI()</f>
        <v>2.15361003249914</v>
      </c>
      <c r="G1011" s="69" t="n">
        <f aca="false">G1010+Y1010*dt</f>
        <v>1.16462015462512</v>
      </c>
      <c r="H1011" s="69" t="n">
        <f aca="false">H1010+Z1010*dt</f>
        <v>56.5827757089289</v>
      </c>
      <c r="I1011" s="69" t="n">
        <f aca="false">I1010+AA1010*dt</f>
        <v>-85.3286154853079</v>
      </c>
      <c r="J1011" s="1" t="n">
        <f aca="false">SQRT(G1011^2+H1011^2+I1011^2)</f>
        <v>102.391110296114</v>
      </c>
      <c r="K1011" s="1" t="n">
        <f aca="false">IF(D1011&gt;=hwind,SQRT((G1011-vxw)^2+(H1011-vyw)^2+I1011^2),J1011)</f>
        <v>102.391110296114</v>
      </c>
      <c r="L1011" s="1" t="n">
        <f aca="false">J1011/1.467</f>
        <v>69.7962578705619</v>
      </c>
      <c r="M1011" s="70" t="n">
        <f aca="false">cd0+cdspin*(spin/1000)*EXP(-A1011/(tau*146.7/K1011))</f>
        <v>0.452269856153635</v>
      </c>
      <c r="N1011" s="71" t="n">
        <f aca="false">(romega/K1011)*EXP(-A1011/(tau*146.7/K1011))</f>
        <v>0.64206868034301</v>
      </c>
      <c r="O1011" s="71" t="n">
        <f aca="false">cl2_*N1011/(cl0+cl1_*N1011)</f>
        <v>0.345572082155904</v>
      </c>
      <c r="P1011" s="71" t="n">
        <f aca="false">IF(D1011&gt;=hwind,vxw,0)</f>
        <v>0</v>
      </c>
      <c r="Q1011" s="71" t="n">
        <f aca="false">IF(D1011&gt;=hwind,vyw,0)</f>
        <v>0</v>
      </c>
      <c r="R1011" s="70" t="n">
        <f aca="false">-const*$M1011*$K1011*(G1011-P1011)</f>
        <v>-0.289502922528769</v>
      </c>
      <c r="S1011" s="70" t="n">
        <f aca="false">-const*$M1011*$K1011*(H1011-Q1011)</f>
        <v>-14.0654262829562</v>
      </c>
      <c r="T1011" s="70" t="n">
        <f aca="false">-const*$M1011*$K1011*I1011</f>
        <v>21.2111077248889</v>
      </c>
      <c r="U1011" s="72" t="n">
        <f aca="false">omega*EXP(-A1011/tau)*30/PI()</f>
        <v>4700.4255544295</v>
      </c>
      <c r="V1011" s="70" t="n">
        <f aca="false">const*($O1011/omega)*K1011*(wy*I1011-wz*(H1011-Q1011))</f>
        <v>0.184793701149275</v>
      </c>
      <c r="W1011" s="70" t="n">
        <f aca="false">const*($O1011/omega)*K1011*(wz*(G1011-P1011)-wx*I1011)</f>
        <v>15.9855545030802</v>
      </c>
      <c r="X1011" s="70" t="n">
        <f aca="false">const*($O1011/omega)*K1011*(wx*(H1011-Q1011)-wy*(G1011-P1011))</f>
        <v>10.6028001785078</v>
      </c>
      <c r="Y1011" s="70" t="n">
        <f aca="false">R1011+V1011</f>
        <v>-0.104709221379494</v>
      </c>
      <c r="Z1011" s="70" t="n">
        <f aca="false">S1011+W1011</f>
        <v>1.92012822012394</v>
      </c>
      <c r="AA1011" s="70" t="n">
        <f aca="false">T1011+X1011-32.174</f>
        <v>-0.360092096603246</v>
      </c>
      <c r="AB1011" s="0" t="n">
        <f aca="false">IF(($D1011-height)*($D1012-height)&lt;0,1,0)</f>
        <v>0</v>
      </c>
    </row>
    <row r="1012" customFormat="false" ht="12.75" hidden="false" customHeight="false" outlineLevel="0" collapsed="false">
      <c r="A1012" s="0" t="n">
        <f aca="false">A1011+dt</f>
        <v>9.79999999999984</v>
      </c>
      <c r="B1012" s="70" t="n">
        <f aca="false">B1011+G1011*dt+0.5*Y1011*dt*dt</f>
        <v>19.394037488489</v>
      </c>
      <c r="C1012" s="70" t="n">
        <f aca="false">C1011+H1011*dt+0.5*Z1011*dt*dt</f>
        <v>515.982575964676</v>
      </c>
      <c r="D1012" s="70" t="n">
        <f aca="false">D1011+I1011*dt+0.5*AA1011*dt*dt</f>
        <v>-453.835568733083</v>
      </c>
      <c r="E1012" s="1" t="n">
        <f aca="false">SQRT(B1012^2+C1012^2)</f>
        <v>516.346925418606</v>
      </c>
      <c r="F1012" s="1" t="n">
        <f aca="false">ATAN2(C1012,B1012)*180/PI()</f>
        <v>2.15254101285118</v>
      </c>
      <c r="G1012" s="69" t="n">
        <f aca="false">G1011+Y1011*dt</f>
        <v>1.16357306241133</v>
      </c>
      <c r="H1012" s="69" t="n">
        <f aca="false">H1011+Z1011*dt</f>
        <v>56.6019769911301</v>
      </c>
      <c r="I1012" s="69" t="n">
        <f aca="false">I1011+AA1011*dt</f>
        <v>-85.332216406274</v>
      </c>
      <c r="J1012" s="1" t="n">
        <f aca="false">SQRT(G1012^2+H1012^2+I1012^2)</f>
        <v>102.404711114202</v>
      </c>
      <c r="K1012" s="1" t="n">
        <f aca="false">IF(D1012&gt;=hwind,SQRT((G1012-vxw)^2+(H1012-vyw)^2+I1012^2),J1012)</f>
        <v>102.404711114202</v>
      </c>
      <c r="L1012" s="1" t="n">
        <f aca="false">J1012/1.467</f>
        <v>69.8055290485358</v>
      </c>
      <c r="M1012" s="70" t="n">
        <f aca="false">cd0+cdspin*(spin/1000)*EXP(-A1012/(tau*146.7/K1012))</f>
        <v>0.452230033899117</v>
      </c>
      <c r="N1012" s="71" t="n">
        <f aca="false">(romega/K1012)*EXP(-A1012/(tau*146.7/K1012))</f>
        <v>0.641814623438084</v>
      </c>
      <c r="O1012" s="71" t="n">
        <f aca="false">cl2_*N1012/(cl0+cl1_*N1012)</f>
        <v>0.345533762678264</v>
      </c>
      <c r="P1012" s="71" t="n">
        <f aca="false">IF(D1012&gt;=hwind,vxw,0)</f>
        <v>0</v>
      </c>
      <c r="Q1012" s="71" t="n">
        <f aca="false">IF(D1012&gt;=hwind,vyw,0)</f>
        <v>0</v>
      </c>
      <c r="R1012" s="70" t="n">
        <f aca="false">-const*$M1012*$K1012*(G1012-P1012)</f>
        <v>-0.289255584422464</v>
      </c>
      <c r="S1012" s="70" t="n">
        <f aca="false">-const*$M1012*$K1012*(H1012-Q1012)</f>
        <v>-14.0708292955037</v>
      </c>
      <c r="T1012" s="70" t="n">
        <f aca="false">-const*$M1012*$K1012*I1012</f>
        <v>21.2129525201534</v>
      </c>
      <c r="U1012" s="72" t="n">
        <f aca="false">omega*EXP(-A1012/tau)*30/PI()</f>
        <v>4698.8590070171</v>
      </c>
      <c r="V1012" s="70" t="n">
        <f aca="false">const*($O1012/omega)*K1012*(wy*I1012-wz*(H1012-Q1012))</f>
        <v>0.185230117892802</v>
      </c>
      <c r="W1012" s="70" t="n">
        <f aca="false">const*($O1012/omega)*K1012*(wz*(G1012-P1012)-wx*I1012)</f>
        <v>15.9866073666809</v>
      </c>
      <c r="X1012" s="70" t="n">
        <f aca="false">const*($O1012/omega)*K1012*(wx*(H1012-Q1012)-wy*(G1012-P1012))</f>
        <v>10.6066518511769</v>
      </c>
      <c r="Y1012" s="70" t="n">
        <f aca="false">R1012+V1012</f>
        <v>-0.104025466529663</v>
      </c>
      <c r="Z1012" s="70" t="n">
        <f aca="false">S1012+W1012</f>
        <v>1.91577807117726</v>
      </c>
      <c r="AA1012" s="70" t="n">
        <f aca="false">T1012+X1012-32.174</f>
        <v>-0.354395628669693</v>
      </c>
      <c r="AB1012" s="0" t="n">
        <f aca="false">IF(($D1012-height)*($D1013-height)&lt;0,1,0)</f>
        <v>0</v>
      </c>
    </row>
    <row r="1013" customFormat="false" ht="12.75" hidden="false" customHeight="false" outlineLevel="0" collapsed="false">
      <c r="A1013" s="0" t="n">
        <f aca="false">A1012+dt</f>
        <v>9.80999999999984</v>
      </c>
      <c r="B1013" s="70" t="n">
        <f aca="false">B1012+G1012*dt+0.5*Y1012*dt*dt</f>
        <v>19.4056680178398</v>
      </c>
      <c r="C1013" s="70" t="n">
        <f aca="false">C1012+H1012*dt+0.5*Z1012*dt*dt</f>
        <v>516.54869152349</v>
      </c>
      <c r="D1013" s="70" t="n">
        <f aca="false">D1012+I1012*dt+0.5*AA1012*dt*dt</f>
        <v>-454.688908616927</v>
      </c>
      <c r="E1013" s="1" t="n">
        <f aca="false">SQRT(B1013^2+C1013^2)</f>
        <v>516.913078443416</v>
      </c>
      <c r="F1013" s="1" t="n">
        <f aca="false">ATAN2(C1013,B1013)*180/PI()</f>
        <v>2.15147238000654</v>
      </c>
      <c r="G1013" s="69" t="n">
        <f aca="false">G1012+Y1012*dt</f>
        <v>1.16253280774603</v>
      </c>
      <c r="H1013" s="69" t="n">
        <f aca="false">H1012+Z1012*dt</f>
        <v>56.6211347718419</v>
      </c>
      <c r="I1013" s="69" t="n">
        <f aca="false">I1012+AA1012*dt</f>
        <v>-85.3357603625607</v>
      </c>
      <c r="J1013" s="1" t="n">
        <f aca="false">SQRT(G1013^2+H1013^2+I1013^2)</f>
        <v>102.41824242798</v>
      </c>
      <c r="K1013" s="1" t="n">
        <f aca="false">IF(D1013&gt;=hwind,SQRT((G1013-vxw)^2+(H1013-vyw)^2+I1013^2),J1013)</f>
        <v>102.41824242798</v>
      </c>
      <c r="L1013" s="1" t="n">
        <f aca="false">J1013/1.467</f>
        <v>69.8147528479757</v>
      </c>
      <c r="M1013" s="70" t="n">
        <f aca="false">cd0+cdspin*(spin/1000)*EXP(-A1013/(tau*146.7/K1013))</f>
        <v>0.452190236211539</v>
      </c>
      <c r="N1013" s="71" t="n">
        <f aca="false">(romega/K1013)*EXP(-A1013/(tau*146.7/K1013))</f>
        <v>0.641561173502389</v>
      </c>
      <c r="O1013" s="71" t="n">
        <f aca="false">cl2_*N1013/(cl0+cl1_*N1013)</f>
        <v>0.345495512986722</v>
      </c>
      <c r="P1013" s="71" t="n">
        <f aca="false">IF(D1013&gt;=hwind,vxw,0)</f>
        <v>0</v>
      </c>
      <c r="Q1013" s="71" t="n">
        <f aca="false">IF(D1013&gt;=hwind,vyw,0)</f>
        <v>0</v>
      </c>
      <c r="R1013" s="70" t="n">
        <f aca="false">-const*$M1013*$K1013*(G1013-P1013)</f>
        <v>-0.289009735659812</v>
      </c>
      <c r="S1013" s="70" t="n">
        <f aca="false">-const*$M1013*$K1013*(H1013-Q1013)</f>
        <v>-14.0762128037453</v>
      </c>
      <c r="T1013" s="70" t="n">
        <f aca="false">-const*$M1013*$K1013*I1013</f>
        <v>21.2147694932844</v>
      </c>
      <c r="U1013" s="72" t="n">
        <f aca="false">omega*EXP(-A1013/tau)*30/PI()</f>
        <v>4697.29298170015</v>
      </c>
      <c r="V1013" s="70" t="n">
        <f aca="false">const*($O1013/omega)*K1013*(wy*I1013-wz*(H1013-Q1013))</f>
        <v>0.185666191635387</v>
      </c>
      <c r="W1013" s="70" t="n">
        <f aca="false">const*($O1013/omega)*K1013*(wz*(G1013-P1013)-wx*I1013)</f>
        <v>15.9876413051351</v>
      </c>
      <c r="X1013" s="70" t="n">
        <f aca="false">const*($O1013/omega)*K1013*(wx*(H1013-Q1013)-wy*(G1013-P1013))</f>
        <v>10.6104900479476</v>
      </c>
      <c r="Y1013" s="70" t="n">
        <f aca="false">R1013+V1013</f>
        <v>-0.103343544024424</v>
      </c>
      <c r="Z1013" s="70" t="n">
        <f aca="false">S1013+W1013</f>
        <v>1.91142850138989</v>
      </c>
      <c r="AA1013" s="70" t="n">
        <f aca="false">T1013+X1013-32.174</f>
        <v>-0.348740458768063</v>
      </c>
      <c r="AB1013" s="0" t="n">
        <f aca="false">IF(($D1013-height)*($D1014-height)&lt;0,1,0)</f>
        <v>0</v>
      </c>
    </row>
    <row r="1014" customFormat="false" ht="12.75" hidden="false" customHeight="false" outlineLevel="0" collapsed="false">
      <c r="A1014" s="0" t="n">
        <f aca="false">A1013+dt</f>
        <v>9.81999999999984</v>
      </c>
      <c r="B1014" s="70" t="n">
        <f aca="false">B1013+G1013*dt+0.5*Y1013*dt*dt</f>
        <v>19.41728817874</v>
      </c>
      <c r="C1014" s="70" t="n">
        <f aca="false">C1013+H1013*dt+0.5*Z1013*dt*dt</f>
        <v>517.114998442634</v>
      </c>
      <c r="D1014" s="70" t="n">
        <f aca="false">D1013+I1013*dt+0.5*AA1013*dt*dt</f>
        <v>-455.542283657576</v>
      </c>
      <c r="E1014" s="1" t="n">
        <f aca="false">SQRT(B1014^2+C1014^2)</f>
        <v>517.479422484162</v>
      </c>
      <c r="F1014" s="1" t="n">
        <f aca="false">ATAN2(C1014,B1014)*180/PI()</f>
        <v>2.15040414324368</v>
      </c>
      <c r="G1014" s="69" t="n">
        <f aca="false">G1013+Y1013*dt</f>
        <v>1.16149937230579</v>
      </c>
      <c r="H1014" s="69" t="n">
        <f aca="false">H1013+Z1013*dt</f>
        <v>56.6402490568558</v>
      </c>
      <c r="I1014" s="69" t="n">
        <f aca="false">I1013+AA1013*dt</f>
        <v>-85.3392477671484</v>
      </c>
      <c r="J1014" s="1" t="n">
        <f aca="false">SQRT(G1014^2+H1014^2+I1014^2)</f>
        <v>102.431704581527</v>
      </c>
      <c r="K1014" s="1" t="n">
        <f aca="false">IF(D1014&gt;=hwind,SQRT((G1014-vxw)^2+(H1014-vyw)^2+I1014^2),J1014)</f>
        <v>102.431704581527</v>
      </c>
      <c r="L1014" s="1" t="n">
        <f aca="false">J1014/1.467</f>
        <v>69.8239295034268</v>
      </c>
      <c r="M1014" s="70" t="n">
        <f aca="false">cd0+cdspin*(spin/1000)*EXP(-A1014/(tau*146.7/K1014))</f>
        <v>0.452150463032543</v>
      </c>
      <c r="N1014" s="71" t="n">
        <f aca="false">(romega/K1014)*EXP(-A1014/(tau*146.7/K1014))</f>
        <v>0.641308327377957</v>
      </c>
      <c r="O1014" s="71" t="n">
        <f aca="false">cl2_*N1014/(cl0+cl1_*N1014)</f>
        <v>0.345457332741978</v>
      </c>
      <c r="P1014" s="71" t="n">
        <f aca="false">IF(D1014&gt;=hwind,vxw,0)</f>
        <v>0</v>
      </c>
      <c r="Q1014" s="71" t="n">
        <f aca="false">IF(D1014&gt;=hwind,vyw,0)</f>
        <v>0</v>
      </c>
      <c r="R1014" s="70" t="n">
        <f aca="false">-const*$M1014*$K1014*(G1014-P1014)</f>
        <v>-0.288765373403503</v>
      </c>
      <c r="S1014" s="70" t="n">
        <f aca="false">-const*$M1014*$K1014*(H1014-Q1014)</f>
        <v>-14.0815768467453</v>
      </c>
      <c r="T1014" s="70" t="n">
        <f aca="false">-const*$M1014*$K1014*I1014</f>
        <v>21.2165588161566</v>
      </c>
      <c r="U1014" s="72" t="n">
        <f aca="false">omega*EXP(-A1014/tau)*30/PI()</f>
        <v>4695.72747830464</v>
      </c>
      <c r="V1014" s="70" t="n">
        <f aca="false">const*($O1014/omega)*K1014*(wy*I1014-wz*(H1014-Q1014))</f>
        <v>0.186101916328099</v>
      </c>
      <c r="W1014" s="70" t="n">
        <f aca="false">const*($O1014/omega)*K1014*(wz*(G1014-P1014)-wx*I1014)</f>
        <v>15.9886564375602</v>
      </c>
      <c r="X1014" s="70" t="n">
        <f aca="false">const*($O1014/omega)*K1014*(wx*(H1014-Q1014)-wy*(G1014-P1014))</f>
        <v>10.6143147926318</v>
      </c>
      <c r="Y1014" s="70" t="n">
        <f aca="false">R1014+V1014</f>
        <v>-0.102663457075405</v>
      </c>
      <c r="Z1014" s="70" t="n">
        <f aca="false">S1014+W1014</f>
        <v>1.9070795908149</v>
      </c>
      <c r="AA1014" s="70" t="n">
        <f aca="false">T1014+X1014-32.174</f>
        <v>-0.343126391211598</v>
      </c>
      <c r="AB1014" s="0" t="n">
        <f aca="false">IF(($D1014-height)*($D1015-height)&lt;0,1,0)</f>
        <v>0</v>
      </c>
    </row>
    <row r="1015" customFormat="false" ht="12.75" hidden="false" customHeight="false" outlineLevel="0" collapsed="false">
      <c r="A1015" s="0" t="n">
        <f aca="false">A1014+dt</f>
        <v>9.82999999999984</v>
      </c>
      <c r="B1015" s="70" t="n">
        <f aca="false">B1014+G1014*dt+0.5*Y1014*dt*dt</f>
        <v>19.4288980392902</v>
      </c>
      <c r="C1015" s="70" t="n">
        <f aca="false">C1014+H1014*dt+0.5*Z1014*dt*dt</f>
        <v>517.681496287182</v>
      </c>
      <c r="D1015" s="70" t="n">
        <f aca="false">D1014+I1014*dt+0.5*AA1014*dt*dt</f>
        <v>-456.395693291567</v>
      </c>
      <c r="E1015" s="1" t="n">
        <f aca="false">SQRT(B1015^2+C1015^2)</f>
        <v>518.045957109171</v>
      </c>
      <c r="F1015" s="1" t="n">
        <f aca="false">ATAN2(C1015,B1015)*180/PI()</f>
        <v>2.14933631177549</v>
      </c>
      <c r="G1015" s="69" t="n">
        <f aca="false">G1014+Y1014*dt</f>
        <v>1.16047273773503</v>
      </c>
      <c r="H1015" s="69" t="n">
        <f aca="false">H1014+Z1014*dt</f>
        <v>56.6593198527639</v>
      </c>
      <c r="I1015" s="69" t="n">
        <f aca="false">I1014+AA1014*dt</f>
        <v>-85.3426790310605</v>
      </c>
      <c r="J1015" s="1" t="n">
        <f aca="false">SQRT(G1015^2+H1015^2+I1015^2)</f>
        <v>102.445097917623</v>
      </c>
      <c r="K1015" s="1" t="n">
        <f aca="false">IF(D1015&gt;=hwind,SQRT((G1015-vxw)^2+(H1015-vyw)^2+I1015^2),J1015)</f>
        <v>102.445097917623</v>
      </c>
      <c r="L1015" s="1" t="n">
        <f aca="false">J1015/1.467</f>
        <v>69.8330592485504</v>
      </c>
      <c r="M1015" s="70" t="n">
        <f aca="false">cd0+cdspin*(spin/1000)*EXP(-A1015/(tau*146.7/K1015))</f>
        <v>0.452110714303792</v>
      </c>
      <c r="N1015" s="71" t="n">
        <f aca="false">(romega/K1015)*EXP(-A1015/(tau*146.7/K1015))</f>
        <v>0.641056081922543</v>
      </c>
      <c r="O1015" s="71" t="n">
        <f aca="false">cl2_*N1015/(cl0+cl1_*N1015)</f>
        <v>0.345419221605893</v>
      </c>
      <c r="P1015" s="71" t="n">
        <f aca="false">IF(D1015&gt;=hwind,vxw,0)</f>
        <v>0</v>
      </c>
      <c r="Q1015" s="71" t="n">
        <f aca="false">IF(D1015&gt;=hwind,vyw,0)</f>
        <v>0</v>
      </c>
      <c r="R1015" s="70" t="n">
        <f aca="false">-const*$M1015*$K1015*(G1015-P1015)</f>
        <v>-0.288522494793295</v>
      </c>
      <c r="S1015" s="70" t="n">
        <f aca="false">-const*$M1015*$K1015*(H1015-Q1015)</f>
        <v>-14.0869214636762</v>
      </c>
      <c r="T1015" s="70" t="n">
        <f aca="false">-const*$M1015*$K1015*I1015</f>
        <v>21.218320659944</v>
      </c>
      <c r="U1015" s="72" t="n">
        <f aca="false">omega*EXP(-A1015/tau)*30/PI()</f>
        <v>4694.16249665664</v>
      </c>
      <c r="V1015" s="70" t="n">
        <f aca="false">const*($O1015/omega)*K1015*(wy*I1015-wz*(H1015-Q1015))</f>
        <v>0.186537285973454</v>
      </c>
      <c r="W1015" s="70" t="n">
        <f aca="false">const*($O1015/omega)*K1015*(wz*(G1015-P1015)-wx*I1015)</f>
        <v>15.9896528825601</v>
      </c>
      <c r="X1015" s="70" t="n">
        <f aca="false">const*($O1015/omega)*K1015*(wx*(H1015-Q1015)-wy*(G1015-P1015))</f>
        <v>10.6181261091274</v>
      </c>
      <c r="Y1015" s="70" t="n">
        <f aca="false">R1015+V1015</f>
        <v>-0.101985208819842</v>
      </c>
      <c r="Z1015" s="70" t="n">
        <f aca="false">S1015+W1015</f>
        <v>1.90273141888388</v>
      </c>
      <c r="AA1015" s="70" t="n">
        <f aca="false">T1015+X1015-32.174</f>
        <v>-0.337553230928542</v>
      </c>
      <c r="AB1015" s="0" t="n">
        <f aca="false">IF(($D1015-height)*($D1016-height)&lt;0,1,0)</f>
        <v>0</v>
      </c>
    </row>
    <row r="1016" customFormat="false" ht="12.75" hidden="false" customHeight="false" outlineLevel="0" collapsed="false">
      <c r="A1016" s="0" t="n">
        <f aca="false">A1015+dt</f>
        <v>9.83999999999983</v>
      </c>
      <c r="B1016" s="70" t="n">
        <f aca="false">B1015+G1015*dt+0.5*Y1015*dt*dt</f>
        <v>19.4404976674071</v>
      </c>
      <c r="C1016" s="70" t="n">
        <f aca="false">C1015+H1015*dt+0.5*Z1015*dt*dt</f>
        <v>518.248184622281</v>
      </c>
      <c r="D1016" s="70" t="n">
        <f aca="false">D1015+I1015*dt+0.5*AA1015*dt*dt</f>
        <v>-457.249136959539</v>
      </c>
      <c r="E1016" s="1" t="n">
        <f aca="false">SQRT(B1016^2+C1016^2)</f>
        <v>518.612681886826</v>
      </c>
      <c r="F1016" s="1" t="n">
        <f aca="false">ATAN2(C1016,B1016)*180/PI()</f>
        <v>2.14826889474961</v>
      </c>
      <c r="G1016" s="69" t="n">
        <f aca="false">G1015+Y1015*dt</f>
        <v>1.15945288564683</v>
      </c>
      <c r="H1016" s="69" t="n">
        <f aca="false">H1015+Z1015*dt</f>
        <v>56.6783471669528</v>
      </c>
      <c r="I1016" s="69" t="n">
        <f aca="false">I1015+AA1015*dt</f>
        <v>-85.3460545633698</v>
      </c>
      <c r="J1016" s="1" t="n">
        <f aca="false">SQRT(G1016^2+H1016^2+I1016^2)</f>
        <v>102.458422777756</v>
      </c>
      <c r="K1016" s="1" t="n">
        <f aca="false">IF(D1016&gt;=hwind,SQRT((G1016-vxw)^2+(H1016-vyw)^2+I1016^2),J1016)</f>
        <v>102.458422777756</v>
      </c>
      <c r="L1016" s="1" t="n">
        <f aca="false">J1016/1.467</f>
        <v>69.8421423161253</v>
      </c>
      <c r="M1016" s="70" t="n">
        <f aca="false">cd0+cdspin*(spin/1000)*EXP(-A1016/(tau*146.7/K1016))</f>
        <v>0.452070989966974</v>
      </c>
      <c r="N1016" s="71" t="n">
        <f aca="false">(romega/K1016)*EXP(-A1016/(tau*146.7/K1016))</f>
        <v>0.640804434009542</v>
      </c>
      <c r="O1016" s="71" t="n">
        <f aca="false">cl2_*N1016/(cl0+cl1_*N1016)</f>
        <v>0.345381179241496</v>
      </c>
      <c r="P1016" s="71" t="n">
        <f aca="false">IF(D1016&gt;=hwind,vxw,0)</f>
        <v>0</v>
      </c>
      <c r="Q1016" s="71" t="n">
        <f aca="false">IF(D1016&gt;=hwind,vyw,0)</f>
        <v>0</v>
      </c>
      <c r="R1016" s="70" t="n">
        <f aca="false">-const*$M1016*$K1016*(G1016-P1016)</f>
        <v>-0.288281096946308</v>
      </c>
      <c r="S1016" s="70" t="n">
        <f aca="false">-const*$M1016*$K1016*(H1016-Q1016)</f>
        <v>-14.0922466938167</v>
      </c>
      <c r="T1016" s="70" t="n">
        <f aca="false">-const*$M1016*$K1016*I1016</f>
        <v>21.2200551951206</v>
      </c>
      <c r="U1016" s="72" t="n">
        <f aca="false">omega*EXP(-A1016/tau)*30/PI()</f>
        <v>4692.59803658225</v>
      </c>
      <c r="V1016" s="70" t="n">
        <f aca="false">const*($O1016/omega)*K1016*(wy*I1016-wz*(H1016-Q1016))</f>
        <v>0.186972294625189</v>
      </c>
      <c r="W1016" s="70" t="n">
        <f aca="false">const*($O1016/omega)*K1016*(wz*(G1016-P1016)-wx*I1016)</f>
        <v>15.9906307582264</v>
      </c>
      <c r="X1016" s="70" t="n">
        <f aca="false">const*($O1016/omega)*K1016*(wx*(H1016-Q1016)-wy*(G1016-P1016))</f>
        <v>10.6219240214173</v>
      </c>
      <c r="Y1016" s="70" t="n">
        <f aca="false">R1016+V1016</f>
        <v>-0.101308802321119</v>
      </c>
      <c r="Z1016" s="70" t="n">
        <f aca="false">S1016+W1016</f>
        <v>1.89838406440969</v>
      </c>
      <c r="AA1016" s="70" t="n">
        <f aca="false">T1016+X1016-32.174</f>
        <v>-0.332020783462134</v>
      </c>
      <c r="AB1016" s="0" t="n">
        <f aca="false">IF(($D1016-height)*($D1017-height)&lt;0,1,0)</f>
        <v>0</v>
      </c>
    </row>
    <row r="1017" customFormat="false" ht="12.75" hidden="false" customHeight="false" outlineLevel="0" collapsed="false">
      <c r="A1017" s="0" t="n">
        <f aca="false">A1016+dt</f>
        <v>9.84999999999983</v>
      </c>
      <c r="B1017" s="70" t="n">
        <f aca="false">B1016+G1016*dt+0.5*Y1016*dt*dt</f>
        <v>19.4520871308235</v>
      </c>
      <c r="C1017" s="70" t="n">
        <f aca="false">C1016+H1016*dt+0.5*Z1016*dt*dt</f>
        <v>518.815063013153</v>
      </c>
      <c r="D1017" s="70" t="n">
        <f aca="false">D1016+I1016*dt+0.5*AA1016*dt*dt</f>
        <v>-458.102614106212</v>
      </c>
      <c r="E1017" s="1" t="n">
        <f aca="false">SQRT(B1017^2+C1017^2)</f>
        <v>519.179596385574</v>
      </c>
      <c r="F1017" s="1" t="n">
        <f aca="false">ATAN2(C1017,B1017)*180/PI()</f>
        <v>2.14720190124864</v>
      </c>
      <c r="G1017" s="69" t="n">
        <f aca="false">G1016+Y1016*dt</f>
        <v>1.15843979762362</v>
      </c>
      <c r="H1017" s="69" t="n">
        <f aca="false">H1016+Z1016*dt</f>
        <v>56.6973310075969</v>
      </c>
      <c r="I1017" s="69" t="n">
        <f aca="false">I1016+AA1016*dt</f>
        <v>-85.3493747712044</v>
      </c>
      <c r="J1017" s="1" t="n">
        <f aca="false">SQRT(G1017^2+H1017^2+I1017^2)</f>
        <v>102.47167950212</v>
      </c>
      <c r="K1017" s="1" t="n">
        <f aca="false">IF(D1017&gt;=hwind,SQRT((G1017-vxw)^2+(H1017-vyw)^2+I1017^2),J1017)</f>
        <v>102.47167950212</v>
      </c>
      <c r="L1017" s="1" t="n">
        <f aca="false">J1017/1.467</f>
        <v>69.8511789380505</v>
      </c>
      <c r="M1017" s="70" t="n">
        <f aca="false">cd0+cdspin*(spin/1000)*EXP(-A1017/(tau*146.7/K1017))</f>
        <v>0.452031289963802</v>
      </c>
      <c r="N1017" s="71" t="n">
        <f aca="false">(romega/K1017)*EXP(-A1017/(tau*146.7/K1017))</f>
        <v>0.64055338052791</v>
      </c>
      <c r="O1017" s="71" t="n">
        <f aca="false">cl2_*N1017/(cl0+cl1_*N1017)</f>
        <v>0.345343205312975</v>
      </c>
      <c r="P1017" s="71" t="n">
        <f aca="false">IF(D1017&gt;=hwind,vxw,0)</f>
        <v>0</v>
      </c>
      <c r="Q1017" s="71" t="n">
        <f aca="false">IF(D1017&gt;=hwind,vyw,0)</f>
        <v>0</v>
      </c>
      <c r="R1017" s="70" t="n">
        <f aca="false">-const*$M1017*$K1017*(G1017-P1017)</f>
        <v>-0.288041176957321</v>
      </c>
      <c r="S1017" s="70" t="n">
        <f aca="false">-const*$M1017*$K1017*(H1017-Q1017)</f>
        <v>-14.0975525765501</v>
      </c>
      <c r="T1017" s="70" t="n">
        <f aca="false">-const*$M1017*$K1017*I1017</f>
        <v>21.2217625914615</v>
      </c>
      <c r="U1017" s="72" t="n">
        <f aca="false">omega*EXP(-A1017/tau)*30/PI()</f>
        <v>4691.03409790765</v>
      </c>
      <c r="V1017" s="70" t="n">
        <f aca="false">const*($O1017/omega)*K1017*(wy*I1017-wz*(H1017-Q1017))</f>
        <v>0.187406936388018</v>
      </c>
      <c r="W1017" s="70" t="n">
        <f aca="false">const*($O1017/omega)*K1017*(wz*(G1017-P1017)-wx*I1017)</f>
        <v>15.9915901821393</v>
      </c>
      <c r="X1017" s="70" t="n">
        <f aca="false">const*($O1017/omega)*K1017*(wx*(H1017-Q1017)-wy*(G1017-P1017))</f>
        <v>10.6257085535678</v>
      </c>
      <c r="Y1017" s="70" t="n">
        <f aca="false">R1017+V1017</f>
        <v>-0.100634240569304</v>
      </c>
      <c r="Z1017" s="70" t="n">
        <f aca="false">S1017+W1017</f>
        <v>1.89403760558919</v>
      </c>
      <c r="AA1017" s="70" t="n">
        <f aca="false">T1017+X1017-32.174</f>
        <v>-0.326528854970739</v>
      </c>
      <c r="AB1017" s="0" t="n">
        <f aca="false">IF(($D1017-height)*($D1018-height)&lt;0,1,0)</f>
        <v>0</v>
      </c>
    </row>
    <row r="1018" customFormat="false" ht="12.75" hidden="false" customHeight="false" outlineLevel="0" collapsed="false">
      <c r="A1018" s="0" t="n">
        <f aca="false">A1017+dt</f>
        <v>9.85999999999983</v>
      </c>
      <c r="B1018" s="70" t="n">
        <f aca="false">B1017+G1017*dt+0.5*Y1017*dt*dt</f>
        <v>19.4636664970877</v>
      </c>
      <c r="C1018" s="70" t="n">
        <f aca="false">C1017+H1017*dt+0.5*Z1017*dt*dt</f>
        <v>519.382131025109</v>
      </c>
      <c r="D1018" s="70" t="n">
        <f aca="false">D1017+I1017*dt+0.5*AA1017*dt*dt</f>
        <v>-458.956124180367</v>
      </c>
      <c r="E1018" s="1" t="n">
        <f aca="false">SQRT(B1018^2+C1018^2)</f>
        <v>519.746700173935</v>
      </c>
      <c r="F1018" s="1" t="n">
        <f aca="false">ATAN2(C1018,B1018)*180/PI()</f>
        <v>2.14613534029046</v>
      </c>
      <c r="G1018" s="69" t="n">
        <f aca="false">G1017+Y1017*dt</f>
        <v>1.15743345521793</v>
      </c>
      <c r="H1018" s="69" t="n">
        <f aca="false">H1017+Z1017*dt</f>
        <v>56.7162713836528</v>
      </c>
      <c r="I1018" s="69" t="n">
        <f aca="false">I1017+AA1017*dt</f>
        <v>-85.3526400597541</v>
      </c>
      <c r="J1018" s="1" t="n">
        <f aca="false">SQRT(G1018^2+H1018^2+I1018^2)</f>
        <v>102.484868429624</v>
      </c>
      <c r="K1018" s="1" t="n">
        <f aca="false">IF(D1018&gt;=hwind,SQRT((G1018-vxw)^2+(H1018-vyw)^2+I1018^2),J1018)</f>
        <v>102.484868429624</v>
      </c>
      <c r="L1018" s="1" t="n">
        <f aca="false">J1018/1.467</f>
        <v>69.860169345347</v>
      </c>
      <c r="M1018" s="70" t="n">
        <f aca="false">cd0+cdspin*(spin/1000)*EXP(-A1018/(tau*146.7/K1018))</f>
        <v>0.451991614236013</v>
      </c>
      <c r="N1018" s="71" t="n">
        <f aca="false">(romega/K1018)*EXP(-A1018/(tau*146.7/K1018))</f>
        <v>0.640302918382081</v>
      </c>
      <c r="O1018" s="71" t="n">
        <f aca="false">cl2_*N1018/(cl0+cl1_*N1018)</f>
        <v>0.345305299485676</v>
      </c>
      <c r="P1018" s="71" t="n">
        <f aca="false">IF(D1018&gt;=hwind,vxw,0)</f>
        <v>0</v>
      </c>
      <c r="Q1018" s="71" t="n">
        <f aca="false">IF(D1018&gt;=hwind,vyw,0)</f>
        <v>0</v>
      </c>
      <c r="R1018" s="70" t="n">
        <f aca="false">-const*$M1018*$K1018*(G1018-P1018)</f>
        <v>-0.287802731899076</v>
      </c>
      <c r="S1018" s="70" t="n">
        <f aca="false">-const*$M1018*$K1018*(H1018-Q1018)</f>
        <v>-14.1028391513629</v>
      </c>
      <c r="T1018" s="70" t="n">
        <f aca="false">-const*$M1018*$K1018*I1018</f>
        <v>21.2234430180442</v>
      </c>
      <c r="U1018" s="72" t="n">
        <f aca="false">omega*EXP(-A1018/tau)*30/PI()</f>
        <v>4689.47068045907</v>
      </c>
      <c r="V1018" s="70" t="n">
        <f aca="false">const*($O1018/omega)*K1018*(wy*I1018-wz*(H1018-Q1018))</f>
        <v>0.187841205417398</v>
      </c>
      <c r="W1018" s="70" t="n">
        <f aca="false">const*($O1018/omega)*K1018*(wz*(G1018-P1018)-wx*I1018)</f>
        <v>15.9925312713689</v>
      </c>
      <c r="X1018" s="70" t="n">
        <f aca="false">const*($O1018/omega)*K1018*(wx*(H1018-Q1018)-wy*(G1018-P1018))</f>
        <v>10.629479729728</v>
      </c>
      <c r="Y1018" s="70" t="n">
        <f aca="false">R1018+V1018</f>
        <v>-0.0999615264816783</v>
      </c>
      <c r="Z1018" s="70" t="n">
        <f aca="false">S1018+W1018</f>
        <v>1.88969212000596</v>
      </c>
      <c r="AA1018" s="70" t="n">
        <f aca="false">T1018+X1018-32.174</f>
        <v>-0.321077252227795</v>
      </c>
      <c r="AB1018" s="0" t="n">
        <f aca="false">IF(($D1018-height)*($D1019-height)&lt;0,1,0)</f>
        <v>0</v>
      </c>
    </row>
    <row r="1019" customFormat="false" ht="12.75" hidden="false" customHeight="false" outlineLevel="0" collapsed="false">
      <c r="A1019" s="0" t="n">
        <f aca="false">A1018+dt</f>
        <v>9.86999999999983</v>
      </c>
      <c r="B1019" s="70" t="n">
        <f aca="false">B1018+G1018*dt+0.5*Y1018*dt*dt</f>
        <v>19.4752358335636</v>
      </c>
      <c r="C1019" s="70" t="n">
        <f aca="false">C1018+H1018*dt+0.5*Z1018*dt*dt</f>
        <v>519.949388223552</v>
      </c>
      <c r="D1019" s="70" t="n">
        <f aca="false">D1018+I1018*dt+0.5*AA1018*dt*dt</f>
        <v>-459.809666634827</v>
      </c>
      <c r="E1019" s="1" t="n">
        <f aca="false">SQRT(B1019^2+C1019^2)</f>
        <v>520.313992820507</v>
      </c>
      <c r="F1019" s="1" t="n">
        <f aca="false">ATAN2(C1019,B1019)*180/PI()</f>
        <v>2.14506922082845</v>
      </c>
      <c r="G1019" s="69" t="n">
        <f aca="false">G1018+Y1018*dt</f>
        <v>1.15643383995311</v>
      </c>
      <c r="H1019" s="69" t="n">
        <f aca="false">H1018+Z1018*dt</f>
        <v>56.7351683048528</v>
      </c>
      <c r="I1019" s="69" t="n">
        <f aca="false">I1018+AA1018*dt</f>
        <v>-85.3558508322764</v>
      </c>
      <c r="J1019" s="1" t="n">
        <f aca="false">SQRT(G1019^2+H1019^2+I1019^2)</f>
        <v>102.49798989789</v>
      </c>
      <c r="K1019" s="1" t="n">
        <f aca="false">IF(D1019&gt;=hwind,SQRT((G1019-vxw)^2+(H1019-vyw)^2+I1019^2),J1019)</f>
        <v>102.49798989789</v>
      </c>
      <c r="L1019" s="1" t="n">
        <f aca="false">J1019/1.467</f>
        <v>69.8691137681596</v>
      </c>
      <c r="M1019" s="70" t="n">
        <f aca="false">cd0+cdspin*(spin/1000)*EXP(-A1019/(tau*146.7/K1019))</f>
        <v>0.451951962725374</v>
      </c>
      <c r="N1019" s="71" t="n">
        <f aca="false">(romega/K1019)*EXP(-A1019/(tau*146.7/K1019))</f>
        <v>0.640053044491892</v>
      </c>
      <c r="O1019" s="71" t="n">
        <f aca="false">cl2_*N1019/(cl0+cl1_*N1019)</f>
        <v>0.345267461426104</v>
      </c>
      <c r="P1019" s="71" t="n">
        <f aca="false">IF(D1019&gt;=hwind,vxw,0)</f>
        <v>0</v>
      </c>
      <c r="Q1019" s="71" t="n">
        <f aca="false">IF(D1019&gt;=hwind,vyw,0)</f>
        <v>0</v>
      </c>
      <c r="R1019" s="70" t="n">
        <f aca="false">-const*$M1019*$K1019*(G1019-P1019)</f>
        <v>-0.287565758822563</v>
      </c>
      <c r="S1019" s="70" t="n">
        <f aca="false">-const*$M1019*$K1019*(H1019-Q1019)</f>
        <v>-14.1081064578431</v>
      </c>
      <c r="T1019" s="70" t="n">
        <f aca="false">-const*$M1019*$K1019*I1019</f>
        <v>21.2250966432496</v>
      </c>
      <c r="U1019" s="72" t="n">
        <f aca="false">omega*EXP(-A1019/tau)*30/PI()</f>
        <v>4687.90778406278</v>
      </c>
      <c r="V1019" s="70" t="n">
        <f aca="false">const*($O1019/omega)*K1019*(wy*I1019-wz*(H1019-Q1019))</f>
        <v>0.188275095919288</v>
      </c>
      <c r="W1019" s="70" t="n">
        <f aca="false">const*($O1019/omega)*K1019*(wz*(G1019-P1019)-wx*I1019)</f>
        <v>15.9934541424762</v>
      </c>
      <c r="X1019" s="70" t="n">
        <f aca="false">const*($O1019/omega)*K1019*(wx*(H1019-Q1019)-wy*(G1019-P1019))</f>
        <v>10.6332375741286</v>
      </c>
      <c r="Y1019" s="70" t="n">
        <f aca="false">R1019+V1019</f>
        <v>-0.0992906629032744</v>
      </c>
      <c r="Z1019" s="70" t="n">
        <f aca="false">S1019+W1019</f>
        <v>1.88534768463309</v>
      </c>
      <c r="AA1019" s="70" t="n">
        <f aca="false">T1019+X1019-32.174</f>
        <v>-0.315665782621863</v>
      </c>
      <c r="AB1019" s="0" t="n">
        <f aca="false">IF(($D1019-height)*($D1020-height)&lt;0,1,0)</f>
        <v>0</v>
      </c>
    </row>
    <row r="1020" customFormat="false" ht="12.75" hidden="false" customHeight="false" outlineLevel="0" collapsed="false">
      <c r="A1020" s="0" t="n">
        <f aca="false">A1019+dt</f>
        <v>9.87999999999983</v>
      </c>
      <c r="B1020" s="70" t="n">
        <f aca="false">B1019+G1019*dt+0.5*Y1019*dt*dt</f>
        <v>19.4867952074299</v>
      </c>
      <c r="C1020" s="70" t="n">
        <f aca="false">C1019+H1019*dt+0.5*Z1019*dt*dt</f>
        <v>520.516834173985</v>
      </c>
      <c r="D1020" s="70" t="n">
        <f aca="false">D1019+I1019*dt+0.5*AA1019*dt*dt</f>
        <v>-460.663240926439</v>
      </c>
      <c r="E1020" s="1" t="n">
        <f aca="false">SQRT(B1020^2+C1020^2)</f>
        <v>520.881473893979</v>
      </c>
      <c r="F1020" s="1" t="n">
        <f aca="false">ATAN2(C1020,B1020)*180/PI()</f>
        <v>2.14400355175173</v>
      </c>
      <c r="G1020" s="69" t="n">
        <f aca="false">G1019+Y1019*dt</f>
        <v>1.15544093332408</v>
      </c>
      <c r="H1020" s="69" t="n">
        <f aca="false">H1019+Z1019*dt</f>
        <v>56.7540217816992</v>
      </c>
      <c r="I1020" s="69" t="n">
        <f aca="false">I1019+AA1019*dt</f>
        <v>-85.3590074901026</v>
      </c>
      <c r="J1020" s="1" t="n">
        <f aca="false">SQRT(G1020^2+H1020^2+I1020^2)</f>
        <v>102.511044243259</v>
      </c>
      <c r="K1020" s="1" t="n">
        <f aca="false">IF(D1020&gt;=hwind,SQRT((G1020-vxw)^2+(H1020-vyw)^2+I1020^2),J1020)</f>
        <v>102.511044243259</v>
      </c>
      <c r="L1020" s="1" t="n">
        <f aca="false">J1020/1.467</f>
        <v>69.8780124357593</v>
      </c>
      <c r="M1020" s="70" t="n">
        <f aca="false">cd0+cdspin*(spin/1000)*EXP(-A1020/(tau*146.7/K1020))</f>
        <v>0.451912335373678</v>
      </c>
      <c r="N1020" s="71" t="n">
        <f aca="false">(romega/K1020)*EXP(-A1020/(tau*146.7/K1020))</f>
        <v>0.639803755792498</v>
      </c>
      <c r="O1020" s="71" t="n">
        <f aca="false">cl2_*N1020/(cl0+cl1_*N1020)</f>
        <v>0.345229690801914</v>
      </c>
      <c r="P1020" s="71" t="n">
        <f aca="false">IF(D1020&gt;=hwind,vxw,0)</f>
        <v>0</v>
      </c>
      <c r="Q1020" s="71" t="n">
        <f aca="false">IF(D1020&gt;=hwind,vyw,0)</f>
        <v>0</v>
      </c>
      <c r="R1020" s="70" t="n">
        <f aca="false">-const*$M1020*$K1020*(G1020-P1020)</f>
        <v>-0.287330254757318</v>
      </c>
      <c r="S1020" s="70" t="n">
        <f aca="false">-const*$M1020*$K1020*(H1020-Q1020)</f>
        <v>-14.1133545356785</v>
      </c>
      <c r="T1020" s="70" t="n">
        <f aca="false">-const*$M1020*$K1020*I1020</f>
        <v>21.2267236347631</v>
      </c>
      <c r="U1020" s="72" t="n">
        <f aca="false">omega*EXP(-A1020/tau)*30/PI()</f>
        <v>4686.34540854515</v>
      </c>
      <c r="V1020" s="70" t="n">
        <f aca="false">const*($O1020/omega)*K1020*(wy*I1020-wz*(H1020-Q1020))</f>
        <v>0.188708602149918</v>
      </c>
      <c r="W1020" s="70" t="n">
        <f aca="false">const*($O1020/omega)*K1020*(wz*(G1020-P1020)-wx*I1020)</f>
        <v>15.9943589115143</v>
      </c>
      <c r="X1020" s="70" t="n">
        <f aca="false">const*($O1020/omega)*K1020*(wx*(H1020-Q1020)-wy*(G1020-P1020))</f>
        <v>10.6369821110803</v>
      </c>
      <c r="Y1020" s="70" t="n">
        <f aca="false">R1020+V1020</f>
        <v>-0.0986216526073997</v>
      </c>
      <c r="Z1020" s="70" t="n">
        <f aca="false">S1020+W1020</f>
        <v>1.88100437583585</v>
      </c>
      <c r="AA1020" s="70" t="n">
        <f aca="false">T1020+X1020-32.174</f>
        <v>-0.310294254156581</v>
      </c>
      <c r="AB1020" s="0" t="n">
        <f aca="false">IF(($D1020-height)*($D1021-height)&lt;0,1,0)</f>
        <v>0</v>
      </c>
    </row>
    <row r="1021" customFormat="false" ht="12.75" hidden="false" customHeight="false" outlineLevel="0" collapsed="false">
      <c r="A1021" s="0" t="n">
        <f aca="false">A1020+dt</f>
        <v>9.88999999999983</v>
      </c>
      <c r="B1021" s="70" t="n">
        <f aca="false">B1020+G1020*dt+0.5*Y1020*dt*dt</f>
        <v>19.4983446856806</v>
      </c>
      <c r="C1021" s="70" t="n">
        <f aca="false">C1020+H1020*dt+0.5*Z1020*dt*dt</f>
        <v>521.084468442021</v>
      </c>
      <c r="D1021" s="70" t="n">
        <f aca="false">D1020+I1020*dt+0.5*AA1020*dt*dt</f>
        <v>-461.516846516052</v>
      </c>
      <c r="E1021" s="1" t="n">
        <f aca="false">SQRT(B1021^2+C1021^2)</f>
        <v>521.449142963132</v>
      </c>
      <c r="F1021" s="1" t="n">
        <f aca="false">ATAN2(C1021,B1021)*180/PI()</f>
        <v>2.14293834188547</v>
      </c>
      <c r="G1021" s="69" t="n">
        <f aca="false">G1020+Y1020*dt</f>
        <v>1.15445471679801</v>
      </c>
      <c r="H1021" s="69" t="n">
        <f aca="false">H1020+Z1020*dt</f>
        <v>56.7728318254575</v>
      </c>
      <c r="I1021" s="69" t="n">
        <f aca="false">I1020+AA1020*dt</f>
        <v>-85.3621104326442</v>
      </c>
      <c r="J1021" s="1" t="n">
        <f aca="false">SQRT(G1021^2+H1021^2+I1021^2)</f>
        <v>102.524031800792</v>
      </c>
      <c r="K1021" s="1" t="n">
        <f aca="false">IF(D1021&gt;=hwind,SQRT((G1021-vxw)^2+(H1021-vyw)^2+I1021^2),J1021)</f>
        <v>102.524031800792</v>
      </c>
      <c r="L1021" s="1" t="n">
        <f aca="false">J1021/1.467</f>
        <v>69.8868655765452</v>
      </c>
      <c r="M1021" s="70" t="n">
        <f aca="false">cd0+cdspin*(spin/1000)*EXP(-A1021/(tau*146.7/K1021))</f>
        <v>0.451872732122749</v>
      </c>
      <c r="N1021" s="71" t="n">
        <f aca="false">(romega/K1021)*EXP(-A1021/(tau*146.7/K1021))</f>
        <v>0.639555049234298</v>
      </c>
      <c r="O1021" s="71" t="n">
        <f aca="false">cl2_*N1021/(cl0+cl1_*N1021)</f>
        <v>0.345191987281915</v>
      </c>
      <c r="P1021" s="71" t="n">
        <f aca="false">IF(D1021&gt;=hwind,vxw,0)</f>
        <v>0</v>
      </c>
      <c r="Q1021" s="71" t="n">
        <f aca="false">IF(D1021&gt;=hwind,vyw,0)</f>
        <v>0</v>
      </c>
      <c r="R1021" s="70" t="n">
        <f aca="false">-const*$M1021*$K1021*(G1021-P1021)</f>
        <v>-0.287096216711711</v>
      </c>
      <c r="S1021" s="70" t="n">
        <f aca="false">-const*$M1021*$K1021*(H1021-Q1021)</f>
        <v>-14.118583424655</v>
      </c>
      <c r="T1021" s="70" t="n">
        <f aca="false">-const*$M1021*$K1021*I1021</f>
        <v>21.2283241595759</v>
      </c>
      <c r="U1021" s="72" t="n">
        <f aca="false">omega*EXP(-A1021/tau)*30/PI()</f>
        <v>4684.78355373256</v>
      </c>
      <c r="V1021" s="70" t="n">
        <f aca="false">const*($O1021/omega)*K1021*(wy*I1021-wz*(H1021-Q1021))</f>
        <v>0.189141718415547</v>
      </c>
      <c r="W1021" s="70" t="n">
        <f aca="false">const*($O1021/omega)*K1021*(wz*(G1021-P1021)-wx*I1021)</f>
        <v>15.9952456940295</v>
      </c>
      <c r="X1021" s="70" t="n">
        <f aca="false">const*($O1021/omega)*K1021*(wx*(H1021-Q1021)-wy*(G1021-P1021))</f>
        <v>10.6407133649735</v>
      </c>
      <c r="Y1021" s="70" t="n">
        <f aca="false">R1021+V1021</f>
        <v>-0.0979544982961645</v>
      </c>
      <c r="Z1021" s="70" t="n">
        <f aca="false">S1021+W1021</f>
        <v>1.87666226937448</v>
      </c>
      <c r="AA1021" s="70" t="n">
        <f aca="false">T1021+X1021-32.174</f>
        <v>-0.304962475450658</v>
      </c>
      <c r="AB1021" s="0" t="n">
        <f aca="false">IF(($D1021-height)*($D1022-height)&lt;0,1,0)</f>
        <v>0</v>
      </c>
    </row>
    <row r="1022" customFormat="false" ht="12.75" hidden="false" customHeight="false" outlineLevel="0" collapsed="false">
      <c r="A1022" s="0" t="n">
        <f aca="false">A1021+dt</f>
        <v>9.89999999999983</v>
      </c>
      <c r="B1022" s="70" t="n">
        <f aca="false">B1021+G1021*dt+0.5*Y1021*dt*dt</f>
        <v>19.5098843351236</v>
      </c>
      <c r="C1022" s="70" t="n">
        <f aca="false">C1021+H1021*dt+0.5*Z1021*dt*dt</f>
        <v>521.652290593389</v>
      </c>
      <c r="D1022" s="70" t="n">
        <f aca="false">D1021+I1021*dt+0.5*AA1021*dt*dt</f>
        <v>-462.370482868503</v>
      </c>
      <c r="E1022" s="1" t="n">
        <f aca="false">SQRT(B1022^2+C1022^2)</f>
        <v>522.016999596851</v>
      </c>
      <c r="F1022" s="1" t="n">
        <f aca="false">ATAN2(C1022,B1022)*180/PI()</f>
        <v>2.14187359999113</v>
      </c>
      <c r="G1022" s="69" t="n">
        <f aca="false">G1021+Y1021*dt</f>
        <v>1.15347517181504</v>
      </c>
      <c r="H1022" s="69" t="n">
        <f aca="false">H1021+Z1021*dt</f>
        <v>56.7915984481513</v>
      </c>
      <c r="I1022" s="69" t="n">
        <f aca="false">I1021+AA1021*dt</f>
        <v>-85.3651600573987</v>
      </c>
      <c r="J1022" s="1" t="n">
        <f aca="false">SQRT(G1022^2+H1022^2+I1022^2)</f>
        <v>102.536952904274</v>
      </c>
      <c r="K1022" s="1" t="n">
        <f aca="false">IF(D1022&gt;=hwind,SQRT((G1022-vxw)^2+(H1022-vyw)^2+I1022^2),J1022)</f>
        <v>102.536952904274</v>
      </c>
      <c r="L1022" s="1" t="n">
        <f aca="false">J1022/1.467</f>
        <v>69.8956734180465</v>
      </c>
      <c r="M1022" s="70" t="n">
        <f aca="false">cd0+cdspin*(spin/1000)*EXP(-A1022/(tau*146.7/K1022))</f>
        <v>0.451833152914438</v>
      </c>
      <c r="N1022" s="71" t="n">
        <f aca="false">(romega/K1022)*EXP(-A1022/(tau*146.7/K1022))</f>
        <v>0.639306921782854</v>
      </c>
      <c r="O1022" s="71" t="n">
        <f aca="false">cl2_*N1022/(cl0+cl1_*N1022)</f>
        <v>0.345154350536063</v>
      </c>
      <c r="P1022" s="71" t="n">
        <f aca="false">IF(D1022&gt;=hwind,vxw,0)</f>
        <v>0</v>
      </c>
      <c r="Q1022" s="71" t="n">
        <f aca="false">IF(D1022&gt;=hwind,vyw,0)</f>
        <v>0</v>
      </c>
      <c r="R1022" s="70" t="n">
        <f aca="false">-const*$M1022*$K1022*(G1022-P1022)</f>
        <v>-0.286863641673238</v>
      </c>
      <c r="S1022" s="70" t="n">
        <f aca="false">-const*$M1022*$K1022*(H1022-Q1022)</f>
        <v>-14.1237931646553</v>
      </c>
      <c r="T1022" s="70" t="n">
        <f aca="false">-const*$M1022*$K1022*I1022</f>
        <v>21.229898383986</v>
      </c>
      <c r="U1022" s="72" t="n">
        <f aca="false">omega*EXP(-A1022/tau)*30/PI()</f>
        <v>4683.22221945149</v>
      </c>
      <c r="V1022" s="70" t="n">
        <f aca="false">const*($O1022/omega)*K1022*(wy*I1022-wz*(H1022-Q1022))</f>
        <v>0.189574439072227</v>
      </c>
      <c r="W1022" s="70" t="n">
        <f aca="false">const*($O1022/omega)*K1022*(wz*(G1022-P1022)-wx*I1022)</f>
        <v>15.9961146050621</v>
      </c>
      <c r="X1022" s="70" t="n">
        <f aca="false">const*($O1022/omega)*K1022*(wx*(H1022-Q1022)-wy*(G1022-P1022))</f>
        <v>10.6444313602763</v>
      </c>
      <c r="Y1022" s="70" t="n">
        <f aca="false">R1022+V1022</f>
        <v>-0.0972892026010104</v>
      </c>
      <c r="Z1022" s="70" t="n">
        <f aca="false">S1022+W1022</f>
        <v>1.8723214404069</v>
      </c>
      <c r="AA1022" s="70" t="n">
        <f aca="false">T1022+X1022-32.174</f>
        <v>-0.299670255737716</v>
      </c>
      <c r="AB1022" s="0" t="n">
        <f aca="false">IF(($D1022-height)*($D1023-height)&lt;0,1,0)</f>
        <v>0</v>
      </c>
    </row>
    <row r="1023" customFormat="false" ht="12.75" hidden="false" customHeight="false" outlineLevel="0" collapsed="false">
      <c r="A1023" s="0" t="n">
        <f aca="false">A1022+dt</f>
        <v>9.90999999999983</v>
      </c>
      <c r="B1023" s="70" t="n">
        <f aca="false">B1022+G1022*dt+0.5*Y1022*dt*dt</f>
        <v>19.5214142223816</v>
      </c>
      <c r="C1023" s="70" t="n">
        <f aca="false">C1022+H1022*dt+0.5*Z1022*dt*dt</f>
        <v>522.220300193942</v>
      </c>
      <c r="D1023" s="70" t="n">
        <f aca="false">D1022+I1022*dt+0.5*AA1022*dt*dt</f>
        <v>-463.224149452589</v>
      </c>
      <c r="E1023" s="1" t="n">
        <f aca="false">SQRT(B1023^2+C1023^2)</f>
        <v>522.585043364133</v>
      </c>
      <c r="F1023" s="1" t="n">
        <f aca="false">ATAN2(C1023,B1023)*180/PI()</f>
        <v>2.1408093347667</v>
      </c>
      <c r="G1023" s="69" t="n">
        <f aca="false">G1022+Y1022*dt</f>
        <v>1.15250227978903</v>
      </c>
      <c r="H1023" s="69" t="n">
        <f aca="false">H1022+Z1022*dt</f>
        <v>56.8103216625553</v>
      </c>
      <c r="I1023" s="69" t="n">
        <f aca="false">I1022+AA1022*dt</f>
        <v>-85.3681567599561</v>
      </c>
      <c r="J1023" s="1" t="n">
        <f aca="false">SQRT(G1023^2+H1023^2+I1023^2)</f>
        <v>102.549807886219</v>
      </c>
      <c r="K1023" s="1" t="n">
        <f aca="false">IF(D1023&gt;=hwind,SQRT((G1023-vxw)^2+(H1023-vyw)^2+I1023^2),J1023)</f>
        <v>102.549807886219</v>
      </c>
      <c r="L1023" s="1" t="n">
        <f aca="false">J1023/1.467</f>
        <v>69.9044361869248</v>
      </c>
      <c r="M1023" s="70" t="n">
        <f aca="false">cd0+cdspin*(spin/1000)*EXP(-A1023/(tau*146.7/K1023))</f>
        <v>0.451793597690633</v>
      </c>
      <c r="N1023" s="71" t="n">
        <f aca="false">(romega/K1023)*EXP(-A1023/(tau*146.7/K1023))</f>
        <v>0.639059370418814</v>
      </c>
      <c r="O1023" s="71" t="n">
        <f aca="false">cl2_*N1023/(cl0+cl1_*N1023)</f>
        <v>0.345116780235461</v>
      </c>
      <c r="P1023" s="71" t="n">
        <f aca="false">IF(D1023&gt;=hwind,vxw,0)</f>
        <v>0</v>
      </c>
      <c r="Q1023" s="71" t="n">
        <f aca="false">IF(D1023&gt;=hwind,vyw,0)</f>
        <v>0</v>
      </c>
      <c r="R1023" s="70" t="n">
        <f aca="false">-const*$M1023*$K1023*(G1023-P1023)</f>
        <v>-0.2866325266088</v>
      </c>
      <c r="S1023" s="70" t="n">
        <f aca="false">-const*$M1023*$K1023*(H1023-Q1023)</f>
        <v>-14.1289837956569</v>
      </c>
      <c r="T1023" s="70" t="n">
        <f aca="false">-const*$M1023*$K1023*I1023</f>
        <v>21.2314464735995</v>
      </c>
      <c r="U1023" s="72" t="n">
        <f aca="false">omega*EXP(-A1023/tau)*30/PI()</f>
        <v>4681.66140552845</v>
      </c>
      <c r="V1023" s="70" t="n">
        <f aca="false">const*($O1023/omega)*K1023*(wy*I1023-wz*(H1023-Q1023))</f>
        <v>0.190006758525571</v>
      </c>
      <c r="W1023" s="70" t="n">
        <f aca="false">const*($O1023/omega)*K1023*(wz*(G1023-P1023)-wx*I1023)</f>
        <v>15.9969657591483</v>
      </c>
      <c r="X1023" s="70" t="n">
        <f aca="false">const*($O1023/omega)*K1023*(wx*(H1023-Q1023)-wy*(G1023-P1023))</f>
        <v>10.6481361215341</v>
      </c>
      <c r="Y1023" s="70" t="n">
        <f aca="false">R1023+V1023</f>
        <v>-0.0966257680832289</v>
      </c>
      <c r="Z1023" s="70" t="n">
        <f aca="false">S1023+W1023</f>
        <v>1.86798196349146</v>
      </c>
      <c r="AA1023" s="70" t="n">
        <f aca="false">T1023+X1023-32.174</f>
        <v>-0.294417404866333</v>
      </c>
      <c r="AB1023" s="0" t="n">
        <f aca="false">IF(($D1023-height)*($D1024-height)&lt;0,1,0)</f>
        <v>0</v>
      </c>
    </row>
    <row r="1024" customFormat="false" ht="12.75" hidden="false" customHeight="false" outlineLevel="0" collapsed="false">
      <c r="A1024" s="0" t="n">
        <f aca="false">A1023+dt</f>
        <v>9.91999999999983</v>
      </c>
      <c r="B1024" s="70" t="n">
        <f aca="false">B1023+G1023*dt+0.5*Y1023*dt*dt</f>
        <v>19.5329344138911</v>
      </c>
      <c r="C1024" s="70" t="n">
        <f aca="false">C1023+H1023*dt+0.5*Z1023*dt*dt</f>
        <v>522.788496809666</v>
      </c>
      <c r="D1024" s="70" t="n">
        <f aca="false">D1023+I1023*dt+0.5*AA1023*dt*dt</f>
        <v>-464.077845741059</v>
      </c>
      <c r="E1024" s="1" t="n">
        <f aca="false">SQRT(B1024^2+C1024^2)</f>
        <v>523.153273834091</v>
      </c>
      <c r="F1024" s="1" t="n">
        <f aca="false">ATAN2(C1024,B1024)*180/PI()</f>
        <v>2.13974555484699</v>
      </c>
      <c r="G1024" s="69" t="n">
        <f aca="false">G1023+Y1023*dt</f>
        <v>1.1515360221082</v>
      </c>
      <c r="H1024" s="69" t="n">
        <f aca="false">H1023+Z1023*dt</f>
        <v>56.8290014821903</v>
      </c>
      <c r="I1024" s="69" t="n">
        <f aca="false">I1023+AA1023*dt</f>
        <v>-85.3711009340047</v>
      </c>
      <c r="J1024" s="1" t="n">
        <f aca="false">SQRT(G1024^2+H1024^2+I1024^2)</f>
        <v>102.562597077868</v>
      </c>
      <c r="K1024" s="1" t="n">
        <f aca="false">IF(D1024&gt;=hwind,SQRT((G1024-vxw)^2+(H1024-vyw)^2+I1024^2),J1024)</f>
        <v>102.562597077868</v>
      </c>
      <c r="L1024" s="1" t="n">
        <f aca="false">J1024/1.467</f>
        <v>69.9131541089759</v>
      </c>
      <c r="M1024" s="70" t="n">
        <f aca="false">cd0+cdspin*(spin/1000)*EXP(-A1024/(tau*146.7/K1024))</f>
        <v>0.45175406639325</v>
      </c>
      <c r="N1024" s="71" t="n">
        <f aca="false">(romega/K1024)*EXP(-A1024/(tau*146.7/K1024))</f>
        <v>0.638812392137835</v>
      </c>
      <c r="O1024" s="71" t="n">
        <f aca="false">cl2_*N1024/(cl0+cl1_*N1024)</f>
        <v>0.345079276052353</v>
      </c>
      <c r="P1024" s="71" t="n">
        <f aca="false">IF(D1024&gt;=hwind,vxw,0)</f>
        <v>0</v>
      </c>
      <c r="Q1024" s="71" t="n">
        <f aca="false">IF(D1024&gt;=hwind,vyw,0)</f>
        <v>0</v>
      </c>
      <c r="R1024" s="70" t="n">
        <f aca="false">-const*$M1024*$K1024*(G1024-P1024)</f>
        <v>-0.286402868464996</v>
      </c>
      <c r="S1024" s="70" t="n">
        <f aca="false">-const*$M1024*$K1024*(H1024-Q1024)</f>
        <v>-14.1341553577309</v>
      </c>
      <c r="T1024" s="70" t="n">
        <f aca="false">-const*$M1024*$K1024*I1024</f>
        <v>21.2329685933318</v>
      </c>
      <c r="U1024" s="72" t="n">
        <f aca="false">omega*EXP(-A1024/tau)*30/PI()</f>
        <v>4680.10111179001</v>
      </c>
      <c r="V1024" s="70" t="n">
        <f aca="false">const*($O1024/omega)*K1024*(wy*I1024-wz*(H1024-Q1024))</f>
        <v>0.190438671230511</v>
      </c>
      <c r="W1024" s="70" t="n">
        <f aca="false">const*($O1024/omega)*K1024*(wz*(G1024-P1024)-wx*I1024)</f>
        <v>15.9977992703206</v>
      </c>
      <c r="X1024" s="70" t="n">
        <f aca="false">const*($O1024/omega)*K1024*(wx*(H1024-Q1024)-wy*(G1024-P1024))</f>
        <v>10.6518276733684</v>
      </c>
      <c r="Y1024" s="70" t="n">
        <f aca="false">R1024+V1024</f>
        <v>-0.0959641972344851</v>
      </c>
      <c r="Z1024" s="70" t="n">
        <f aca="false">S1024+W1024</f>
        <v>1.86364391258965</v>
      </c>
      <c r="AA1024" s="70" t="n">
        <f aca="false">T1024+X1024-32.174</f>
        <v>-0.289203733299857</v>
      </c>
      <c r="AB1024" s="0" t="n">
        <f aca="false">IF(($D1024-height)*($D1025-height)&lt;0,1,0)</f>
        <v>0</v>
      </c>
    </row>
    <row r="1025" customFormat="false" ht="12.75" hidden="false" customHeight="false" outlineLevel="0" collapsed="false">
      <c r="A1025" s="0" t="n">
        <f aca="false">A1024+dt</f>
        <v>9.92999999999983</v>
      </c>
      <c r="B1025" s="70" t="n">
        <f aca="false">B1024+G1024*dt+0.5*Y1024*dt*dt</f>
        <v>19.5444449759023</v>
      </c>
      <c r="C1025" s="70" t="n">
        <f aca="false">C1024+H1024*dt+0.5*Z1024*dt*dt</f>
        <v>523.356880006683</v>
      </c>
      <c r="D1025" s="70" t="n">
        <f aca="false">D1024+I1024*dt+0.5*AA1024*dt*dt</f>
        <v>-464.931571210586</v>
      </c>
      <c r="E1025" s="1" t="n">
        <f aca="false">SQRT(B1025^2+C1025^2)</f>
        <v>523.721690575964</v>
      </c>
      <c r="F1025" s="1" t="n">
        <f aca="false">ATAN2(C1025,B1025)*180/PI()</f>
        <v>2.13868226880384</v>
      </c>
      <c r="G1025" s="69" t="n">
        <f aca="false">G1024+Y1024*dt</f>
        <v>1.15057638013586</v>
      </c>
      <c r="H1025" s="69" t="n">
        <f aca="false">H1024+Z1024*dt</f>
        <v>56.8476379213161</v>
      </c>
      <c r="I1025" s="69" t="n">
        <f aca="false">I1024+AA1024*dt</f>
        <v>-85.3739929713377</v>
      </c>
      <c r="J1025" s="1" t="n">
        <f aca="false">SQRT(G1025^2+H1025^2+I1025^2)</f>
        <v>102.575320809197</v>
      </c>
      <c r="K1025" s="1" t="n">
        <f aca="false">IF(D1025&gt;=hwind,SQRT((G1025-vxw)^2+(H1025-vyw)^2+I1025^2),J1025)</f>
        <v>102.575320809197</v>
      </c>
      <c r="L1025" s="1" t="n">
        <f aca="false">J1025/1.467</f>
        <v>69.921827409132</v>
      </c>
      <c r="M1025" s="70" t="n">
        <f aca="false">cd0+cdspin*(spin/1000)*EXP(-A1025/(tau*146.7/K1025))</f>
        <v>0.451714558964242</v>
      </c>
      <c r="N1025" s="71" t="n">
        <f aca="false">(romega/K1025)*EXP(-A1025/(tau*146.7/K1025))</f>
        <v>0.638565983950505</v>
      </c>
      <c r="O1025" s="71" t="n">
        <f aca="false">cl2_*N1025/(cl0+cl1_*N1025)</f>
        <v>0.345041837660127</v>
      </c>
      <c r="P1025" s="71" t="n">
        <f aca="false">IF(D1025&gt;=hwind,vxw,0)</f>
        <v>0</v>
      </c>
      <c r="Q1025" s="71" t="n">
        <f aca="false">IF(D1025&gt;=hwind,vyw,0)</f>
        <v>0</v>
      </c>
      <c r="R1025" s="70" t="n">
        <f aca="false">-const*$M1025*$K1025*(G1025-P1025)</f>
        <v>-0.286174664168402</v>
      </c>
      <c r="S1025" s="70" t="n">
        <f aca="false">-const*$M1025*$K1025*(H1025-Q1025)</f>
        <v>-14.1393078910403</v>
      </c>
      <c r="T1025" s="70" t="n">
        <f aca="false">-const*$M1025*$K1025*I1025</f>
        <v>21.2344649074086</v>
      </c>
      <c r="U1025" s="72" t="n">
        <f aca="false">omega*EXP(-A1025/tau)*30/PI()</f>
        <v>4678.54133806281</v>
      </c>
      <c r="V1025" s="70" t="n">
        <f aca="false">const*($O1025/omega)*K1025*(wy*I1025-wz*(H1025-Q1025))</f>
        <v>0.190870171691067</v>
      </c>
      <c r="W1025" s="70" t="n">
        <f aca="false">const*($O1025/omega)*K1025*(wz*(G1025-P1025)-wx*I1025)</f>
        <v>15.9986152521092</v>
      </c>
      <c r="X1025" s="70" t="n">
        <f aca="false">const*($O1025/omega)*K1025*(wx*(H1025-Q1025)-wy*(G1025-P1025))</f>
        <v>10.6555060404751</v>
      </c>
      <c r="Y1025" s="70" t="n">
        <f aca="false">R1025+V1025</f>
        <v>-0.0953044924773351</v>
      </c>
      <c r="Z1025" s="70" t="n">
        <f aca="false">S1025+W1025</f>
        <v>1.85930736106884</v>
      </c>
      <c r="AA1025" s="70" t="n">
        <f aca="false">T1025+X1025-32.174</f>
        <v>-0.284029052116313</v>
      </c>
      <c r="AB1025" s="0" t="n">
        <f aca="false">IF(($D1025-height)*($D1026-height)&lt;0,1,0)</f>
        <v>0</v>
      </c>
    </row>
    <row r="1026" customFormat="false" ht="12.75" hidden="false" customHeight="false" outlineLevel="0" collapsed="false">
      <c r="A1026" s="0" t="n">
        <f aca="false">A1025+dt</f>
        <v>9.93999999999983</v>
      </c>
      <c r="B1026" s="70" t="n">
        <f aca="false">B1025+G1025*dt+0.5*Y1025*dt*dt</f>
        <v>19.5559459744791</v>
      </c>
      <c r="C1026" s="70" t="n">
        <f aca="false">C1025+H1025*dt+0.5*Z1025*dt*dt</f>
        <v>523.925449351265</v>
      </c>
      <c r="D1026" s="70" t="n">
        <f aca="false">D1025+I1025*dt+0.5*AA1025*dt*dt</f>
        <v>-465.785325341752</v>
      </c>
      <c r="E1026" s="1" t="n">
        <f aca="false">SQRT(B1026^2+C1026^2)</f>
        <v>524.290293159125</v>
      </c>
      <c r="F1026" s="1" t="n">
        <f aca="false">ATAN2(C1026,B1026)*180/PI()</f>
        <v>2.13761948514646</v>
      </c>
      <c r="G1026" s="69" t="n">
        <f aca="false">G1025+Y1025*dt</f>
        <v>1.14962333521108</v>
      </c>
      <c r="H1026" s="69" t="n">
        <f aca="false">H1025+Z1025*dt</f>
        <v>56.8662309949268</v>
      </c>
      <c r="I1026" s="69" t="n">
        <f aca="false">I1025+AA1025*dt</f>
        <v>-85.3768332618589</v>
      </c>
      <c r="J1026" s="1" t="n">
        <f aca="false">SQRT(G1026^2+H1026^2+I1026^2)</f>
        <v>102.587979408918</v>
      </c>
      <c r="K1026" s="1" t="n">
        <f aca="false">IF(D1026&gt;=hwind,SQRT((G1026-vxw)^2+(H1026-vyw)^2+I1026^2),J1026)</f>
        <v>102.587979408918</v>
      </c>
      <c r="L1026" s="1" t="n">
        <f aca="false">J1026/1.467</f>
        <v>69.9304563114639</v>
      </c>
      <c r="M1026" s="70" t="n">
        <f aca="false">cd0+cdspin*(spin/1000)*EXP(-A1026/(tau*146.7/K1026))</f>
        <v>0.451675075345595</v>
      </c>
      <c r="N1026" s="71" t="n">
        <f aca="false">(romega/K1026)*EXP(-A1026/(tau*146.7/K1026))</f>
        <v>0.638320142882265</v>
      </c>
      <c r="O1026" s="71" t="n">
        <f aca="false">cl2_*N1026/(cl0+cl1_*N1026)</f>
        <v>0.345004464733306</v>
      </c>
      <c r="P1026" s="71" t="n">
        <f aca="false">IF(D1026&gt;=hwind,vxw,0)</f>
        <v>0</v>
      </c>
      <c r="Q1026" s="71" t="n">
        <f aca="false">IF(D1026&gt;=hwind,vyw,0)</f>
        <v>0</v>
      </c>
      <c r="R1026" s="70" t="n">
        <f aca="false">-const*$M1026*$K1026*(G1026-P1026)</f>
        <v>-0.28594791062585</v>
      </c>
      <c r="S1026" s="70" t="n">
        <f aca="false">-const*$M1026*$K1026*(H1026-Q1026)</f>
        <v>-14.1444414358383</v>
      </c>
      <c r="T1026" s="70" t="n">
        <f aca="false">-const*$M1026*$K1026*I1026</f>
        <v>21.2359355793674</v>
      </c>
      <c r="U1026" s="72" t="n">
        <f aca="false">omega*EXP(-A1026/tau)*30/PI()</f>
        <v>4676.98208417354</v>
      </c>
      <c r="V1026" s="70" t="n">
        <f aca="false">const*($O1026/omega)*K1026*(wy*I1026-wz*(H1026-Q1026))</f>
        <v>0.191301254460106</v>
      </c>
      <c r="W1026" s="70" t="n">
        <f aca="false">const*($O1026/omega)*K1026*(wz*(G1026-P1026)-wx*I1026)</f>
        <v>15.9994138175433</v>
      </c>
      <c r="X1026" s="70" t="n">
        <f aca="false">const*($O1026/omega)*K1026*(wx*(H1026-Q1026)-wy*(G1026-P1026))</f>
        <v>10.6591712476243</v>
      </c>
      <c r="Y1026" s="70" t="n">
        <f aca="false">R1026+V1026</f>
        <v>-0.0946466561657436</v>
      </c>
      <c r="Z1026" s="70" t="n">
        <f aca="false">S1026+W1026</f>
        <v>1.85497238170502</v>
      </c>
      <c r="AA1026" s="70" t="n">
        <f aca="false">T1026+X1026-32.174</f>
        <v>-0.278893173008232</v>
      </c>
      <c r="AB1026" s="0" t="n">
        <f aca="false">IF(($D1026-height)*($D1027-height)&lt;0,1,0)</f>
        <v>0</v>
      </c>
    </row>
    <row r="1027" customFormat="false" ht="12.75" hidden="false" customHeight="false" outlineLevel="0" collapsed="false">
      <c r="A1027" s="0" t="n">
        <f aca="false">A1026+dt</f>
        <v>9.94999999999983</v>
      </c>
      <c r="B1027" s="70" t="n">
        <f aca="false">B1026+G1026*dt+0.5*Y1026*dt*dt</f>
        <v>19.5674374754984</v>
      </c>
      <c r="C1027" s="70" t="n">
        <f aca="false">C1026+H1026*dt+0.5*Z1026*dt*dt</f>
        <v>524.494204409833</v>
      </c>
      <c r="D1027" s="70" t="n">
        <f aca="false">D1026+I1026*dt+0.5*AA1026*dt*dt</f>
        <v>-466.639107619029</v>
      </c>
      <c r="E1027" s="1" t="n">
        <f aca="false">SQRT(B1027^2+C1027^2)</f>
        <v>524.859081153085</v>
      </c>
      <c r="F1027" s="1" t="n">
        <f aca="false">ATAN2(C1027,B1027)*180/PI()</f>
        <v>2.1365572123216</v>
      </c>
      <c r="G1027" s="69" t="n">
        <f aca="false">G1026+Y1026*dt</f>
        <v>1.14867686864943</v>
      </c>
      <c r="H1027" s="69" t="n">
        <f aca="false">H1026+Z1026*dt</f>
        <v>56.8847807187439</v>
      </c>
      <c r="I1027" s="69" t="n">
        <f aca="false">I1026+AA1026*dt</f>
        <v>-85.379622193589</v>
      </c>
      <c r="J1027" s="1" t="n">
        <f aca="false">SQRT(G1027^2+H1027^2+I1027^2)</f>
        <v>102.600573204481</v>
      </c>
      <c r="K1027" s="1" t="n">
        <f aca="false">IF(D1027&gt;=hwind,SQRT((G1027-vxw)^2+(H1027-vyw)^2+I1027^2),J1027)</f>
        <v>102.600573204481</v>
      </c>
      <c r="L1027" s="1" t="n">
        <f aca="false">J1027/1.467</f>
        <v>69.9390410391829</v>
      </c>
      <c r="M1027" s="70" t="n">
        <f aca="false">cd0+cdspin*(spin/1000)*EXP(-A1027/(tau*146.7/K1027))</f>
        <v>0.45163561547933</v>
      </c>
      <c r="N1027" s="71" t="n">
        <f aca="false">(romega/K1027)*EXP(-A1027/(tau*146.7/K1027))</f>
        <v>0.638074865973339</v>
      </c>
      <c r="O1027" s="71" t="n">
        <f aca="false">cl2_*N1027/(cl0+cl1_*N1027)</f>
        <v>0.344967156947551</v>
      </c>
      <c r="P1027" s="71" t="n">
        <f aca="false">IF(D1027&gt;=hwind,vxw,0)</f>
        <v>0</v>
      </c>
      <c r="Q1027" s="71" t="n">
        <f aca="false">IF(D1027&gt;=hwind,vyw,0)</f>
        <v>0</v>
      </c>
      <c r="R1027" s="70" t="n">
        <f aca="false">-const*$M1027*$K1027*(G1027-P1027)</f>
        <v>-0.285722604724711</v>
      </c>
      <c r="S1027" s="70" t="n">
        <f aca="false">-const*$M1027*$K1027*(H1027-Q1027)</f>
        <v>-14.1495560324667</v>
      </c>
      <c r="T1027" s="70" t="n">
        <f aca="false">-const*$M1027*$K1027*I1027</f>
        <v>21.2373807720587</v>
      </c>
      <c r="U1027" s="72" t="n">
        <f aca="false">omega*EXP(-A1027/tau)*30/PI()</f>
        <v>4675.42334994895</v>
      </c>
      <c r="V1027" s="70" t="n">
        <f aca="false">const*($O1027/omega)*K1027*(wy*I1027-wz*(H1027-Q1027))</f>
        <v>0.191731914139114</v>
      </c>
      <c r="W1027" s="70" t="n">
        <f aca="false">const*($O1027/omega)*K1027*(wz*(G1027-P1027)-wx*I1027)</f>
        <v>16.0001950791522</v>
      </c>
      <c r="X1027" s="70" t="n">
        <f aca="false">const*($O1027/omega)*K1027*(wx*(H1027-Q1027)-wy*(G1027-P1027))</f>
        <v>10.6628233196587</v>
      </c>
      <c r="Y1027" s="70" t="n">
        <f aca="false">R1027+V1027</f>
        <v>-0.0939906905855971</v>
      </c>
      <c r="Z1027" s="70" t="n">
        <f aca="false">S1027+W1027</f>
        <v>1.8506390466855</v>
      </c>
      <c r="AA1027" s="70" t="n">
        <f aca="false">T1027+X1027-32.174</f>
        <v>-0.27379590828253</v>
      </c>
      <c r="AB1027" s="0" t="n">
        <f aca="false">IF(($D1027-height)*($D1028-height)&lt;0,1,0)</f>
        <v>0</v>
      </c>
    </row>
    <row r="1028" customFormat="false" ht="12.75" hidden="false" customHeight="false" outlineLevel="0" collapsed="false">
      <c r="A1028" s="0" t="n">
        <f aca="false">A1027+dt</f>
        <v>9.95999999999983</v>
      </c>
      <c r="B1028" s="70" t="n">
        <f aca="false">B1027+G1027*dt+0.5*Y1027*dt*dt</f>
        <v>19.5789195446504</v>
      </c>
      <c r="C1028" s="70" t="n">
        <f aca="false">C1027+H1027*dt+0.5*Z1027*dt*dt</f>
        <v>525.063144748973</v>
      </c>
      <c r="D1028" s="70" t="n">
        <f aca="false">D1027+I1027*dt+0.5*AA1027*dt*dt</f>
        <v>-467.49291753076</v>
      </c>
      <c r="E1028" s="1" t="n">
        <f aca="false">SQRT(B1028^2+C1028^2)</f>
        <v>525.428054127505</v>
      </c>
      <c r="F1028" s="1" t="n">
        <f aca="false">ATAN2(C1028,B1028)*180/PI()</f>
        <v>2.13549545871387</v>
      </c>
      <c r="G1028" s="69" t="n">
        <f aca="false">G1027+Y1027*dt</f>
        <v>1.14773696174357</v>
      </c>
      <c r="H1028" s="69" t="n">
        <f aca="false">H1027+Z1027*dt</f>
        <v>56.9032871092107</v>
      </c>
      <c r="I1028" s="69" t="n">
        <f aca="false">I1027+AA1027*dt</f>
        <v>-85.3823601526718</v>
      </c>
      <c r="J1028" s="1" t="n">
        <f aca="false">SQRT(G1028^2+H1028^2+I1028^2)</f>
        <v>102.613102522081</v>
      </c>
      <c r="K1028" s="1" t="n">
        <f aca="false">IF(D1028&gt;=hwind,SQRT((G1028-vxw)^2+(H1028-vyw)^2+I1028^2),J1028)</f>
        <v>102.613102522081</v>
      </c>
      <c r="L1028" s="1" t="n">
        <f aca="false">J1028/1.467</f>
        <v>69.947581814643</v>
      </c>
      <c r="M1028" s="70" t="n">
        <f aca="false">cd0+cdspin*(spin/1000)*EXP(-A1028/(tau*146.7/K1028))</f>
        <v>0.451596179307509</v>
      </c>
      <c r="N1028" s="71" t="n">
        <f aca="false">(romega/K1028)*EXP(-A1028/(tau*146.7/K1028))</f>
        <v>0.637830150278649</v>
      </c>
      <c r="O1028" s="71" t="n">
        <f aca="false">cl2_*N1028/(cl0+cl1_*N1028)</f>
        <v>0.344929913979655</v>
      </c>
      <c r="P1028" s="71" t="n">
        <f aca="false">IF(D1028&gt;=hwind,vxw,0)</f>
        <v>0</v>
      </c>
      <c r="Q1028" s="71" t="n">
        <f aca="false">IF(D1028&gt;=hwind,vyw,0)</f>
        <v>0</v>
      </c>
      <c r="R1028" s="70" t="n">
        <f aca="false">-const*$M1028*$K1028*(G1028-P1028)</f>
        <v>-0.285498743333169</v>
      </c>
      <c r="S1028" s="70" t="n">
        <f aca="false">-const*$M1028*$K1028*(H1028-Q1028)</f>
        <v>-14.1546517213548</v>
      </c>
      <c r="T1028" s="70" t="n">
        <f aca="false">-const*$M1028*$K1028*I1028</f>
        <v>21.2388006476471</v>
      </c>
      <c r="U1028" s="72" t="n">
        <f aca="false">omega*EXP(-A1028/tau)*30/PI()</f>
        <v>4673.86513521585</v>
      </c>
      <c r="V1028" s="70" t="n">
        <f aca="false">const*($O1028/omega)*K1028*(wy*I1028-wz*(H1028-Q1028))</f>
        <v>0.192162145377952</v>
      </c>
      <c r="W1028" s="70" t="n">
        <f aca="false">const*($O1028/omega)*K1028*(wz*(G1028-P1028)-wx*I1028)</f>
        <v>16.0009591489665</v>
      </c>
      <c r="X1028" s="70" t="n">
        <f aca="false">const*($O1028/omega)*K1028*(wx*(H1028-Q1028)-wy*(G1028-P1028))</f>
        <v>10.6664622814926</v>
      </c>
      <c r="Y1028" s="70" t="n">
        <f aca="false">R1028+V1028</f>
        <v>-0.0933365979552177</v>
      </c>
      <c r="Z1028" s="70" t="n">
        <f aca="false">S1028+W1028</f>
        <v>1.84630742761168</v>
      </c>
      <c r="AA1028" s="70" t="n">
        <f aca="false">T1028+X1028-32.174</f>
        <v>-0.268737070860283</v>
      </c>
      <c r="AB1028" s="0" t="n">
        <f aca="false">IF(($D1028-height)*($D1029-height)&lt;0,1,0)</f>
        <v>0</v>
      </c>
    </row>
    <row r="1029" customFormat="false" ht="12.75" hidden="false" customHeight="false" outlineLevel="0" collapsed="false">
      <c r="A1029" s="0" t="n">
        <f aca="false">A1028+dt</f>
        <v>9.96999999999983</v>
      </c>
      <c r="B1029" s="70" t="n">
        <f aca="false">B1028+G1028*dt+0.5*Y1028*dt*dt</f>
        <v>19.5903922474379</v>
      </c>
      <c r="C1029" s="70" t="n">
        <f aca="false">C1028+H1028*dt+0.5*Z1028*dt*dt</f>
        <v>525.632269935436</v>
      </c>
      <c r="D1029" s="70" t="n">
        <f aca="false">D1028+I1028*dt+0.5*AA1028*dt*dt</f>
        <v>-468.346754569141</v>
      </c>
      <c r="E1029" s="1" t="n">
        <f aca="false">SQRT(B1029^2+C1029^2)</f>
        <v>525.997211652198</v>
      </c>
      <c r="F1029" s="1" t="n">
        <f aca="false">ATAN2(C1029,B1029)*180/PI()</f>
        <v>2.13443423264599</v>
      </c>
      <c r="G1029" s="69" t="n">
        <f aca="false">G1028+Y1028*dt</f>
        <v>1.14680359576402</v>
      </c>
      <c r="H1029" s="69" t="n">
        <f aca="false">H1028+Z1028*dt</f>
        <v>56.9217501834869</v>
      </c>
      <c r="I1029" s="69" t="n">
        <f aca="false">I1028+AA1028*dt</f>
        <v>-85.3850475233804</v>
      </c>
      <c r="J1029" s="1" t="n">
        <f aca="false">SQRT(G1029^2+H1029^2+I1029^2)</f>
        <v>102.625567686656</v>
      </c>
      <c r="K1029" s="1" t="n">
        <f aca="false">IF(D1029&gt;=hwind,SQRT((G1029-vxw)^2+(H1029-vyw)^2+I1029^2),J1029)</f>
        <v>102.625567686656</v>
      </c>
      <c r="L1029" s="1" t="n">
        <f aca="false">J1029/1.467</f>
        <v>69.9560788593431</v>
      </c>
      <c r="M1029" s="70" t="n">
        <f aca="false">cd0+cdspin*(spin/1000)*EXP(-A1029/(tau*146.7/K1029))</f>
        <v>0.451556766772229</v>
      </c>
      <c r="N1029" s="71" t="n">
        <f aca="false">(romega/K1029)*EXP(-A1029/(tau*146.7/K1029))</f>
        <v>0.637585992867749</v>
      </c>
      <c r="O1029" s="71" t="n">
        <f aca="false">cl2_*N1029/(cl0+cl1_*N1029)</f>
        <v>0.344892735507541</v>
      </c>
      <c r="P1029" s="71" t="n">
        <f aca="false">IF(D1029&gt;=hwind,vxw,0)</f>
        <v>0</v>
      </c>
      <c r="Q1029" s="71" t="n">
        <f aca="false">IF(D1029&gt;=hwind,vyw,0)</f>
        <v>0</v>
      </c>
      <c r="R1029" s="70" t="n">
        <f aca="false">-const*$M1029*$K1029*(G1029-P1029)</f>
        <v>-0.2852763233005</v>
      </c>
      <c r="S1029" s="70" t="n">
        <f aca="false">-const*$M1029*$K1029*(H1029-Q1029)</f>
        <v>-14.1597285430173</v>
      </c>
      <c r="T1029" s="70" t="n">
        <f aca="false">-const*$M1029*$K1029*I1029</f>
        <v>21.2401953676126</v>
      </c>
      <c r="U1029" s="72" t="n">
        <f aca="false">omega*EXP(-A1029/tau)*30/PI()</f>
        <v>4672.3074398011</v>
      </c>
      <c r="V1029" s="70" t="n">
        <f aca="false">const*($O1029/omega)*K1029*(wy*I1029-wz*(H1029-Q1029))</f>
        <v>0.192591942874628</v>
      </c>
      <c r="W1029" s="70" t="n">
        <f aca="false">const*($O1029/omega)*K1029*(wz*(G1029-P1029)-wx*I1029)</f>
        <v>16.001706138519</v>
      </c>
      <c r="X1029" s="70" t="n">
        <f aca="false">const*($O1029/omega)*K1029*(wx*(H1029-Q1029)-wy*(G1029-P1029))</f>
        <v>10.6700881581108</v>
      </c>
      <c r="Y1029" s="70" t="n">
        <f aca="false">R1029+V1029</f>
        <v>-0.0926843804258714</v>
      </c>
      <c r="Z1029" s="70" t="n">
        <f aca="false">S1029+W1029</f>
        <v>1.84197759550171</v>
      </c>
      <c r="AA1029" s="70" t="n">
        <f aca="false">T1029+X1029-32.174</f>
        <v>-0.263716474276549</v>
      </c>
      <c r="AB1029" s="0" t="n">
        <f aca="false">IF(($D1029-height)*($D1030-height)&lt;0,1,0)</f>
        <v>0</v>
      </c>
    </row>
    <row r="1030" customFormat="false" ht="12.75" hidden="false" customHeight="false" outlineLevel="0" collapsed="false">
      <c r="A1030" s="0" t="n">
        <f aca="false">A1029+dt</f>
        <v>9.97999999999983</v>
      </c>
      <c r="B1030" s="70" t="n">
        <f aca="false">B1029+G1029*dt+0.5*Y1029*dt*dt</f>
        <v>19.6018556491765</v>
      </c>
      <c r="C1030" s="70" t="n">
        <f aca="false">C1029+H1029*dt+0.5*Z1029*dt*dt</f>
        <v>526.201579536151</v>
      </c>
      <c r="D1030" s="70" t="n">
        <f aca="false">D1029+I1029*dt+0.5*AA1029*dt*dt</f>
        <v>-469.200618230198</v>
      </c>
      <c r="E1030" s="1" t="n">
        <f aca="false">SQRT(B1030^2+C1030^2)</f>
        <v>526.566553297141</v>
      </c>
      <c r="F1030" s="1" t="n">
        <f aca="false">ATAN2(C1030,B1030)*180/PI()</f>
        <v>2.133373542379</v>
      </c>
      <c r="G1030" s="69" t="n">
        <f aca="false">G1029+Y1029*dt</f>
        <v>1.14587675195976</v>
      </c>
      <c r="H1030" s="69" t="n">
        <f aca="false">H1029+Z1029*dt</f>
        <v>56.9401699594419</v>
      </c>
      <c r="I1030" s="69" t="n">
        <f aca="false">I1029+AA1029*dt</f>
        <v>-85.3876846881232</v>
      </c>
      <c r="J1030" s="1" t="n">
        <f aca="false">SQRT(G1030^2+H1030^2+I1030^2)</f>
        <v>102.637969021893</v>
      </c>
      <c r="K1030" s="1" t="n">
        <f aca="false">IF(D1030&gt;=hwind,SQRT((G1030-vxw)^2+(H1030-vyw)^2+I1030^2),J1030)</f>
        <v>102.637969021893</v>
      </c>
      <c r="L1030" s="1" t="n">
        <f aca="false">J1030/1.467</f>
        <v>69.9645323939287</v>
      </c>
      <c r="M1030" s="70" t="n">
        <f aca="false">cd0+cdspin*(spin/1000)*EXP(-A1030/(tau*146.7/K1030))</f>
        <v>0.451517377815625</v>
      </c>
      <c r="N1030" s="71" t="n">
        <f aca="false">(romega/K1030)*EXP(-A1030/(tau*146.7/K1030))</f>
        <v>0.637342390824744</v>
      </c>
      <c r="O1030" s="71" t="n">
        <f aca="false">cl2_*N1030/(cl0+cl1_*N1030)</f>
        <v>0.344855621210262</v>
      </c>
      <c r="P1030" s="71" t="n">
        <f aca="false">IF(D1030&gt;=hwind,vxw,0)</f>
        <v>0</v>
      </c>
      <c r="Q1030" s="71" t="n">
        <f aca="false">IF(D1030&gt;=hwind,vyw,0)</f>
        <v>0</v>
      </c>
      <c r="R1030" s="70" t="n">
        <f aca="false">-const*$M1030*$K1030*(G1030-P1030)</f>
        <v>-0.285055341457339</v>
      </c>
      <c r="S1030" s="70" t="n">
        <f aca="false">-const*$M1030*$K1030*(H1030-Q1030)</f>
        <v>-14.1647865380531</v>
      </c>
      <c r="T1030" s="70" t="n">
        <f aca="false">-const*$M1030*$K1030*I1030</f>
        <v>21.241565092752</v>
      </c>
      <c r="U1030" s="72" t="n">
        <f aca="false">omega*EXP(-A1030/tau)*30/PI()</f>
        <v>4670.75026353163</v>
      </c>
      <c r="V1030" s="70" t="n">
        <f aca="false">const*($O1030/omega)*K1030*(wy*I1030-wz*(H1030-Q1030))</f>
        <v>0.19302130137506</v>
      </c>
      <c r="W1030" s="70" t="n">
        <f aca="false">const*($O1030/omega)*K1030*(wz*(G1030-P1030)-wx*I1030)</f>
        <v>16.0024361588464</v>
      </c>
      <c r="X1030" s="70" t="n">
        <f aca="false">const*($O1030/omega)*K1030*(wx*(H1030-Q1030)-wy*(G1030-P1030))</f>
        <v>10.6737009745678</v>
      </c>
      <c r="Y1030" s="70" t="n">
        <f aca="false">R1030+V1030</f>
        <v>-0.0920340400822788</v>
      </c>
      <c r="Z1030" s="70" t="n">
        <f aca="false">S1030+W1030</f>
        <v>1.83764962079326</v>
      </c>
      <c r="AA1030" s="70" t="n">
        <f aca="false">T1030+X1030-32.174</f>
        <v>-0.258733932680165</v>
      </c>
      <c r="AB1030" s="0" t="n">
        <f aca="false">IF(($D1030-height)*($D1031-height)&lt;0,1,0)</f>
        <v>0</v>
      </c>
    </row>
    <row r="1031" customFormat="false" ht="12.75" hidden="false" customHeight="false" outlineLevel="0" collapsed="false">
      <c r="A1031" s="0" t="n">
        <f aca="false">A1030+dt</f>
        <v>9.98999999999983</v>
      </c>
      <c r="B1031" s="70" t="n">
        <f aca="false">B1030+G1030*dt+0.5*Y1030*dt*dt</f>
        <v>19.6133098149941</v>
      </c>
      <c r="C1031" s="70" t="n">
        <f aca="false">C1030+H1030*dt+0.5*Z1030*dt*dt</f>
        <v>526.771073118226</v>
      </c>
      <c r="D1031" s="70" t="n">
        <f aca="false">D1030+I1030*dt+0.5*AA1030*dt*dt</f>
        <v>-470.054508013776</v>
      </c>
      <c r="E1031" s="1" t="n">
        <f aca="false">SQRT(B1031^2+C1031^2)</f>
        <v>527.136078632478</v>
      </c>
      <c r="F1031" s="1" t="n">
        <f aca="false">ATAN2(C1031,B1031)*180/PI()</f>
        <v>2.13231339611259</v>
      </c>
      <c r="G1031" s="69" t="n">
        <f aca="false">G1030+Y1030*dt</f>
        <v>1.14495641155894</v>
      </c>
      <c r="H1031" s="69" t="n">
        <f aca="false">H1030+Z1030*dt</f>
        <v>56.9585464556498</v>
      </c>
      <c r="I1031" s="69" t="n">
        <f aca="false">I1030+AA1030*dt</f>
        <v>-85.39027202745</v>
      </c>
      <c r="J1031" s="1" t="n">
        <f aca="false">SQRT(G1031^2+H1031^2+I1031^2)</f>
        <v>102.650306850232</v>
      </c>
      <c r="K1031" s="1" t="n">
        <f aca="false">IF(D1031&gt;=hwind,SQRT((G1031-vxw)^2+(H1031-vyw)^2+I1031^2),J1031)</f>
        <v>102.650306850232</v>
      </c>
      <c r="L1031" s="1" t="n">
        <f aca="false">J1031/1.467</f>
        <v>69.9729426381946</v>
      </c>
      <c r="M1031" s="70" t="n">
        <f aca="false">cd0+cdspin*(spin/1000)*EXP(-A1031/(tau*146.7/K1031))</f>
        <v>0.451478012379876</v>
      </c>
      <c r="N1031" s="71" t="n">
        <f aca="false">(romega/K1031)*EXP(-A1031/(tau*146.7/K1031))</f>
        <v>0.637099341248218</v>
      </c>
      <c r="O1031" s="71" t="n">
        <f aca="false">cl2_*N1031/(cl0+cl1_*N1031)</f>
        <v>0.344818570767992</v>
      </c>
      <c r="P1031" s="71" t="n">
        <f aca="false">IF(D1031&gt;=hwind,vxw,0)</f>
        <v>0</v>
      </c>
      <c r="Q1031" s="71" t="n">
        <f aca="false">IF(D1031&gt;=hwind,vyw,0)</f>
        <v>0</v>
      </c>
      <c r="R1031" s="70" t="n">
        <f aca="false">-const*$M1031*$K1031*(G1031-P1031)</f>
        <v>-0.284835794615958</v>
      </c>
      <c r="S1031" s="70" t="n">
        <f aca="false">-const*$M1031*$K1031*(H1031-Q1031)</f>
        <v>-14.1698257471436</v>
      </c>
      <c r="T1031" s="70" t="n">
        <f aca="false">-const*$M1031*$K1031*I1031</f>
        <v>21.2429099831802</v>
      </c>
      <c r="U1031" s="72" t="n">
        <f aca="false">omega*EXP(-A1031/tau)*30/PI()</f>
        <v>4669.19360623442</v>
      </c>
      <c r="V1031" s="70" t="n">
        <f aca="false">const*($O1031/omega)*K1031*(wy*I1031-wz*(H1031-Q1031))</f>
        <v>0.193450215672839</v>
      </c>
      <c r="W1031" s="70" t="n">
        <f aca="false">const*($O1031/omega)*K1031*(wz*(G1031-P1031)-wx*I1031)</f>
        <v>16.0031493204898</v>
      </c>
      <c r="X1031" s="70" t="n">
        <f aca="false">const*($O1031/omega)*K1031*(wx*(H1031-Q1031)-wy*(G1031-P1031))</f>
        <v>10.6773007559864</v>
      </c>
      <c r="Y1031" s="70" t="n">
        <f aca="false">R1031+V1031</f>
        <v>-0.0913855789431186</v>
      </c>
      <c r="Z1031" s="70" t="n">
        <f aca="false">S1031+W1031</f>
        <v>1.83332357334621</v>
      </c>
      <c r="AA1031" s="70" t="n">
        <f aca="false">T1031+X1031-32.174</f>
        <v>-0.253789260833447</v>
      </c>
      <c r="AB1031" s="0" t="n">
        <f aca="false">IF(($D1031-height)*($D1032-height)&lt;0,1,0)</f>
        <v>0</v>
      </c>
    </row>
    <row r="1032" customFormat="false" ht="12.75" hidden="false" customHeight="false" outlineLevel="0" collapsed="false">
      <c r="A1032" s="0" t="n">
        <f aca="false">A1031+dt</f>
        <v>9.99999999999983</v>
      </c>
      <c r="B1032" s="70" t="n">
        <f aca="false">B1031+G1031*dt+0.5*Y1031*dt*dt</f>
        <v>19.6247548098307</v>
      </c>
      <c r="C1032" s="70" t="n">
        <f aca="false">C1031+H1031*dt+0.5*Z1031*dt*dt</f>
        <v>527.340750248961</v>
      </c>
      <c r="D1032" s="70" t="n">
        <f aca="false">D1031+I1031*dt+0.5*AA1031*dt*dt</f>
        <v>-470.908423423514</v>
      </c>
      <c r="E1032" s="1" t="n">
        <f aca="false">SQRT(B1032^2+C1032^2)</f>
        <v>527.705787228531</v>
      </c>
      <c r="F1032" s="1" t="n">
        <f aca="false">ATAN2(C1032,B1032)*180/PI()</f>
        <v>2.13125380198531</v>
      </c>
      <c r="G1032" s="69" t="n">
        <f aca="false">G1031+Y1031*dt</f>
        <v>1.14404255576951</v>
      </c>
      <c r="H1032" s="69" t="n">
        <f aca="false">H1031+Z1031*dt</f>
        <v>56.9768796913833</v>
      </c>
      <c r="I1032" s="69" t="n">
        <f aca="false">I1031+AA1031*dt</f>
        <v>-85.3928099200583</v>
      </c>
      <c r="J1032" s="1" t="n">
        <f aca="false">SQRT(G1032^2+H1032^2+I1032^2)</f>
        <v>102.662581492864</v>
      </c>
      <c r="K1032" s="1" t="n">
        <f aca="false">IF(D1032&gt;=hwind,SQRT((G1032-vxw)^2+(H1032-vyw)^2+I1032^2),J1032)</f>
        <v>102.662581492864</v>
      </c>
      <c r="L1032" s="1" t="n">
        <f aca="false">J1032/1.467</f>
        <v>69.9813098110867</v>
      </c>
      <c r="M1032" s="70" t="n">
        <f aca="false">cd0+cdspin*(spin/1000)*EXP(-A1032/(tau*146.7/K1032))</f>
        <v>0.451438670407198</v>
      </c>
      <c r="N1032" s="71" t="n">
        <f aca="false">(romega/K1032)*EXP(-A1032/(tau*146.7/K1032))</f>
        <v>0.636856841251159</v>
      </c>
      <c r="O1032" s="71" t="n">
        <f aca="false">cl2_*N1032/(cl0+cl1_*N1032)</f>
        <v>0.344781583862033</v>
      </c>
      <c r="P1032" s="71" t="n">
        <f aca="false">IF(D1032&gt;=hwind,vxw,0)</f>
        <v>0</v>
      </c>
      <c r="Q1032" s="71" t="n">
        <f aca="false">IF(D1032&gt;=hwind,vyw,0)</f>
        <v>0</v>
      </c>
      <c r="R1032" s="70" t="n">
        <f aca="false">-const*$M1032*$K1032*(G1032-P1032)</f>
        <v>-0.284617679570533</v>
      </c>
      <c r="S1032" s="70" t="n">
        <f aca="false">-const*$M1032*$K1032*(H1032-Q1032)</f>
        <v>-14.1748462110514</v>
      </c>
      <c r="T1032" s="70" t="n">
        <f aca="false">-const*$M1032*$K1032*I1032</f>
        <v>21.2442301983312</v>
      </c>
      <c r="U1032" s="72" t="n">
        <f aca="false">omega*EXP(-A1032/tau)*30/PI()</f>
        <v>4667.6374677365</v>
      </c>
      <c r="V1032" s="70" t="n">
        <f aca="false">const*($O1032/omega)*K1032*(wy*I1032-wz*(H1032-Q1032))</f>
        <v>0.193878680609001</v>
      </c>
      <c r="W1032" s="70" t="n">
        <f aca="false">const*($O1032/omega)*K1032*(wz*(G1032-P1032)-wx*I1032)</f>
        <v>16.0038457334968</v>
      </c>
      <c r="X1032" s="70" t="n">
        <f aca="false">const*($O1032/omega)*K1032*(wx*(H1032-Q1032)-wy*(G1032-P1032))</f>
        <v>10.6808875275568</v>
      </c>
      <c r="Y1032" s="70" t="n">
        <f aca="false">R1032+V1032</f>
        <v>-0.0907389989615322</v>
      </c>
      <c r="Z1032" s="70" t="n">
        <f aca="false">S1032+W1032</f>
        <v>1.82899952244538</v>
      </c>
      <c r="AA1032" s="70" t="n">
        <f aca="false">T1032+X1032-32.174</f>
        <v>-0.248882274112013</v>
      </c>
      <c r="AB1032" s="0" t="n">
        <f aca="false">IF(($D1032-height)*($D1033-height)&lt;0,1,0)</f>
        <v>0</v>
      </c>
    </row>
    <row r="1033" customFormat="false" ht="12.75" hidden="false" customHeight="false" outlineLevel="0" collapsed="false">
      <c r="A1033" s="0" t="n">
        <f aca="false">A1032+dt</f>
        <v>10.0099999999998</v>
      </c>
      <c r="B1033" s="70" t="n">
        <f aca="false">B1032+G1032*dt+0.5*Y1032*dt*dt</f>
        <v>19.6361906984385</v>
      </c>
      <c r="C1033" s="70" t="n">
        <f aca="false">C1032+H1032*dt+0.5*Z1032*dt*dt</f>
        <v>527.910610495851</v>
      </c>
      <c r="D1033" s="70" t="n">
        <f aca="false">D1032+I1032*dt+0.5*AA1032*dt*dt</f>
        <v>-471.762363966828</v>
      </c>
      <c r="E1033" s="1" t="n">
        <f aca="false">SQRT(B1033^2+C1033^2)</f>
        <v>528.275678655802</v>
      </c>
      <c r="F1033" s="1" t="n">
        <f aca="false">ATAN2(C1033,B1033)*180/PI()</f>
        <v>2.13019476807484</v>
      </c>
      <c r="G1033" s="69" t="n">
        <f aca="false">G1032+Y1032*dt</f>
        <v>1.14313516577989</v>
      </c>
      <c r="H1033" s="69" t="n">
        <f aca="false">H1032+Z1032*dt</f>
        <v>56.9951696866077</v>
      </c>
      <c r="I1033" s="69" t="n">
        <f aca="false">I1032+AA1032*dt</f>
        <v>-85.3952987427994</v>
      </c>
      <c r="J1033" s="1" t="n">
        <f aca="false">SQRT(G1033^2+H1033^2+I1033^2)</f>
        <v>102.674793269743</v>
      </c>
      <c r="K1033" s="1" t="n">
        <f aca="false">IF(D1033&gt;=hwind,SQRT((G1033-vxw)^2+(H1033-vyw)^2+I1033^2),J1033)</f>
        <v>102.674793269743</v>
      </c>
      <c r="L1033" s="1" t="n">
        <f aca="false">J1033/1.467</f>
        <v>69.989634130704</v>
      </c>
      <c r="M1033" s="70" t="n">
        <f aca="false">cd0+cdspin*(spin/1000)*EXP(-A1033/(tau*146.7/K1033))</f>
        <v>0.451399351839852</v>
      </c>
      <c r="N1033" s="71" t="n">
        <f aca="false">(romega/K1033)*EXP(-A1033/(tau*146.7/K1033))</f>
        <v>0.63661488796089</v>
      </c>
      <c r="O1033" s="71" t="n">
        <f aca="false">cl2_*N1033/(cl0+cl1_*N1033)</f>
        <v>0.344744660174802</v>
      </c>
      <c r="P1033" s="71" t="n">
        <f aca="false">IF(D1033&gt;=hwind,vxw,0)</f>
        <v>0</v>
      </c>
      <c r="Q1033" s="71" t="n">
        <f aca="false">IF(D1033&gt;=hwind,vyw,0)</f>
        <v>0</v>
      </c>
      <c r="R1033" s="70" t="n">
        <f aca="false">-const*$M1033*$K1033*(G1033-P1033)</f>
        <v>-0.284400993097411</v>
      </c>
      <c r="S1033" s="70" t="n">
        <f aca="false">-const*$M1033*$K1033*(H1033-Q1033)</f>
        <v>-14.1798479706185</v>
      </c>
      <c r="T1033" s="70" t="n">
        <f aca="false">-const*$M1033*$K1033*I1033</f>
        <v>21.2455258969599</v>
      </c>
      <c r="U1033" s="72" t="n">
        <f aca="false">omega*EXP(-A1033/tau)*30/PI()</f>
        <v>4666.08184786498</v>
      </c>
      <c r="V1033" s="70" t="n">
        <f aca="false">const*($O1033/omega)*K1033*(wy*I1033-wz*(H1033-Q1033))</f>
        <v>0.194306691071784</v>
      </c>
      <c r="W1033" s="70" t="n">
        <f aca="false">const*($O1033/omega)*K1033*(wz*(G1033-P1033)-wx*I1033)</f>
        <v>16.0045255074218</v>
      </c>
      <c r="X1033" s="70" t="n">
        <f aca="false">const*($O1033/omega)*K1033*(wx*(H1033-Q1033)-wy*(G1033-P1033))</f>
        <v>10.6844613145357</v>
      </c>
      <c r="Y1033" s="70" t="n">
        <f aca="false">R1033+V1033</f>
        <v>-0.0900943020256261</v>
      </c>
      <c r="Z1033" s="70" t="n">
        <f aca="false">S1033+W1033</f>
        <v>1.82467753680324</v>
      </c>
      <c r="AA1033" s="70" t="n">
        <f aca="false">T1033+X1033-32.174</f>
        <v>-0.244012788504435</v>
      </c>
      <c r="AB1033" s="0" t="n">
        <f aca="false">IF(($D1033-height)*($D1034-height)&lt;0,1,0)</f>
        <v>0</v>
      </c>
    </row>
    <row r="1034" customFormat="false" ht="12.75" hidden="false" customHeight="false" outlineLevel="0" collapsed="false">
      <c r="A1034" s="0" t="n">
        <f aca="false">A1033+dt</f>
        <v>10.0199999999998</v>
      </c>
      <c r="B1034" s="70" t="n">
        <f aca="false">B1033+G1033*dt+0.5*Y1033*dt*dt</f>
        <v>19.6476175453812</v>
      </c>
      <c r="C1034" s="70" t="n">
        <f aca="false">C1033+H1033*dt+0.5*Z1033*dt*dt</f>
        <v>528.480653426594</v>
      </c>
      <c r="D1034" s="70" t="n">
        <f aca="false">D1033+I1033*dt+0.5*AA1033*dt*dt</f>
        <v>-472.616329154895</v>
      </c>
      <c r="E1034" s="1" t="n">
        <f aca="false">SQRT(B1034^2+C1034^2)</f>
        <v>528.845752484985</v>
      </c>
      <c r="F1034" s="1" t="n">
        <f aca="false">ATAN2(C1034,B1034)*180/PI()</f>
        <v>2.12913630239826</v>
      </c>
      <c r="G1034" s="69" t="n">
        <f aca="false">G1033+Y1033*dt</f>
        <v>1.14223422275963</v>
      </c>
      <c r="H1034" s="69" t="n">
        <f aca="false">H1033+Z1033*dt</f>
        <v>57.0134164619758</v>
      </c>
      <c r="I1034" s="69" t="n">
        <f aca="false">I1033+AA1033*dt</f>
        <v>-85.3977388706845</v>
      </c>
      <c r="J1034" s="1" t="n">
        <f aca="false">SQRT(G1034^2+H1034^2+I1034^2)</f>
        <v>102.686942499579</v>
      </c>
      <c r="K1034" s="1" t="n">
        <f aca="false">IF(D1034&gt;=hwind,SQRT((G1034-vxw)^2+(H1034-vyw)^2+I1034^2),J1034)</f>
        <v>102.686942499579</v>
      </c>
      <c r="L1034" s="1" t="n">
        <f aca="false">J1034/1.467</f>
        <v>69.9979158143009</v>
      </c>
      <c r="M1034" s="70" t="n">
        <f aca="false">cd0+cdspin*(spin/1000)*EXP(-A1034/(tau*146.7/K1034))</f>
        <v>0.451360056620142</v>
      </c>
      <c r="N1034" s="71" t="n">
        <f aca="false">(romega/K1034)*EXP(-A1034/(tau*146.7/K1034))</f>
        <v>0.636373478518987</v>
      </c>
      <c r="O1034" s="71" t="n">
        <f aca="false">cl2_*N1034/(cl0+cl1_*N1034)</f>
        <v>0.344707799389836</v>
      </c>
      <c r="P1034" s="71" t="n">
        <f aca="false">IF(D1034&gt;=hwind,vxw,0)</f>
        <v>0</v>
      </c>
      <c r="Q1034" s="71" t="n">
        <f aca="false">IF(D1034&gt;=hwind,vyw,0)</f>
        <v>0</v>
      </c>
      <c r="R1034" s="70" t="n">
        <f aca="false">-const*$M1034*$K1034*(G1034-P1034)</f>
        <v>-0.284185731955376</v>
      </c>
      <c r="S1034" s="70" t="n">
        <f aca="false">-const*$M1034*$K1034*(H1034-Q1034)</f>
        <v>-14.1848310667652</v>
      </c>
      <c r="T1034" s="70" t="n">
        <f aca="false">-const*$M1034*$K1034*I1034</f>
        <v>21.246797237143</v>
      </c>
      <c r="U1034" s="72" t="n">
        <f aca="false">omega*EXP(-A1034/tau)*30/PI()</f>
        <v>4664.52674644699</v>
      </c>
      <c r="V1034" s="70" t="n">
        <f aca="false">const*($O1034/omega)*K1034*(wy*I1034-wz*(H1034-Q1034))</f>
        <v>0.194734241996406</v>
      </c>
      <c r="W1034" s="70" t="n">
        <f aca="false">const*($O1034/omega)*K1034*(wz*(G1034-P1034)-wx*I1034)</f>
        <v>16.0051887513278</v>
      </c>
      <c r="X1034" s="70" t="n">
        <f aca="false">const*($O1034/omega)*K1034*(wx*(H1034-Q1034)-wy*(G1034-P1034))</f>
        <v>10.688022142245</v>
      </c>
      <c r="Y1034" s="70" t="n">
        <f aca="false">R1034+V1034</f>
        <v>-0.0894514899589704</v>
      </c>
      <c r="Z1034" s="70" t="n">
        <f aca="false">S1034+W1034</f>
        <v>1.8203576845626</v>
      </c>
      <c r="AA1034" s="70" t="n">
        <f aca="false">T1034+X1034-32.174</f>
        <v>-0.23918062061199</v>
      </c>
      <c r="AB1034" s="0" t="n">
        <f aca="false">IF(($D1034-height)*($D1035-height)&lt;0,1,0)</f>
        <v>0</v>
      </c>
    </row>
    <row r="1035" customFormat="false" ht="12.75" hidden="false" customHeight="false" outlineLevel="0" collapsed="false">
      <c r="A1035" s="0" t="n">
        <f aca="false">A1034+dt</f>
        <v>10.0299999999998</v>
      </c>
      <c r="B1035" s="70" t="n">
        <f aca="false">B1034+G1034*dt+0.5*Y1034*dt*dt</f>
        <v>19.6590354150343</v>
      </c>
      <c r="C1035" s="70" t="n">
        <f aca="false">C1034+H1034*dt+0.5*Z1034*dt*dt</f>
        <v>529.050878609098</v>
      </c>
      <c r="D1035" s="70" t="n">
        <f aca="false">D1034+I1034*dt+0.5*AA1034*dt*dt</f>
        <v>-473.470318502633</v>
      </c>
      <c r="E1035" s="1" t="n">
        <f aca="false">SQRT(B1035^2+C1035^2)</f>
        <v>529.416008286969</v>
      </c>
      <c r="F1035" s="1" t="n">
        <f aca="false">ATAN2(C1035,B1035)*180/PI()</f>
        <v>2.12807841291228</v>
      </c>
      <c r="G1035" s="69" t="n">
        <f aca="false">G1034+Y1034*dt</f>
        <v>1.14133970786004</v>
      </c>
      <c r="H1035" s="69" t="n">
        <f aca="false">H1034+Z1034*dt</f>
        <v>57.0316200388214</v>
      </c>
      <c r="I1035" s="69" t="n">
        <f aca="false">I1034+AA1034*dt</f>
        <v>-85.4001306768906</v>
      </c>
      <c r="J1035" s="1" t="n">
        <f aca="false">SQRT(G1035^2+H1035^2+I1035^2)</f>
        <v>102.699029499851</v>
      </c>
      <c r="K1035" s="1" t="n">
        <f aca="false">IF(D1035&gt;=hwind,SQRT((G1035-vxw)^2+(H1035-vyw)^2+I1035^2),J1035)</f>
        <v>102.699029499851</v>
      </c>
      <c r="L1035" s="1" t="n">
        <f aca="false">J1035/1.467</f>
        <v>70.0061550782895</v>
      </c>
      <c r="M1035" s="70" t="n">
        <f aca="false">cd0+cdspin*(spin/1000)*EXP(-A1035/(tau*146.7/K1035))</f>
        <v>0.451320784690414</v>
      </c>
      <c r="N1035" s="71" t="n">
        <f aca="false">(romega/K1035)*EXP(-A1035/(tau*146.7/K1035))</f>
        <v>0.636132610081214</v>
      </c>
      <c r="O1035" s="71" t="n">
        <f aca="false">cl2_*N1035/(cl0+cl1_*N1035)</f>
        <v>0.344671001191786</v>
      </c>
      <c r="P1035" s="71" t="n">
        <f aca="false">IF(D1035&gt;=hwind,vxw,0)</f>
        <v>0</v>
      </c>
      <c r="Q1035" s="71" t="n">
        <f aca="false">IF(D1035&gt;=hwind,vyw,0)</f>
        <v>0</v>
      </c>
      <c r="R1035" s="70" t="n">
        <f aca="false">-const*$M1035*$K1035*(G1035-P1035)</f>
        <v>-0.283971892885917</v>
      </c>
      <c r="S1035" s="70" t="n">
        <f aca="false">-const*$M1035*$K1035*(H1035-Q1035)</f>
        <v>-14.1897955404882</v>
      </c>
      <c r="T1035" s="70" t="n">
        <f aca="false">-const*$M1035*$K1035*I1035</f>
        <v>21.2480443762805</v>
      </c>
      <c r="U1035" s="72" t="n">
        <f aca="false">omega*EXP(-A1035/tau)*30/PI()</f>
        <v>4662.97216330976</v>
      </c>
      <c r="V1035" s="70" t="n">
        <f aca="false">const*($O1035/omega)*K1035*(wy*I1035-wz*(H1035-Q1035))</f>
        <v>0.19516132836482</v>
      </c>
      <c r="W1035" s="70" t="n">
        <f aca="false">const*($O1035/omega)*K1035*(wz*(G1035-P1035)-wx*I1035)</f>
        <v>16.0058355737875</v>
      </c>
      <c r="X1035" s="70" t="n">
        <f aca="false">const*($O1035/omega)*K1035*(wx*(H1035-Q1035)-wy*(G1035-P1035))</f>
        <v>10.6915700360711</v>
      </c>
      <c r="Y1035" s="70" t="n">
        <f aca="false">R1035+V1035</f>
        <v>-0.0888105645210971</v>
      </c>
      <c r="Z1035" s="70" t="n">
        <f aca="false">S1035+W1035</f>
        <v>1.81604003329935</v>
      </c>
      <c r="AA1035" s="70" t="n">
        <f aca="false">T1035+X1035-32.174</f>
        <v>-0.234385587648333</v>
      </c>
      <c r="AB1035" s="0" t="n">
        <f aca="false">IF(($D1035-height)*($D1036-height)&lt;0,1,0)</f>
        <v>0</v>
      </c>
    </row>
    <row r="1036" customFormat="false" ht="12.75" hidden="false" customHeight="false" outlineLevel="0" collapsed="false">
      <c r="A1036" s="0" t="n">
        <f aca="false">A1035+dt</f>
        <v>10.0399999999998</v>
      </c>
      <c r="B1036" s="70" t="n">
        <f aca="false">B1035+G1035*dt+0.5*Y1035*dt*dt</f>
        <v>19.6704443715847</v>
      </c>
      <c r="C1036" s="70" t="n">
        <f aca="false">C1035+H1035*dt+0.5*Z1035*dt*dt</f>
        <v>529.621285611488</v>
      </c>
      <c r="D1036" s="70" t="n">
        <f aca="false">D1035+I1035*dt+0.5*AA1035*dt*dt</f>
        <v>-474.324331528681</v>
      </c>
      <c r="E1036" s="1" t="n">
        <f aca="false">SQRT(B1036^2+C1036^2)</f>
        <v>529.986445632849</v>
      </c>
      <c r="F1036" s="1" t="n">
        <f aca="false">ATAN2(C1036,B1036)*180/PI()</f>
        <v>2.12702110751352</v>
      </c>
      <c r="G1036" s="69" t="n">
        <f aca="false">G1035+Y1035*dt</f>
        <v>1.14045160221483</v>
      </c>
      <c r="H1036" s="69" t="n">
        <f aca="false">H1035+Z1035*dt</f>
        <v>57.0497804391544</v>
      </c>
      <c r="I1036" s="69" t="n">
        <f aca="false">I1035+AA1035*dt</f>
        <v>-85.4024745327671</v>
      </c>
      <c r="J1036" s="1" t="n">
        <f aca="false">SQRT(G1036^2+H1036^2+I1036^2)</f>
        <v>102.7110545868</v>
      </c>
      <c r="K1036" s="1" t="n">
        <f aca="false">IF(D1036&gt;=hwind,SQRT((G1036-vxw)^2+(H1036-vyw)^2+I1036^2),J1036)</f>
        <v>102.7110545868</v>
      </c>
      <c r="L1036" s="1" t="n">
        <f aca="false">J1036/1.467</f>
        <v>70.0143521382414</v>
      </c>
      <c r="M1036" s="70" t="n">
        <f aca="false">cd0+cdspin*(spin/1000)*EXP(-A1036/(tau*146.7/K1036))</f>
        <v>0.451281535993061</v>
      </c>
      <c r="N1036" s="71" t="n">
        <f aca="false">(romega/K1036)*EXP(-A1036/(tau*146.7/K1036))</f>
        <v>0.63589227981745</v>
      </c>
      <c r="O1036" s="71" t="n">
        <f aca="false">cl2_*N1036/(cl0+cl1_*N1036)</f>
        <v>0.344634265266416</v>
      </c>
      <c r="P1036" s="71" t="n">
        <f aca="false">IF(D1036&gt;=hwind,vxw,0)</f>
        <v>0</v>
      </c>
      <c r="Q1036" s="71" t="n">
        <f aca="false">IF(D1036&gt;=hwind,vyw,0)</f>
        <v>0</v>
      </c>
      <c r="R1036" s="70" t="n">
        <f aca="false">-const*$M1036*$K1036*(G1036-P1036)</f>
        <v>-0.283759472613484</v>
      </c>
      <c r="S1036" s="70" t="n">
        <f aca="false">-const*$M1036*$K1036*(H1036-Q1036)</f>
        <v>-14.1947414328592</v>
      </c>
      <c r="T1036" s="70" t="n">
        <f aca="false">-const*$M1036*$K1036*I1036</f>
        <v>21.2492674710974</v>
      </c>
      <c r="U1036" s="72" t="n">
        <f aca="false">omega*EXP(-A1036/tau)*30/PI()</f>
        <v>4661.41809828055</v>
      </c>
      <c r="V1036" s="70" t="n">
        <f aca="false">const*($O1036/omega)*K1036*(wy*I1036-wz*(H1036-Q1036))</f>
        <v>0.195587945205491</v>
      </c>
      <c r="W1036" s="70" t="n">
        <f aca="false">const*($O1036/omega)*K1036*(wz*(G1036-P1036)-wx*I1036)</f>
        <v>16.0064660828843</v>
      </c>
      <c r="X1036" s="70" t="n">
        <f aca="false">const*($O1036/omega)*K1036*(wx*(H1036-Q1036)-wy*(G1036-P1036))</f>
        <v>10.6951050214635</v>
      </c>
      <c r="Y1036" s="70" t="n">
        <f aca="false">R1036+V1036</f>
        <v>-0.0881715274079936</v>
      </c>
      <c r="Z1036" s="70" t="n">
        <f aca="false">S1036+W1036</f>
        <v>1.81172465002513</v>
      </c>
      <c r="AA1036" s="70" t="n">
        <f aca="false">T1036+X1036-32.174</f>
        <v>-0.229627507439147</v>
      </c>
      <c r="AB1036" s="0" t="n">
        <f aca="false">IF(($D1036-height)*($D1037-height)&lt;0,1,0)</f>
        <v>0</v>
      </c>
    </row>
    <row r="1037" customFormat="false" ht="12.75" hidden="false" customHeight="false" outlineLevel="0" collapsed="false">
      <c r="A1037" s="0" t="n">
        <f aca="false">A1036+dt</f>
        <v>10.0499999999998</v>
      </c>
      <c r="B1037" s="70" t="n">
        <f aca="false">B1036+G1036*dt+0.5*Y1036*dt*dt</f>
        <v>19.6818444790304</v>
      </c>
      <c r="C1037" s="70" t="n">
        <f aca="false">C1036+H1036*dt+0.5*Z1036*dt*dt</f>
        <v>530.191874002112</v>
      </c>
      <c r="D1037" s="70" t="n">
        <f aca="false">D1036+I1036*dt+0.5*AA1036*dt*dt</f>
        <v>-475.178367755385</v>
      </c>
      <c r="E1037" s="1" t="n">
        <f aca="false">SQRT(B1037^2+C1037^2)</f>
        <v>530.557064093928</v>
      </c>
      <c r="F1037" s="1" t="n">
        <f aca="false">ATAN2(C1037,B1037)*180/PI()</f>
        <v>2.12596439403877</v>
      </c>
      <c r="G1037" s="69" t="n">
        <f aca="false">G1036+Y1036*dt</f>
        <v>1.13956988694075</v>
      </c>
      <c r="H1037" s="69" t="n">
        <f aca="false">H1036+Z1036*dt</f>
        <v>57.0678976856546</v>
      </c>
      <c r="I1037" s="69" t="n">
        <f aca="false">I1036+AA1036*dt</f>
        <v>-85.4047708078415</v>
      </c>
      <c r="J1037" s="1" t="n">
        <f aca="false">SQRT(G1037^2+H1037^2+I1037^2)</f>
        <v>102.723018075442</v>
      </c>
      <c r="K1037" s="1" t="n">
        <f aca="false">IF(D1037&gt;=hwind,SQRT((G1037-vxw)^2+(H1037-vyw)^2+I1037^2),J1037)</f>
        <v>102.723018075442</v>
      </c>
      <c r="L1037" s="1" t="n">
        <f aca="false">J1037/1.467</f>
        <v>70.02250720889</v>
      </c>
      <c r="M1037" s="70" t="n">
        <f aca="false">cd0+cdspin*(spin/1000)*EXP(-A1037/(tau*146.7/K1037))</f>
        <v>0.451242310470521</v>
      </c>
      <c r="N1037" s="71" t="n">
        <f aca="false">(romega/K1037)*EXP(-A1037/(tau*146.7/K1037))</f>
        <v>0.635652484911612</v>
      </c>
      <c r="O1037" s="71" t="n">
        <f aca="false">cl2_*N1037/(cl0+cl1_*N1037)</f>
        <v>0.344597591300599</v>
      </c>
      <c r="P1037" s="71" t="n">
        <f aca="false">IF(D1037&gt;=hwind,vxw,0)</f>
        <v>0</v>
      </c>
      <c r="Q1037" s="71" t="n">
        <f aca="false">IF(D1037&gt;=hwind,vyw,0)</f>
        <v>0</v>
      </c>
      <c r="R1037" s="70" t="n">
        <f aca="false">-const*$M1037*$K1037*(G1037-P1037)</f>
        <v>-0.283548467845754</v>
      </c>
      <c r="S1037" s="70" t="n">
        <f aca="false">-const*$M1037*$K1037*(H1037-Q1037)</f>
        <v>-14.1996687850237</v>
      </c>
      <c r="T1037" s="70" t="n">
        <f aca="false">-const*$M1037*$K1037*I1037</f>
        <v>21.2504666776442</v>
      </c>
      <c r="U1037" s="72" t="n">
        <f aca="false">omega*EXP(-A1037/tau)*30/PI()</f>
        <v>4659.86455118669</v>
      </c>
      <c r="V1037" s="70" t="n">
        <f aca="false">const*($O1037/omega)*K1037*(wy*I1037-wz*(H1037-Q1037))</f>
        <v>0.196014087593158</v>
      </c>
      <c r="W1037" s="70" t="n">
        <f aca="false">const*($O1037/omega)*K1037*(wz*(G1037-P1037)-wx*I1037)</f>
        <v>16.0070803862138</v>
      </c>
      <c r="X1037" s="70" t="n">
        <f aca="false">const*($O1037/omega)*K1037*(wx*(H1037-Q1037)-wy*(G1037-P1037))</f>
        <v>10.6986271239339</v>
      </c>
      <c r="Y1037" s="70" t="n">
        <f aca="false">R1037+V1037</f>
        <v>-0.0875343802525968</v>
      </c>
      <c r="Z1037" s="70" t="n">
        <f aca="false">S1037+W1037</f>
        <v>1.80741160119004</v>
      </c>
      <c r="AA1037" s="70" t="n">
        <f aca="false">T1037+X1037-32.174</f>
        <v>-0.224906198421852</v>
      </c>
      <c r="AB1037" s="0" t="n">
        <f aca="false">IF(($D1037-height)*($D1038-height)&lt;0,1,0)</f>
        <v>0</v>
      </c>
    </row>
    <row r="1038" customFormat="false" ht="12.75" hidden="false" customHeight="false" outlineLevel="0" collapsed="false">
      <c r="A1038" s="0" t="n">
        <f aca="false">A1037+dt</f>
        <v>10.0599999999998</v>
      </c>
      <c r="B1038" s="70" t="n">
        <f aca="false">B1037+G1037*dt+0.5*Y1037*dt*dt</f>
        <v>19.6932358011808</v>
      </c>
      <c r="C1038" s="70" t="n">
        <f aca="false">C1037+H1037*dt+0.5*Z1037*dt*dt</f>
        <v>530.762643349549</v>
      </c>
      <c r="D1038" s="70" t="n">
        <f aca="false">D1037+I1037*dt+0.5*AA1037*dt*dt</f>
        <v>-476.032426708773</v>
      </c>
      <c r="E1038" s="1" t="n">
        <f aca="false">SQRT(B1038^2+C1038^2)</f>
        <v>531.127863241726</v>
      </c>
      <c r="F1038" s="1" t="n">
        <f aca="false">ATAN2(C1038,B1038)*180/PI()</f>
        <v>2.12490828026522</v>
      </c>
      <c r="G1038" s="69" t="n">
        <f aca="false">G1037+Y1037*dt</f>
        <v>1.13869454313823</v>
      </c>
      <c r="H1038" s="69" t="n">
        <f aca="false">H1037+Z1037*dt</f>
        <v>57.0859718016665</v>
      </c>
      <c r="I1038" s="69" t="n">
        <f aca="false">I1037+AA1037*dt</f>
        <v>-85.4070198698257</v>
      </c>
      <c r="J1038" s="1" t="n">
        <f aca="false">SQRT(G1038^2+H1038^2+I1038^2)</f>
        <v>102.734920279562</v>
      </c>
      <c r="K1038" s="1" t="n">
        <f aca="false">IF(D1038&gt;=hwind,SQRT((G1038-vxw)^2+(H1038-vyw)^2+I1038^2),J1038)</f>
        <v>102.734920279562</v>
      </c>
      <c r="L1038" s="1" t="n">
        <f aca="false">J1038/1.467</f>
        <v>70.0306205041325</v>
      </c>
      <c r="M1038" s="70" t="n">
        <f aca="false">cd0+cdspin*(spin/1000)*EXP(-A1038/(tau*146.7/K1038))</f>
        <v>0.451203108065281</v>
      </c>
      <c r="N1038" s="71" t="n">
        <f aca="false">(romega/K1038)*EXP(-A1038/(tau*146.7/K1038))</f>
        <v>0.635413222561591</v>
      </c>
      <c r="O1038" s="71" t="n">
        <f aca="false">cl2_*N1038/(cl0+cl1_*N1038)</f>
        <v>0.344560978982314</v>
      </c>
      <c r="P1038" s="71" t="n">
        <f aca="false">IF(D1038&gt;=hwind,vxw,0)</f>
        <v>0</v>
      </c>
      <c r="Q1038" s="71" t="n">
        <f aca="false">IF(D1038&gt;=hwind,vyw,0)</f>
        <v>0</v>
      </c>
      <c r="R1038" s="70" t="n">
        <f aca="false">-const*$M1038*$K1038*(G1038-P1038)</f>
        <v>-0.283338875273886</v>
      </c>
      <c r="S1038" s="70" t="n">
        <f aca="false">-const*$M1038*$K1038*(H1038-Q1038)</f>
        <v>-14.2045776381994</v>
      </c>
      <c r="T1038" s="70" t="n">
        <f aca="false">-const*$M1038*$K1038*I1038</f>
        <v>21.2516421512993</v>
      </c>
      <c r="U1038" s="72" t="n">
        <f aca="false">omega*EXP(-A1038/tau)*30/PI()</f>
        <v>4658.31152185556</v>
      </c>
      <c r="V1038" s="70" t="n">
        <f aca="false">const*($O1038/omega)*K1038*(wy*I1038-wz*(H1038-Q1038))</f>
        <v>0.196439750648601</v>
      </c>
      <c r="W1038" s="70" t="n">
        <f aca="false">const*($O1038/omega)*K1038*(wz*(G1038-P1038)-wx*I1038)</f>
        <v>16.0076785908848</v>
      </c>
      <c r="X1038" s="70" t="n">
        <f aca="false">const*($O1038/omega)*K1038*(wx*(H1038-Q1038)-wy*(G1038-P1038))</f>
        <v>10.7021363690555</v>
      </c>
      <c r="Y1038" s="70" t="n">
        <f aca="false">R1038+V1038</f>
        <v>-0.0868991246252848</v>
      </c>
      <c r="Z1038" s="70" t="n">
        <f aca="false">S1038+W1038</f>
        <v>1.80310095268536</v>
      </c>
      <c r="AA1038" s="70" t="n">
        <f aca="false">T1038+X1038-32.174</f>
        <v>-0.220221479645183</v>
      </c>
      <c r="AB1038" s="0" t="n">
        <f aca="false">IF(($D1038-height)*($D1039-height)&lt;0,1,0)</f>
        <v>0</v>
      </c>
    </row>
    <row r="1039" customFormat="false" ht="12.75" hidden="false" customHeight="false" outlineLevel="0" collapsed="false">
      <c r="A1039" s="0" t="n">
        <f aca="false">A1038+dt</f>
        <v>10.0699999999998</v>
      </c>
      <c r="B1039" s="70" t="n">
        <f aca="false">B1038+G1038*dt+0.5*Y1038*dt*dt</f>
        <v>19.704618401656</v>
      </c>
      <c r="C1039" s="70" t="n">
        <f aca="false">C1038+H1038*dt+0.5*Z1038*dt*dt</f>
        <v>531.333593222613</v>
      </c>
      <c r="D1039" s="70" t="n">
        <f aca="false">D1038+I1038*dt+0.5*AA1038*dt*dt</f>
        <v>-476.886507918545</v>
      </c>
      <c r="E1039" s="1" t="n">
        <f aca="false">SQRT(B1039^2+C1039^2)</f>
        <v>531.698842647986</v>
      </c>
      <c r="F1039" s="1" t="n">
        <f aca="false">ATAN2(C1039,B1039)*180/PI()</f>
        <v>2.12385277391076</v>
      </c>
      <c r="G1039" s="69" t="n">
        <f aca="false">G1038+Y1038*dt</f>
        <v>1.13782555189197</v>
      </c>
      <c r="H1039" s="69" t="n">
        <f aca="false">H1038+Z1038*dt</f>
        <v>57.1040028111934</v>
      </c>
      <c r="I1039" s="69" t="n">
        <f aca="false">I1038+AA1038*dt</f>
        <v>-85.4092220846221</v>
      </c>
      <c r="J1039" s="1" t="n">
        <f aca="false">SQRT(G1039^2+H1039^2+I1039^2)</f>
        <v>102.746761511727</v>
      </c>
      <c r="K1039" s="1" t="n">
        <f aca="false">IF(D1039&gt;=hwind,SQRT((G1039-vxw)^2+(H1039-vyw)^2+I1039^2),J1039)</f>
        <v>102.746761511727</v>
      </c>
      <c r="L1039" s="1" t="n">
        <f aca="false">J1039/1.467</f>
        <v>70.0386922370325</v>
      </c>
      <c r="M1039" s="70" t="n">
        <f aca="false">cd0+cdspin*(spin/1000)*EXP(-A1039/(tau*146.7/K1039))</f>
        <v>0.451163928719873</v>
      </c>
      <c r="N1039" s="71" t="n">
        <f aca="false">(romega/K1039)*EXP(-A1039/(tau*146.7/K1039))</f>
        <v>0.635174489979174</v>
      </c>
      <c r="O1039" s="71" t="n">
        <f aca="false">cl2_*N1039/(cl0+cl1_*N1039)</f>
        <v>0.344524428000645</v>
      </c>
      <c r="P1039" s="71" t="n">
        <f aca="false">IF(D1039&gt;=hwind,vxw,0)</f>
        <v>0</v>
      </c>
      <c r="Q1039" s="71" t="n">
        <f aca="false">IF(D1039&gt;=hwind,vyw,0)</f>
        <v>0</v>
      </c>
      <c r="R1039" s="70" t="n">
        <f aca="false">-const*$M1039*$K1039*(G1039-P1039)</f>
        <v>-0.283130691572779</v>
      </c>
      <c r="S1039" s="70" t="n">
        <f aca="false">-const*$M1039*$K1039*(H1039-Q1039)</f>
        <v>-14.2094680336746</v>
      </c>
      <c r="T1039" s="70" t="n">
        <f aca="false">-const*$M1039*$K1039*I1039</f>
        <v>21.2527940467697</v>
      </c>
      <c r="U1039" s="72" t="n">
        <f aca="false">omega*EXP(-A1039/tau)*30/PI()</f>
        <v>4656.75901011461</v>
      </c>
      <c r="V1039" s="70" t="n">
        <f aca="false">const*($O1039/omega)*K1039*(wy*I1039-wz*(H1039-Q1039))</f>
        <v>0.196864929538416</v>
      </c>
      <c r="W1039" s="70" t="n">
        <f aca="false">const*($O1039/omega)*K1039*(wz*(G1039-P1039)-wx*I1039)</f>
        <v>16.0082608035208</v>
      </c>
      <c r="X1039" s="70" t="n">
        <f aca="false">const*($O1039/omega)*K1039*(wx*(H1039-Q1039)-wy*(G1039-P1039))</f>
        <v>10.7056327824615</v>
      </c>
      <c r="Y1039" s="70" t="n">
        <f aca="false">R1039+V1039</f>
        <v>-0.0862657620343635</v>
      </c>
      <c r="Z1039" s="70" t="n">
        <f aca="false">S1039+W1039</f>
        <v>1.79879276984621</v>
      </c>
      <c r="AA1039" s="70" t="n">
        <f aca="false">T1039+X1039-32.174</f>
        <v>-0.215573170768813</v>
      </c>
      <c r="AB1039" s="0" t="n">
        <f aca="false">IF(($D1039-height)*($D1040-height)&lt;0,1,0)</f>
        <v>0</v>
      </c>
    </row>
    <row r="1040" customFormat="false" ht="12.75" hidden="false" customHeight="false" outlineLevel="0" collapsed="false">
      <c r="A1040" s="0" t="n">
        <f aca="false">A1039+dt</f>
        <v>10.0799999999998</v>
      </c>
      <c r="B1040" s="70" t="n">
        <f aca="false">B1039+G1039*dt+0.5*Y1039*dt*dt</f>
        <v>19.7159923438868</v>
      </c>
      <c r="C1040" s="70" t="n">
        <f aca="false">C1039+H1039*dt+0.5*Z1039*dt*dt</f>
        <v>531.904723190364</v>
      </c>
      <c r="D1040" s="70" t="n">
        <f aca="false">D1039+I1039*dt+0.5*AA1039*dt*dt</f>
        <v>-477.74061091805</v>
      </c>
      <c r="E1040" s="1" t="n">
        <f aca="false">SQRT(B1040^2+C1040^2)</f>
        <v>532.270001884684</v>
      </c>
      <c r="F1040" s="1" t="n">
        <f aca="false">ATAN2(C1040,B1040)*180/PI()</f>
        <v>2.12279788263418</v>
      </c>
      <c r="G1040" s="69" t="n">
        <f aca="false">G1039+Y1039*dt</f>
        <v>1.13696289427163</v>
      </c>
      <c r="H1040" s="69" t="n">
        <f aca="false">H1039+Z1039*dt</f>
        <v>57.1219907388919</v>
      </c>
      <c r="I1040" s="69" t="n">
        <f aca="false">I1039+AA1039*dt</f>
        <v>-85.4113778163298</v>
      </c>
      <c r="J1040" s="1" t="n">
        <f aca="false">SQRT(G1040^2+H1040^2+I1040^2)</f>
        <v>102.758542083278</v>
      </c>
      <c r="K1040" s="1" t="n">
        <f aca="false">IF(D1040&gt;=hwind,SQRT((G1040-vxw)^2+(H1040-vyw)^2+I1040^2),J1040)</f>
        <v>102.758542083278</v>
      </c>
      <c r="L1040" s="1" t="n">
        <f aca="false">J1040/1.467</f>
        <v>70.0467226198215</v>
      </c>
      <c r="M1040" s="70" t="n">
        <f aca="false">cd0+cdspin*(spin/1000)*EXP(-A1040/(tau*146.7/K1040))</f>
        <v>0.451124772376881</v>
      </c>
      <c r="N1040" s="71" t="n">
        <f aca="false">(romega/K1040)*EXP(-A1040/(tau*146.7/K1040))</f>
        <v>0.634936284389978</v>
      </c>
      <c r="O1040" s="71" t="n">
        <f aca="false">cl2_*N1040/(cl0+cl1_*N1040)</f>
        <v>0.344487938045778</v>
      </c>
      <c r="P1040" s="71" t="n">
        <f aca="false">IF(D1040&gt;=hwind,vxw,0)</f>
        <v>0</v>
      </c>
      <c r="Q1040" s="71" t="n">
        <f aca="false">IF(D1040&gt;=hwind,vyw,0)</f>
        <v>0</v>
      </c>
      <c r="R1040" s="70" t="n">
        <f aca="false">-const*$M1040*$K1040*(G1040-P1040)</f>
        <v>-0.282923913401329</v>
      </c>
      <c r="S1040" s="70" t="n">
        <f aca="false">-const*$M1040*$K1040*(H1040-Q1040)</f>
        <v>-14.2143400128067</v>
      </c>
      <c r="T1040" s="70" t="n">
        <f aca="false">-const*$M1040*$K1040*I1040</f>
        <v>21.2539225180925</v>
      </c>
      <c r="U1040" s="72" t="n">
        <f aca="false">omega*EXP(-A1040/tau)*30/PI()</f>
        <v>4655.20701579133</v>
      </c>
      <c r="V1040" s="70" t="n">
        <f aca="false">const*($O1040/omega)*K1040*(wy*I1040-wz*(H1040-Q1040))</f>
        <v>0.197289619474774</v>
      </c>
      <c r="W1040" s="70" t="n">
        <f aca="false">const*($O1040/omega)*K1040*(wz*(G1040-P1040)-wx*I1040)</f>
        <v>16.0088271302609</v>
      </c>
      <c r="X1040" s="70" t="n">
        <f aca="false">const*($O1040/omega)*K1040*(wx*(H1040-Q1040)-wy*(G1040-P1040))</f>
        <v>10.7091163898444</v>
      </c>
      <c r="Y1040" s="70" t="n">
        <f aca="false">R1040+V1040</f>
        <v>-0.085634293926555</v>
      </c>
      <c r="Z1040" s="70" t="n">
        <f aca="false">S1040+W1040</f>
        <v>1.79448711745425</v>
      </c>
      <c r="AA1040" s="70" t="n">
        <f aca="false">T1040+X1040-32.174</f>
        <v>-0.210961092063016</v>
      </c>
      <c r="AB1040" s="0" t="n">
        <f aca="false">IF(($D1040-height)*($D1041-height)&lt;0,1,0)</f>
        <v>0</v>
      </c>
    </row>
    <row r="1041" customFormat="false" ht="12.75" hidden="false" customHeight="false" outlineLevel="0" collapsed="false">
      <c r="A1041" s="0" t="n">
        <f aca="false">A1040+dt</f>
        <v>10.0899999999998</v>
      </c>
      <c r="B1041" s="70" t="n">
        <f aca="false">B1040+G1040*dt+0.5*Y1040*dt*dt</f>
        <v>19.7273576911148</v>
      </c>
      <c r="C1041" s="70" t="n">
        <f aca="false">C1040+H1040*dt+0.5*Z1040*dt*dt</f>
        <v>532.476032822108</v>
      </c>
      <c r="D1041" s="70" t="n">
        <f aca="false">D1040+I1040*dt+0.5*AA1040*dt*dt</f>
        <v>-478.594735244268</v>
      </c>
      <c r="E1041" s="1" t="n">
        <f aca="false">SQRT(B1041^2+C1041^2)</f>
        <v>532.841340524029</v>
      </c>
      <c r="F1041" s="1" t="n">
        <f aca="false">ATAN2(C1041,B1041)*180/PI()</f>
        <v>2.12174361403549</v>
      </c>
      <c r="G1041" s="69" t="n">
        <f aca="false">G1040+Y1040*dt</f>
        <v>1.13610655133237</v>
      </c>
      <c r="H1041" s="69" t="n">
        <f aca="false">H1040+Z1040*dt</f>
        <v>57.1399356100664</v>
      </c>
      <c r="I1041" s="69" t="n">
        <f aca="false">I1040+AA1040*dt</f>
        <v>-85.4134874272504</v>
      </c>
      <c r="J1041" s="1" t="n">
        <f aca="false">SQRT(G1041^2+H1041^2+I1041^2)</f>
        <v>102.770262304344</v>
      </c>
      <c r="K1041" s="1" t="n">
        <f aca="false">IF(D1041&gt;=hwind,SQRT((G1041-vxw)^2+(H1041-vyw)^2+I1041^2),J1041)</f>
        <v>102.770262304344</v>
      </c>
      <c r="L1041" s="1" t="n">
        <f aca="false">J1041/1.467</f>
        <v>70.0547118639016</v>
      </c>
      <c r="M1041" s="70" t="n">
        <f aca="false">cd0+cdspin*(spin/1000)*EXP(-A1041/(tau*146.7/K1041))</f>
        <v>0.451085638978936</v>
      </c>
      <c r="N1041" s="71" t="n">
        <f aca="false">(romega/K1041)*EXP(-A1041/(tau*146.7/K1041))</f>
        <v>0.634698603033379</v>
      </c>
      <c r="O1041" s="71" t="n">
        <f aca="false">cl2_*N1041/(cl0+cl1_*N1041)</f>
        <v>0.344451508808997</v>
      </c>
      <c r="P1041" s="71" t="n">
        <f aca="false">IF(D1041&gt;=hwind,vxw,0)</f>
        <v>0</v>
      </c>
      <c r="Q1041" s="71" t="n">
        <f aca="false">IF(D1041&gt;=hwind,vyw,0)</f>
        <v>0</v>
      </c>
      <c r="R1041" s="70" t="n">
        <f aca="false">-const*$M1041*$K1041*(G1041-P1041)</f>
        <v>-0.282718537402678</v>
      </c>
      <c r="S1041" s="70" t="n">
        <f aca="false">-const*$M1041*$K1041*(H1041-Q1041)</f>
        <v>-14.2191936170212</v>
      </c>
      <c r="T1041" s="70" t="n">
        <f aca="false">-const*$M1041*$K1041*I1041</f>
        <v>21.2550277186368</v>
      </c>
      <c r="U1041" s="72" t="n">
        <f aca="false">omega*EXP(-A1041/tau)*30/PI()</f>
        <v>4653.65553871327</v>
      </c>
      <c r="V1041" s="70" t="n">
        <f aca="false">const*($O1041/omega)*K1041*(wy*I1041-wz*(H1041-Q1041))</f>
        <v>0.197713815715198</v>
      </c>
      <c r="W1041" s="70" t="n">
        <f aca="false">const*($O1041/omega)*K1041*(wz*(G1041-P1041)-wx*I1041)</f>
        <v>16.0093776767616</v>
      </c>
      <c r="X1041" s="70" t="n">
        <f aca="false">const*($O1041/omega)*K1041*(wx*(H1041-Q1041)-wy*(G1041-P1041))</f>
        <v>10.7125872169551</v>
      </c>
      <c r="Y1041" s="70" t="n">
        <f aca="false">R1041+V1041</f>
        <v>-0.08500472168748</v>
      </c>
      <c r="Z1041" s="70" t="n">
        <f aca="false">S1041+W1041</f>
        <v>1.79018405974036</v>
      </c>
      <c r="AA1041" s="70" t="n">
        <f aca="false">T1041+X1041-32.174</f>
        <v>-0.206385064408174</v>
      </c>
      <c r="AB1041" s="0" t="n">
        <f aca="false">IF(($D1041-height)*($D1042-height)&lt;0,1,0)</f>
        <v>0</v>
      </c>
    </row>
    <row r="1042" customFormat="false" ht="12.75" hidden="false" customHeight="false" outlineLevel="0" collapsed="false">
      <c r="A1042" s="0" t="n">
        <f aca="false">A1041+dt</f>
        <v>10.0999999999998</v>
      </c>
      <c r="B1042" s="70" t="n">
        <f aca="false">B1041+G1041*dt+0.5*Y1041*dt*dt</f>
        <v>19.7387145063921</v>
      </c>
      <c r="C1042" s="70" t="n">
        <f aca="false">C1041+H1041*dt+0.5*Z1041*dt*dt</f>
        <v>533.047521687412</v>
      </c>
      <c r="D1042" s="70" t="n">
        <f aca="false">D1041+I1041*dt+0.5*AA1041*dt*dt</f>
        <v>-479.448880437793</v>
      </c>
      <c r="E1042" s="1" t="n">
        <f aca="false">SQRT(B1042^2+C1042^2)</f>
        <v>533.412858138475</v>
      </c>
      <c r="F1042" s="1" t="n">
        <f aca="false">ATAN2(C1042,B1042)*180/PI()</f>
        <v>2.12068997565611</v>
      </c>
      <c r="G1042" s="69" t="n">
        <f aca="false">G1041+Y1041*dt</f>
        <v>1.13525650411549</v>
      </c>
      <c r="H1042" s="69" t="n">
        <f aca="false">H1041+Z1041*dt</f>
        <v>57.1578374506638</v>
      </c>
      <c r="I1042" s="69" t="n">
        <f aca="false">I1041+AA1041*dt</f>
        <v>-85.4155512778945</v>
      </c>
      <c r="J1042" s="1" t="n">
        <f aca="false">SQRT(G1042^2+H1042^2+I1042^2)</f>
        <v>102.781922483836</v>
      </c>
      <c r="K1042" s="1" t="n">
        <f aca="false">IF(D1042&gt;=hwind,SQRT((G1042-vxw)^2+(H1042-vyw)^2+I1042^2),J1042)</f>
        <v>102.781922483836</v>
      </c>
      <c r="L1042" s="1" t="n">
        <f aca="false">J1042/1.467</f>
        <v>70.0626601798473</v>
      </c>
      <c r="M1042" s="70" t="n">
        <f aca="false">cd0+cdspin*(spin/1000)*EXP(-A1042/(tau*146.7/K1042))</f>
        <v>0.451046528468721</v>
      </c>
      <c r="N1042" s="71" t="n">
        <f aca="false">(romega/K1042)*EXP(-A1042/(tau*146.7/K1042))</f>
        <v>0.634461443162439</v>
      </c>
      <c r="O1042" s="71" t="n">
        <f aca="false">cl2_*N1042/(cl0+cl1_*N1042)</f>
        <v>0.344415139982683</v>
      </c>
      <c r="P1042" s="71" t="n">
        <f aca="false">IF(D1042&gt;=hwind,vxw,0)</f>
        <v>0</v>
      </c>
      <c r="Q1042" s="71" t="n">
        <f aca="false">IF(D1042&gt;=hwind,vyw,0)</f>
        <v>0</v>
      </c>
      <c r="R1042" s="70" t="n">
        <f aca="false">-const*$M1042*$K1042*(G1042-P1042)</f>
        <v>-0.282514560204469</v>
      </c>
      <c r="S1042" s="70" t="n">
        <f aca="false">-const*$M1042*$K1042*(H1042-Q1042)</f>
        <v>-14.2240288878099</v>
      </c>
      <c r="T1042" s="70" t="n">
        <f aca="false">-const*$M1042*$K1042*I1042</f>
        <v>21.2561098011043</v>
      </c>
      <c r="U1042" s="72" t="n">
        <f aca="false">omega*EXP(-A1042/tau)*30/PI()</f>
        <v>4652.10457870807</v>
      </c>
      <c r="V1042" s="70" t="n">
        <f aca="false">const*($O1042/omega)*K1042*(wy*I1042-wz*(H1042-Q1042))</f>
        <v>0.198137513562327</v>
      </c>
      <c r="W1042" s="70" t="n">
        <f aca="false">const*($O1042/omega)*K1042*(wz*(G1042-P1042)-wx*I1042)</f>
        <v>16.0099125481973</v>
      </c>
      <c r="X1042" s="70" t="n">
        <f aca="false">const*($O1042/omega)*K1042*(wx*(H1042-Q1042)-wy*(G1042-P1042))</f>
        <v>10.7160452896013</v>
      </c>
      <c r="Y1042" s="70" t="n">
        <f aca="false">R1042+V1042</f>
        <v>-0.0843770466421422</v>
      </c>
      <c r="Z1042" s="70" t="n">
        <f aca="false">S1042+W1042</f>
        <v>1.78588366038736</v>
      </c>
      <c r="AA1042" s="70" t="n">
        <f aca="false">T1042+X1042-32.174</f>
        <v>-0.20184490929439</v>
      </c>
      <c r="AB1042" s="0" t="n">
        <f aca="false">IF(($D1042-height)*($D1043-height)&lt;0,1,0)</f>
        <v>0</v>
      </c>
    </row>
    <row r="1043" customFormat="false" ht="12.75" hidden="false" customHeight="false" outlineLevel="0" collapsed="false">
      <c r="A1043" s="0" t="n">
        <f aca="false">A1042+dt</f>
        <v>10.1099999999998</v>
      </c>
      <c r="B1043" s="70" t="n">
        <f aca="false">B1042+G1042*dt+0.5*Y1042*dt*dt</f>
        <v>19.7500628525809</v>
      </c>
      <c r="C1043" s="70" t="n">
        <f aca="false">C1042+H1042*dt+0.5*Z1042*dt*dt</f>
        <v>533.619189356102</v>
      </c>
      <c r="D1043" s="70" t="n">
        <f aca="false">D1042+I1042*dt+0.5*AA1042*dt*dt</f>
        <v>-480.303046042818</v>
      </c>
      <c r="E1043" s="1" t="n">
        <f aca="false">SQRT(B1043^2+C1043^2)</f>
        <v>533.984554300725</v>
      </c>
      <c r="F1043" s="1" t="n">
        <f aca="false">ATAN2(C1043,B1043)*180/PI()</f>
        <v>2.11963697497918</v>
      </c>
      <c r="G1043" s="69" t="n">
        <f aca="false">G1042+Y1042*dt</f>
        <v>1.13441273364907</v>
      </c>
      <c r="H1043" s="69" t="n">
        <f aca="false">H1042+Z1042*dt</f>
        <v>57.1756962872677</v>
      </c>
      <c r="I1043" s="69" t="n">
        <f aca="false">I1042+AA1042*dt</f>
        <v>-85.4175697269875</v>
      </c>
      <c r="J1043" s="1" t="n">
        <f aca="false">SQRT(G1043^2+H1043^2+I1043^2)</f>
        <v>102.793522929458</v>
      </c>
      <c r="K1043" s="1" t="n">
        <f aca="false">IF(D1043&gt;=hwind,SQRT((G1043-vxw)^2+(H1043-vyw)^2+I1043^2),J1043)</f>
        <v>102.793522929458</v>
      </c>
      <c r="L1043" s="1" t="n">
        <f aca="false">J1043/1.467</f>
        <v>70.070567777408</v>
      </c>
      <c r="M1043" s="70" t="n">
        <f aca="false">cd0+cdspin*(spin/1000)*EXP(-A1043/(tau*146.7/K1043))</f>
        <v>0.451007440788971</v>
      </c>
      <c r="N1043" s="71" t="n">
        <f aca="false">(romega/K1043)*EXP(-A1043/(tau*146.7/K1043))</f>
        <v>0.634224802043842</v>
      </c>
      <c r="O1043" s="71" t="n">
        <f aca="false">cl2_*N1043/(cl0+cl1_*N1043)</f>
        <v>0.344378831260309</v>
      </c>
      <c r="P1043" s="71" t="n">
        <f aca="false">IF(D1043&gt;=hwind,vxw,0)</f>
        <v>0</v>
      </c>
      <c r="Q1043" s="71" t="n">
        <f aca="false">IF(D1043&gt;=hwind,vyw,0)</f>
        <v>0</v>
      </c>
      <c r="R1043" s="70" t="n">
        <f aca="false">-const*$M1043*$K1043*(G1043-P1043)</f>
        <v>-0.282311978419095</v>
      </c>
      <c r="S1043" s="70" t="n">
        <f aca="false">-const*$M1043*$K1043*(H1043-Q1043)</f>
        <v>-14.2288458667295</v>
      </c>
      <c r="T1043" s="70" t="n">
        <f aca="false">-const*$M1043*$K1043*I1043</f>
        <v>21.2571689175314</v>
      </c>
      <c r="U1043" s="72" t="n">
        <f aca="false">omega*EXP(-A1043/tau)*30/PI()</f>
        <v>4650.55413560337</v>
      </c>
      <c r="V1043" s="70" t="n">
        <f aca="false">const*($O1043/omega)*K1043*(wy*I1043-wz*(H1043-Q1043))</f>
        <v>0.198560708363689</v>
      </c>
      <c r="W1043" s="70" t="n">
        <f aca="false">const*($O1043/omega)*K1043*(wz*(G1043-P1043)-wx*I1043)</f>
        <v>16.0104318492621</v>
      </c>
      <c r="X1043" s="70" t="n">
        <f aca="false">const*($O1043/omega)*K1043*(wx*(H1043-Q1043)-wy*(G1043-P1043))</f>
        <v>10.7194906336475</v>
      </c>
      <c r="Y1043" s="70" t="n">
        <f aca="false">R1043+V1043</f>
        <v>-0.0837512700554056</v>
      </c>
      <c r="Z1043" s="70" t="n">
        <f aca="false">S1043+W1043</f>
        <v>1.78158598253263</v>
      </c>
      <c r="AA1043" s="70" t="n">
        <f aca="false">T1043+X1043-32.174</f>
        <v>-0.197340448821045</v>
      </c>
      <c r="AB1043" s="0" t="n">
        <f aca="false">IF(($D1043-height)*($D1044-height)&lt;0,1,0)</f>
        <v>0</v>
      </c>
    </row>
    <row r="1044" customFormat="false" ht="12.75" hidden="false" customHeight="false" outlineLevel="0" collapsed="false">
      <c r="A1044" s="0" t="n">
        <f aca="false">A1043+dt</f>
        <v>10.1199999999998</v>
      </c>
      <c r="B1044" s="70" t="n">
        <f aca="false">B1043+G1043*dt+0.5*Y1043*dt*dt</f>
        <v>19.7614027923539</v>
      </c>
      <c r="C1044" s="70" t="n">
        <f aca="false">C1043+H1043*dt+0.5*Z1043*dt*dt</f>
        <v>534.191035398273</v>
      </c>
      <c r="D1044" s="70" t="n">
        <f aca="false">D1043+I1043*dt+0.5*AA1043*dt*dt</f>
        <v>-481.15723160711</v>
      </c>
      <c r="E1044" s="1" t="n">
        <f aca="false">SQRT(B1044^2+C1044^2)</f>
        <v>534.556428583738</v>
      </c>
      <c r="F1044" s="1" t="n">
        <f aca="false">ATAN2(C1044,B1044)*180/PI()</f>
        <v>2.11858461942978</v>
      </c>
      <c r="G1044" s="69" t="n">
        <f aca="false">G1043+Y1043*dt</f>
        <v>1.13357522094851</v>
      </c>
      <c r="H1044" s="69" t="n">
        <f aca="false">H1043+Z1043*dt</f>
        <v>57.193512147093</v>
      </c>
      <c r="I1044" s="69" t="n">
        <f aca="false">I1043+AA1043*dt</f>
        <v>-85.4195431314757</v>
      </c>
      <c r="J1044" s="1" t="n">
        <f aca="false">SQRT(G1044^2+H1044^2+I1044^2)</f>
        <v>102.805063947703</v>
      </c>
      <c r="K1044" s="1" t="n">
        <f aca="false">IF(D1044&gt;=hwind,SQRT((G1044-vxw)^2+(H1044-vyw)^2+I1044^2),J1044)</f>
        <v>102.805063947703</v>
      </c>
      <c r="L1044" s="1" t="n">
        <f aca="false">J1044/1.467</f>
        <v>70.0784348655097</v>
      </c>
      <c r="M1044" s="70" t="n">
        <f aca="false">cd0+cdspin*(spin/1000)*EXP(-A1044/(tau*146.7/K1044))</f>
        <v>0.450968375882474</v>
      </c>
      <c r="N1044" s="71" t="n">
        <f aca="false">(romega/K1044)*EXP(-A1044/(tau*146.7/K1044))</f>
        <v>0.633988676957822</v>
      </c>
      <c r="O1044" s="71" t="n">
        <f aca="false">cl2_*N1044/(cl0+cl1_*N1044)</f>
        <v>0.344342582336441</v>
      </c>
      <c r="P1044" s="71" t="n">
        <f aca="false">IF(D1044&gt;=hwind,vxw,0)</f>
        <v>0</v>
      </c>
      <c r="Q1044" s="71" t="n">
        <f aca="false">IF(D1044&gt;=hwind,vyw,0)</f>
        <v>0</v>
      </c>
      <c r="R1044" s="70" t="n">
        <f aca="false">-const*$M1044*$K1044*(G1044-P1044)</f>
        <v>-0.282110788643945</v>
      </c>
      <c r="S1044" s="70" t="n">
        <f aca="false">-const*$M1044*$K1044*(H1044-Q1044)</f>
        <v>-14.2336445954003</v>
      </c>
      <c r="T1044" s="70" t="n">
        <f aca="false">-const*$M1044*$K1044*I1044</f>
        <v>21.2582052192905</v>
      </c>
      <c r="U1044" s="72" t="n">
        <f aca="false">omega*EXP(-A1044/tau)*30/PI()</f>
        <v>4649.00420922691</v>
      </c>
      <c r="V1044" s="70" t="n">
        <f aca="false">const*($O1044/omega)*K1044*(wy*I1044-wz*(H1044-Q1044))</f>
        <v>0.19898339551147</v>
      </c>
      <c r="W1044" s="70" t="n">
        <f aca="false">const*($O1044/omega)*K1044*(wz*(G1044-P1044)-wx*I1044)</f>
        <v>16.0109356841711</v>
      </c>
      <c r="X1044" s="70" t="n">
        <f aca="false">const*($O1044/omega)*K1044*(wx*(H1044-Q1044)-wy*(G1044-P1044))</f>
        <v>10.7229232750132</v>
      </c>
      <c r="Y1044" s="70" t="n">
        <f aca="false">R1044+V1044</f>
        <v>-0.0831273931324749</v>
      </c>
      <c r="Z1044" s="70" t="n">
        <f aca="false">S1044+W1044</f>
        <v>1.77729108877083</v>
      </c>
      <c r="AA1044" s="70" t="n">
        <f aca="false">T1044+X1044-32.174</f>
        <v>-0.192871505696274</v>
      </c>
      <c r="AB1044" s="0" t="n">
        <f aca="false">IF(($D1044-height)*($D1045-height)&lt;0,1,0)</f>
        <v>0</v>
      </c>
    </row>
    <row r="1045" customFormat="false" ht="12.75" hidden="false" customHeight="false" outlineLevel="0" collapsed="false">
      <c r="A1045" s="0" t="n">
        <f aca="false">A1044+dt</f>
        <v>10.1299999999998</v>
      </c>
      <c r="B1045" s="70" t="n">
        <f aca="false">B1044+G1044*dt+0.5*Y1044*dt*dt</f>
        <v>19.7727343881937</v>
      </c>
      <c r="C1045" s="70" t="n">
        <f aca="false">C1044+H1044*dt+0.5*Z1044*dt*dt</f>
        <v>534.763059384299</v>
      </c>
      <c r="D1045" s="70" t="n">
        <f aca="false">D1044+I1044*dt+0.5*AA1044*dt*dt</f>
        <v>-482.011436682</v>
      </c>
      <c r="E1045" s="1" t="n">
        <f aca="false">SQRT(B1045^2+C1045^2)</f>
        <v>535.128480560735</v>
      </c>
      <c r="F1045" s="1" t="n">
        <f aca="false">ATAN2(C1045,B1045)*180/PI()</f>
        <v>2.11753291637522</v>
      </c>
      <c r="G1045" s="69" t="n">
        <f aca="false">G1044+Y1044*dt</f>
        <v>1.13274394701719</v>
      </c>
      <c r="H1045" s="69" t="n">
        <f aca="false">H1044+Z1044*dt</f>
        <v>57.2112850579807</v>
      </c>
      <c r="I1045" s="69" t="n">
        <f aca="false">I1044+AA1044*dt</f>
        <v>-85.4214718465326</v>
      </c>
      <c r="J1045" s="1" t="n">
        <f aca="false">SQRT(G1045^2+H1045^2+I1045^2)</f>
        <v>102.816545843862</v>
      </c>
      <c r="K1045" s="1" t="n">
        <f aca="false">IF(D1045&gt;=hwind,SQRT((G1045-vxw)^2+(H1045-vyw)^2+I1045^2),J1045)</f>
        <v>102.816545843862</v>
      </c>
      <c r="L1045" s="1" t="n">
        <f aca="false">J1045/1.467</f>
        <v>70.0862616522577</v>
      </c>
      <c r="M1045" s="70" t="n">
        <f aca="false">cd0+cdspin*(spin/1000)*EXP(-A1045/(tau*146.7/K1045))</f>
        <v>0.450929333692071</v>
      </c>
      <c r="N1045" s="71" t="n">
        <f aca="false">(romega/K1045)*EXP(-A1045/(tau*146.7/K1045))</f>
        <v>0.633753065198093</v>
      </c>
      <c r="O1045" s="71" t="n">
        <f aca="false">cl2_*N1045/(cl0+cl1_*N1045)</f>
        <v>0.344306392906733</v>
      </c>
      <c r="P1045" s="71" t="n">
        <f aca="false">IF(D1045&gt;=hwind,vxw,0)</f>
        <v>0</v>
      </c>
      <c r="Q1045" s="71" t="n">
        <f aca="false">IF(D1045&gt;=hwind,vyw,0)</f>
        <v>0</v>
      </c>
      <c r="R1045" s="70" t="n">
        <f aca="false">-const*$M1045*$K1045*(G1045-P1045)</f>
        <v>-0.281910987461653</v>
      </c>
      <c r="S1045" s="70" t="n">
        <f aca="false">-const*$M1045*$K1045*(H1045-Q1045)</f>
        <v>-14.2384251155047</v>
      </c>
      <c r="T1045" s="70" t="n">
        <f aca="false">-const*$M1045*$K1045*I1045</f>
        <v>21.2592188570912</v>
      </c>
      <c r="U1045" s="72" t="n">
        <f aca="false">omega*EXP(-A1045/tau)*30/PI()</f>
        <v>4647.45479940649</v>
      </c>
      <c r="V1045" s="70" t="n">
        <f aca="false">const*($O1045/omega)*K1045*(wy*I1045-wz*(H1045-Q1045))</f>
        <v>0.199405570442284</v>
      </c>
      <c r="W1045" s="70" t="n">
        <f aca="false">const*($O1045/omega)*K1045*(wz*(G1045-P1045)-wx*I1045)</f>
        <v>16.0114241566612</v>
      </c>
      <c r="X1045" s="70" t="n">
        <f aca="false">const*($O1045/omega)*K1045*(wx*(H1045-Q1045)-wy*(G1045-P1045))</f>
        <v>10.7263432396722</v>
      </c>
      <c r="Y1045" s="70" t="n">
        <f aca="false">R1045+V1045</f>
        <v>-0.0825054170193687</v>
      </c>
      <c r="Z1045" s="70" t="n">
        <f aca="false">S1045+W1045</f>
        <v>1.77299904115655</v>
      </c>
      <c r="AA1045" s="70" t="n">
        <f aca="false">T1045+X1045-32.174</f>
        <v>-0.188437903236604</v>
      </c>
      <c r="AB1045" s="0" t="n">
        <f aca="false">IF(($D1045-height)*($D1046-height)&lt;0,1,0)</f>
        <v>0</v>
      </c>
    </row>
    <row r="1046" customFormat="false" ht="12.75" hidden="false" customHeight="false" outlineLevel="0" collapsed="false">
      <c r="A1046" s="0" t="n">
        <f aca="false">A1045+dt</f>
        <v>10.1399999999998</v>
      </c>
      <c r="B1046" s="70" t="n">
        <f aca="false">B1045+G1045*dt+0.5*Y1045*dt*dt</f>
        <v>19.784057702393</v>
      </c>
      <c r="C1046" s="70" t="n">
        <f aca="false">C1045+H1045*dt+0.5*Z1045*dt*dt</f>
        <v>535.335260884831</v>
      </c>
      <c r="D1046" s="70" t="n">
        <f aca="false">D1045+I1045*dt+0.5*AA1045*dt*dt</f>
        <v>-482.865660822361</v>
      </c>
      <c r="E1046" s="1" t="n">
        <f aca="false">SQRT(B1046^2+C1046^2)</f>
        <v>535.700709805206</v>
      </c>
      <c r="F1046" s="1" t="n">
        <f aca="false">ATAN2(C1046,B1046)*180/PI()</f>
        <v>2.11648187312523</v>
      </c>
      <c r="G1046" s="69" t="n">
        <f aca="false">G1045+Y1045*dt</f>
        <v>1.131918892847</v>
      </c>
      <c r="H1046" s="69" t="n">
        <f aca="false">H1045+Z1045*dt</f>
        <v>57.2290150483923</v>
      </c>
      <c r="I1046" s="69" t="n">
        <f aca="false">I1045+AA1045*dt</f>
        <v>-85.423356225565</v>
      </c>
      <c r="J1046" s="1" t="n">
        <f aca="false">SQRT(G1046^2+H1046^2+I1046^2)</f>
        <v>102.827968922025</v>
      </c>
      <c r="K1046" s="1" t="n">
        <f aca="false">IF(D1046&gt;=hwind,SQRT((G1046-vxw)^2+(H1046-vyw)^2+I1046^2),J1046)</f>
        <v>102.827968922025</v>
      </c>
      <c r="L1046" s="1" t="n">
        <f aca="false">J1046/1.467</f>
        <v>70.0940483449384</v>
      </c>
      <c r="M1046" s="70" t="n">
        <f aca="false">cd0+cdspin*(spin/1000)*EXP(-A1046/(tau*146.7/K1046))</f>
        <v>0.450890314160655</v>
      </c>
      <c r="N1046" s="71" t="n">
        <f aca="false">(romega/K1046)*EXP(-A1046/(tau*146.7/K1046))</f>
        <v>0.633517964071785</v>
      </c>
      <c r="O1046" s="71" t="n">
        <f aca="false">cl2_*N1046/(cl0+cl1_*N1046)</f>
        <v>0.344270262667924</v>
      </c>
      <c r="P1046" s="71" t="n">
        <f aca="false">IF(D1046&gt;=hwind,vxw,0)</f>
        <v>0</v>
      </c>
      <c r="Q1046" s="71" t="n">
        <f aca="false">IF(D1046&gt;=hwind,vyw,0)</f>
        <v>0</v>
      </c>
      <c r="R1046" s="70" t="n">
        <f aca="false">-const*$M1046*$K1046*(G1046-P1046)</f>
        <v>-0.281712571440338</v>
      </c>
      <c r="S1046" s="70" t="n">
        <f aca="false">-const*$M1046*$K1046*(H1046-Q1046)</f>
        <v>-14.2431874687859</v>
      </c>
      <c r="T1046" s="70" t="n">
        <f aca="false">-const*$M1046*$K1046*I1046</f>
        <v>21.2602099809821</v>
      </c>
      <c r="U1046" s="72" t="n">
        <f aca="false">omega*EXP(-A1046/tau)*30/PI()</f>
        <v>4645.90590596993</v>
      </c>
      <c r="V1046" s="70" t="n">
        <f aca="false">const*($O1046/omega)*K1046*(wy*I1046-wz*(H1046-Q1046))</f>
        <v>0.199827228636943</v>
      </c>
      <c r="W1046" s="70" t="n">
        <f aca="false">const*($O1046/omega)*K1046*(wz*(G1046-P1046)-wx*I1046)</f>
        <v>16.0118973699929</v>
      </c>
      <c r="X1046" s="70" t="n">
        <f aca="false">const*($O1046/omega)*K1046*(wx*(H1046-Q1046)-wy*(G1046-P1046))</f>
        <v>10.7297505536516</v>
      </c>
      <c r="Y1046" s="70" t="n">
        <f aca="false">R1046+V1046</f>
        <v>-0.0818853428033945</v>
      </c>
      <c r="Z1046" s="70" t="n">
        <f aca="false">S1046+W1046</f>
        <v>1.76870990120698</v>
      </c>
      <c r="AA1046" s="70" t="n">
        <f aca="false">T1046+X1046-32.174</f>
        <v>-0.184039465366308</v>
      </c>
      <c r="AB1046" s="0" t="n">
        <f aca="false">IF(($D1046-height)*($D1047-height)&lt;0,1,0)</f>
        <v>0</v>
      </c>
    </row>
    <row r="1047" customFormat="false" ht="12.75" hidden="false" customHeight="false" outlineLevel="0" collapsed="false">
      <c r="A1047" s="0" t="n">
        <f aca="false">A1046+dt</f>
        <v>10.1499999999998</v>
      </c>
      <c r="B1047" s="70" t="n">
        <f aca="false">B1046+G1046*dt+0.5*Y1046*dt*dt</f>
        <v>19.7953727970544</v>
      </c>
      <c r="C1047" s="70" t="n">
        <f aca="false">C1046+H1046*dt+0.5*Z1046*dt*dt</f>
        <v>535.90763947081</v>
      </c>
      <c r="D1047" s="70" t="n">
        <f aca="false">D1046+I1046*dt+0.5*AA1046*dt*dt</f>
        <v>-483.71990358659</v>
      </c>
      <c r="E1047" s="1" t="n">
        <f aca="false">SQRT(B1047^2+C1047^2)</f>
        <v>536.273115890914</v>
      </c>
      <c r="F1047" s="1" t="n">
        <f aca="false">ATAN2(C1047,B1047)*180/PI()</f>
        <v>2.11543149693231</v>
      </c>
      <c r="G1047" s="69" t="n">
        <f aca="false">G1046+Y1046*dt</f>
        <v>1.13110003941896</v>
      </c>
      <c r="H1047" s="69" t="n">
        <f aca="false">H1046+Z1046*dt</f>
        <v>57.2467021474044</v>
      </c>
      <c r="I1047" s="69" t="n">
        <f aca="false">I1046+AA1046*dt</f>
        <v>-85.4251966202187</v>
      </c>
      <c r="J1047" s="1" t="n">
        <f aca="false">SQRT(G1047^2+H1047^2+I1047^2)</f>
        <v>102.839333485082</v>
      </c>
      <c r="K1047" s="1" t="n">
        <f aca="false">IF(D1047&gt;=hwind,SQRT((G1047-vxw)^2+(H1047-vyw)^2+I1047^2),J1047)</f>
        <v>102.839333485082</v>
      </c>
      <c r="L1047" s="1" t="n">
        <f aca="false">J1047/1.467</f>
        <v>70.1017951500215</v>
      </c>
      <c r="M1047" s="70" t="n">
        <f aca="false">cd0+cdspin*(spin/1000)*EXP(-A1047/(tau*146.7/K1047))</f>
        <v>0.450851317231179</v>
      </c>
      <c r="N1047" s="71" t="n">
        <f aca="false">(romega/K1047)*EXP(-A1047/(tau*146.7/K1047))</f>
        <v>0.633283370899371</v>
      </c>
      <c r="O1047" s="71" t="n">
        <f aca="false">cl2_*N1047/(cl0+cl1_*N1047)</f>
        <v>0.344234191317836</v>
      </c>
      <c r="P1047" s="71" t="n">
        <f aca="false">IF(D1047&gt;=hwind,vxw,0)</f>
        <v>0</v>
      </c>
      <c r="Q1047" s="71" t="n">
        <f aca="false">IF(D1047&gt;=hwind,vyw,0)</f>
        <v>0</v>
      </c>
      <c r="R1047" s="70" t="n">
        <f aca="false">-const*$M1047*$K1047*(G1047-P1047)</f>
        <v>-0.28151553713385</v>
      </c>
      <c r="S1047" s="70" t="n">
        <f aca="false">-const*$M1047*$K1047*(H1047-Q1047)</f>
        <v>-14.2479316970466</v>
      </c>
      <c r="T1047" s="70" t="n">
        <f aca="false">-const*$M1047*$K1047*I1047</f>
        <v>21.2611787403519</v>
      </c>
      <c r="U1047" s="72" t="n">
        <f aca="false">omega*EXP(-A1047/tau)*30/PI()</f>
        <v>4644.35752874515</v>
      </c>
      <c r="V1047" s="70" t="n">
        <f aca="false">const*($O1047/omega)*K1047*(wy*I1047-wz*(H1047-Q1047))</f>
        <v>0.200248365620231</v>
      </c>
      <c r="W1047" s="70" t="n">
        <f aca="false">const*($O1047/omega)*K1047*(wz*(G1047-P1047)-wx*I1047)</f>
        <v>16.0123554269512</v>
      </c>
      <c r="X1047" s="70" t="n">
        <f aca="false">const*($O1047/omega)*K1047*(wx*(H1047-Q1047)-wy*(G1047-P1047))</f>
        <v>10.7331452430311</v>
      </c>
      <c r="Y1047" s="70" t="n">
        <f aca="false">R1047+V1047</f>
        <v>-0.0812671715136193</v>
      </c>
      <c r="Z1047" s="70" t="n">
        <f aca="false">S1047+W1047</f>
        <v>1.76442372990457</v>
      </c>
      <c r="AA1047" s="70" t="n">
        <f aca="false">T1047+X1047-32.174</f>
        <v>-0.179676016617027</v>
      </c>
      <c r="AB1047" s="0" t="n">
        <f aca="false">IF(($D1047-height)*($D1048-height)&lt;0,1,0)</f>
        <v>0</v>
      </c>
    </row>
    <row r="1048" customFormat="false" ht="12.75" hidden="false" customHeight="false" outlineLevel="0" collapsed="false">
      <c r="A1048" s="0" t="n">
        <f aca="false">A1047+dt</f>
        <v>10.1599999999998</v>
      </c>
      <c r="B1048" s="70" t="n">
        <f aca="false">B1047+G1047*dt+0.5*Y1047*dt*dt</f>
        <v>19.80667973409</v>
      </c>
      <c r="C1048" s="70" t="n">
        <f aca="false">C1047+H1047*dt+0.5*Z1047*dt*dt</f>
        <v>536.48019471347</v>
      </c>
      <c r="D1048" s="70" t="n">
        <f aca="false">D1047+I1047*dt+0.5*AA1047*dt*dt</f>
        <v>-484.574164536593</v>
      </c>
      <c r="E1048" s="1" t="n">
        <f aca="false">SQRT(B1048^2+C1048^2)</f>
        <v>536.845698391904</v>
      </c>
      <c r="F1048" s="1" t="n">
        <f aca="false">ATAN2(C1048,B1048)*180/PI()</f>
        <v>2.11438179499188</v>
      </c>
      <c r="G1048" s="69" t="n">
        <f aca="false">G1047+Y1047*dt</f>
        <v>1.13028736770383</v>
      </c>
      <c r="H1048" s="69" t="n">
        <f aca="false">H1047+Z1047*dt</f>
        <v>57.2643463847034</v>
      </c>
      <c r="I1048" s="69" t="n">
        <f aca="false">I1047+AA1047*dt</f>
        <v>-85.4269933803848</v>
      </c>
      <c r="J1048" s="1" t="n">
        <f aca="false">SQRT(G1048^2+H1048^2+I1048^2)</f>
        <v>102.850639834729</v>
      </c>
      <c r="K1048" s="1" t="n">
        <f aca="false">IF(D1048&gt;=hwind,SQRT((G1048-vxw)^2+(H1048-vyw)^2+I1048^2),J1048)</f>
        <v>102.850639834729</v>
      </c>
      <c r="L1048" s="1" t="n">
        <f aca="false">J1048/1.467</f>
        <v>70.1095022731624</v>
      </c>
      <c r="M1048" s="70" t="n">
        <f aca="false">cd0+cdspin*(spin/1000)*EXP(-A1048/(tau*146.7/K1048))</f>
        <v>0.450812342846648</v>
      </c>
      <c r="N1048" s="71" t="n">
        <f aca="false">(romega/K1048)*EXP(-A1048/(tau*146.7/K1048))</f>
        <v>0.633049283014604</v>
      </c>
      <c r="O1048" s="71" t="n">
        <f aca="false">cl2_*N1048/(cl0+cl1_*N1048)</f>
        <v>0.344198178555371</v>
      </c>
      <c r="P1048" s="71" t="n">
        <f aca="false">IF(D1048&gt;=hwind,vxw,0)</f>
        <v>0</v>
      </c>
      <c r="Q1048" s="71" t="n">
        <f aca="false">IF(D1048&gt;=hwind,vyw,0)</f>
        <v>0</v>
      </c>
      <c r="R1048" s="70" t="n">
        <f aca="false">-const*$M1048*$K1048*(G1048-P1048)</f>
        <v>-0.281319881082012</v>
      </c>
      <c r="S1048" s="70" t="n">
        <f aca="false">-const*$M1048*$K1048*(H1048-Q1048)</f>
        <v>-14.2526578421473</v>
      </c>
      <c r="T1048" s="70" t="n">
        <f aca="false">-const*$M1048*$K1048*I1048</f>
        <v>21.2621252839314</v>
      </c>
      <c r="U1048" s="72" t="n">
        <f aca="false">omega*EXP(-A1048/tau)*30/PI()</f>
        <v>4642.8096675601</v>
      </c>
      <c r="V1048" s="70" t="n">
        <f aca="false">const*($O1048/omega)*K1048*(wy*I1048-wz*(H1048-Q1048))</f>
        <v>0.200668976960674</v>
      </c>
      <c r="W1048" s="70" t="n">
        <f aca="false">const*($O1048/omega)*K1048*(wz*(G1048-P1048)-wx*I1048)</f>
        <v>16.0127984298469</v>
      </c>
      <c r="X1048" s="70" t="n">
        <f aca="false">const*($O1048/omega)*K1048*(wx*(H1048-Q1048)-wy*(G1048-P1048))</f>
        <v>10.7365273339415</v>
      </c>
      <c r="Y1048" s="70" t="n">
        <f aca="false">R1048+V1048</f>
        <v>-0.080650904121339</v>
      </c>
      <c r="Z1048" s="70" t="n">
        <f aca="false">S1048+W1048</f>
        <v>1.76014058769968</v>
      </c>
      <c r="AA1048" s="70" t="n">
        <f aca="false">T1048+X1048-32.174</f>
        <v>-0.175347382127175</v>
      </c>
      <c r="AB1048" s="0" t="n">
        <f aca="false">IF(($D1048-height)*($D1049-height)&lt;0,1,0)</f>
        <v>0</v>
      </c>
    </row>
    <row r="1049" customFormat="false" ht="12.75" hidden="false" customHeight="false" outlineLevel="0" collapsed="false">
      <c r="A1049" s="0" t="n">
        <f aca="false">A1048+dt</f>
        <v>10.1699999999998</v>
      </c>
      <c r="B1049" s="70" t="n">
        <f aca="false">B1048+G1048*dt+0.5*Y1048*dt*dt</f>
        <v>19.8179785752218</v>
      </c>
      <c r="C1049" s="70" t="n">
        <f aca="false">C1048+H1048*dt+0.5*Z1048*dt*dt</f>
        <v>537.052926184347</v>
      </c>
      <c r="D1049" s="70" t="n">
        <f aca="false">D1048+I1048*dt+0.5*AA1048*dt*dt</f>
        <v>-485.428443237766</v>
      </c>
      <c r="E1049" s="1" t="n">
        <f aca="false">SQRT(B1049^2+C1049^2)</f>
        <v>537.418456882509</v>
      </c>
      <c r="F1049" s="1" t="n">
        <f aca="false">ATAN2(C1049,B1049)*180/PI()</f>
        <v>2.11333277444263</v>
      </c>
      <c r="G1049" s="69" t="n">
        <f aca="false">G1048+Y1048*dt</f>
        <v>1.12948085866261</v>
      </c>
      <c r="H1049" s="69" t="n">
        <f aca="false">H1048+Z1048*dt</f>
        <v>57.2819477905804</v>
      </c>
      <c r="I1049" s="69" t="n">
        <f aca="false">I1048+AA1048*dt</f>
        <v>-85.4287468542061</v>
      </c>
      <c r="J1049" s="1" t="n">
        <f aca="false">SQRT(G1049^2+H1049^2+I1049^2)</f>
        <v>102.861888271473</v>
      </c>
      <c r="K1049" s="1" t="n">
        <f aca="false">IF(D1049&gt;=hwind,SQRT((G1049-vxw)^2+(H1049-vyw)^2+I1049^2),J1049)</f>
        <v>102.861888271473</v>
      </c>
      <c r="L1049" s="1" t="n">
        <f aca="false">J1049/1.467</f>
        <v>70.1171699192041</v>
      </c>
      <c r="M1049" s="70" t="n">
        <f aca="false">cd0+cdspin*(spin/1000)*EXP(-A1049/(tau*146.7/K1049))</f>
        <v>0.450773390950125</v>
      </c>
      <c r="N1049" s="71" t="n">
        <f aca="false">(romega/K1049)*EXP(-A1049/(tau*146.7/K1049))</f>
        <v>0.632815697764448</v>
      </c>
      <c r="O1049" s="71" t="n">
        <f aca="false">cl2_*N1049/(cl0+cl1_*N1049)</f>
        <v>0.34416222408051</v>
      </c>
      <c r="P1049" s="71" t="n">
        <f aca="false">IF(D1049&gt;=hwind,vxw,0)</f>
        <v>0</v>
      </c>
      <c r="Q1049" s="71" t="n">
        <f aca="false">IF(D1049&gt;=hwind,vyw,0)</f>
        <v>0</v>
      </c>
      <c r="R1049" s="70" t="n">
        <f aca="false">-const*$M1049*$K1049*(G1049-P1049)</f>
        <v>-0.281125599810855</v>
      </c>
      <c r="S1049" s="70" t="n">
        <f aca="false">-const*$M1049*$K1049*(H1049-Q1049)</f>
        <v>-14.2573659460051</v>
      </c>
      <c r="T1049" s="70" t="n">
        <f aca="false">-const*$M1049*$K1049*I1049</f>
        <v>21.2630497597943</v>
      </c>
      <c r="U1049" s="72" t="n">
        <f aca="false">omega*EXP(-A1049/tau)*30/PI()</f>
        <v>4641.26232224279</v>
      </c>
      <c r="V1049" s="70" t="n">
        <f aca="false">const*($O1049/omega)*K1049*(wy*I1049-wz*(H1049-Q1049))</f>
        <v>0.20108905827031</v>
      </c>
      <c r="W1049" s="70" t="n">
        <f aca="false">const*($O1049/omega)*K1049*(wz*(G1049-P1049)-wx*I1049)</f>
        <v>16.0132264805184</v>
      </c>
      <c r="X1049" s="70" t="n">
        <f aca="false">const*($O1049/omega)*K1049*(wx*(H1049-Q1049)-wy*(G1049-P1049))</f>
        <v>10.7398968525643</v>
      </c>
      <c r="Y1049" s="70" t="n">
        <f aca="false">R1049+V1049</f>
        <v>-0.0800365415405441</v>
      </c>
      <c r="Z1049" s="70" t="n">
        <f aca="false">S1049+W1049</f>
        <v>1.75586053451327</v>
      </c>
      <c r="AA1049" s="70" t="n">
        <f aca="false">T1049+X1049-32.174</f>
        <v>-0.171053387641415</v>
      </c>
      <c r="AB1049" s="0" t="n">
        <f aca="false">IF(($D1049-height)*($D1050-height)&lt;0,1,0)</f>
        <v>0</v>
      </c>
    </row>
    <row r="1050" customFormat="false" ht="12.75" hidden="false" customHeight="false" outlineLevel="0" collapsed="false">
      <c r="A1050" s="0" t="n">
        <f aca="false">A1049+dt</f>
        <v>10.1799999999998</v>
      </c>
      <c r="B1050" s="70" t="n">
        <f aca="false">B1049+G1049*dt+0.5*Y1049*dt*dt</f>
        <v>19.8292693819814</v>
      </c>
      <c r="C1050" s="70" t="n">
        <f aca="false">C1049+H1049*dt+0.5*Z1049*dt*dt</f>
        <v>537.625833455279</v>
      </c>
      <c r="D1050" s="70" t="n">
        <f aca="false">D1049+I1049*dt+0.5*AA1049*dt*dt</f>
        <v>-486.282739258977</v>
      </c>
      <c r="E1050" s="1" t="n">
        <f aca="false">SQRT(B1050^2+C1050^2)</f>
        <v>537.991390937352</v>
      </c>
      <c r="F1050" s="1" t="n">
        <f aca="false">ATAN2(C1050,B1050)*180/PI()</f>
        <v>2.1122844423667</v>
      </c>
      <c r="G1050" s="69" t="n">
        <f aca="false">G1049+Y1049*dt</f>
        <v>1.12868049324721</v>
      </c>
      <c r="H1050" s="69" t="n">
        <f aca="false">H1049+Z1049*dt</f>
        <v>57.2995063959255</v>
      </c>
      <c r="I1050" s="69" t="n">
        <f aca="false">I1049+AA1049*dt</f>
        <v>-85.4304573880825</v>
      </c>
      <c r="J1050" s="1" t="n">
        <f aca="false">SQRT(G1050^2+H1050^2+I1050^2)</f>
        <v>102.873079094628</v>
      </c>
      <c r="K1050" s="1" t="n">
        <f aca="false">IF(D1050&gt;=hwind,SQRT((G1050-vxw)^2+(H1050-vyw)^2+I1050^2),J1050)</f>
        <v>102.873079094628</v>
      </c>
      <c r="L1050" s="1" t="n">
        <f aca="false">J1050/1.467</f>
        <v>70.1247982921798</v>
      </c>
      <c r="M1050" s="70" t="n">
        <f aca="false">cd0+cdspin*(spin/1000)*EXP(-A1050/(tau*146.7/K1050))</f>
        <v>0.450734461484731</v>
      </c>
      <c r="N1050" s="71" t="n">
        <f aca="false">(romega/K1050)*EXP(-A1050/(tau*146.7/K1050))</f>
        <v>0.632582612509012</v>
      </c>
      <c r="O1050" s="71" t="n">
        <f aca="false">cl2_*N1050/(cl0+cl1_*N1050)</f>
        <v>0.344126327594308</v>
      </c>
      <c r="P1050" s="71" t="n">
        <f aca="false">IF(D1050&gt;=hwind,vxw,0)</f>
        <v>0</v>
      </c>
      <c r="Q1050" s="71" t="n">
        <f aca="false">IF(D1050&gt;=hwind,vyw,0)</f>
        <v>0</v>
      </c>
      <c r="R1050" s="70" t="n">
        <f aca="false">-const*$M1050*$K1050*(G1050-P1050)</f>
        <v>-0.280932689832855</v>
      </c>
      <c r="S1050" s="70" t="n">
        <f aca="false">-const*$M1050*$K1050*(H1050-Q1050)</f>
        <v>-14.2620560505926</v>
      </c>
      <c r="T1050" s="70" t="n">
        <f aca="false">-const*$M1050*$K1050*I1050</f>
        <v>21.2639523153595</v>
      </c>
      <c r="U1050" s="72" t="n">
        <f aca="false">omega*EXP(-A1050/tau)*30/PI()</f>
        <v>4639.71549262131</v>
      </c>
      <c r="V1050" s="70" t="n">
        <f aca="false">const*($O1050/omega)*K1050*(wy*I1050-wz*(H1050-Q1050))</f>
        <v>0.201508605204469</v>
      </c>
      <c r="W1050" s="70" t="n">
        <f aca="false">const*($O1050/omega)*K1050*(wz*(G1050-P1050)-wx*I1050)</f>
        <v>16.0136396803321</v>
      </c>
      <c r="X1050" s="70" t="n">
        <f aca="false">const*($O1050/omega)*K1050*(wx*(H1050-Q1050)-wy*(G1050-P1050))</f>
        <v>10.7432538251304</v>
      </c>
      <c r="Y1050" s="70" t="n">
        <f aca="false">R1050+V1050</f>
        <v>-0.0794240846283855</v>
      </c>
      <c r="Z1050" s="70" t="n">
        <f aca="false">S1050+W1050</f>
        <v>1.7515836297395</v>
      </c>
      <c r="AA1050" s="70" t="n">
        <f aca="false">T1050+X1050-32.174</f>
        <v>-0.166793859510086</v>
      </c>
      <c r="AB1050" s="0" t="n">
        <f aca="false">IF(($D1050-height)*($D1051-height)&lt;0,1,0)</f>
        <v>0</v>
      </c>
    </row>
    <row r="1051" customFormat="false" ht="12.75" hidden="false" customHeight="false" outlineLevel="0" collapsed="false">
      <c r="A1051" s="0" t="n">
        <f aca="false">A1050+dt</f>
        <v>10.1899999999998</v>
      </c>
      <c r="B1051" s="70" t="n">
        <f aca="false">B1050+G1050*dt+0.5*Y1050*dt*dt</f>
        <v>19.8405522157096</v>
      </c>
      <c r="C1051" s="70" t="n">
        <f aca="false">C1050+H1050*dt+0.5*Z1050*dt*dt</f>
        <v>538.19891609842</v>
      </c>
      <c r="D1051" s="70" t="n">
        <f aca="false">D1050+I1050*dt+0.5*AA1050*dt*dt</f>
        <v>-487.137052172551</v>
      </c>
      <c r="E1051" s="1" t="n">
        <f aca="false">SQRT(B1051^2+C1051^2)</f>
        <v>538.564500131357</v>
      </c>
      <c r="F1051" s="1" t="n">
        <f aca="false">ATAN2(C1051,B1051)*180/PI()</f>
        <v>2.11123680578996</v>
      </c>
      <c r="G1051" s="69" t="n">
        <f aca="false">G1050+Y1050*dt</f>
        <v>1.12788625240092</v>
      </c>
      <c r="H1051" s="69" t="n">
        <f aca="false">H1050+Z1050*dt</f>
        <v>57.3170222322229</v>
      </c>
      <c r="I1051" s="69" t="n">
        <f aca="false">I1050+AA1050*dt</f>
        <v>-85.4321253266776</v>
      </c>
      <c r="J1051" s="1" t="n">
        <f aca="false">SQRT(G1051^2+H1051^2+I1051^2)</f>
        <v>102.884212602326</v>
      </c>
      <c r="K1051" s="1" t="n">
        <f aca="false">IF(D1051&gt;=hwind,SQRT((G1051-vxw)^2+(H1051-vyw)^2+I1051^2),J1051)</f>
        <v>102.884212602326</v>
      </c>
      <c r="L1051" s="1" t="n">
        <f aca="false">J1051/1.467</f>
        <v>70.1323875953143</v>
      </c>
      <c r="M1051" s="70" t="n">
        <f aca="false">cd0+cdspin*(spin/1000)*EXP(-A1051/(tau*146.7/K1051))</f>
        <v>0.450695554393647</v>
      </c>
      <c r="N1051" s="71" t="n">
        <f aca="false">(romega/K1051)*EXP(-A1051/(tau*146.7/K1051))</f>
        <v>0.632350024621482</v>
      </c>
      <c r="O1051" s="71" t="n">
        <f aca="false">cl2_*N1051/(cl0+cl1_*N1051)</f>
        <v>0.344090488798892</v>
      </c>
      <c r="P1051" s="71" t="n">
        <f aca="false">IF(D1051&gt;=hwind,vxw,0)</f>
        <v>0</v>
      </c>
      <c r="Q1051" s="71" t="n">
        <f aca="false">IF(D1051&gt;=hwind,vyw,0)</f>
        <v>0</v>
      </c>
      <c r="R1051" s="70" t="n">
        <f aca="false">-const*$M1051*$K1051*(G1051-P1051)</f>
        <v>-0.280741147647174</v>
      </c>
      <c r="S1051" s="70" t="n">
        <f aca="false">-const*$M1051*$K1051*(H1051-Q1051)</f>
        <v>-14.2667281979362</v>
      </c>
      <c r="T1051" s="70" t="n">
        <f aca="false">-const*$M1051*$K1051*I1051</f>
        <v>21.264833097392</v>
      </c>
      <c r="U1051" s="72" t="n">
        <f aca="false">omega*EXP(-A1051/tau)*30/PI()</f>
        <v>4638.16917852377</v>
      </c>
      <c r="V1051" s="70" t="n">
        <f aca="false">const*($O1051/omega)*K1051*(wy*I1051-wz*(H1051-Q1051))</f>
        <v>0.201927613461537</v>
      </c>
      <c r="W1051" s="70" t="n">
        <f aca="false">const*($O1051/omega)*K1051*(wz*(G1051-P1051)-wx*I1051)</f>
        <v>16.0140381301846</v>
      </c>
      <c r="X1051" s="70" t="n">
        <f aca="false">const*($O1051/omega)*K1051*(wx*(H1051-Q1051)-wy*(G1051-P1051))</f>
        <v>10.7465982779193</v>
      </c>
      <c r="Y1051" s="70" t="n">
        <f aca="false">R1051+V1051</f>
        <v>-0.0788135341856363</v>
      </c>
      <c r="Z1051" s="70" t="n">
        <f aca="false">S1051+W1051</f>
        <v>1.7473099322484</v>
      </c>
      <c r="AA1051" s="70" t="n">
        <f aca="false">T1051+X1051-32.174</f>
        <v>-0.16256862468866</v>
      </c>
      <c r="AB1051" s="0" t="n">
        <f aca="false">IF(($D1051-height)*($D1052-height)&lt;0,1,0)</f>
        <v>0</v>
      </c>
    </row>
    <row r="1052" customFormat="false" ht="12.75" hidden="false" customHeight="false" outlineLevel="0" collapsed="false">
      <c r="A1052" s="0" t="n">
        <f aca="false">A1051+dt</f>
        <v>10.1999999999998</v>
      </c>
      <c r="B1052" s="70" t="n">
        <f aca="false">B1051+G1051*dt+0.5*Y1051*dt*dt</f>
        <v>19.8518271375569</v>
      </c>
      <c r="C1052" s="70" t="n">
        <f aca="false">C1051+H1051*dt+0.5*Z1051*dt*dt</f>
        <v>538.772173686239</v>
      </c>
      <c r="D1052" s="70" t="n">
        <f aca="false">D1051+I1051*dt+0.5*AA1051*dt*dt</f>
        <v>-487.991381554249</v>
      </c>
      <c r="E1052" s="1" t="n">
        <f aca="false">SQRT(B1052^2+C1052^2)</f>
        <v>539.137784039752</v>
      </c>
      <c r="F1052" s="1" t="n">
        <f aca="false">ATAN2(C1052,B1052)*180/PI()</f>
        <v>2.11018987168227</v>
      </c>
      <c r="G1052" s="69" t="n">
        <f aca="false">G1051+Y1051*dt</f>
        <v>1.12709811705907</v>
      </c>
      <c r="H1052" s="69" t="n">
        <f aca="false">H1051+Z1051*dt</f>
        <v>57.3344953315454</v>
      </c>
      <c r="I1052" s="69" t="n">
        <f aca="false">I1051+AA1051*dt</f>
        <v>-85.4337510129245</v>
      </c>
      <c r="J1052" s="1" t="n">
        <f aca="false">SQRT(G1052^2+H1052^2+I1052^2)</f>
        <v>102.895289091517</v>
      </c>
      <c r="K1052" s="1" t="n">
        <f aca="false">IF(D1052&gt;=hwind,SQRT((G1052-vxw)^2+(H1052-vyw)^2+I1052^2),J1052)</f>
        <v>102.895289091517</v>
      </c>
      <c r="L1052" s="1" t="n">
        <f aca="false">J1052/1.467</f>
        <v>70.1399380310273</v>
      </c>
      <c r="M1052" s="70" t="n">
        <f aca="false">cd0+cdspin*(spin/1000)*EXP(-A1052/(tau*146.7/K1052))</f>
        <v>0.450656669620112</v>
      </c>
      <c r="N1052" s="71" t="n">
        <f aca="false">(romega/K1052)*EXP(-A1052/(tau*146.7/K1052))</f>
        <v>0.63211793148806</v>
      </c>
      <c r="O1052" s="71" t="n">
        <f aca="false">cl2_*N1052/(cl0+cl1_*N1052)</f>
        <v>0.34405470739746</v>
      </c>
      <c r="P1052" s="71" t="n">
        <f aca="false">IF(D1052&gt;=hwind,vxw,0)</f>
        <v>0</v>
      </c>
      <c r="Q1052" s="71" t="n">
        <f aca="false">IF(D1052&gt;=hwind,vyw,0)</f>
        <v>0</v>
      </c>
      <c r="R1052" s="70" t="n">
        <f aca="false">-const*$M1052*$K1052*(G1052-P1052)</f>
        <v>-0.280550969739887</v>
      </c>
      <c r="S1052" s="70" t="n">
        <f aca="false">-const*$M1052*$K1052*(H1052-Q1052)</f>
        <v>-14.2713824301147</v>
      </c>
      <c r="T1052" s="70" t="n">
        <f aca="false">-const*$M1052*$K1052*I1052</f>
        <v>21.2656922520047</v>
      </c>
      <c r="U1052" s="72" t="n">
        <f aca="false">omega*EXP(-A1052/tau)*30/PI()</f>
        <v>4636.62337977836</v>
      </c>
      <c r="V1052" s="70" t="n">
        <f aca="false">const*($O1052/omega)*K1052*(wy*I1052-wz*(H1052-Q1052))</f>
        <v>0.202346078782735</v>
      </c>
      <c r="W1052" s="70" t="n">
        <f aca="false">const*($O1052/omega)*K1052*(wz*(G1052-P1052)-wx*I1052)</f>
        <v>16.0144219305032</v>
      </c>
      <c r="X1052" s="70" t="n">
        <f aca="false">const*($O1052/omega)*K1052*(wx*(H1052-Q1052)-wy*(G1052-P1052))</f>
        <v>10.7499302372582</v>
      </c>
      <c r="Y1052" s="70" t="n">
        <f aca="false">R1052+V1052</f>
        <v>-0.0782048909571519</v>
      </c>
      <c r="Z1052" s="70" t="n">
        <f aca="false">S1052+W1052</f>
        <v>1.74303950038852</v>
      </c>
      <c r="AA1052" s="70" t="n">
        <f aca="false">T1052+X1052-32.174</f>
        <v>-0.158377510737147</v>
      </c>
      <c r="AB1052" s="0" t="n">
        <f aca="false">IF(($D1052-height)*($D1053-height)&lt;0,1,0)</f>
        <v>0</v>
      </c>
    </row>
    <row r="1053" customFormat="false" ht="12.75" hidden="false" customHeight="false" outlineLevel="0" collapsed="false">
      <c r="A1053" s="0" t="n">
        <f aca="false">A1052+dt</f>
        <v>10.2099999999998</v>
      </c>
      <c r="B1053" s="70" t="n">
        <f aca="false">B1052+G1052*dt+0.5*Y1052*dt*dt</f>
        <v>19.8630942084829</v>
      </c>
      <c r="C1053" s="70" t="n">
        <f aca="false">C1052+H1052*dt+0.5*Z1052*dt*dt</f>
        <v>539.345605791529</v>
      </c>
      <c r="D1053" s="70" t="n">
        <f aca="false">D1052+I1052*dt+0.5*AA1052*dt*dt</f>
        <v>-488.845726983254</v>
      </c>
      <c r="E1053" s="1" t="n">
        <f aca="false">SQRT(B1053^2+C1053^2)</f>
        <v>539.711242238075</v>
      </c>
      <c r="F1053" s="1" t="n">
        <f aca="false">ATAN2(C1053,B1053)*180/PI()</f>
        <v>2.10914364695774</v>
      </c>
      <c r="G1053" s="69" t="n">
        <f aca="false">G1052+Y1052*dt</f>
        <v>1.1263160681495</v>
      </c>
      <c r="H1053" s="69" t="n">
        <f aca="false">H1052+Z1052*dt</f>
        <v>57.3519257265493</v>
      </c>
      <c r="I1053" s="69" t="n">
        <f aca="false">I1052+AA1052*dt</f>
        <v>-85.4353347880319</v>
      </c>
      <c r="J1053" s="1" t="n">
        <f aca="false">SQRT(G1053^2+H1053^2+I1053^2)</f>
        <v>102.906308857971</v>
      </c>
      <c r="K1053" s="1" t="n">
        <f aca="false">IF(D1053&gt;=hwind,SQRT((G1053-vxw)^2+(H1053-vyw)^2+I1053^2),J1053)</f>
        <v>102.906308857971</v>
      </c>
      <c r="L1053" s="1" t="n">
        <f aca="false">J1053/1.467</f>
        <v>70.1474498009345</v>
      </c>
      <c r="M1053" s="70" t="n">
        <f aca="false">cd0+cdspin*(spin/1000)*EXP(-A1053/(tau*146.7/K1053))</f>
        <v>0.450617807107424</v>
      </c>
      <c r="N1053" s="71" t="n">
        <f aca="false">(romega/K1053)*EXP(-A1053/(tau*146.7/K1053))</f>
        <v>0.631886330507891</v>
      </c>
      <c r="O1053" s="71" t="n">
        <f aca="false">cl2_*N1053/(cl0+cl1_*N1053)</f>
        <v>0.344018983094274</v>
      </c>
      <c r="P1053" s="71" t="n">
        <f aca="false">IF(D1053&gt;=hwind,vxw,0)</f>
        <v>0</v>
      </c>
      <c r="Q1053" s="71" t="n">
        <f aca="false">IF(D1053&gt;=hwind,vyw,0)</f>
        <v>0</v>
      </c>
      <c r="R1053" s="70" t="n">
        <f aca="false">-const*$M1053*$K1053*(G1053-P1053)</f>
        <v>-0.280362152584221</v>
      </c>
      <c r="S1053" s="70" t="n">
        <f aca="false">-const*$M1053*$K1053*(H1053-Q1053)</f>
        <v>-14.2760187892583</v>
      </c>
      <c r="T1053" s="70" t="n">
        <f aca="false">-const*$M1053*$K1053*I1053</f>
        <v>21.2665299246596</v>
      </c>
      <c r="U1053" s="72" t="n">
        <f aca="false">omega*EXP(-A1053/tau)*30/PI()</f>
        <v>4635.07809621334</v>
      </c>
      <c r="V1053" s="70" t="n">
        <f aca="false">const*($O1053/omega)*K1053*(wy*I1053-wz*(H1053-Q1053))</f>
        <v>0.202763996951892</v>
      </c>
      <c r="W1053" s="70" t="n">
        <f aca="false">const*($O1053/omega)*K1053*(wz*(G1053-P1053)-wx*I1053)</f>
        <v>16.0147911812478</v>
      </c>
      <c r="X1053" s="70" t="n">
        <f aca="false">const*($O1053/omega)*K1053*(wx*(H1053-Q1053)-wy*(G1053-P1053))</f>
        <v>10.7532497295209</v>
      </c>
      <c r="Y1053" s="70" t="n">
        <f aca="false">R1053+V1053</f>
        <v>-0.0775981556323294</v>
      </c>
      <c r="Z1053" s="70" t="n">
        <f aca="false">S1053+W1053</f>
        <v>1.73877239198953</v>
      </c>
      <c r="AA1053" s="70" t="n">
        <f aca="false">T1053+X1053-32.174</f>
        <v>-0.154220345819475</v>
      </c>
      <c r="AB1053" s="0" t="n">
        <f aca="false">IF(($D1053-height)*($D1054-height)&lt;0,1,0)</f>
        <v>0</v>
      </c>
    </row>
    <row r="1054" customFormat="false" ht="12.75" hidden="false" customHeight="false" outlineLevel="0" collapsed="false">
      <c r="A1054" s="0" t="n">
        <f aca="false">A1053+dt</f>
        <v>10.2199999999998</v>
      </c>
      <c r="B1054" s="70" t="n">
        <f aca="false">B1053+G1053*dt+0.5*Y1053*dt*dt</f>
        <v>19.8743534892567</v>
      </c>
      <c r="C1054" s="70" t="n">
        <f aca="false">C1053+H1053*dt+0.5*Z1053*dt*dt</f>
        <v>539.919211987414</v>
      </c>
      <c r="D1054" s="70" t="n">
        <f aca="false">D1053+I1053*dt+0.5*AA1053*dt*dt</f>
        <v>-489.700088042151</v>
      </c>
      <c r="E1054" s="1" t="n">
        <f aca="false">SQRT(B1054^2+C1054^2)</f>
        <v>540.284874302184</v>
      </c>
      <c r="F1054" s="1" t="n">
        <f aca="false">ATAN2(C1054,B1054)*180/PI()</f>
        <v>2.10809813847495</v>
      </c>
      <c r="G1054" s="69" t="n">
        <f aca="false">G1053+Y1053*dt</f>
        <v>1.12554008659317</v>
      </c>
      <c r="H1054" s="69" t="n">
        <f aca="false">H1053+Z1053*dt</f>
        <v>57.3693134504692</v>
      </c>
      <c r="I1054" s="69" t="n">
        <f aca="false">I1053+AA1053*dt</f>
        <v>-85.4368769914901</v>
      </c>
      <c r="J1054" s="1" t="n">
        <f aca="false">SQRT(G1054^2+H1054^2+I1054^2)</f>
        <v>102.917272196283</v>
      </c>
      <c r="K1054" s="1" t="n">
        <f aca="false">IF(D1054&gt;=hwind,SQRT((G1054-vxw)^2+(H1054-vyw)^2+I1054^2),J1054)</f>
        <v>102.917272196283</v>
      </c>
      <c r="L1054" s="1" t="n">
        <f aca="false">J1054/1.467</f>
        <v>70.1549231058504</v>
      </c>
      <c r="M1054" s="70" t="n">
        <f aca="false">cd0+cdspin*(spin/1000)*EXP(-A1054/(tau*146.7/K1054))</f>
        <v>0.450578966798944</v>
      </c>
      <c r="N1054" s="71" t="n">
        <f aca="false">(romega/K1054)*EXP(-A1054/(tau*146.7/K1054))</f>
        <v>0.631655219093005</v>
      </c>
      <c r="O1054" s="71" t="n">
        <f aca="false">cl2_*N1054/(cl0+cl1_*N1054)</f>
        <v>0.343983315594665</v>
      </c>
      <c r="P1054" s="71" t="n">
        <f aca="false">IF(D1054&gt;=hwind,vxw,0)</f>
        <v>0</v>
      </c>
      <c r="Q1054" s="71" t="n">
        <f aca="false">IF(D1054&gt;=hwind,vyw,0)</f>
        <v>0</v>
      </c>
      <c r="R1054" s="70" t="n">
        <f aca="false">-const*$M1054*$K1054*(G1054-P1054)</f>
        <v>-0.280174692640779</v>
      </c>
      <c r="S1054" s="70" t="n">
        <f aca="false">-const*$M1054*$K1054*(H1054-Q1054)</f>
        <v>-14.2806373175471</v>
      </c>
      <c r="T1054" s="70" t="n">
        <f aca="false">-const*$M1054*$K1054*I1054</f>
        <v>21.26734626017</v>
      </c>
      <c r="U1054" s="72" t="n">
        <f aca="false">omega*EXP(-A1054/tau)*30/PI()</f>
        <v>4633.533327657</v>
      </c>
      <c r="V1054" s="70" t="n">
        <f aca="false">const*($O1054/omega)*K1054*(wy*I1054-wz*(H1054-Q1054))</f>
        <v>0.203181363795217</v>
      </c>
      <c r="W1054" s="70" t="n">
        <f aca="false">const*($O1054/omega)*K1054*(wz*(G1054-P1054)-wx*I1054)</f>
        <v>16.015145981912</v>
      </c>
      <c r="X1054" s="70" t="n">
        <f aca="false">const*($O1054/omega)*K1054*(wx*(H1054-Q1054)-wy*(G1054-P1054))</f>
        <v>10.7565567811271</v>
      </c>
      <c r="Y1054" s="70" t="n">
        <f aca="false">R1054+V1054</f>
        <v>-0.0769933288455615</v>
      </c>
      <c r="Z1054" s="70" t="n">
        <f aca="false">S1054+W1054</f>
        <v>1.73450866436487</v>
      </c>
      <c r="AA1054" s="70" t="n">
        <f aca="false">T1054+X1054-32.174</f>
        <v>-0.150096958702903</v>
      </c>
      <c r="AB1054" s="0" t="n">
        <f aca="false">IF(($D1054-height)*($D1055-height)&lt;0,1,0)</f>
        <v>0</v>
      </c>
    </row>
    <row r="1055" customFormat="false" ht="12.75" hidden="false" customHeight="false" outlineLevel="0" collapsed="false">
      <c r="A1055" s="0" t="n">
        <f aca="false">A1054+dt</f>
        <v>10.2299999999998</v>
      </c>
      <c r="B1055" s="70" t="n">
        <f aca="false">B1054+G1054*dt+0.5*Y1054*dt*dt</f>
        <v>19.8856050404561</v>
      </c>
      <c r="C1055" s="70" t="n">
        <f aca="false">C1054+H1054*dt+0.5*Z1054*dt*dt</f>
        <v>540.492991847352</v>
      </c>
      <c r="D1055" s="70" t="n">
        <f aca="false">D1054+I1054*dt+0.5*AA1054*dt*dt</f>
        <v>-490.554464316914</v>
      </c>
      <c r="E1055" s="1" t="n">
        <f aca="false">SQRT(B1055^2+C1055^2)</f>
        <v>540.858679808254</v>
      </c>
      <c r="F1055" s="1" t="n">
        <f aca="false">ATAN2(C1055,B1055)*180/PI()</f>
        <v>2.10705335303721</v>
      </c>
      <c r="G1055" s="69" t="n">
        <f aca="false">G1054+Y1054*dt</f>
        <v>1.12477015330472</v>
      </c>
      <c r="H1055" s="69" t="n">
        <f aca="false">H1054+Z1054*dt</f>
        <v>57.3866585371128</v>
      </c>
      <c r="I1055" s="69" t="n">
        <f aca="false">I1054+AA1054*dt</f>
        <v>-85.4383779610771</v>
      </c>
      <c r="J1055" s="1" t="n">
        <f aca="false">SQRT(G1055^2+H1055^2+I1055^2)</f>
        <v>102.928179399875</v>
      </c>
      <c r="K1055" s="1" t="n">
        <f aca="false">IF(D1055&gt;=hwind,SQRT((G1055-vxw)^2+(H1055-vyw)^2+I1055^2),J1055)</f>
        <v>102.928179399875</v>
      </c>
      <c r="L1055" s="1" t="n">
        <f aca="false">J1055/1.467</f>
        <v>70.1623581457906</v>
      </c>
      <c r="M1055" s="70" t="n">
        <f aca="false">cd0+cdspin*(spin/1000)*EXP(-A1055/(tau*146.7/K1055))</f>
        <v>0.450540148638095</v>
      </c>
      <c r="N1055" s="71" t="n">
        <f aca="false">(romega/K1055)*EXP(-A1055/(tau*146.7/K1055))</f>
        <v>0.631424594668247</v>
      </c>
      <c r="O1055" s="71" t="n">
        <f aca="false">cl2_*N1055/(cl0+cl1_*N1055)</f>
        <v>0.343947704605021</v>
      </c>
      <c r="P1055" s="71" t="n">
        <f aca="false">IF(D1055&gt;=hwind,vxw,0)</f>
        <v>0</v>
      </c>
      <c r="Q1055" s="71" t="n">
        <f aca="false">IF(D1055&gt;=hwind,vyw,0)</f>
        <v>0</v>
      </c>
      <c r="R1055" s="70" t="n">
        <f aca="false">-const*$M1055*$K1055*(G1055-P1055)</f>
        <v>-0.27998858635777</v>
      </c>
      <c r="S1055" s="70" t="n">
        <f aca="false">-const*$M1055*$K1055*(H1055-Q1055)</f>
        <v>-14.2852380572098</v>
      </c>
      <c r="T1055" s="70" t="n">
        <f aca="false">-const*$M1055*$K1055*I1055</f>
        <v>21.2681414027014</v>
      </c>
      <c r="U1055" s="72" t="n">
        <f aca="false">omega*EXP(-A1055/tau)*30/PI()</f>
        <v>4631.9890739377</v>
      </c>
      <c r="V1055" s="70" t="n">
        <f aca="false">const*($O1055/omega)*K1055*(wy*I1055-wz*(H1055-Q1055))</f>
        <v>0.203598175181079</v>
      </c>
      <c r="W1055" s="70" t="n">
        <f aca="false">const*($O1055/omega)*K1055*(wz*(G1055-P1055)-wx*I1055)</f>
        <v>16.0154864315242</v>
      </c>
      <c r="X1055" s="70" t="n">
        <f aca="false">const*($O1055/omega)*K1055*(wx*(H1055-Q1055)-wy*(G1055-P1055))</f>
        <v>10.7598514185412</v>
      </c>
      <c r="Y1055" s="70" t="n">
        <f aca="false">R1055+V1055</f>
        <v>-0.0763904111766912</v>
      </c>
      <c r="Z1055" s="70" t="n">
        <f aca="false">S1055+W1055</f>
        <v>1.7302483743144</v>
      </c>
      <c r="AA1055" s="70" t="n">
        <f aca="false">T1055+X1055-32.174</f>
        <v>-0.146007178757401</v>
      </c>
      <c r="AB1055" s="0" t="n">
        <f aca="false">IF(($D1055-height)*($D1056-height)&lt;0,1,0)</f>
        <v>0</v>
      </c>
    </row>
    <row r="1056" customFormat="false" ht="12.75" hidden="false" customHeight="false" outlineLevel="0" collapsed="false">
      <c r="A1056" s="0" t="n">
        <f aca="false">A1055+dt</f>
        <v>10.2399999999998</v>
      </c>
      <c r="B1056" s="70" t="n">
        <f aca="false">B1055+G1055*dt+0.5*Y1055*dt*dt</f>
        <v>19.8968489224686</v>
      </c>
      <c r="C1056" s="70" t="n">
        <f aca="false">C1055+H1055*dt+0.5*Z1055*dt*dt</f>
        <v>541.066944945142</v>
      </c>
      <c r="D1056" s="70" t="n">
        <f aca="false">D1055+I1055*dt+0.5*AA1055*dt*dt</f>
        <v>-491.408855396884</v>
      </c>
      <c r="E1056" s="1" t="n">
        <f aca="false">SQRT(B1056^2+C1056^2)</f>
        <v>541.432658332791</v>
      </c>
      <c r="F1056" s="1" t="n">
        <f aca="false">ATAN2(C1056,B1056)*180/PI()</f>
        <v>2.10600929739284</v>
      </c>
      <c r="G1056" s="69" t="n">
        <f aca="false">G1055+Y1055*dt</f>
        <v>1.12400624919295</v>
      </c>
      <c r="H1056" s="69" t="n">
        <f aca="false">H1055+Z1055*dt</f>
        <v>57.403961020856</v>
      </c>
      <c r="I1056" s="69" t="n">
        <f aca="false">I1055+AA1055*dt</f>
        <v>-85.4398380328647</v>
      </c>
      <c r="J1056" s="1" t="n">
        <f aca="false">SQRT(G1056^2+H1056^2+I1056^2)</f>
        <v>102.939030761001</v>
      </c>
      <c r="K1056" s="1" t="n">
        <f aca="false">IF(D1056&gt;=hwind,SQRT((G1056-vxw)^2+(H1056-vyw)^2+I1056^2),J1056)</f>
        <v>102.939030761001</v>
      </c>
      <c r="L1056" s="1" t="n">
        <f aca="false">J1056/1.467</f>
        <v>70.1697551199735</v>
      </c>
      <c r="M1056" s="70" t="n">
        <f aca="false">cd0+cdspin*(spin/1000)*EXP(-A1056/(tau*146.7/K1056))</f>
        <v>0.450501352568362</v>
      </c>
      <c r="N1056" s="71" t="n">
        <f aca="false">(romega/K1056)*EXP(-A1056/(tau*146.7/K1056))</f>
        <v>0.631194454671216</v>
      </c>
      <c r="O1056" s="71" t="n">
        <f aca="false">cl2_*N1056/(cl0+cl1_*N1056)</f>
        <v>0.343912149832792</v>
      </c>
      <c r="P1056" s="71" t="n">
        <f aca="false">IF(D1056&gt;=hwind,vxw,0)</f>
        <v>0</v>
      </c>
      <c r="Q1056" s="71" t="n">
        <f aca="false">IF(D1056&gt;=hwind,vyw,0)</f>
        <v>0</v>
      </c>
      <c r="R1056" s="70" t="n">
        <f aca="false">-const*$M1056*$K1056*(G1056-P1056)</f>
        <v>-0.27980383017124</v>
      </c>
      <c r="S1056" s="70" t="n">
        <f aca="false">-const*$M1056*$K1056*(H1056-Q1056)</f>
        <v>-14.2898210505223</v>
      </c>
      <c r="T1056" s="70" t="n">
        <f aca="false">-const*$M1056*$K1056*I1056</f>
        <v>21.2689154957733</v>
      </c>
      <c r="U1056" s="72" t="n">
        <f aca="false">omega*EXP(-A1056/tau)*30/PI()</f>
        <v>4630.44533488385</v>
      </c>
      <c r="V1056" s="70" t="n">
        <f aca="false">const*($O1056/omega)*K1056*(wy*I1056-wz*(H1056-Q1056))</f>
        <v>0.204014427019776</v>
      </c>
      <c r="W1056" s="70" t="n">
        <f aca="false">const*($O1056/omega)*K1056*(wz*(G1056-P1056)-wx*I1056)</f>
        <v>16.0158126286493</v>
      </c>
      <c r="X1056" s="70" t="n">
        <f aca="false">const*($O1056/omega)*K1056*(wx*(H1056-Q1056)-wy*(G1056-P1056))</f>
        <v>10.7631336682718</v>
      </c>
      <c r="Y1056" s="70" t="n">
        <f aca="false">R1056+V1056</f>
        <v>-0.0757894031514636</v>
      </c>
      <c r="Z1056" s="70" t="n">
        <f aca="false">S1056+W1056</f>
        <v>1.72599157812697</v>
      </c>
      <c r="AA1056" s="70" t="n">
        <f aca="false">T1056+X1056-32.174</f>
        <v>-0.141950835954958</v>
      </c>
      <c r="AB1056" s="0" t="n">
        <f aca="false">IF(($D1056-height)*($D1057-height)&lt;0,1,0)</f>
        <v>0</v>
      </c>
    </row>
    <row r="1057" customFormat="false" ht="12.75" hidden="false" customHeight="false" outlineLevel="0" collapsed="false">
      <c r="A1057" s="0" t="n">
        <f aca="false">A1056+dt</f>
        <v>10.2499999999998</v>
      </c>
      <c r="B1057" s="70" t="n">
        <f aca="false">B1056+G1056*dt+0.5*Y1056*dt*dt</f>
        <v>19.9080851954904</v>
      </c>
      <c r="C1057" s="70" t="n">
        <f aca="false">C1056+H1056*dt+0.5*Z1056*dt*dt</f>
        <v>541.64107085493</v>
      </c>
      <c r="D1057" s="70" t="n">
        <f aca="false">D1056+I1056*dt+0.5*AA1056*dt*dt</f>
        <v>-492.263260874754</v>
      </c>
      <c r="E1057" s="1" t="n">
        <f aca="false">SQRT(B1057^2+C1057^2)</f>
        <v>542.006809452636</v>
      </c>
      <c r="F1057" s="1" t="n">
        <f aca="false">ATAN2(C1057,B1057)*180/PI()</f>
        <v>2.1049659782354</v>
      </c>
      <c r="G1057" s="69" t="n">
        <f aca="false">G1056+Y1056*dt</f>
        <v>1.12324835516144</v>
      </c>
      <c r="H1057" s="69" t="n">
        <f aca="false">H1056+Z1056*dt</f>
        <v>57.4212209366372</v>
      </c>
      <c r="I1057" s="69" t="n">
        <f aca="false">I1056+AA1056*dt</f>
        <v>-85.4412575412242</v>
      </c>
      <c r="J1057" s="1" t="n">
        <f aca="false">SQRT(G1057^2+H1057^2+I1057^2)</f>
        <v>102.949826570749</v>
      </c>
      <c r="K1057" s="1" t="n">
        <f aca="false">IF(D1057&gt;=hwind,SQRT((G1057-vxw)^2+(H1057-vyw)^2+I1057^2),J1057)</f>
        <v>102.949826570749</v>
      </c>
      <c r="L1057" s="1" t="n">
        <f aca="false">J1057/1.467</f>
        <v>70.1771142268227</v>
      </c>
      <c r="M1057" s="70" t="n">
        <f aca="false">cd0+cdspin*(spin/1000)*EXP(-A1057/(tau*146.7/K1057))</f>
        <v>0.450462578533292</v>
      </c>
      <c r="N1057" s="71" t="n">
        <f aca="false">(romega/K1057)*EXP(-A1057/(tau*146.7/K1057))</f>
        <v>0.6309647965522</v>
      </c>
      <c r="O1057" s="71" t="n">
        <f aca="false">cl2_*N1057/(cl0+cl1_*N1057)</f>
        <v>0.343876650986482</v>
      </c>
      <c r="P1057" s="71" t="n">
        <f aca="false">IF(D1057&gt;=hwind,vxw,0)</f>
        <v>0</v>
      </c>
      <c r="Q1057" s="71" t="n">
        <f aca="false">IF(D1057&gt;=hwind,vyw,0)</f>
        <v>0</v>
      </c>
      <c r="R1057" s="70" t="n">
        <f aca="false">-const*$M1057*$K1057*(G1057-P1057)</f>
        <v>-0.279620420505292</v>
      </c>
      <c r="S1057" s="70" t="n">
        <f aca="false">-const*$M1057*$K1057*(H1057-Q1057)</f>
        <v>-14.2943863398065</v>
      </c>
      <c r="T1057" s="70" t="n">
        <f aca="false">-const*$M1057*$K1057*I1057</f>
        <v>21.2696686822608</v>
      </c>
      <c r="U1057" s="72" t="n">
        <f aca="false">omega*EXP(-A1057/tau)*30/PI()</f>
        <v>4628.90211032394</v>
      </c>
      <c r="V1057" s="70" t="n">
        <f aca="false">const*($O1057/omega)*K1057*(wy*I1057-wz*(H1057-Q1057))</f>
        <v>0.204430115263318</v>
      </c>
      <c r="W1057" s="70" t="n">
        <f aca="false">const*($O1057/omega)*K1057*(wz*(G1057-P1057)-wx*I1057)</f>
        <v>16.0161246713896</v>
      </c>
      <c r="X1057" s="70" t="n">
        <f aca="false">const*($O1057/omega)*K1057*(wx*(H1057-Q1057)-wy*(G1057-P1057))</f>
        <v>10.7664035568703</v>
      </c>
      <c r="Y1057" s="70" t="n">
        <f aca="false">R1057+V1057</f>
        <v>-0.0751903052419741</v>
      </c>
      <c r="Z1057" s="70" t="n">
        <f aca="false">S1057+W1057</f>
        <v>1.72173833158307</v>
      </c>
      <c r="AA1057" s="70" t="n">
        <f aca="false">T1057+X1057-32.174</f>
        <v>-0.13792776086899</v>
      </c>
      <c r="AB1057" s="0" t="n">
        <f aca="false">IF(($D1057-height)*($D1058-height)&lt;0,1,0)</f>
        <v>0</v>
      </c>
    </row>
    <row r="1058" customFormat="false" ht="12.75" hidden="false" customHeight="false" outlineLevel="0" collapsed="false">
      <c r="A1058" s="0" t="n">
        <f aca="false">A1057+dt</f>
        <v>10.2599999999998</v>
      </c>
      <c r="B1058" s="70" t="n">
        <f aca="false">B1057+G1057*dt+0.5*Y1057*dt*dt</f>
        <v>19.9193139195268</v>
      </c>
      <c r="C1058" s="70" t="n">
        <f aca="false">C1057+H1057*dt+0.5*Z1057*dt*dt</f>
        <v>542.215369151212</v>
      </c>
      <c r="D1058" s="70" t="n">
        <f aca="false">D1057+I1057*dt+0.5*AA1057*dt*dt</f>
        <v>-493.117680346554</v>
      </c>
      <c r="E1058" s="1" t="n">
        <f aca="false">SQRT(B1058^2+C1058^2)</f>
        <v>542.581132744966</v>
      </c>
      <c r="F1058" s="1" t="n">
        <f aca="false">ATAN2(C1058,B1058)*180/PI()</f>
        <v>2.10392340220392</v>
      </c>
      <c r="G1058" s="69" t="n">
        <f aca="false">G1057+Y1057*dt</f>
        <v>1.12249645210902</v>
      </c>
      <c r="H1058" s="69" t="n">
        <f aca="false">H1057+Z1057*dt</f>
        <v>57.4384383199531</v>
      </c>
      <c r="I1058" s="69" t="n">
        <f aca="false">I1057+AA1057*dt</f>
        <v>-85.4426368188329</v>
      </c>
      <c r="J1058" s="1" t="n">
        <f aca="false">SQRT(G1058^2+H1058^2+I1058^2)</f>
        <v>102.960567119043</v>
      </c>
      <c r="K1058" s="1" t="n">
        <f aca="false">IF(D1058&gt;=hwind,SQRT((G1058-vxw)^2+(H1058-vyw)^2+I1058^2),J1058)</f>
        <v>102.960567119043</v>
      </c>
      <c r="L1058" s="1" t="n">
        <f aca="false">J1058/1.467</f>
        <v>70.1844356639696</v>
      </c>
      <c r="M1058" s="70" t="n">
        <f aca="false">cd0+cdspin*(spin/1000)*EXP(-A1058/(tau*146.7/K1058))</f>
        <v>0.450423826476499</v>
      </c>
      <c r="N1058" s="71" t="n">
        <f aca="false">(romega/K1058)*EXP(-A1058/(tau*146.7/K1058))</f>
        <v>0.630735617774112</v>
      </c>
      <c r="O1058" s="71" t="n">
        <f aca="false">cl2_*N1058/(cl0+cl1_*N1058)</f>
        <v>0.343841207775651</v>
      </c>
      <c r="P1058" s="71" t="n">
        <f aca="false">IF(D1058&gt;=hwind,vxw,0)</f>
        <v>0</v>
      </c>
      <c r="Q1058" s="71" t="n">
        <f aca="false">IF(D1058&gt;=hwind,vyw,0)</f>
        <v>0</v>
      </c>
      <c r="R1058" s="70" t="n">
        <f aca="false">-const*$M1058*$K1058*(G1058-P1058)</f>
        <v>-0.279438353772313</v>
      </c>
      <c r="S1058" s="70" t="n">
        <f aca="false">-const*$M1058*$K1058*(H1058-Q1058)</f>
        <v>-14.2989339674291</v>
      </c>
      <c r="T1058" s="70" t="n">
        <f aca="false">-const*$M1058*$K1058*I1058</f>
        <v>21.2704011043961</v>
      </c>
      <c r="U1058" s="72" t="n">
        <f aca="false">omega*EXP(-A1058/tau)*30/PI()</f>
        <v>4627.35940008649</v>
      </c>
      <c r="V1058" s="70" t="n">
        <f aca="false">const*($O1058/omega)*K1058*(wy*I1058-wz*(H1058-Q1058))</f>
        <v>0.204845235905197</v>
      </c>
      <c r="W1058" s="70" t="n">
        <f aca="false">const*($O1058/omega)*K1058*(wz*(G1058-P1058)-wx*I1058)</f>
        <v>16.0164226573865</v>
      </c>
      <c r="X1058" s="70" t="n">
        <f aca="false">const*($O1058/omega)*K1058*(wx*(H1058-Q1058)-wy*(G1058-P1058))</f>
        <v>10.7696611109303</v>
      </c>
      <c r="Y1058" s="70" t="n">
        <f aca="false">R1058+V1058</f>
        <v>-0.0745931178671163</v>
      </c>
      <c r="Z1058" s="70" t="n">
        <f aca="false">S1058+W1058</f>
        <v>1.71748868995743</v>
      </c>
      <c r="AA1058" s="70" t="n">
        <f aca="false">T1058+X1058-32.174</f>
        <v>-0.133937784673584</v>
      </c>
      <c r="AB1058" s="0" t="n">
        <f aca="false">IF(($D1058-height)*($D1059-height)&lt;0,1,0)</f>
        <v>0</v>
      </c>
    </row>
    <row r="1059" customFormat="false" ht="12.75" hidden="false" customHeight="false" outlineLevel="0" collapsed="false">
      <c r="A1059" s="0" t="n">
        <f aca="false">A1058+dt</f>
        <v>10.2699999999998</v>
      </c>
      <c r="B1059" s="70" t="n">
        <f aca="false">B1058+G1058*dt+0.5*Y1058*dt*dt</f>
        <v>19.930535154392</v>
      </c>
      <c r="C1059" s="70" t="n">
        <f aca="false">C1058+H1058*dt+0.5*Z1058*dt*dt</f>
        <v>542.789839408846</v>
      </c>
      <c r="D1059" s="70" t="n">
        <f aca="false">D1058+I1058*dt+0.5*AA1058*dt*dt</f>
        <v>-493.972113411632</v>
      </c>
      <c r="E1059" s="1" t="n">
        <f aca="false">SQRT(B1059^2+C1059^2)</f>
        <v>543.155627787305</v>
      </c>
      <c r="F1059" s="1" t="n">
        <f aca="false">ATAN2(C1059,B1059)*180/PI()</f>
        <v>2.10288157588319</v>
      </c>
      <c r="G1059" s="69" t="n">
        <f aca="false">G1058+Y1058*dt</f>
        <v>1.12175052093034</v>
      </c>
      <c r="H1059" s="69" t="n">
        <f aca="false">H1058+Z1058*dt</f>
        <v>57.4556132068526</v>
      </c>
      <c r="I1059" s="69" t="n">
        <f aca="false">I1058+AA1058*dt</f>
        <v>-85.4439761966797</v>
      </c>
      <c r="J1059" s="1" t="n">
        <f aca="false">SQRT(G1059^2+H1059^2+I1059^2)</f>
        <v>102.97125269465</v>
      </c>
      <c r="K1059" s="1" t="n">
        <f aca="false">IF(D1059&gt;=hwind,SQRT((G1059-vxw)^2+(H1059-vyw)^2+I1059^2),J1059)</f>
        <v>102.97125269465</v>
      </c>
      <c r="L1059" s="1" t="n">
        <f aca="false">J1059/1.467</f>
        <v>70.1917196282548</v>
      </c>
      <c r="M1059" s="70" t="n">
        <f aca="false">cd0+cdspin*(spin/1000)*EXP(-A1059/(tau*146.7/K1059))</f>
        <v>0.45038509634166</v>
      </c>
      <c r="N1059" s="71" t="n">
        <f aca="false">(romega/K1059)*EXP(-A1059/(tau*146.7/K1059))</f>
        <v>0.630506915812425</v>
      </c>
      <c r="O1059" s="71" t="n">
        <f aca="false">cl2_*N1059/(cl0+cl1_*N1059)</f>
        <v>0.343805819910908</v>
      </c>
      <c r="P1059" s="71" t="n">
        <f aca="false">IF(D1059&gt;=hwind,vxw,0)</f>
        <v>0</v>
      </c>
      <c r="Q1059" s="71" t="n">
        <f aca="false">IF(D1059&gt;=hwind,vyw,0)</f>
        <v>0</v>
      </c>
      <c r="R1059" s="70" t="n">
        <f aca="false">-const*$M1059*$K1059*(G1059-P1059)</f>
        <v>-0.279257626373193</v>
      </c>
      <c r="S1059" s="70" t="n">
        <f aca="false">-const*$M1059*$K1059*(H1059-Q1059)</f>
        <v>-14.3034639757999</v>
      </c>
      <c r="T1059" s="70" t="n">
        <f aca="false">-const*$M1059*$K1059*I1059</f>
        <v>21.2711129037702</v>
      </c>
      <c r="U1059" s="72" t="n">
        <f aca="false">omega*EXP(-A1059/tau)*30/PI()</f>
        <v>4625.81720400009</v>
      </c>
      <c r="V1059" s="70" t="n">
        <f aca="false">const*($O1059/omega)*K1059*(wy*I1059-wz*(H1059-Q1059))</f>
        <v>0.205259784980167</v>
      </c>
      <c r="W1059" s="70" t="n">
        <f aca="false">const*($O1059/omega)*K1059*(wz*(G1059-P1059)-wx*I1059)</f>
        <v>16.0167066838215</v>
      </c>
      <c r="X1059" s="70" t="n">
        <f aca="false">const*($O1059/omega)*K1059*(wx*(H1059-Q1059)-wy*(G1059-P1059))</f>
        <v>10.7729063570869</v>
      </c>
      <c r="Y1059" s="70" t="n">
        <f aca="false">R1059+V1059</f>
        <v>-0.0739978413930264</v>
      </c>
      <c r="Z1059" s="70" t="n">
        <f aca="false">S1059+W1059</f>
        <v>1.71324270802162</v>
      </c>
      <c r="AA1059" s="70" t="n">
        <f aca="false">T1059+X1059-32.174</f>
        <v>-0.129980739142944</v>
      </c>
      <c r="AB1059" s="0" t="n">
        <f aca="false">IF(($D1059-height)*($D1060-height)&lt;0,1,0)</f>
        <v>0</v>
      </c>
    </row>
    <row r="1060" customFormat="false" ht="12.75" hidden="false" customHeight="false" outlineLevel="0" collapsed="false">
      <c r="A1060" s="0" t="n">
        <f aca="false">A1059+dt</f>
        <v>10.2799999999998</v>
      </c>
      <c r="B1060" s="70" t="n">
        <f aca="false">B1059+G1059*dt+0.5*Y1059*dt*dt</f>
        <v>19.9417489597092</v>
      </c>
      <c r="C1060" s="70" t="n">
        <f aca="false">C1059+H1059*dt+0.5*Z1059*dt*dt</f>
        <v>543.36448120305</v>
      </c>
      <c r="D1060" s="70" t="n">
        <f aca="false">D1059+I1059*dt+0.5*AA1059*dt*dt</f>
        <v>-494.826559672636</v>
      </c>
      <c r="E1060" s="1" t="n">
        <f aca="false">SQRT(B1060^2+C1060^2)</f>
        <v>543.730294157528</v>
      </c>
      <c r="F1060" s="1" t="n">
        <f aca="false">ATAN2(C1060,B1060)*180/PI()</f>
        <v>2.10184050580399</v>
      </c>
      <c r="G1060" s="69" t="n">
        <f aca="false">G1059+Y1059*dt</f>
        <v>1.12101054251641</v>
      </c>
      <c r="H1060" s="69" t="n">
        <f aca="false">H1059+Z1059*dt</f>
        <v>57.4727456339329</v>
      </c>
      <c r="I1060" s="69" t="n">
        <f aca="false">I1059+AA1059*dt</f>
        <v>-85.4452760040711</v>
      </c>
      <c r="J1060" s="1" t="n">
        <f aca="false">SQRT(G1060^2+H1060^2+I1060^2)</f>
        <v>102.981883585178</v>
      </c>
      <c r="K1060" s="1" t="n">
        <f aca="false">IF(D1060&gt;=hwind,SQRT((G1060-vxw)^2+(H1060-vyw)^2+I1060^2),J1060)</f>
        <v>102.981883585178</v>
      </c>
      <c r="L1060" s="1" t="n">
        <f aca="false">J1060/1.467</f>
        <v>70.1989663157311</v>
      </c>
      <c r="M1060" s="70" t="n">
        <f aca="false">cd0+cdspin*(spin/1000)*EXP(-A1060/(tau*146.7/K1060))</f>
        <v>0.450346388072519</v>
      </c>
      <c r="N1060" s="71" t="n">
        <f aca="false">(romega/K1060)*EXP(-A1060/(tau*146.7/K1060))</f>
        <v>0.630278688155114</v>
      </c>
      <c r="O1060" s="71" t="n">
        <f aca="false">cl2_*N1060/(cl0+cl1_*N1060)</f>
        <v>0.343770487103911</v>
      </c>
      <c r="P1060" s="71" t="n">
        <f aca="false">IF(D1060&gt;=hwind,vxw,0)</f>
        <v>0</v>
      </c>
      <c r="Q1060" s="71" t="n">
        <f aca="false">IF(D1060&gt;=hwind,vyw,0)</f>
        <v>0</v>
      </c>
      <c r="R1060" s="70" t="n">
        <f aca="false">-const*$M1060*$K1060*(G1060-P1060)</f>
        <v>-0.279078234697548</v>
      </c>
      <c r="S1060" s="70" t="n">
        <f aca="false">-const*$M1060*$K1060*(H1060-Q1060)</f>
        <v>-14.3079764073712</v>
      </c>
      <c r="T1060" s="70" t="n">
        <f aca="false">-const*$M1060*$K1060*I1060</f>
        <v>21.2718042213343</v>
      </c>
      <c r="U1060" s="72" t="n">
        <f aca="false">omega*EXP(-A1060/tau)*30/PI()</f>
        <v>4624.27552189338</v>
      </c>
      <c r="V1060" s="70" t="n">
        <f aca="false">const*($O1060/omega)*K1060*(wy*I1060-wz*(H1060-Q1060))</f>
        <v>0.205673758564021</v>
      </c>
      <c r="W1060" s="70" t="n">
        <f aca="false">const*($O1060/omega)*K1060*(wz*(G1060-P1060)-wx*I1060)</f>
        <v>16.0169768474178</v>
      </c>
      <c r="X1060" s="70" t="n">
        <f aca="false">const*($O1060/omega)*K1060*(wx*(H1060-Q1060)-wy*(G1060-P1060))</f>
        <v>10.7761393220151</v>
      </c>
      <c r="Y1060" s="70" t="n">
        <f aca="false">R1060+V1060</f>
        <v>-0.0734044761335271</v>
      </c>
      <c r="Z1060" s="70" t="n">
        <f aca="false">S1060+W1060</f>
        <v>1.70900044004666</v>
      </c>
      <c r="AA1060" s="70" t="n">
        <f aca="false">T1060+X1060-32.174</f>
        <v>-0.126056456650581</v>
      </c>
      <c r="AB1060" s="0" t="n">
        <f aca="false">IF(($D1060-height)*($D1061-height)&lt;0,1,0)</f>
        <v>0</v>
      </c>
    </row>
    <row r="1061" customFormat="false" ht="12.75" hidden="false" customHeight="false" outlineLevel="0" collapsed="false">
      <c r="A1061" s="0" t="n">
        <f aca="false">A1060+dt</f>
        <v>10.2899999999998</v>
      </c>
      <c r="B1061" s="70" t="n">
        <f aca="false">B1060+G1060*dt+0.5*Y1060*dt*dt</f>
        <v>19.9529553949105</v>
      </c>
      <c r="C1061" s="70" t="n">
        <f aca="false">C1060+H1060*dt+0.5*Z1060*dt*dt</f>
        <v>543.939294109412</v>
      </c>
      <c r="D1061" s="70" t="n">
        <f aca="false">D1060+I1060*dt+0.5*AA1060*dt*dt</f>
        <v>-495.681018735499</v>
      </c>
      <c r="E1061" s="1" t="n">
        <f aca="false">SQRT(B1061^2+C1061^2)</f>
        <v>544.305131433864</v>
      </c>
      <c r="F1061" s="1" t="n">
        <f aca="false">ATAN2(C1061,B1061)*180/PI()</f>
        <v>2.10080019844332</v>
      </c>
      <c r="G1061" s="69" t="n">
        <f aca="false">G1060+Y1060*dt</f>
        <v>1.12027649775508</v>
      </c>
      <c r="H1061" s="69" t="n">
        <f aca="false">H1060+Z1060*dt</f>
        <v>57.4898356383333</v>
      </c>
      <c r="I1061" s="69" t="n">
        <f aca="false">I1060+AA1060*dt</f>
        <v>-85.4465365686376</v>
      </c>
      <c r="J1061" s="1" t="n">
        <f aca="false">SQRT(G1061^2+H1061^2+I1061^2)</f>
        <v>102.992460077083</v>
      </c>
      <c r="K1061" s="1" t="n">
        <f aca="false">IF(D1061&gt;=hwind,SQRT((G1061-vxw)^2+(H1061-vyw)^2+I1061^2),J1061)</f>
        <v>102.992460077083</v>
      </c>
      <c r="L1061" s="1" t="n">
        <f aca="false">J1061/1.467</f>
        <v>70.2061759216653</v>
      </c>
      <c r="M1061" s="70" t="n">
        <f aca="false">cd0+cdspin*(spin/1000)*EXP(-A1061/(tau*146.7/K1061))</f>
        <v>0.450307701612884</v>
      </c>
      <c r="N1061" s="71" t="n">
        <f aca="false">(romega/K1061)*EXP(-A1061/(tau*146.7/K1061))</f>
        <v>0.630050932302588</v>
      </c>
      <c r="O1061" s="71" t="n">
        <f aca="false">cl2_*N1061/(cl0+cl1_*N1061)</f>
        <v>0.343735209067362</v>
      </c>
      <c r="P1061" s="71" t="n">
        <f aca="false">IF(D1061&gt;=hwind,vxw,0)</f>
        <v>0</v>
      </c>
      <c r="Q1061" s="71" t="n">
        <f aca="false">IF(D1061&gt;=hwind,vyw,0)</f>
        <v>0</v>
      </c>
      <c r="R1061" s="70" t="n">
        <f aca="false">-const*$M1061*$K1061*(G1061-P1061)</f>
        <v>-0.278900175123935</v>
      </c>
      <c r="S1061" s="70" t="n">
        <f aca="false">-const*$M1061*$K1061*(H1061-Q1061)</f>
        <v>-14.3124713046358</v>
      </c>
      <c r="T1061" s="70" t="n">
        <f aca="false">-const*$M1061*$K1061*I1061</f>
        <v>21.2724751974015</v>
      </c>
      <c r="U1061" s="72" t="n">
        <f aca="false">omega*EXP(-A1061/tau)*30/PI()</f>
        <v>4622.73435359507</v>
      </c>
      <c r="V1061" s="70" t="n">
        <f aca="false">const*($O1061/omega)*K1061*(wy*I1061-wz*(H1061-Q1061))</f>
        <v>0.20608715277337</v>
      </c>
      <c r="W1061" s="70" t="n">
        <f aca="false">const*($O1061/omega)*K1061*(wz*(G1061-P1061)-wx*I1061)</f>
        <v>16.0172332444414</v>
      </c>
      <c r="X1061" s="70" t="n">
        <f aca="false">const*($O1061/omega)*K1061*(wx*(H1061-Q1061)-wy*(G1061-P1061))</f>
        <v>10.7793600324298</v>
      </c>
      <c r="Y1061" s="70" t="n">
        <f aca="false">R1061+V1061</f>
        <v>-0.0728130223505657</v>
      </c>
      <c r="Z1061" s="70" t="n">
        <f aca="false">S1061+W1061</f>
        <v>1.70476193980559</v>
      </c>
      <c r="AA1061" s="70" t="n">
        <f aca="false">T1061+X1061-32.174</f>
        <v>-0.122164770168645</v>
      </c>
      <c r="AB1061" s="0" t="n">
        <f aca="false">IF(($D1061-height)*($D1062-height)&lt;0,1,0)</f>
        <v>0</v>
      </c>
    </row>
    <row r="1062" customFormat="false" ht="12.75" hidden="false" customHeight="false" outlineLevel="0" collapsed="false">
      <c r="A1062" s="0" t="n">
        <f aca="false">A1061+dt</f>
        <v>10.2999999999998</v>
      </c>
      <c r="B1062" s="70" t="n">
        <f aca="false">B1061+G1061*dt+0.5*Y1061*dt*dt</f>
        <v>19.964154519237</v>
      </c>
      <c r="C1062" s="70" t="n">
        <f aca="false">C1061+H1061*dt+0.5*Z1061*dt*dt</f>
        <v>544.514277703892</v>
      </c>
      <c r="D1062" s="70" t="n">
        <f aca="false">D1061+I1061*dt+0.5*AA1061*dt*dt</f>
        <v>-496.535490209424</v>
      </c>
      <c r="E1062" s="1" t="n">
        <f aca="false">SQRT(B1062^2+C1062^2)</f>
        <v>544.880139194905</v>
      </c>
      <c r="F1062" s="1" t="n">
        <f aca="false">ATAN2(C1062,B1062)*180/PI()</f>
        <v>2.0997606602247</v>
      </c>
      <c r="G1062" s="69" t="n">
        <f aca="false">G1061+Y1061*dt</f>
        <v>1.11954836753157</v>
      </c>
      <c r="H1062" s="69" t="n">
        <f aca="false">H1061+Z1061*dt</f>
        <v>57.5068832577314</v>
      </c>
      <c r="I1062" s="69" t="n">
        <f aca="false">I1061+AA1061*dt</f>
        <v>-85.4477582163393</v>
      </c>
      <c r="J1062" s="1" t="n">
        <f aca="false">SQRT(G1062^2+H1062^2+I1062^2)</f>
        <v>103.002982455672</v>
      </c>
      <c r="K1062" s="1" t="n">
        <f aca="false">IF(D1062&gt;=hwind,SQRT((G1062-vxw)^2+(H1062-vyw)^2+I1062^2),J1062)</f>
        <v>103.002982455672</v>
      </c>
      <c r="L1062" s="1" t="n">
        <f aca="false">J1062/1.467</f>
        <v>70.2133486405402</v>
      </c>
      <c r="M1062" s="70" t="n">
        <f aca="false">cd0+cdspin*(spin/1000)*EXP(-A1062/(tau*146.7/K1062))</f>
        <v>0.450269036906634</v>
      </c>
      <c r="N1062" s="71" t="n">
        <f aca="false">(romega/K1062)*EXP(-A1062/(tau*146.7/K1062))</f>
        <v>0.629823645767632</v>
      </c>
      <c r="O1062" s="71" t="n">
        <f aca="false">cl2_*N1062/(cl0+cl1_*N1062)</f>
        <v>0.34369998551501</v>
      </c>
      <c r="P1062" s="71" t="n">
        <f aca="false">IF(D1062&gt;=hwind,vxw,0)</f>
        <v>0</v>
      </c>
      <c r="Q1062" s="71" t="n">
        <f aca="false">IF(D1062&gt;=hwind,vyw,0)</f>
        <v>0</v>
      </c>
      <c r="R1062" s="70" t="n">
        <f aca="false">-const*$M1062*$K1062*(G1062-P1062)</f>
        <v>-0.278723444020074</v>
      </c>
      <c r="S1062" s="70" t="n">
        <f aca="false">-const*$M1062*$K1062*(H1062-Q1062)</f>
        <v>-14.3169487101263</v>
      </c>
      <c r="T1062" s="70" t="n">
        <f aca="false">-const*$M1062*$K1062*I1062</f>
        <v>21.2731259716485</v>
      </c>
      <c r="U1062" s="72" t="n">
        <f aca="false">omega*EXP(-A1062/tau)*30/PI()</f>
        <v>4621.19369893391</v>
      </c>
      <c r="V1062" s="70" t="n">
        <f aca="false">const*($O1062/omega)*K1062*(wy*I1062-wz*(H1062-Q1062))</f>
        <v>0.206499963765418</v>
      </c>
      <c r="W1062" s="70" t="n">
        <f aca="false">const*($O1062/omega)*K1062*(wz*(G1062-P1062)-wx*I1062)</f>
        <v>16.0174759707024</v>
      </c>
      <c r="X1062" s="70" t="n">
        <f aca="false">const*($O1062/omega)*K1062*(wx*(H1062-Q1062)-wy*(G1062-P1062))</f>
        <v>10.7825685150842</v>
      </c>
      <c r="Y1062" s="70" t="n">
        <f aca="false">R1062+V1062</f>
        <v>-0.0722234802546553</v>
      </c>
      <c r="Z1062" s="70" t="n">
        <f aca="false">S1062+W1062</f>
        <v>1.70052726057609</v>
      </c>
      <c r="AA1062" s="70" t="n">
        <f aca="false">T1062+X1062-32.174</f>
        <v>-0.118305513267224</v>
      </c>
      <c r="AB1062" s="0" t="n">
        <f aca="false">IF(($D1062-height)*($D1063-height)&lt;0,1,0)</f>
        <v>0</v>
      </c>
    </row>
    <row r="1063" customFormat="false" ht="12.75" hidden="false" customHeight="false" outlineLevel="0" collapsed="false">
      <c r="A1063" s="0" t="n">
        <f aca="false">A1062+dt</f>
        <v>10.3099999999998</v>
      </c>
      <c r="B1063" s="70" t="n">
        <f aca="false">B1062+G1062*dt+0.5*Y1062*dt*dt</f>
        <v>19.9753463917383</v>
      </c>
      <c r="C1063" s="70" t="n">
        <f aca="false">C1062+H1062*dt+0.5*Z1062*dt*dt</f>
        <v>545.089431562832</v>
      </c>
      <c r="D1063" s="70" t="n">
        <f aca="false">D1062+I1062*dt+0.5*AA1062*dt*dt</f>
        <v>-497.389973706863</v>
      </c>
      <c r="E1063" s="1" t="n">
        <f aca="false">SQRT(B1063^2+C1063^2)</f>
        <v>545.455317019609</v>
      </c>
      <c r="F1063" s="1" t="n">
        <f aca="false">ATAN2(C1063,B1063)*180/PI()</f>
        <v>2.09872189751836</v>
      </c>
      <c r="G1063" s="69" t="n">
        <f aca="false">G1062+Y1062*dt</f>
        <v>1.11882613272903</v>
      </c>
      <c r="H1063" s="69" t="n">
        <f aca="false">H1062+Z1062*dt</f>
        <v>57.5238885303371</v>
      </c>
      <c r="I1063" s="69" t="n">
        <f aca="false">I1062+AA1062*dt</f>
        <v>-85.448941271472</v>
      </c>
      <c r="J1063" s="1" t="n">
        <f aca="false">SQRT(G1063^2+H1063^2+I1063^2)</f>
        <v>103.013451005106</v>
      </c>
      <c r="K1063" s="1" t="n">
        <f aca="false">IF(D1063&gt;=hwind,SQRT((G1063-vxw)^2+(H1063-vyw)^2+I1063^2),J1063)</f>
        <v>103.013451005106</v>
      </c>
      <c r="L1063" s="1" t="n">
        <f aca="false">J1063/1.467</f>
        <v>70.2204846660573</v>
      </c>
      <c r="M1063" s="70" t="n">
        <f aca="false">cd0+cdspin*(spin/1000)*EXP(-A1063/(tau*146.7/K1063))</f>
        <v>0.450230393897713</v>
      </c>
      <c r="N1063" s="71" t="n">
        <f aca="false">(romega/K1063)*EXP(-A1063/(tau*146.7/K1063))</f>
        <v>0.629596826075341</v>
      </c>
      <c r="O1063" s="71" t="n">
        <f aca="false">cl2_*N1063/(cl0+cl1_*N1063)</f>
        <v>0.343664816161638</v>
      </c>
      <c r="P1063" s="71" t="n">
        <f aca="false">IF(D1063&gt;=hwind,vxw,0)</f>
        <v>0</v>
      </c>
      <c r="Q1063" s="71" t="n">
        <f aca="false">IF(D1063&gt;=hwind,vyw,0)</f>
        <v>0</v>
      </c>
      <c r="R1063" s="70" t="n">
        <f aca="false">-const*$M1063*$K1063*(G1063-P1063)</f>
        <v>-0.278548037743055</v>
      </c>
      <c r="S1063" s="70" t="n">
        <f aca="false">-const*$M1063*$K1063*(H1063-Q1063)</f>
        <v>-14.3214086664137</v>
      </c>
      <c r="T1063" s="70" t="n">
        <f aca="false">-const*$M1063*$K1063*I1063</f>
        <v>21.273756683117</v>
      </c>
      <c r="U1063" s="72" t="n">
        <f aca="false">omega*EXP(-A1063/tau)*30/PI()</f>
        <v>4619.65355773873</v>
      </c>
      <c r="V1063" s="70" t="n">
        <f aca="false">const*($O1063/omega)*K1063*(wy*I1063-wz*(H1063-Q1063))</f>
        <v>0.206912187737746</v>
      </c>
      <c r="W1063" s="70" t="n">
        <f aca="false">const*($O1063/omega)*K1063*(wz*(G1063-P1063)-wx*I1063)</f>
        <v>16.0177051215568</v>
      </c>
      <c r="X1063" s="70" t="n">
        <f aca="false">const*($O1063/omega)*K1063*(wx*(H1063-Q1063)-wy*(G1063-P1063))</f>
        <v>10.7857647967695</v>
      </c>
      <c r="Y1063" s="70" t="n">
        <f aca="false">R1063+V1063</f>
        <v>-0.0716358500053087</v>
      </c>
      <c r="Z1063" s="70" t="n">
        <f aca="false">S1063+W1063</f>
        <v>1.69629645514306</v>
      </c>
      <c r="AA1063" s="70" t="n">
        <f aca="false">T1063+X1063-32.174</f>
        <v>-0.114478520113586</v>
      </c>
      <c r="AB1063" s="0" t="n">
        <f aca="false">IF(($D1063-height)*($D1064-height)&lt;0,1,0)</f>
        <v>0</v>
      </c>
    </row>
    <row r="1064" customFormat="false" ht="12.75" hidden="false" customHeight="false" outlineLevel="0" collapsed="false">
      <c r="A1064" s="0" t="n">
        <f aca="false">A1063+dt</f>
        <v>10.3199999999998</v>
      </c>
      <c r="B1064" s="70" t="n">
        <f aca="false">B1063+G1063*dt+0.5*Y1063*dt*dt</f>
        <v>19.9865310712731</v>
      </c>
      <c r="C1064" s="70" t="n">
        <f aca="false">C1063+H1063*dt+0.5*Z1063*dt*dt</f>
        <v>545.664755262959</v>
      </c>
      <c r="D1064" s="70" t="n">
        <f aca="false">D1063+I1063*dt+0.5*AA1063*dt*dt</f>
        <v>-498.244468843504</v>
      </c>
      <c r="E1064" s="1" t="n">
        <f aca="false">SQRT(B1064^2+C1064^2)</f>
        <v>546.030664487305</v>
      </c>
      <c r="F1064" s="1" t="n">
        <f aca="false">ATAN2(C1064,B1064)*180/PI()</f>
        <v>2.09768391664151</v>
      </c>
      <c r="G1064" s="69" t="n">
        <f aca="false">G1063+Y1063*dt</f>
        <v>1.11810977422897</v>
      </c>
      <c r="H1064" s="69" t="n">
        <f aca="false">H1063+Z1063*dt</f>
        <v>57.5408514948886</v>
      </c>
      <c r="I1064" s="69" t="n">
        <f aca="false">I1063+AA1063*dt</f>
        <v>-85.4500860566731</v>
      </c>
      <c r="J1064" s="1" t="n">
        <f aca="false">SQRT(G1064^2+H1064^2+I1064^2)</f>
        <v>103.023866008401</v>
      </c>
      <c r="K1064" s="1" t="n">
        <f aca="false">IF(D1064&gt;=hwind,SQRT((G1064-vxw)^2+(H1064-vyw)^2+I1064^2),J1064)</f>
        <v>103.023866008401</v>
      </c>
      <c r="L1064" s="1" t="n">
        <f aca="false">J1064/1.467</f>
        <v>70.2275841911388</v>
      </c>
      <c r="M1064" s="70" t="n">
        <f aca="false">cd0+cdspin*(spin/1000)*EXP(-A1064/(tau*146.7/K1064))</f>
        <v>0.450191772530135</v>
      </c>
      <c r="N1064" s="71" t="n">
        <f aca="false">(romega/K1064)*EXP(-A1064/(tau*146.7/K1064))</f>
        <v>0.629370470763063</v>
      </c>
      <c r="O1064" s="71" t="n">
        <f aca="false">cl2_*N1064/(cl0+cl1_*N1064)</f>
        <v>0.343629700723072</v>
      </c>
      <c r="P1064" s="71" t="n">
        <f aca="false">IF(D1064&gt;=hwind,vxw,0)</f>
        <v>0</v>
      </c>
      <c r="Q1064" s="71" t="n">
        <f aca="false">IF(D1064&gt;=hwind,vyw,0)</f>
        <v>0</v>
      </c>
      <c r="R1064" s="70" t="n">
        <f aca="false">-const*$M1064*$K1064*(G1064-P1064)</f>
        <v>-0.27837395263956</v>
      </c>
      <c r="S1064" s="70" t="n">
        <f aca="false">-const*$M1064*$K1064*(H1064-Q1064)</f>
        <v>-14.3258512161059</v>
      </c>
      <c r="T1064" s="70" t="n">
        <f aca="false">-const*$M1064*$K1064*I1064</f>
        <v>21.2743674702153</v>
      </c>
      <c r="U1064" s="72" t="n">
        <f aca="false">omega*EXP(-A1064/tau)*30/PI()</f>
        <v>4618.11392983839</v>
      </c>
      <c r="V1064" s="70" t="n">
        <f aca="false">const*($O1064/omega)*K1064*(wy*I1064-wz*(H1064-Q1064))</f>
        <v>0.207323820928087</v>
      </c>
      <c r="W1064" s="70" t="n">
        <f aca="false">const*($O1064/omega)*K1064*(wz*(G1064-P1064)-wx*I1064)</f>
        <v>16.017920791907</v>
      </c>
      <c r="X1064" s="70" t="n">
        <f aca="false">const*($O1064/omega)*K1064*(wx*(H1064-Q1064)-wy*(G1064-P1064))</f>
        <v>10.7889489043133</v>
      </c>
      <c r="Y1064" s="70" t="n">
        <f aca="false">R1064+V1064</f>
        <v>-0.0710501317114729</v>
      </c>
      <c r="Z1064" s="70" t="n">
        <f aca="false">S1064+W1064</f>
        <v>1.69206957580114</v>
      </c>
      <c r="AA1064" s="70" t="n">
        <f aca="false">T1064+X1064-32.174</f>
        <v>-0.110683625471417</v>
      </c>
      <c r="AB1064" s="0" t="n">
        <f aca="false">IF(($D1064-height)*($D1065-height)&lt;0,1,0)</f>
        <v>0</v>
      </c>
    </row>
    <row r="1065" customFormat="false" ht="12.75" hidden="false" customHeight="false" outlineLevel="0" collapsed="false">
      <c r="A1065" s="0" t="n">
        <f aca="false">A1064+dt</f>
        <v>10.3299999999998</v>
      </c>
      <c r="B1065" s="70" t="n">
        <f aca="false">B1064+G1064*dt+0.5*Y1064*dt*dt</f>
        <v>19.9977086165088</v>
      </c>
      <c r="C1065" s="70" t="n">
        <f aca="false">C1064+H1064*dt+0.5*Z1064*dt*dt</f>
        <v>546.240248381386</v>
      </c>
      <c r="D1065" s="70" t="n">
        <f aca="false">D1064+I1064*dt+0.5*AA1064*dt*dt</f>
        <v>-499.098975238252</v>
      </c>
      <c r="E1065" s="1" t="n">
        <f aca="false">SQRT(B1065^2+C1065^2)</f>
        <v>546.606181177701</v>
      </c>
      <c r="F1065" s="1" t="n">
        <f aca="false">ATAN2(C1065,B1065)*180/PI()</f>
        <v>2.09664672385863</v>
      </c>
      <c r="G1065" s="69" t="n">
        <f aca="false">G1064+Y1064*dt</f>
        <v>1.11739927291186</v>
      </c>
      <c r="H1065" s="69" t="n">
        <f aca="false">H1064+Z1064*dt</f>
        <v>57.5577721906466</v>
      </c>
      <c r="I1065" s="69" t="n">
        <f aca="false">I1064+AA1064*dt</f>
        <v>-85.4511928929278</v>
      </c>
      <c r="J1065" s="1" t="n">
        <f aca="false">SQRT(G1065^2+H1065^2+I1065^2)</f>
        <v>103.034227747433</v>
      </c>
      <c r="K1065" s="1" t="n">
        <f aca="false">IF(D1065&gt;=hwind,SQRT((G1065-vxw)^2+(H1065-vyw)^2+I1065^2),J1065)</f>
        <v>103.034227747433</v>
      </c>
      <c r="L1065" s="1" t="n">
        <f aca="false">J1065/1.467</f>
        <v>70.2346474079296</v>
      </c>
      <c r="M1065" s="70" t="n">
        <f aca="false">cd0+cdspin*(spin/1000)*EXP(-A1065/(tau*146.7/K1065))</f>
        <v>0.450153172747983</v>
      </c>
      <c r="N1065" s="71" t="n">
        <f aca="false">(romega/K1065)*EXP(-A1065/(tau*146.7/K1065))</f>
        <v>0.629144577380334</v>
      </c>
      <c r="O1065" s="71" t="n">
        <f aca="false">cl2_*N1065/(cl0+cl1_*N1065)</f>
        <v>0.343594638916169</v>
      </c>
      <c r="P1065" s="71" t="n">
        <f aca="false">IF(D1065&gt;=hwind,vxw,0)</f>
        <v>0</v>
      </c>
      <c r="Q1065" s="71" t="n">
        <f aca="false">IF(D1065&gt;=hwind,vyw,0)</f>
        <v>0</v>
      </c>
      <c r="R1065" s="70" t="n">
        <f aca="false">-const*$M1065*$K1065*(G1065-P1065)</f>
        <v>-0.278201185046069</v>
      </c>
      <c r="S1065" s="70" t="n">
        <f aca="false">-const*$M1065*$K1065*(H1065-Q1065)</f>
        <v>-14.3302764018468</v>
      </c>
      <c r="T1065" s="70" t="n">
        <f aca="false">-const*$M1065*$K1065*I1065</f>
        <v>21.2749584707202</v>
      </c>
      <c r="U1065" s="72" t="n">
        <f aca="false">omega*EXP(-A1065/tau)*30/PI()</f>
        <v>4616.57481506182</v>
      </c>
      <c r="V1065" s="70" t="n">
        <f aca="false">const*($O1065/omega)*K1065*(wy*I1065-wz*(H1065-Q1065))</f>
        <v>0.207734859614107</v>
      </c>
      <c r="W1065" s="70" t="n">
        <f aca="false">const*($O1065/omega)*K1065*(wz*(G1065-P1065)-wx*I1065)</f>
        <v>16.0181230762041</v>
      </c>
      <c r="X1065" s="70" t="n">
        <f aca="false">const*($O1065/omega)*K1065*(wx*(H1065-Q1065)-wy*(G1065-P1065))</f>
        <v>10.7921208645797</v>
      </c>
      <c r="Y1065" s="70" t="n">
        <f aca="false">R1065+V1065</f>
        <v>-0.0704663254319622</v>
      </c>
      <c r="Z1065" s="70" t="n">
        <f aca="false">S1065+W1065</f>
        <v>1.68784667435736</v>
      </c>
      <c r="AA1065" s="70" t="n">
        <f aca="false">T1065+X1065-32.174</f>
        <v>-0.10692066470012</v>
      </c>
      <c r="AB1065" s="0" t="n">
        <f aca="false">IF(($D1065-height)*($D1066-height)&lt;0,1,0)</f>
        <v>0</v>
      </c>
    </row>
    <row r="1066" customFormat="false" ht="12.75" hidden="false" customHeight="false" outlineLevel="0" collapsed="false">
      <c r="A1066" s="0" t="n">
        <f aca="false">A1065+dt</f>
        <v>10.3399999999998</v>
      </c>
      <c r="B1066" s="70" t="n">
        <f aca="false">B1065+G1065*dt+0.5*Y1065*dt*dt</f>
        <v>20.0088790859216</v>
      </c>
      <c r="C1066" s="70" t="n">
        <f aca="false">C1065+H1065*dt+0.5*Z1065*dt*dt</f>
        <v>546.815910495626</v>
      </c>
      <c r="D1066" s="70" t="n">
        <f aca="false">D1065+I1065*dt+0.5*AA1065*dt*dt</f>
        <v>-499.953492513215</v>
      </c>
      <c r="E1066" s="1" t="n">
        <f aca="false">SQRT(B1066^2+C1066^2)</f>
        <v>547.181866670887</v>
      </c>
      <c r="F1066" s="1" t="n">
        <f aca="false">ATAN2(C1066,B1066)*180/PI()</f>
        <v>2.09561032538162</v>
      </c>
      <c r="G1066" s="69" t="n">
        <f aca="false">G1065+Y1065*dt</f>
        <v>1.11669460965754</v>
      </c>
      <c r="H1066" s="69" t="n">
        <f aca="false">H1065+Z1065*dt</f>
        <v>57.5746506573902</v>
      </c>
      <c r="I1066" s="69" t="n">
        <f aca="false">I1065+AA1065*dt</f>
        <v>-85.4522620995748</v>
      </c>
      <c r="J1066" s="1" t="n">
        <f aca="false">SQRT(G1066^2+H1066^2+I1066^2)</f>
        <v>103.044536502942</v>
      </c>
      <c r="K1066" s="1" t="n">
        <f aca="false">IF(D1066&gt;=hwind,SQRT((G1066-vxw)^2+(H1066-vyw)^2+I1066^2),J1066)</f>
        <v>103.044536502942</v>
      </c>
      <c r="L1066" s="1" t="n">
        <f aca="false">J1066/1.467</f>
        <v>70.2416745077997</v>
      </c>
      <c r="M1066" s="70" t="n">
        <f aca="false">cd0+cdspin*(spin/1000)*EXP(-A1066/(tau*146.7/K1066))</f>
        <v>0.45011459449541</v>
      </c>
      <c r="N1066" s="71" t="n">
        <f aca="false">(romega/K1066)*EXP(-A1066/(tau*146.7/K1066))</f>
        <v>0.628919143488819</v>
      </c>
      <c r="O1066" s="71" t="n">
        <f aca="false">cl2_*N1066/(cl0+cl1_*N1066)</f>
        <v>0.343559630458821</v>
      </c>
      <c r="P1066" s="71" t="n">
        <f aca="false">IF(D1066&gt;=hwind,vxw,0)</f>
        <v>0</v>
      </c>
      <c r="Q1066" s="71" t="n">
        <f aca="false">IF(D1066&gt;=hwind,vyw,0)</f>
        <v>0</v>
      </c>
      <c r="R1066" s="70" t="n">
        <f aca="false">-const*$M1066*$K1066*(G1066-P1066)</f>
        <v>-0.278029731289074</v>
      </c>
      <c r="S1066" s="70" t="n">
        <f aca="false">-const*$M1066*$K1066*(H1066-Q1066)</f>
        <v>-14.3346842663148</v>
      </c>
      <c r="T1066" s="70" t="n">
        <f aca="false">-const*$M1066*$K1066*I1066</f>
        <v>21.2755298217785</v>
      </c>
      <c r="U1066" s="72" t="n">
        <f aca="false">omega*EXP(-A1066/tau)*30/PI()</f>
        <v>4615.03621323802</v>
      </c>
      <c r="V1066" s="70" t="n">
        <f aca="false">const*($O1066/omega)*K1066*(wy*I1066-wz*(H1066-Q1066))</f>
        <v>0.208145300113188</v>
      </c>
      <c r="W1066" s="70" t="n">
        <f aca="false">const*($O1066/omega)*K1066*(wz*(G1066-P1066)-wx*I1066)</f>
        <v>16.0183120684485</v>
      </c>
      <c r="X1066" s="70" t="n">
        <f aca="false">const*($O1066/omega)*K1066*(wx*(H1066-Q1066)-wy*(G1066-P1066))</f>
        <v>10.7952807044675</v>
      </c>
      <c r="Y1066" s="70" t="n">
        <f aca="false">R1066+V1066</f>
        <v>-0.0698844311758857</v>
      </c>
      <c r="Z1066" s="70" t="n">
        <f aca="false">S1066+W1066</f>
        <v>1.68362780213366</v>
      </c>
      <c r="AA1066" s="70" t="n">
        <f aca="false">T1066+X1066-32.174</f>
        <v>-0.103189473753986</v>
      </c>
      <c r="AB1066" s="0" t="n">
        <f aca="false">IF(($D1066-height)*($D1067-height)&lt;0,1,0)</f>
        <v>0</v>
      </c>
    </row>
    <row r="1067" customFormat="false" ht="12.75" hidden="false" customHeight="false" outlineLevel="0" collapsed="false">
      <c r="A1067" s="0" t="n">
        <f aca="false">A1066+dt</f>
        <v>10.3499999999998</v>
      </c>
      <c r="B1067" s="70" t="n">
        <f aca="false">B1066+G1066*dt+0.5*Y1066*dt*dt</f>
        <v>20.0200425377966</v>
      </c>
      <c r="C1067" s="70" t="n">
        <f aca="false">C1066+H1066*dt+0.5*Z1066*dt*dt</f>
        <v>547.39174118359</v>
      </c>
      <c r="D1067" s="70" t="n">
        <f aca="false">D1066+I1066*dt+0.5*AA1066*dt*dt</f>
        <v>-500.808020293684</v>
      </c>
      <c r="E1067" s="1" t="n">
        <f aca="false">SQRT(B1067^2+C1067^2)</f>
        <v>547.75772054734</v>
      </c>
      <c r="F1067" s="1" t="n">
        <f aca="false">ATAN2(C1067,B1067)*180/PI()</f>
        <v>2.09457472737016</v>
      </c>
      <c r="G1067" s="69" t="n">
        <f aca="false">G1066+Y1066*dt</f>
        <v>1.11599576534578</v>
      </c>
      <c r="H1067" s="69" t="n">
        <f aca="false">H1066+Z1066*dt</f>
        <v>57.5914869354115</v>
      </c>
      <c r="I1067" s="69" t="n">
        <f aca="false">I1066+AA1066*dt</f>
        <v>-85.4532939943124</v>
      </c>
      <c r="J1067" s="1" t="n">
        <f aca="false">SQRT(G1067^2+H1067^2+I1067^2)</f>
        <v>103.054792554535</v>
      </c>
      <c r="K1067" s="1" t="n">
        <f aca="false">IF(D1067&gt;=hwind,SQRT((G1067-vxw)^2+(H1067-vyw)^2+I1067^2),J1067)</f>
        <v>103.054792554535</v>
      </c>
      <c r="L1067" s="1" t="n">
        <f aca="false">J1067/1.467</f>
        <v>70.2486656813465</v>
      </c>
      <c r="M1067" s="70" t="n">
        <f aca="false">cd0+cdspin*(spin/1000)*EXP(-A1067/(tau*146.7/K1067))</f>
        <v>0.45007603771664</v>
      </c>
      <c r="N1067" s="71" t="n">
        <f aca="false">(romega/K1067)*EXP(-A1067/(tau*146.7/K1067))</f>
        <v>0.628694166662252</v>
      </c>
      <c r="O1067" s="71" t="n">
        <f aca="false">cl2_*N1067/(cl0+cl1_*N1067)</f>
        <v>0.343524675069947</v>
      </c>
      <c r="P1067" s="71" t="n">
        <f aca="false">IF(D1067&gt;=hwind,vxw,0)</f>
        <v>0</v>
      </c>
      <c r="Q1067" s="71" t="n">
        <f aca="false">IF(D1067&gt;=hwind,vyw,0)</f>
        <v>0</v>
      </c>
      <c r="R1067" s="70" t="n">
        <f aca="false">-const*$M1067*$K1067*(G1067-P1067)</f>
        <v>-0.277859587685283</v>
      </c>
      <c r="S1067" s="70" t="n">
        <f aca="false">-const*$M1067*$K1067*(H1067-Q1067)</f>
        <v>-14.3390748522219</v>
      </c>
      <c r="T1067" s="70" t="n">
        <f aca="false">-const*$M1067*$K1067*I1067</f>
        <v>21.2760816599085</v>
      </c>
      <c r="U1067" s="72" t="n">
        <f aca="false">omega*EXP(-A1067/tau)*30/PI()</f>
        <v>4613.49812419602</v>
      </c>
      <c r="V1067" s="70" t="n">
        <f aca="false">const*($O1067/omega)*K1067*(wy*I1067-wz*(H1067-Q1067))</f>
        <v>0.208555138782207</v>
      </c>
      <c r="W1067" s="70" t="n">
        <f aca="false">const*($O1067/omega)*K1067*(wz*(G1067-P1067)-wx*I1067)</f>
        <v>16.0184878621914</v>
      </c>
      <c r="X1067" s="70" t="n">
        <f aca="false">const*($O1067/omega)*K1067*(wx*(H1067-Q1067)-wy*(G1067-P1067))</f>
        <v>10.7984284509101</v>
      </c>
      <c r="Y1067" s="70" t="n">
        <f aca="false">R1067+V1067</f>
        <v>-0.0693044489030757</v>
      </c>
      <c r="Z1067" s="70" t="n">
        <f aca="false">S1067+W1067</f>
        <v>1.67941300996948</v>
      </c>
      <c r="AA1067" s="70" t="n">
        <f aca="false">T1067+X1067-32.174</f>
        <v>-0.0994898891814344</v>
      </c>
      <c r="AB1067" s="0" t="n">
        <f aca="false">IF(($D1067-height)*($D1068-height)&lt;0,1,0)</f>
        <v>0</v>
      </c>
    </row>
    <row r="1068" customFormat="false" ht="12.75" hidden="false" customHeight="false" outlineLevel="0" collapsed="false">
      <c r="A1068" s="0" t="n">
        <f aca="false">A1067+dt</f>
        <v>10.3599999999998</v>
      </c>
      <c r="B1068" s="70" t="n">
        <f aca="false">B1067+G1067*dt+0.5*Y1067*dt*dt</f>
        <v>20.0311990302277</v>
      </c>
      <c r="C1068" s="70" t="n">
        <f aca="false">C1067+H1067*dt+0.5*Z1067*dt*dt</f>
        <v>547.967740023595</v>
      </c>
      <c r="D1068" s="70" t="n">
        <f aca="false">D1067+I1067*dt+0.5*AA1067*dt*dt</f>
        <v>-501.662558208122</v>
      </c>
      <c r="E1068" s="1" t="n">
        <f aca="false">SQRT(B1068^2+C1068^2)</f>
        <v>548.333742387932</v>
      </c>
      <c r="F1068" s="1" t="n">
        <f aca="false">ATAN2(C1068,B1068)*180/PI()</f>
        <v>2.09353993593186</v>
      </c>
      <c r="G1068" s="69" t="n">
        <f aca="false">G1067+Y1067*dt</f>
        <v>1.11530272085675</v>
      </c>
      <c r="H1068" s="69" t="n">
        <f aca="false">H1067+Z1067*dt</f>
        <v>57.6082810655112</v>
      </c>
      <c r="I1068" s="69" t="n">
        <f aca="false">I1067+AA1067*dt</f>
        <v>-85.4542888932042</v>
      </c>
      <c r="J1068" s="1" t="n">
        <f aca="false">SQRT(G1068^2+H1068^2+I1068^2)</f>
        <v>103.064996180688</v>
      </c>
      <c r="K1068" s="1" t="n">
        <f aca="false">IF(D1068&gt;=hwind,SQRT((G1068-vxw)^2+(H1068-vyw)^2+I1068^2),J1068)</f>
        <v>103.064996180688</v>
      </c>
      <c r="L1068" s="1" t="n">
        <f aca="false">J1068/1.467</f>
        <v>70.2556211183969</v>
      </c>
      <c r="M1068" s="70" t="n">
        <f aca="false">cd0+cdspin*(spin/1000)*EXP(-A1068/(tau*146.7/K1068))</f>
        <v>0.450037502355968</v>
      </c>
      <c r="N1068" s="71" t="n">
        <f aca="false">(romega/K1068)*EXP(-A1068/(tau*146.7/K1068))</f>
        <v>0.628469644486374</v>
      </c>
      <c r="O1068" s="71" t="n">
        <f aca="false">cl2_*N1068/(cl0+cl1_*N1068)</f>
        <v>0.343489772469494</v>
      </c>
      <c r="P1068" s="71" t="n">
        <f aca="false">IF(D1068&gt;=hwind,vxw,0)</f>
        <v>0</v>
      </c>
      <c r="Q1068" s="71" t="n">
        <f aca="false">IF(D1068&gt;=hwind,vyw,0)</f>
        <v>0</v>
      </c>
      <c r="R1068" s="70" t="n">
        <f aca="false">-const*$M1068*$K1068*(G1068-P1068)</f>
        <v>-0.277690750541832</v>
      </c>
      <c r="S1068" s="70" t="n">
        <f aca="false">-const*$M1068*$K1068*(H1068-Q1068)</f>
        <v>-14.3434482023122</v>
      </c>
      <c r="T1068" s="70" t="n">
        <f aca="false">-const*$M1068*$K1068*I1068</f>
        <v>21.2766141210018</v>
      </c>
      <c r="U1068" s="72" t="n">
        <f aca="false">omega*EXP(-A1068/tau)*30/PI()</f>
        <v>4611.96054776493</v>
      </c>
      <c r="V1068" s="70" t="n">
        <f aca="false">const*($O1068/omega)*K1068*(wy*I1068-wz*(H1068-Q1068))</f>
        <v>0.208964372017318</v>
      </c>
      <c r="W1068" s="70" t="n">
        <f aca="false">const*($O1068/omega)*K1068*(wz*(G1068-P1068)-wx*I1068)</f>
        <v>16.0186505505364</v>
      </c>
      <c r="X1068" s="70" t="n">
        <f aca="false">const*($O1068/omega)*K1068*(wx*(H1068-Q1068)-wy*(G1068-P1068))</f>
        <v>10.801564130874</v>
      </c>
      <c r="Y1068" s="70" t="n">
        <f aca="false">R1068+V1068</f>
        <v>-0.0687263785245137</v>
      </c>
      <c r="Z1068" s="70" t="n">
        <f aca="false">S1068+W1068</f>
        <v>1.67520234822425</v>
      </c>
      <c r="AA1068" s="70" t="n">
        <f aca="false">T1068+X1068-32.174</f>
        <v>-0.0958217481242301</v>
      </c>
      <c r="AB1068" s="0" t="n">
        <f aca="false">IF(($D1068-height)*($D1069-height)&lt;0,1,0)</f>
        <v>0</v>
      </c>
    </row>
    <row r="1069" customFormat="false" ht="12.75" hidden="false" customHeight="false" outlineLevel="0" collapsed="false">
      <c r="A1069" s="0" t="n">
        <f aca="false">A1068+dt</f>
        <v>10.3699999999998</v>
      </c>
      <c r="B1069" s="70" t="n">
        <f aca="false">B1068+G1068*dt+0.5*Y1068*dt*dt</f>
        <v>20.0423486211173</v>
      </c>
      <c r="C1069" s="70" t="n">
        <f aca="false">C1068+H1068*dt+0.5*Z1068*dt*dt</f>
        <v>548.543906594368</v>
      </c>
      <c r="D1069" s="70" t="n">
        <f aca="false">D1068+I1068*dt+0.5*AA1068*dt*dt</f>
        <v>-502.517105888141</v>
      </c>
      <c r="E1069" s="1" t="n">
        <f aca="false">SQRT(B1069^2+C1069^2)</f>
        <v>548.90993177393</v>
      </c>
      <c r="F1069" s="1" t="n">
        <f aca="false">ATAN2(C1069,B1069)*180/PI()</f>
        <v>2.09250595712256</v>
      </c>
      <c r="G1069" s="69" t="n">
        <f aca="false">G1068+Y1068*dt</f>
        <v>1.1146154570715</v>
      </c>
      <c r="H1069" s="69" t="n">
        <f aca="false">H1068+Z1068*dt</f>
        <v>57.6250330889934</v>
      </c>
      <c r="I1069" s="69" t="n">
        <f aca="false">I1068+AA1068*dt</f>
        <v>-85.4552471106854</v>
      </c>
      <c r="J1069" s="1" t="n">
        <f aca="false">SQRT(G1069^2+H1069^2+I1069^2)</f>
        <v>103.07514765875</v>
      </c>
      <c r="K1069" s="1" t="n">
        <f aca="false">IF(D1069&gt;=hwind,SQRT((G1069-vxw)^2+(H1069-vyw)^2+I1069^2),J1069)</f>
        <v>103.07514765875</v>
      </c>
      <c r="L1069" s="1" t="n">
        <f aca="false">J1069/1.467</f>
        <v>70.2625410080093</v>
      </c>
      <c r="M1069" s="70" t="n">
        <f aca="false">cd0+cdspin*(spin/1000)*EXP(-A1069/(tau*146.7/K1069))</f>
        <v>0.449998988357762</v>
      </c>
      <c r="N1069" s="71" t="n">
        <f aca="false">(romega/K1069)*EXP(-A1069/(tau*146.7/K1069))</f>
        <v>0.628245574558875</v>
      </c>
      <c r="O1069" s="71" t="n">
        <f aca="false">cl2_*N1069/(cl0+cl1_*N1069)</f>
        <v>0.343454922378433</v>
      </c>
      <c r="P1069" s="71" t="n">
        <f aca="false">IF(D1069&gt;=hwind,vxw,0)</f>
        <v>0</v>
      </c>
      <c r="Q1069" s="71" t="n">
        <f aca="false">IF(D1069&gt;=hwind,vyw,0)</f>
        <v>0</v>
      </c>
      <c r="R1069" s="70" t="n">
        <f aca="false">-const*$M1069*$K1069*(G1069-P1069)</f>
        <v>-0.277523216156486</v>
      </c>
      <c r="S1069" s="70" t="n">
        <f aca="false">-const*$M1069*$K1069*(H1069-Q1069)</f>
        <v>-14.3478043593607</v>
      </c>
      <c r="T1069" s="70" t="n">
        <f aca="false">-const*$M1069*$K1069*I1069</f>
        <v>21.2771273403247</v>
      </c>
      <c r="U1069" s="72" t="n">
        <f aca="false">omega*EXP(-A1069/tau)*30/PI()</f>
        <v>4610.42348377391</v>
      </c>
      <c r="V1069" s="70" t="n">
        <f aca="false">const*($O1069/omega)*K1069*(wy*I1069-wz*(H1069-Q1069))</f>
        <v>0.209372996253734</v>
      </c>
      <c r="W1069" s="70" t="n">
        <f aca="false">const*($O1069/omega)*K1069*(wz*(G1069-P1069)-wx*I1069)</f>
        <v>16.0188002261407</v>
      </c>
      <c r="X1069" s="70" t="n">
        <f aca="false">const*($O1069/omega)*K1069*(wx*(H1069-Q1069)-wy*(G1069-P1069))</f>
        <v>10.8046877713586</v>
      </c>
      <c r="Y1069" s="70" t="n">
        <f aca="false">R1069+V1069</f>
        <v>-0.0681502199027519</v>
      </c>
      <c r="Z1069" s="70" t="n">
        <f aca="false">S1069+W1069</f>
        <v>1.67099586678002</v>
      </c>
      <c r="AA1069" s="70" t="n">
        <f aca="false">T1069+X1069-32.174</f>
        <v>-0.0921848883166447</v>
      </c>
      <c r="AB1069" s="0" t="n">
        <f aca="false">IF(($D1069-height)*($D1070-height)&lt;0,1,0)</f>
        <v>0</v>
      </c>
    </row>
    <row r="1070" customFormat="false" ht="12.75" hidden="false" customHeight="false" outlineLevel="0" collapsed="false">
      <c r="A1070" s="0" t="n">
        <f aca="false">A1069+dt</f>
        <v>10.3799999999998</v>
      </c>
      <c r="B1070" s="70" t="n">
        <f aca="false">B1069+G1069*dt+0.5*Y1069*dt*dt</f>
        <v>20.053491368177</v>
      </c>
      <c r="C1070" s="70" t="n">
        <f aca="false">C1069+H1069*dt+0.5*Z1069*dt*dt</f>
        <v>549.120240475051</v>
      </c>
      <c r="D1070" s="70" t="n">
        <f aca="false">D1069+I1069*dt+0.5*AA1069*dt*dt</f>
        <v>-503.371662968492</v>
      </c>
      <c r="E1070" s="1" t="n">
        <f aca="false">SQRT(B1070^2+C1070^2)</f>
        <v>549.486288287006</v>
      </c>
      <c r="F1070" s="1" t="n">
        <f aca="false">ATAN2(C1070,B1070)*180/PI()</f>
        <v>2.09147279694658</v>
      </c>
      <c r="G1070" s="69" t="n">
        <f aca="false">G1069+Y1069*dt</f>
        <v>1.11393395487248</v>
      </c>
      <c r="H1070" s="69" t="n">
        <f aca="false">H1069+Z1069*dt</f>
        <v>57.6417430476612</v>
      </c>
      <c r="I1070" s="69" t="n">
        <f aca="false">I1069+AA1069*dt</f>
        <v>-85.4561689595686</v>
      </c>
      <c r="J1070" s="1" t="n">
        <f aca="false">SQRT(G1070^2+H1070^2+I1070^2)</f>
        <v>103.085247264945</v>
      </c>
      <c r="K1070" s="1" t="n">
        <f aca="false">IF(D1070&gt;=hwind,SQRT((G1070-vxw)^2+(H1070-vyw)^2+I1070^2),J1070)</f>
        <v>103.085247264945</v>
      </c>
      <c r="L1070" s="1" t="n">
        <f aca="false">J1070/1.467</f>
        <v>70.2694255384761</v>
      </c>
      <c r="M1070" s="70" t="n">
        <f aca="false">cd0+cdspin*(spin/1000)*EXP(-A1070/(tau*146.7/K1070))</f>
        <v>0.449960495666463</v>
      </c>
      <c r="N1070" s="71" t="n">
        <f aca="false">(romega/K1070)*EXP(-A1070/(tau*146.7/K1070))</f>
        <v>0.628021954489335</v>
      </c>
      <c r="O1070" s="71" t="n">
        <f aca="false">cl2_*N1070/(cl0+cl1_*N1070)</f>
        <v>0.343420124518755</v>
      </c>
      <c r="P1070" s="71" t="n">
        <f aca="false">IF(D1070&gt;=hwind,vxw,0)</f>
        <v>0</v>
      </c>
      <c r="Q1070" s="71" t="n">
        <f aca="false">IF(D1070&gt;=hwind,vyw,0)</f>
        <v>0</v>
      </c>
      <c r="R1070" s="70" t="n">
        <f aca="false">-const*$M1070*$K1070*(G1070-P1070)</f>
        <v>-0.277356980817844</v>
      </c>
      <c r="S1070" s="70" t="n">
        <f aca="false">-const*$M1070*$K1070*(H1070-Q1070)</f>
        <v>-14.3521433661725</v>
      </c>
      <c r="T1070" s="70" t="n">
        <f aca="false">-const*$M1070*$K1070*I1070</f>
        <v>21.2776214525204</v>
      </c>
      <c r="U1070" s="72" t="n">
        <f aca="false">omega*EXP(-A1070/tau)*30/PI()</f>
        <v>4608.88693205216</v>
      </c>
      <c r="V1070" s="70" t="n">
        <f aca="false">const*($O1070/omega)*K1070*(wy*I1070-wz*(H1070-Q1070))</f>
        <v>0.209781007965509</v>
      </c>
      <c r="W1070" s="70" t="n">
        <f aca="false">const*($O1070/omega)*K1070*(wz*(G1070-P1070)-wx*I1070)</f>
        <v>16.0189369812164</v>
      </c>
      <c r="X1070" s="70" t="n">
        <f aca="false">const*($O1070/omega)*K1070*(wx*(H1070-Q1070)-wy*(G1070-P1070))</f>
        <v>10.8077993993949</v>
      </c>
      <c r="Y1070" s="70" t="n">
        <f aca="false">R1070+V1070</f>
        <v>-0.0675759728523351</v>
      </c>
      <c r="Z1070" s="70" t="n">
        <f aca="false">S1070+W1070</f>
        <v>1.66679361504394</v>
      </c>
      <c r="AA1070" s="70" t="n">
        <f aca="false">T1070+X1070-32.174</f>
        <v>-0.0885791480846834</v>
      </c>
      <c r="AB1070" s="0" t="n">
        <f aca="false">IF(($D1070-height)*($D1071-height)&lt;0,1,0)</f>
        <v>0</v>
      </c>
    </row>
    <row r="1071" customFormat="false" ht="12.75" hidden="false" customHeight="false" outlineLevel="0" collapsed="false">
      <c r="A1071" s="0" t="n">
        <f aca="false">A1070+dt</f>
        <v>10.3899999999998</v>
      </c>
      <c r="B1071" s="70" t="n">
        <f aca="false">B1070+G1070*dt+0.5*Y1070*dt*dt</f>
        <v>20.0646273289271</v>
      </c>
      <c r="C1071" s="70" t="n">
        <f aca="false">C1070+H1070*dt+0.5*Z1070*dt*dt</f>
        <v>549.696741245208</v>
      </c>
      <c r="D1071" s="70" t="n">
        <f aca="false">D1070+I1070*dt+0.5*AA1070*dt*dt</f>
        <v>-504.226229087045</v>
      </c>
      <c r="E1071" s="1" t="n">
        <f aca="false">SQRT(B1071^2+C1071^2)</f>
        <v>550.06281150924</v>
      </c>
      <c r="F1071" s="1" t="n">
        <f aca="false">ATAN2(C1071,B1071)*180/PI()</f>
        <v>2.09044046135691</v>
      </c>
      <c r="G1071" s="69" t="n">
        <f aca="false">G1070+Y1070*dt</f>
        <v>1.11325819514395</v>
      </c>
      <c r="H1071" s="69" t="n">
        <f aca="false">H1070+Z1070*dt</f>
        <v>57.6584109838117</v>
      </c>
      <c r="I1071" s="69" t="n">
        <f aca="false">I1070+AA1070*dt</f>
        <v>-85.4570547510494</v>
      </c>
      <c r="J1071" s="1" t="n">
        <f aca="false">SQRT(G1071^2+H1071^2+I1071^2)</f>
        <v>103.095295274377</v>
      </c>
      <c r="K1071" s="1" t="n">
        <f aca="false">IF(D1071&gt;=hwind,SQRT((G1071-vxw)^2+(H1071-vyw)^2+I1071^2),J1071)</f>
        <v>103.095295274377</v>
      </c>
      <c r="L1071" s="1" t="n">
        <f aca="false">J1071/1.467</f>
        <v>70.276274897326</v>
      </c>
      <c r="M1071" s="70" t="n">
        <f aca="false">cd0+cdspin*(spin/1000)*EXP(-A1071/(tau*146.7/K1071))</f>
        <v>0.449922024226584</v>
      </c>
      <c r="N1071" s="71" t="n">
        <f aca="false">(romega/K1071)*EXP(-A1071/(tau*146.7/K1071))</f>
        <v>0.627798781899161</v>
      </c>
      <c r="O1071" s="71" t="n">
        <f aca="false">cl2_*N1071/(cl0+cl1_*N1071)</f>
        <v>0.343385378613471</v>
      </c>
      <c r="P1071" s="71" t="n">
        <f aca="false">IF(D1071&gt;=hwind,vxw,0)</f>
        <v>0</v>
      </c>
      <c r="Q1071" s="71" t="n">
        <f aca="false">IF(D1071&gt;=hwind,vyw,0)</f>
        <v>0</v>
      </c>
      <c r="R1071" s="70" t="n">
        <f aca="false">-const*$M1071*$K1071*(G1071-P1071)</f>
        <v>-0.277192040805544</v>
      </c>
      <c r="S1071" s="70" t="n">
        <f aca="false">-const*$M1071*$K1071*(H1071-Q1071)</f>
        <v>-14.356465265581</v>
      </c>
      <c r="T1071" s="70" t="n">
        <f aca="false">-const*$M1071*$K1071*I1071</f>
        <v>21.27809659161</v>
      </c>
      <c r="U1071" s="72" t="n">
        <f aca="false">omega*EXP(-A1071/tau)*30/PI()</f>
        <v>4607.35089242897</v>
      </c>
      <c r="V1071" s="70" t="n">
        <f aca="false">const*($O1071/omega)*K1071*(wy*I1071-wz*(H1071-Q1071))</f>
        <v>0.210188403665324</v>
      </c>
      <c r="W1071" s="70" t="n">
        <f aca="false">const*($O1071/omega)*K1071*(wz*(G1071-P1071)-wx*I1071)</f>
        <v>16.0190609075318</v>
      </c>
      <c r="X1071" s="70" t="n">
        <f aca="false">const*($O1071/omega)*K1071*(wx*(H1071-Q1071)-wy*(G1071-P1071))</f>
        <v>10.8108990420448</v>
      </c>
      <c r="Y1071" s="70" t="n">
        <f aca="false">R1071+V1071</f>
        <v>-0.0670036371402195</v>
      </c>
      <c r="Z1071" s="70" t="n">
        <f aca="false">S1071+W1071</f>
        <v>1.66259564195084</v>
      </c>
      <c r="AA1071" s="70" t="n">
        <f aca="false">T1071+X1071-32.174</f>
        <v>-0.0850043663452098</v>
      </c>
      <c r="AB1071" s="0" t="n">
        <f aca="false">IF(($D1071-height)*($D1072-height)&lt;0,1,0)</f>
        <v>0</v>
      </c>
    </row>
    <row r="1072" customFormat="false" ht="12.75" hidden="false" customHeight="false" outlineLevel="0" collapsed="false">
      <c r="A1072" s="0" t="n">
        <f aca="false">A1071+dt</f>
        <v>10.3999999999998</v>
      </c>
      <c r="B1072" s="70" t="n">
        <f aca="false">B1071+G1071*dt+0.5*Y1071*dt*dt</f>
        <v>20.0757565606967</v>
      </c>
      <c r="C1072" s="70" t="n">
        <f aca="false">C1071+H1071*dt+0.5*Z1071*dt*dt</f>
        <v>550.273408484828</v>
      </c>
      <c r="D1072" s="70" t="n">
        <f aca="false">D1071+I1071*dt+0.5*AA1071*dt*dt</f>
        <v>-505.080803884774</v>
      </c>
      <c r="E1072" s="1" t="n">
        <f aca="false">SQRT(B1072^2+C1072^2)</f>
        <v>550.639501023124</v>
      </c>
      <c r="F1072" s="1" t="n">
        <f aca="false">ATAN2(C1072,B1072)*180/PI()</f>
        <v>2.08940895625551</v>
      </c>
      <c r="G1072" s="69" t="n">
        <f aca="false">G1071+Y1071*dt</f>
        <v>1.11258815877255</v>
      </c>
      <c r="H1072" s="69" t="n">
        <f aca="false">H1071+Z1071*dt</f>
        <v>57.6750369402312</v>
      </c>
      <c r="I1072" s="69" t="n">
        <f aca="false">I1071+AA1071*dt</f>
        <v>-85.4579047947129</v>
      </c>
      <c r="J1072" s="1" t="n">
        <f aca="false">SQRT(G1072^2+H1072^2+I1072^2)</f>
        <v>103.105291961035</v>
      </c>
      <c r="K1072" s="1" t="n">
        <f aca="false">IF(D1072&gt;=hwind,SQRT((G1072-vxw)^2+(H1072-vyw)^2+I1072^2),J1072)</f>
        <v>103.105291961035</v>
      </c>
      <c r="L1072" s="1" t="n">
        <f aca="false">J1072/1.467</f>
        <v>70.2830892713259</v>
      </c>
      <c r="M1072" s="70" t="n">
        <f aca="false">cd0+cdspin*(spin/1000)*EXP(-A1072/(tau*146.7/K1072))</f>
        <v>0.449883573982715</v>
      </c>
      <c r="N1072" s="71" t="n">
        <f aca="false">(romega/K1072)*EXP(-A1072/(tau*146.7/K1072))</f>
        <v>0.627576054421533</v>
      </c>
      <c r="O1072" s="71" t="n">
        <f aca="false">cl2_*N1072/(cl0+cl1_*N1072)</f>
        <v>0.343350684386608</v>
      </c>
      <c r="P1072" s="71" t="n">
        <f aca="false">IF(D1072&gt;=hwind,vxw,0)</f>
        <v>0</v>
      </c>
      <c r="Q1072" s="71" t="n">
        <f aca="false">IF(D1072&gt;=hwind,vyw,0)</f>
        <v>0</v>
      </c>
      <c r="R1072" s="70" t="n">
        <f aca="false">-const*$M1072*$K1072*(G1072-P1072)</f>
        <v>-0.277028392390458</v>
      </c>
      <c r="S1072" s="70" t="n">
        <f aca="false">-const*$M1072*$K1072*(H1072-Q1072)</f>
        <v>-14.3607701004473</v>
      </c>
      <c r="T1072" s="70" t="n">
        <f aca="false">-const*$M1072*$K1072*I1072</f>
        <v>21.2785528909947</v>
      </c>
      <c r="U1072" s="72" t="n">
        <f aca="false">omega*EXP(-A1072/tau)*30/PI()</f>
        <v>4605.81536473366</v>
      </c>
      <c r="V1072" s="70" t="n">
        <f aca="false">const*($O1072/omega)*K1072*(wy*I1072-wz*(H1072-Q1072))</f>
        <v>0.21059517990427</v>
      </c>
      <c r="W1072" s="70" t="n">
        <f aca="false">const*($O1072/omega)*K1072*(wz*(G1072-P1072)-wx*I1072)</f>
        <v>16.019172096413</v>
      </c>
      <c r="X1072" s="70" t="n">
        <f aca="false">const*($O1072/omega)*K1072*(wx*(H1072-Q1072)-wy*(G1072-P1072))</f>
        <v>10.8139867264002</v>
      </c>
      <c r="Y1072" s="70" t="n">
        <f aca="false">R1072+V1072</f>
        <v>-0.0664332124861876</v>
      </c>
      <c r="Z1072" s="70" t="n">
        <f aca="false">S1072+W1072</f>
        <v>1.65840199596571</v>
      </c>
      <c r="AA1072" s="70" t="n">
        <f aca="false">T1072+X1072-32.174</f>
        <v>-0.0814603826051368</v>
      </c>
      <c r="AB1072" s="0" t="n">
        <f aca="false">IF(($D1072-height)*($D1073-height)&lt;0,1,0)</f>
        <v>0</v>
      </c>
    </row>
    <row r="1073" customFormat="false" ht="12.75" hidden="false" customHeight="false" outlineLevel="0" collapsed="false">
      <c r="A1073" s="0" t="n">
        <f aca="false">A1072+dt</f>
        <v>10.4099999999998</v>
      </c>
      <c r="B1073" s="70" t="n">
        <f aca="false">B1072+G1072*dt+0.5*Y1072*dt*dt</f>
        <v>20.0868791206238</v>
      </c>
      <c r="C1073" s="70" t="n">
        <f aca="false">C1072+H1072*dt+0.5*Z1072*dt*dt</f>
        <v>550.85024177433</v>
      </c>
      <c r="D1073" s="70" t="n">
        <f aca="false">D1072+I1072*dt+0.5*AA1072*dt*dt</f>
        <v>-505.93538700574</v>
      </c>
      <c r="E1073" s="1" t="n">
        <f aca="false">SQRT(B1073^2+C1073^2)</f>
        <v>551.216356411568</v>
      </c>
      <c r="F1073" s="1" t="n">
        <f aca="false">ATAN2(C1073,B1073)*180/PI()</f>
        <v>2.08837828749353</v>
      </c>
      <c r="G1073" s="69" t="n">
        <f aca="false">G1072+Y1072*dt</f>
        <v>1.11192382664769</v>
      </c>
      <c r="H1073" s="69" t="n">
        <f aca="false">H1072+Z1072*dt</f>
        <v>57.6916209601908</v>
      </c>
      <c r="I1073" s="69" t="n">
        <f aca="false">I1072+AA1072*dt</f>
        <v>-85.4587193985389</v>
      </c>
      <c r="J1073" s="1" t="n">
        <f aca="false">SQRT(G1073^2+H1073^2+I1073^2)</f>
        <v>103.115237597791</v>
      </c>
      <c r="K1073" s="1" t="n">
        <f aca="false">IF(D1073&gt;=hwind,SQRT((G1073-vxw)^2+(H1073-vyw)^2+I1073^2),J1073)</f>
        <v>103.115237597791</v>
      </c>
      <c r="L1073" s="1" t="n">
        <f aca="false">J1073/1.467</f>
        <v>70.289868846483</v>
      </c>
      <c r="M1073" s="70" t="n">
        <f aca="false">cd0+cdspin*(spin/1000)*EXP(-A1073/(tau*146.7/K1073))</f>
        <v>0.449845144879517</v>
      </c>
      <c r="N1073" s="71" t="n">
        <f aca="false">(romega/K1073)*EXP(-A1073/(tau*146.7/K1073))</f>
        <v>0.627353769701343</v>
      </c>
      <c r="O1073" s="71" t="n">
        <f aca="false">cl2_*N1073/(cl0+cl1_*N1073)</f>
        <v>0.343316041563206</v>
      </c>
      <c r="P1073" s="71" t="n">
        <f aca="false">IF(D1073&gt;=hwind,vxw,0)</f>
        <v>0</v>
      </c>
      <c r="Q1073" s="71" t="n">
        <f aca="false">IF(D1073&gt;=hwind,vyw,0)</f>
        <v>0</v>
      </c>
      <c r="R1073" s="70" t="n">
        <f aca="false">-const*$M1073*$K1073*(G1073-P1073)</f>
        <v>-0.276866031834895</v>
      </c>
      <c r="S1073" s="70" t="n">
        <f aca="false">-const*$M1073*$K1073*(H1073-Q1073)</f>
        <v>-14.3650579136586</v>
      </c>
      <c r="T1073" s="70" t="n">
        <f aca="false">-const*$M1073*$K1073*I1073</f>
        <v>21.278990483457</v>
      </c>
      <c r="U1073" s="72" t="n">
        <f aca="false">omega*EXP(-A1073/tau)*30/PI()</f>
        <v>4604.28034879562</v>
      </c>
      <c r="V1073" s="70" t="n">
        <f aca="false">const*($O1073/omega)*K1073*(wy*I1073-wz*(H1073-Q1073))</f>
        <v>0.211001333271629</v>
      </c>
      <c r="W1073" s="70" t="n">
        <f aca="false">const*($O1073/omega)*K1073*(wz*(G1073-P1073)-wx*I1073)</f>
        <v>16.0192706387448</v>
      </c>
      <c r="X1073" s="70" t="n">
        <f aca="false">const*($O1073/omega)*K1073*(wx*(H1073-Q1073)-wy*(G1073-P1073))</f>
        <v>10.8170624795825</v>
      </c>
      <c r="Y1073" s="70" t="n">
        <f aca="false">R1073+V1073</f>
        <v>-0.0658646985632658</v>
      </c>
      <c r="Z1073" s="70" t="n">
        <f aca="false">S1073+W1073</f>
        <v>1.65421272508628</v>
      </c>
      <c r="AA1073" s="70" t="n">
        <f aca="false">T1073+X1073-32.174</f>
        <v>-0.0779470369605733</v>
      </c>
      <c r="AB1073" s="0" t="n">
        <f aca="false">IF(($D1073-height)*($D1074-height)&lt;0,1,0)</f>
        <v>0</v>
      </c>
    </row>
    <row r="1074" customFormat="false" ht="12.75" hidden="false" customHeight="false" outlineLevel="0" collapsed="false">
      <c r="A1074" s="0" t="n">
        <f aca="false">A1073+dt</f>
        <v>10.4199999999998</v>
      </c>
      <c r="B1074" s="70" t="n">
        <f aca="false">B1073+G1073*dt+0.5*Y1073*dt*dt</f>
        <v>20.0979950656553</v>
      </c>
      <c r="C1074" s="70" t="n">
        <f aca="false">C1073+H1073*dt+0.5*Z1073*dt*dt</f>
        <v>551.427240694568</v>
      </c>
      <c r="D1074" s="70" t="n">
        <f aca="false">D1073+I1073*dt+0.5*AA1073*dt*dt</f>
        <v>-506.789978097078</v>
      </c>
      <c r="E1074" s="1" t="n">
        <f aca="false">SQRT(B1074^2+C1074^2)</f>
        <v>551.793377257905</v>
      </c>
      <c r="F1074" s="1" t="n">
        <f aca="false">ATAN2(C1074,B1074)*180/PI()</f>
        <v>2.08734846087156</v>
      </c>
      <c r="G1074" s="69" t="n">
        <f aca="false">G1073+Y1073*dt</f>
        <v>1.11126517966206</v>
      </c>
      <c r="H1074" s="69" t="n">
        <f aca="false">H1073+Z1073*dt</f>
        <v>57.7081630874417</v>
      </c>
      <c r="I1074" s="69" t="n">
        <f aca="false">I1073+AA1073*dt</f>
        <v>-85.4594988689085</v>
      </c>
      <c r="J1074" s="1" t="n">
        <f aca="false">SQRT(G1074^2+H1074^2+I1074^2)</f>
        <v>103.125132456406</v>
      </c>
      <c r="K1074" s="1" t="n">
        <f aca="false">IF(D1074&gt;=hwind,SQRT((G1074-vxw)^2+(H1074-vyw)^2+I1074^2),J1074)</f>
        <v>103.125132456406</v>
      </c>
      <c r="L1074" s="1" t="n">
        <f aca="false">J1074/1.467</f>
        <v>70.2966138080477</v>
      </c>
      <c r="M1074" s="70" t="n">
        <f aca="false">cd0+cdspin*(spin/1000)*EXP(-A1074/(tau*146.7/K1074))</f>
        <v>0.449806736861729</v>
      </c>
      <c r="N1074" s="71" t="n">
        <f aca="false">(romega/K1074)*EXP(-A1074/(tau*146.7/K1074))</f>
        <v>0.627131925395137</v>
      </c>
      <c r="O1074" s="71" t="n">
        <f aca="false">cl2_*N1074/(cl0+cl1_*N1074)</f>
        <v>0.343281449869314</v>
      </c>
      <c r="P1074" s="71" t="n">
        <f aca="false">IF(D1074&gt;=hwind,vxw,0)</f>
        <v>0</v>
      </c>
      <c r="Q1074" s="71" t="n">
        <f aca="false">IF(D1074&gt;=hwind,vyw,0)</f>
        <v>0</v>
      </c>
      <c r="R1074" s="70" t="n">
        <f aca="false">-const*$M1074*$K1074*(G1074-P1074)</f>
        <v>-0.276704955392797</v>
      </c>
      <c r="S1074" s="70" t="n">
        <f aca="false">-const*$M1074*$K1074*(H1074-Q1074)</f>
        <v>-14.3693287481273</v>
      </c>
      <c r="T1074" s="70" t="n">
        <f aca="false">-const*$M1074*$K1074*I1074</f>
        <v>21.2794095011628</v>
      </c>
      <c r="U1074" s="72" t="n">
        <f aca="false">omega*EXP(-A1074/tau)*30/PI()</f>
        <v>4602.74584444429</v>
      </c>
      <c r="V1074" s="70" t="n">
        <f aca="false">const*($O1074/omega)*K1074*(wy*I1074-wz*(H1074-Q1074))</f>
        <v>0.211406860394664</v>
      </c>
      <c r="W1074" s="70" t="n">
        <f aca="false">const*($O1074/omega)*K1074*(wz*(G1074-P1074)-wx*I1074)</f>
        <v>16.0193566249727</v>
      </c>
      <c r="X1074" s="70" t="n">
        <f aca="false">const*($O1074/omega)*K1074*(wx*(H1074-Q1074)-wy*(G1074-P1074))</f>
        <v>10.8201263287413</v>
      </c>
      <c r="Y1074" s="70" t="n">
        <f aca="false">R1074+V1074</f>
        <v>-0.0652980949981322</v>
      </c>
      <c r="Z1074" s="70" t="n">
        <f aca="false">S1074+W1074</f>
        <v>1.65002787684547</v>
      </c>
      <c r="AA1074" s="70" t="n">
        <f aca="false">T1074+X1074-32.174</f>
        <v>-0.0744641700959434</v>
      </c>
      <c r="AB1074" s="0" t="n">
        <f aca="false">IF(($D1074-height)*($D1075-height)&lt;0,1,0)</f>
        <v>0</v>
      </c>
    </row>
    <row r="1075" customFormat="false" ht="12.75" hidden="false" customHeight="false" outlineLevel="0" collapsed="false">
      <c r="A1075" s="0" t="n">
        <f aca="false">A1074+dt</f>
        <v>10.4299999999998</v>
      </c>
      <c r="B1075" s="70" t="n">
        <f aca="false">B1074+G1074*dt+0.5*Y1074*dt*dt</f>
        <v>20.1091044525472</v>
      </c>
      <c r="C1075" s="70" t="n">
        <f aca="false">C1074+H1074*dt+0.5*Z1074*dt*dt</f>
        <v>552.004404826837</v>
      </c>
      <c r="D1075" s="70" t="n">
        <f aca="false">D1074+I1074*dt+0.5*AA1074*dt*dt</f>
        <v>-507.644576808975</v>
      </c>
      <c r="E1075" s="1" t="n">
        <f aca="false">SQRT(B1075^2+C1075^2)</f>
        <v>552.370563145896</v>
      </c>
      <c r="F1075" s="1" t="n">
        <f aca="false">ATAN2(C1075,B1075)*180/PI()</f>
        <v>2.08631948213987</v>
      </c>
      <c r="G1075" s="69" t="n">
        <f aca="false">G1074+Y1074*dt</f>
        <v>1.11061219871208</v>
      </c>
      <c r="H1075" s="69" t="n">
        <f aca="false">H1074+Z1074*dt</f>
        <v>57.7246633662102</v>
      </c>
      <c r="I1075" s="69" t="n">
        <f aca="false">I1074+AA1074*dt</f>
        <v>-85.4602435106095</v>
      </c>
      <c r="J1075" s="1" t="n">
        <f aca="false">SQRT(G1075^2+H1075^2+I1075^2)</f>
        <v>103.134976807536</v>
      </c>
      <c r="K1075" s="1" t="n">
        <f aca="false">IF(D1075&gt;=hwind,SQRT((G1075-vxw)^2+(H1075-vyw)^2+I1075^2),J1075)</f>
        <v>103.134976807536</v>
      </c>
      <c r="L1075" s="1" t="n">
        <f aca="false">J1075/1.467</f>
        <v>70.303324340515</v>
      </c>
      <c r="M1075" s="70" t="n">
        <f aca="false">cd0+cdspin*(spin/1000)*EXP(-A1075/(tau*146.7/K1075))</f>
        <v>0.449768349874167</v>
      </c>
      <c r="N1075" s="71" t="n">
        <f aca="false">(romega/K1075)*EXP(-A1075/(tau*146.7/K1075))</f>
        <v>0.626910519171058</v>
      </c>
      <c r="O1075" s="71" t="n">
        <f aca="false">cl2_*N1075/(cl0+cl1_*N1075)</f>
        <v>0.343246909031991</v>
      </c>
      <c r="P1075" s="71" t="n">
        <f aca="false">IF(D1075&gt;=hwind,vxw,0)</f>
        <v>0</v>
      </c>
      <c r="Q1075" s="71" t="n">
        <f aca="false">IF(D1075&gt;=hwind,vyw,0)</f>
        <v>0</v>
      </c>
      <c r="R1075" s="70" t="n">
        <f aca="false">-const*$M1075*$K1075*(G1075-P1075)</f>
        <v>-0.276545159309933</v>
      </c>
      <c r="S1075" s="70" t="n">
        <f aca="false">-const*$M1075*$K1075*(H1075-Q1075)</f>
        <v>-14.3735826467897</v>
      </c>
      <c r="T1075" s="70" t="n">
        <f aca="false">-const*$M1075*$K1075*I1075</f>
        <v>21.2798100756628</v>
      </c>
      <c r="U1075" s="72" t="n">
        <f aca="false">omega*EXP(-A1075/tau)*30/PI()</f>
        <v>4601.21185150917</v>
      </c>
      <c r="V1075" s="70" t="n">
        <f aca="false">const*($O1075/omega)*K1075*(wy*I1075-wz*(H1075-Q1075))</f>
        <v>0.211811757938402</v>
      </c>
      <c r="W1075" s="70" t="n">
        <f aca="false">const*($O1075/omega)*K1075*(wz*(G1075-P1075)-wx*I1075)</f>
        <v>16.0194301451037</v>
      </c>
      <c r="X1075" s="70" t="n">
        <f aca="false">const*($O1075/omega)*K1075*(wx*(H1075-Q1075)-wy*(G1075-P1075))</f>
        <v>10.8231783010541</v>
      </c>
      <c r="Y1075" s="70" t="n">
        <f aca="false">R1075+V1075</f>
        <v>-0.0647334013715308</v>
      </c>
      <c r="Z1075" s="70" t="n">
        <f aca="false">S1075+W1075</f>
        <v>1.64584749831399</v>
      </c>
      <c r="AA1075" s="70" t="n">
        <f aca="false">T1075+X1075-32.174</f>
        <v>-0.071011623283141</v>
      </c>
      <c r="AB1075" s="0" t="n">
        <f aca="false">IF(($D1075-height)*($D1076-height)&lt;0,1,0)</f>
        <v>0</v>
      </c>
    </row>
    <row r="1076" customFormat="false" ht="12.75" hidden="false" customHeight="false" outlineLevel="0" collapsed="false">
      <c r="A1076" s="0" t="n">
        <f aca="false">A1075+dt</f>
        <v>10.4399999999998</v>
      </c>
      <c r="B1076" s="70" t="n">
        <f aca="false">B1075+G1075*dt+0.5*Y1075*dt*dt</f>
        <v>20.1202073378643</v>
      </c>
      <c r="C1076" s="70" t="n">
        <f aca="false">C1075+H1075*dt+0.5*Z1075*dt*dt</f>
        <v>552.581733752874</v>
      </c>
      <c r="D1076" s="70" t="n">
        <f aca="false">D1075+I1075*dt+0.5*AA1075*dt*dt</f>
        <v>-508.499182794662</v>
      </c>
      <c r="E1076" s="1" t="n">
        <f aca="false">SQRT(B1076^2+C1076^2)</f>
        <v>552.947913659732</v>
      </c>
      <c r="F1076" s="1" t="n">
        <f aca="false">ATAN2(C1076,B1076)*180/PI()</f>
        <v>2.08529135699862</v>
      </c>
      <c r="G1076" s="69" t="n">
        <f aca="false">G1075+Y1075*dt</f>
        <v>1.10996486469836</v>
      </c>
      <c r="H1076" s="69" t="n">
        <f aca="false">H1075+Z1075*dt</f>
        <v>57.7411218411933</v>
      </c>
      <c r="I1076" s="69" t="n">
        <f aca="false">I1075+AA1075*dt</f>
        <v>-85.4609536268423</v>
      </c>
      <c r="J1076" s="1" t="n">
        <f aca="false">SQRT(G1076^2+H1076^2+I1076^2)</f>
        <v>103.144770920729</v>
      </c>
      <c r="K1076" s="1" t="n">
        <f aca="false">IF(D1076&gt;=hwind,SQRT((G1076-vxw)^2+(H1076-vyw)^2+I1076^2),J1076)</f>
        <v>103.144770920729</v>
      </c>
      <c r="L1076" s="1" t="n">
        <f aca="false">J1076/1.467</f>
        <v>70.3100006276272</v>
      </c>
      <c r="M1076" s="70" t="n">
        <f aca="false">cd0+cdspin*(spin/1000)*EXP(-A1076/(tau*146.7/K1076))</f>
        <v>0.449729983861721</v>
      </c>
      <c r="N1076" s="71" t="n">
        <f aca="false">(romega/K1076)*EXP(-A1076/(tau*146.7/K1076))</f>
        <v>0.626689548708787</v>
      </c>
      <c r="O1076" s="71" t="n">
        <f aca="false">cl2_*N1076/(cl0+cl1_*N1076)</f>
        <v>0.343212418779301</v>
      </c>
      <c r="P1076" s="71" t="n">
        <f aca="false">IF(D1076&gt;=hwind,vxw,0)</f>
        <v>0</v>
      </c>
      <c r="Q1076" s="71" t="n">
        <f aca="false">IF(D1076&gt;=hwind,vyw,0)</f>
        <v>0</v>
      </c>
      <c r="R1076" s="70" t="n">
        <f aca="false">-const*$M1076*$K1076*(G1076-P1076)</f>
        <v>-0.276386639824098</v>
      </c>
      <c r="S1076" s="70" t="n">
        <f aca="false">-const*$M1076*$K1076*(H1076-Q1076)</f>
        <v>-14.3778196526051</v>
      </c>
      <c r="T1076" s="70" t="n">
        <f aca="false">-const*$M1076*$K1076*I1076</f>
        <v>21.2801923378944</v>
      </c>
      <c r="U1076" s="72" t="n">
        <f aca="false">omega*EXP(-A1076/tau)*30/PI()</f>
        <v>4599.67836981981</v>
      </c>
      <c r="V1076" s="70" t="n">
        <f aca="false">const*($O1076/omega)*K1076*(wy*I1076-wz*(H1076-Q1076))</f>
        <v>0.212216022605421</v>
      </c>
      <c r="W1076" s="70" t="n">
        <f aca="false">const*($O1076/omega)*K1076*(wz*(G1076-P1076)-wx*I1076)</f>
        <v>16.0194912887078</v>
      </c>
      <c r="X1076" s="70" t="n">
        <f aca="false">const*($O1076/omega)*K1076*(wx*(H1076-Q1076)-wy*(G1076-P1076))</f>
        <v>10.826218423725</v>
      </c>
      <c r="Y1076" s="70" t="n">
        <f aca="false">R1076+V1076</f>
        <v>-0.0641706172186768</v>
      </c>
      <c r="Z1076" s="70" t="n">
        <f aca="false">S1076+W1076</f>
        <v>1.64167163610275</v>
      </c>
      <c r="AA1076" s="70" t="n">
        <f aca="false">T1076+X1076-32.174</f>
        <v>-0.0675892383805987</v>
      </c>
      <c r="AB1076" s="0" t="n">
        <f aca="false">IF(($D1076-height)*($D1077-height)&lt;0,1,0)</f>
        <v>0</v>
      </c>
    </row>
    <row r="1077" customFormat="false" ht="12.75" hidden="false" customHeight="false" outlineLevel="0" collapsed="false">
      <c r="A1077" s="0" t="n">
        <f aca="false">A1076+dt</f>
        <v>10.4499999999998</v>
      </c>
      <c r="B1077" s="70" t="n">
        <f aca="false">B1076+G1076*dt+0.5*Y1076*dt*dt</f>
        <v>20.1313037779804</v>
      </c>
      <c r="C1077" s="70" t="n">
        <f aca="false">C1076+H1076*dt+0.5*Z1076*dt*dt</f>
        <v>553.159227054868</v>
      </c>
      <c r="D1077" s="70" t="n">
        <f aca="false">D1076+I1076*dt+0.5*AA1076*dt*dt</f>
        <v>-509.353795710393</v>
      </c>
      <c r="E1077" s="1" t="n">
        <f aca="false">SQRT(B1077^2+C1077^2)</f>
        <v>553.525428384044</v>
      </c>
      <c r="F1077" s="1" t="n">
        <f aca="false">ATAN2(C1077,B1077)*180/PI()</f>
        <v>2.08426409109818</v>
      </c>
      <c r="G1077" s="69" t="n">
        <f aca="false">G1076+Y1076*dt</f>
        <v>1.10932315852617</v>
      </c>
      <c r="H1077" s="69" t="n">
        <f aca="false">H1076+Z1076*dt</f>
        <v>57.7575385575543</v>
      </c>
      <c r="I1077" s="69" t="n">
        <f aca="false">I1076+AA1076*dt</f>
        <v>-85.4616295192261</v>
      </c>
      <c r="J1077" s="1" t="n">
        <f aca="false">SQRT(G1077^2+H1077^2+I1077^2)</f>
        <v>103.154515064436</v>
      </c>
      <c r="K1077" s="1" t="n">
        <f aca="false">IF(D1077&gt;=hwind,SQRT((G1077-vxw)^2+(H1077-vyw)^2+I1077^2),J1077)</f>
        <v>103.154515064436</v>
      </c>
      <c r="L1077" s="1" t="n">
        <f aca="false">J1077/1.467</f>
        <v>70.316642852376</v>
      </c>
      <c r="M1077" s="70" t="n">
        <f aca="false">cd0+cdspin*(spin/1000)*EXP(-A1077/(tau*146.7/K1077))</f>
        <v>0.44969163876936</v>
      </c>
      <c r="N1077" s="71" t="n">
        <f aca="false">(romega/K1077)*EXP(-A1077/(tau*146.7/K1077))</f>
        <v>0.626469011699488</v>
      </c>
      <c r="O1077" s="71" t="n">
        <f aca="false">cl2_*N1077/(cl0+cl1_*N1077)</f>
        <v>0.34317797884031</v>
      </c>
      <c r="P1077" s="71" t="n">
        <f aca="false">IF(D1077&gt;=hwind,vxw,0)</f>
        <v>0</v>
      </c>
      <c r="Q1077" s="71" t="n">
        <f aca="false">IF(D1077&gt;=hwind,vyw,0)</f>
        <v>0</v>
      </c>
      <c r="R1077" s="70" t="n">
        <f aca="false">-const*$M1077*$K1077*(G1077-P1077)</f>
        <v>-0.276229393165298</v>
      </c>
      <c r="S1077" s="70" t="n">
        <f aca="false">-const*$M1077*$K1077*(H1077-Q1077)</f>
        <v>-14.3820398085542</v>
      </c>
      <c r="T1077" s="70" t="n">
        <f aca="false">-const*$M1077*$K1077*I1077</f>
        <v>21.2805564181831</v>
      </c>
      <c r="U1077" s="72" t="n">
        <f aca="false">omega*EXP(-A1077/tau)*30/PI()</f>
        <v>4598.14539920584</v>
      </c>
      <c r="V1077" s="70" t="n">
        <f aca="false">const*($O1077/omega)*K1077*(wy*I1077-wz*(H1077-Q1077))</f>
        <v>0.212619651135635</v>
      </c>
      <c r="W1077" s="70" t="n">
        <f aca="false">const*($O1077/omega)*K1077*(wz*(G1077-P1077)-wx*I1077)</f>
        <v>16.0195401449196</v>
      </c>
      <c r="X1077" s="70" t="n">
        <f aca="false">const*($O1077/omega)*K1077*(wx*(H1077-Q1077)-wy*(G1077-P1077))</f>
        <v>10.8292467239844</v>
      </c>
      <c r="Y1077" s="70" t="n">
        <f aca="false">R1077+V1077</f>
        <v>-0.0636097420296631</v>
      </c>
      <c r="Z1077" s="70" t="n">
        <f aca="false">S1077+W1077</f>
        <v>1.63750033636542</v>
      </c>
      <c r="AA1077" s="70" t="n">
        <f aca="false">T1077+X1077-32.174</f>
        <v>-0.0641968578324637</v>
      </c>
      <c r="AB1077" s="0" t="n">
        <f aca="false">IF(($D1077-height)*($D1078-height)&lt;0,1,0)</f>
        <v>0</v>
      </c>
    </row>
    <row r="1078" customFormat="false" ht="12.75" hidden="false" customHeight="false" outlineLevel="0" collapsed="false">
      <c r="A1078" s="0" t="n">
        <f aca="false">A1077+dt</f>
        <v>10.4599999999998</v>
      </c>
      <c r="B1078" s="70" t="n">
        <f aca="false">B1077+G1077*dt+0.5*Y1077*dt*dt</f>
        <v>20.1423938290785</v>
      </c>
      <c r="C1078" s="70" t="n">
        <f aca="false">C1077+H1077*dt+0.5*Z1077*dt*dt</f>
        <v>553.73688431546</v>
      </c>
      <c r="D1078" s="70" t="n">
        <f aca="false">D1077+I1077*dt+0.5*AA1077*dt*dt</f>
        <v>-510.208415215428</v>
      </c>
      <c r="E1078" s="1" t="n">
        <f aca="false">SQRT(B1078^2+C1078^2)</f>
        <v>554.103106903904</v>
      </c>
      <c r="F1078" s="1" t="n">
        <f aca="false">ATAN2(C1078,B1078)*180/PI()</f>
        <v>2.08323769003928</v>
      </c>
      <c r="G1078" s="69" t="n">
        <f aca="false">G1077+Y1077*dt</f>
        <v>1.10868706110588</v>
      </c>
      <c r="H1078" s="69" t="n">
        <f aca="false">H1077+Z1077*dt</f>
        <v>57.773913560918</v>
      </c>
      <c r="I1078" s="69" t="n">
        <f aca="false">I1077+AA1077*dt</f>
        <v>-85.4622714878045</v>
      </c>
      <c r="J1078" s="1" t="n">
        <f aca="false">SQRT(G1078^2+H1078^2+I1078^2)</f>
        <v>103.164209506006</v>
      </c>
      <c r="K1078" s="1" t="n">
        <f aca="false">IF(D1078&gt;=hwind,SQRT((G1078-vxw)^2+(H1078-vyw)^2+I1078^2),J1078)</f>
        <v>103.164209506006</v>
      </c>
      <c r="L1078" s="1" t="n">
        <f aca="false">J1078/1.467</f>
        <v>70.3232511970047</v>
      </c>
      <c r="M1078" s="70" t="n">
        <f aca="false">cd0+cdspin*(spin/1000)*EXP(-A1078/(tau*146.7/K1078))</f>
        <v>0.449653314542131</v>
      </c>
      <c r="N1078" s="71" t="n">
        <f aca="false">(romega/K1078)*EXP(-A1078/(tau*146.7/K1078))</f>
        <v>0.626248905845749</v>
      </c>
      <c r="O1078" s="71" t="n">
        <f aca="false">cl2_*N1078/(cl0+cl1_*N1078)</f>
        <v>0.343143588945083</v>
      </c>
      <c r="P1078" s="71" t="n">
        <f aca="false">IF(D1078&gt;=hwind,vxw,0)</f>
        <v>0</v>
      </c>
      <c r="Q1078" s="71" t="n">
        <f aca="false">IF(D1078&gt;=hwind,vyw,0)</f>
        <v>0</v>
      </c>
      <c r="R1078" s="70" t="n">
        <f aca="false">-const*$M1078*$K1078*(G1078-P1078)</f>
        <v>-0.276073415555948</v>
      </c>
      <c r="S1078" s="70" t="n">
        <f aca="false">-const*$M1078*$K1078*(H1078-Q1078)</f>
        <v>-14.3862431576385</v>
      </c>
      <c r="T1078" s="70" t="n">
        <f aca="false">-const*$M1078*$K1078*I1078</f>
        <v>21.2809024462447</v>
      </c>
      <c r="U1078" s="72" t="n">
        <f aca="false">omega*EXP(-A1078/tau)*30/PI()</f>
        <v>4596.61293949691</v>
      </c>
      <c r="V1078" s="70" t="n">
        <f aca="false">const*($O1078/omega)*K1078*(wy*I1078-wz*(H1078-Q1078))</f>
        <v>0.213022640306084</v>
      </c>
      <c r="W1078" s="70" t="n">
        <f aca="false">const*($O1078/omega)*K1078*(wz*(G1078-P1078)-wx*I1078)</f>
        <v>16.0195768024394</v>
      </c>
      <c r="X1078" s="70" t="n">
        <f aca="false">const*($O1078/omega)*K1078*(wx*(H1078-Q1078)-wy*(G1078-P1078))</f>
        <v>10.8322632290876</v>
      </c>
      <c r="Y1078" s="70" t="n">
        <f aca="false">R1078+V1078</f>
        <v>-0.0630507752498639</v>
      </c>
      <c r="Z1078" s="70" t="n">
        <f aca="false">S1078+W1078</f>
        <v>1.63333364480087</v>
      </c>
      <c r="AA1078" s="70" t="n">
        <f aca="false">T1078+X1078-32.174</f>
        <v>-0.0608343246676455</v>
      </c>
      <c r="AB1078" s="0" t="n">
        <f aca="false">IF(($D1078-height)*($D1079-height)&lt;0,1,0)</f>
        <v>0</v>
      </c>
    </row>
    <row r="1079" customFormat="false" ht="12.75" hidden="false" customHeight="false" outlineLevel="0" collapsed="false">
      <c r="A1079" s="0" t="n">
        <f aca="false">A1078+dt</f>
        <v>10.4699999999998</v>
      </c>
      <c r="B1079" s="70" t="n">
        <f aca="false">B1078+G1078*dt+0.5*Y1078*dt*dt</f>
        <v>20.1534775471508</v>
      </c>
      <c r="C1079" s="70" t="n">
        <f aca="false">C1078+H1078*dt+0.5*Z1078*dt*dt</f>
        <v>554.314705117751</v>
      </c>
      <c r="D1079" s="70" t="n">
        <f aca="false">D1078+I1078*dt+0.5*AA1078*dt*dt</f>
        <v>-511.063040972022</v>
      </c>
      <c r="E1079" s="1" t="n">
        <f aca="false">SQRT(B1079^2+C1079^2)</f>
        <v>554.680948804827</v>
      </c>
      <c r="F1079" s="1" t="n">
        <f aca="false">ATAN2(C1079,B1079)*180/PI()</f>
        <v>2.08221215937333</v>
      </c>
      <c r="G1079" s="69" t="n">
        <f aca="false">G1078+Y1078*dt</f>
        <v>1.10805655335338</v>
      </c>
      <c r="H1079" s="69" t="n">
        <f aca="false">H1078+Z1078*dt</f>
        <v>57.790246897366</v>
      </c>
      <c r="I1079" s="69" t="n">
        <f aca="false">I1078+AA1078*dt</f>
        <v>-85.4628798310511</v>
      </c>
      <c r="J1079" s="1" t="n">
        <f aca="false">SQRT(G1079^2+H1079^2+I1079^2)</f>
        <v>103.173854511696</v>
      </c>
      <c r="K1079" s="1" t="n">
        <f aca="false">IF(D1079&gt;=hwind,SQRT((G1079-vxw)^2+(H1079-vyw)^2+I1079^2),J1079)</f>
        <v>103.173854511696</v>
      </c>
      <c r="L1079" s="1" t="n">
        <f aca="false">J1079/1.467</f>
        <v>70.3298258430103</v>
      </c>
      <c r="M1079" s="70" t="n">
        <f aca="false">cd0+cdspin*(spin/1000)*EXP(-A1079/(tau*146.7/K1079))</f>
        <v>0.44961501112516</v>
      </c>
      <c r="N1079" s="71" t="n">
        <f aca="false">(romega/K1079)*EXP(-A1079/(tau*146.7/K1079))</f>
        <v>0.626029228861528</v>
      </c>
      <c r="O1079" s="71" t="n">
        <f aca="false">cl2_*N1079/(cl0+cl1_*N1079)</f>
        <v>0.343109248824683</v>
      </c>
      <c r="P1079" s="71" t="n">
        <f aca="false">IF(D1079&gt;=hwind,vxw,0)</f>
        <v>0</v>
      </c>
      <c r="Q1079" s="71" t="n">
        <f aca="false">IF(D1079&gt;=hwind,vyw,0)</f>
        <v>0</v>
      </c>
      <c r="R1079" s="70" t="n">
        <f aca="false">-const*$M1079*$K1079*(G1079-P1079)</f>
        <v>-0.275918703211059</v>
      </c>
      <c r="S1079" s="70" t="n">
        <f aca="false">-const*$M1079*$K1079*(H1079-Q1079)</f>
        <v>-14.3904297428787</v>
      </c>
      <c r="T1079" s="70" t="n">
        <f aca="false">-const*$M1079*$K1079*I1079</f>
        <v>21.2812305511864</v>
      </c>
      <c r="U1079" s="72" t="n">
        <f aca="false">omega*EXP(-A1079/tau)*30/PI()</f>
        <v>4595.08099052276</v>
      </c>
      <c r="V1079" s="70" t="n">
        <f aca="false">const*($O1079/omega)*K1079*(wy*I1079-wz*(H1079-Q1079))</f>
        <v>0.213424986930723</v>
      </c>
      <c r="W1079" s="70" t="n">
        <f aca="false">const*($O1079/omega)*K1079*(wz*(G1079-P1079)-wx*I1079)</f>
        <v>16.0196013495345</v>
      </c>
      <c r="X1079" s="70" t="n">
        <f aca="false">const*($O1079/omega)*K1079*(wx*(H1079-Q1079)-wy*(G1079-P1079))</f>
        <v>10.8352679663147</v>
      </c>
      <c r="Y1079" s="70" t="n">
        <f aca="false">R1079+V1079</f>
        <v>-0.0624937162803361</v>
      </c>
      <c r="Z1079" s="70" t="n">
        <f aca="false">S1079+W1079</f>
        <v>1.62917160665574</v>
      </c>
      <c r="AA1079" s="70" t="n">
        <f aca="false">T1079+X1079-32.174</f>
        <v>-0.0575014824988926</v>
      </c>
      <c r="AB1079" s="0" t="n">
        <f aca="false">IF(($D1079-height)*($D1080-height)&lt;0,1,0)</f>
        <v>0</v>
      </c>
    </row>
    <row r="1080" customFormat="false" ht="12.75" hidden="false" customHeight="false" outlineLevel="0" collapsed="false">
      <c r="A1080" s="0" t="n">
        <f aca="false">A1079+dt</f>
        <v>10.4799999999998</v>
      </c>
      <c r="B1080" s="70" t="n">
        <f aca="false">B1079+G1079*dt+0.5*Y1079*dt*dt</f>
        <v>20.1645549879985</v>
      </c>
      <c r="C1080" s="70" t="n">
        <f aca="false">C1079+H1079*dt+0.5*Z1079*dt*dt</f>
        <v>554.892689045305</v>
      </c>
      <c r="D1080" s="70" t="n">
        <f aca="false">D1079+I1079*dt+0.5*AA1079*dt*dt</f>
        <v>-511.917672645407</v>
      </c>
      <c r="E1080" s="1" t="n">
        <f aca="false">SQRT(B1080^2+C1080^2)</f>
        <v>555.258953672783</v>
      </c>
      <c r="F1080" s="1" t="n">
        <f aca="false">ATAN2(C1080,B1080)*180/PI()</f>
        <v>2.08118750460259</v>
      </c>
      <c r="G1080" s="69" t="n">
        <f aca="false">G1079+Y1079*dt</f>
        <v>1.10743161619057</v>
      </c>
      <c r="H1080" s="69" t="n">
        <f aca="false">H1079+Z1079*dt</f>
        <v>57.8065386134325</v>
      </c>
      <c r="I1080" s="69" t="n">
        <f aca="false">I1079+AA1079*dt</f>
        <v>-85.4634548458761</v>
      </c>
      <c r="J1080" s="1" t="n">
        <f aca="false">SQRT(G1080^2+H1080^2+I1080^2)</f>
        <v>103.183450346671</v>
      </c>
      <c r="K1080" s="1" t="n">
        <f aca="false">IF(D1080&gt;=hwind,SQRT((G1080-vxw)^2+(H1080-vyw)^2+I1080^2),J1080)</f>
        <v>103.183450346671</v>
      </c>
      <c r="L1080" s="1" t="n">
        <f aca="false">J1080/1.467</f>
        <v>70.3363669711459</v>
      </c>
      <c r="M1080" s="70" t="n">
        <f aca="false">cd0+cdspin*(spin/1000)*EXP(-A1080/(tau*146.7/K1080))</f>
        <v>0.449576728463652</v>
      </c>
      <c r="N1080" s="71" t="n">
        <f aca="false">(romega/K1080)*EXP(-A1080/(tau*146.7/K1080))</f>
        <v>0.625809978472094</v>
      </c>
      <c r="O1080" s="71" t="n">
        <f aca="false">cl2_*N1080/(cl0+cl1_*N1080)</f>
        <v>0.343074958211167</v>
      </c>
      <c r="P1080" s="71" t="n">
        <f aca="false">IF(D1080&gt;=hwind,vxw,0)</f>
        <v>0</v>
      </c>
      <c r="Q1080" s="71" t="n">
        <f aca="false">IF(D1080&gt;=hwind,vyw,0)</f>
        <v>0</v>
      </c>
      <c r="R1080" s="70" t="n">
        <f aca="false">-const*$M1080*$K1080*(G1080-P1080)</f>
        <v>-0.275765252338423</v>
      </c>
      <c r="S1080" s="70" t="n">
        <f aca="false">-const*$M1080*$K1080*(H1080-Q1080)</f>
        <v>-14.3945996073141</v>
      </c>
      <c r="T1080" s="70" t="n">
        <f aca="false">-const*$M1080*$K1080*I1080</f>
        <v>21.2815408615088</v>
      </c>
      <c r="U1080" s="72" t="n">
        <f aca="false">omega*EXP(-A1080/tau)*30/PI()</f>
        <v>4593.54955211316</v>
      </c>
      <c r="V1080" s="70" t="n">
        <f aca="false">const*($O1080/omega)*K1080*(wy*I1080-wz*(H1080-Q1080))</f>
        <v>0.213826687860204</v>
      </c>
      <c r="W1080" s="70" t="n">
        <f aca="false">const*($O1080/omega)*K1080*(wz*(G1080-P1080)-wx*I1080)</f>
        <v>16.0196138740409</v>
      </c>
      <c r="X1080" s="70" t="n">
        <f aca="false">const*($O1080/omega)*K1080*(wx*(H1080-Q1080)-wy*(G1080-P1080))</f>
        <v>10.8382609629693</v>
      </c>
      <c r="Y1080" s="70" t="n">
        <f aca="false">R1080+V1080</f>
        <v>-0.0619385644782185</v>
      </c>
      <c r="Z1080" s="70" t="n">
        <f aca="false">S1080+W1080</f>
        <v>1.62501426672682</v>
      </c>
      <c r="AA1080" s="70" t="n">
        <f aca="false">T1080+X1080-32.174</f>
        <v>-0.0541981755219254</v>
      </c>
      <c r="AB1080" s="0" t="n">
        <f aca="false">IF(($D1080-height)*($D1081-height)&lt;0,1,0)</f>
        <v>0</v>
      </c>
    </row>
    <row r="1081" customFormat="false" ht="12.75" hidden="false" customHeight="false" outlineLevel="0" collapsed="false">
      <c r="A1081" s="0" t="n">
        <f aca="false">A1080+dt</f>
        <v>10.4899999999998</v>
      </c>
      <c r="B1081" s="70" t="n">
        <f aca="false">B1080+G1080*dt+0.5*Y1080*dt*dt</f>
        <v>20.1756262072322</v>
      </c>
      <c r="C1081" s="70" t="n">
        <f aca="false">C1080+H1080*dt+0.5*Z1080*dt*dt</f>
        <v>555.470835682153</v>
      </c>
      <c r="D1081" s="70" t="n">
        <f aca="false">D1080+I1080*dt+0.5*AA1080*dt*dt</f>
        <v>-512.772309903774</v>
      </c>
      <c r="E1081" s="1" t="n">
        <f aca="false">SQRT(B1081^2+C1081^2)</f>
        <v>555.837121094196</v>
      </c>
      <c r="F1081" s="1" t="n">
        <f aca="false">ATAN2(C1081,B1081)*180/PI()</f>
        <v>2.08016373118047</v>
      </c>
      <c r="G1081" s="69" t="n">
        <f aca="false">G1080+Y1080*dt</f>
        <v>1.10681223054579</v>
      </c>
      <c r="H1081" s="69" t="n">
        <f aca="false">H1080+Z1080*dt</f>
        <v>57.8227887560998</v>
      </c>
      <c r="I1081" s="69" t="n">
        <f aca="false">I1080+AA1080*dt</f>
        <v>-85.4639968276313</v>
      </c>
      <c r="J1081" s="1" t="n">
        <f aca="false">SQRT(G1081^2+H1081^2+I1081^2)</f>
        <v>103.192997275007</v>
      </c>
      <c r="K1081" s="1" t="n">
        <f aca="false">IF(D1081&gt;=hwind,SQRT((G1081-vxw)^2+(H1081-vyw)^2+I1081^2),J1081)</f>
        <v>103.192997275007</v>
      </c>
      <c r="L1081" s="1" t="n">
        <f aca="false">J1081/1.467</f>
        <v>70.3428747614227</v>
      </c>
      <c r="M1081" s="70" t="n">
        <f aca="false">cd0+cdspin*(spin/1000)*EXP(-A1081/(tau*146.7/K1081))</f>
        <v>0.449538466502889</v>
      </c>
      <c r="N1081" s="71" t="n">
        <f aca="false">(romega/K1081)*EXP(-A1081/(tau*146.7/K1081))</f>
        <v>0.625591152413973</v>
      </c>
      <c r="O1081" s="71" t="n">
        <f aca="false">cl2_*N1081/(cl0+cl1_*N1081)</f>
        <v>0.343040716837585</v>
      </c>
      <c r="P1081" s="71" t="n">
        <f aca="false">IF(D1081&gt;=hwind,vxw,0)</f>
        <v>0</v>
      </c>
      <c r="Q1081" s="71" t="n">
        <f aca="false">IF(D1081&gt;=hwind,vyw,0)</f>
        <v>0</v>
      </c>
      <c r="R1081" s="70" t="n">
        <f aca="false">-const*$M1081*$K1081*(G1081-P1081)</f>
        <v>-0.275613059138804</v>
      </c>
      <c r="S1081" s="70" t="n">
        <f aca="false">-const*$M1081*$K1081*(H1081-Q1081)</f>
        <v>-14.3987527940008</v>
      </c>
      <c r="T1081" s="70" t="n">
        <f aca="false">-const*$M1081*$K1081*I1081</f>
        <v>21.2818335051078</v>
      </c>
      <c r="U1081" s="72" t="n">
        <f aca="false">omega*EXP(-A1081/tau)*30/PI()</f>
        <v>4592.01862409797</v>
      </c>
      <c r="V1081" s="70" t="n">
        <f aca="false">const*($O1081/omega)*K1081*(wy*I1081-wz*(H1081-Q1081))</f>
        <v>0.214227739981676</v>
      </c>
      <c r="W1081" s="70" t="n">
        <f aca="false">const*($O1081/omega)*K1081*(wz*(G1081-P1081)-wx*I1081)</f>
        <v>16.0196144633644</v>
      </c>
      <c r="X1081" s="70" t="n">
        <f aca="false">const*($O1081/omega)*K1081*(wx*(H1081-Q1081)-wy*(G1081-P1081))</f>
        <v>10.8412422463778</v>
      </c>
      <c r="Y1081" s="70" t="n">
        <f aca="false">R1081+V1081</f>
        <v>-0.0613853191571282</v>
      </c>
      <c r="Z1081" s="70" t="n">
        <f aca="false">S1081+W1081</f>
        <v>1.62086166936358</v>
      </c>
      <c r="AA1081" s="70" t="n">
        <f aca="false">T1081+X1081-32.174</f>
        <v>-0.0509242485144057</v>
      </c>
      <c r="AB1081" s="0" t="n">
        <f aca="false">IF(($D1081-height)*($D1082-height)&lt;0,1,0)</f>
        <v>0</v>
      </c>
    </row>
    <row r="1082" customFormat="false" ht="12.75" hidden="false" customHeight="false" outlineLevel="0" collapsed="false">
      <c r="A1082" s="0" t="n">
        <f aca="false">A1081+dt</f>
        <v>10.4999999999998</v>
      </c>
      <c r="B1082" s="70" t="n">
        <f aca="false">B1081+G1081*dt+0.5*Y1081*dt*dt</f>
        <v>20.1866912602717</v>
      </c>
      <c r="C1082" s="70" t="n">
        <f aca="false">C1081+H1081*dt+0.5*Z1081*dt*dt</f>
        <v>556.049144612797</v>
      </c>
      <c r="D1082" s="70" t="n">
        <f aca="false">D1081+I1081*dt+0.5*AA1081*dt*dt</f>
        <v>-513.626952418263</v>
      </c>
      <c r="E1082" s="1" t="n">
        <f aca="false">SQRT(B1082^2+C1082^2)</f>
        <v>556.415450655947</v>
      </c>
      <c r="F1082" s="1" t="n">
        <f aca="false">ATAN2(C1082,B1082)*180/PI()</f>
        <v>2.07914084451171</v>
      </c>
      <c r="G1082" s="69" t="n">
        <f aca="false">G1081+Y1081*dt</f>
        <v>1.10619837735422</v>
      </c>
      <c r="H1082" s="69" t="n">
        <f aca="false">H1081+Z1081*dt</f>
        <v>57.8389973727935</v>
      </c>
      <c r="I1082" s="69" t="n">
        <f aca="false">I1081+AA1081*dt</f>
        <v>-85.4645060701165</v>
      </c>
      <c r="J1082" s="1" t="n">
        <f aca="false">SQRT(G1082^2+H1082^2+I1082^2)</f>
        <v>103.202495559696</v>
      </c>
      <c r="K1082" s="1" t="n">
        <f aca="false">IF(D1082&gt;=hwind,SQRT((G1082-vxw)^2+(H1082-vyw)^2+I1082^2),J1082)</f>
        <v>103.202495559696</v>
      </c>
      <c r="L1082" s="1" t="n">
        <f aca="false">J1082/1.467</f>
        <v>70.3493493931124</v>
      </c>
      <c r="M1082" s="70" t="n">
        <f aca="false">cd0+cdspin*(spin/1000)*EXP(-A1082/(tau*146.7/K1082))</f>
        <v>0.449500225188239</v>
      </c>
      <c r="N1082" s="71" t="n">
        <f aca="false">(romega/K1082)*EXP(-A1082/(tau*146.7/K1082))</f>
        <v>0.625372748434889</v>
      </c>
      <c r="O1082" s="71" t="n">
        <f aca="false">cl2_*N1082/(cl0+cl1_*N1082)</f>
        <v>0.343006524437975</v>
      </c>
      <c r="P1082" s="71" t="n">
        <f aca="false">IF(D1082&gt;=hwind,vxw,0)</f>
        <v>0</v>
      </c>
      <c r="Q1082" s="71" t="n">
        <f aca="false">IF(D1082&gt;=hwind,vyw,0)</f>
        <v>0</v>
      </c>
      <c r="R1082" s="70" t="n">
        <f aca="false">-const*$M1082*$K1082*(G1082-P1082)</f>
        <v>-0.27546211980612</v>
      </c>
      <c r="S1082" s="70" t="n">
        <f aca="false">-const*$M1082*$K1082*(H1082-Q1082)</f>
        <v>-14.4028893460115</v>
      </c>
      <c r="T1082" s="70" t="n">
        <f aca="false">-const*$M1082*$K1082*I1082</f>
        <v>21.2821086092759</v>
      </c>
      <c r="U1082" s="72" t="n">
        <f aca="false">omega*EXP(-A1082/tau)*30/PI()</f>
        <v>4590.48820630707</v>
      </c>
      <c r="V1082" s="70" t="n">
        <f aca="false">const*($O1082/omega)*K1082*(wy*I1082-wz*(H1082-Q1082))</f>
        <v>0.214628140218563</v>
      </c>
      <c r="W1082" s="70" t="n">
        <f aca="false">const*($O1082/omega)*K1082*(wz*(G1082-P1082)-wx*I1082)</f>
        <v>16.0196032044821</v>
      </c>
      <c r="X1082" s="70" t="n">
        <f aca="false">const*($O1082/omega)*K1082*(wx*(H1082-Q1082)-wy*(G1082-P1082))</f>
        <v>10.844211843889</v>
      </c>
      <c r="Y1082" s="70" t="n">
        <f aca="false">R1082+V1082</f>
        <v>-0.0608339795875573</v>
      </c>
      <c r="Z1082" s="70" t="n">
        <f aca="false">S1082+W1082</f>
        <v>1.61671385847061</v>
      </c>
      <c r="AA1082" s="70" t="n">
        <f aca="false">T1082+X1082-32.174</f>
        <v>-0.0476795468351128</v>
      </c>
      <c r="AB1082" s="0" t="n">
        <f aca="false">IF(($D1082-height)*($D1083-height)&lt;0,1,0)</f>
        <v>0</v>
      </c>
    </row>
    <row r="1083" customFormat="false" ht="12.75" hidden="false" customHeight="false" outlineLevel="0" collapsed="false">
      <c r="A1083" s="0" t="n">
        <f aca="false">A1082+dt</f>
        <v>10.5099999999998</v>
      </c>
      <c r="B1083" s="70" t="n">
        <f aca="false">B1082+G1082*dt+0.5*Y1082*dt*dt</f>
        <v>20.1977502023463</v>
      </c>
      <c r="C1083" s="70" t="n">
        <f aca="false">C1082+H1082*dt+0.5*Z1082*dt*dt</f>
        <v>556.627615422218</v>
      </c>
      <c r="D1083" s="70" t="n">
        <f aca="false">D1082+I1082*dt+0.5*AA1082*dt*dt</f>
        <v>-514.481599862942</v>
      </c>
      <c r="E1083" s="1" t="n">
        <f aca="false">SQRT(B1083^2+C1083^2)</f>
        <v>556.993941945387</v>
      </c>
      <c r="F1083" s="1" t="n">
        <f aca="false">ATAN2(C1083,B1083)*180/PI()</f>
        <v>2.07811884995269</v>
      </c>
      <c r="G1083" s="69" t="n">
        <f aca="false">G1082+Y1082*dt</f>
        <v>1.10559003755835</v>
      </c>
      <c r="H1083" s="69" t="n">
        <f aca="false">H1082+Z1082*dt</f>
        <v>57.8551645113782</v>
      </c>
      <c r="I1083" s="69" t="n">
        <f aca="false">I1082+AA1082*dt</f>
        <v>-85.4649828655849</v>
      </c>
      <c r="J1083" s="1" t="n">
        <f aca="false">SQRT(G1083^2+H1083^2+I1083^2)</f>
        <v>103.211945462647</v>
      </c>
      <c r="K1083" s="1" t="n">
        <f aca="false">IF(D1083&gt;=hwind,SQRT((G1083-vxw)^2+(H1083-vyw)^2+I1083^2),J1083)</f>
        <v>103.211945462647</v>
      </c>
      <c r="L1083" s="1" t="n">
        <f aca="false">J1083/1.467</f>
        <v>70.3557910447494</v>
      </c>
      <c r="M1083" s="70" t="n">
        <f aca="false">cd0+cdspin*(spin/1000)*EXP(-A1083/(tau*146.7/K1083))</f>
        <v>0.449462004465146</v>
      </c>
      <c r="N1083" s="71" t="n">
        <f aca="false">(romega/K1083)*EXP(-A1083/(tau*146.7/K1083))</f>
        <v>0.625154764293717</v>
      </c>
      <c r="O1083" s="71" t="n">
        <f aca="false">cl2_*N1083/(cl0+cl1_*N1083)</f>
        <v>0.342972380747361</v>
      </c>
      <c r="P1083" s="71" t="n">
        <f aca="false">IF(D1083&gt;=hwind,vxw,0)</f>
        <v>0</v>
      </c>
      <c r="Q1083" s="71" t="n">
        <f aca="false">IF(D1083&gt;=hwind,vyw,0)</f>
        <v>0</v>
      </c>
      <c r="R1083" s="70" t="n">
        <f aca="false">-const*$M1083*$K1083*(G1083-P1083)</f>
        <v>-0.275312430527627</v>
      </c>
      <c r="S1083" s="70" t="n">
        <f aca="false">-const*$M1083*$K1083*(H1083-Q1083)</f>
        <v>-14.4070093064335</v>
      </c>
      <c r="T1083" s="70" t="n">
        <f aca="false">-const*$M1083*$K1083*I1083</f>
        <v>21.2823663007043</v>
      </c>
      <c r="U1083" s="72" t="n">
        <f aca="false">omega*EXP(-A1083/tau)*30/PI()</f>
        <v>4588.95829857043</v>
      </c>
      <c r="V1083" s="70" t="n">
        <f aca="false">const*($O1083/omega)*K1083*(wy*I1083-wz*(H1083-Q1083))</f>
        <v>0.215027885530363</v>
      </c>
      <c r="W1083" s="70" t="n">
        <f aca="false">const*($O1083/omega)*K1083*(wz*(G1083-P1083)-wx*I1083)</f>
        <v>16.0195801839436</v>
      </c>
      <c r="X1083" s="70" t="n">
        <f aca="false">const*($O1083/omega)*K1083*(wx*(H1083-Q1083)-wy*(G1083-P1083))</f>
        <v>10.8471697828728</v>
      </c>
      <c r="Y1083" s="70" t="n">
        <f aca="false">R1083+V1083</f>
        <v>-0.0602845449972641</v>
      </c>
      <c r="Z1083" s="70" t="n">
        <f aca="false">S1083+W1083</f>
        <v>1.6125708775101</v>
      </c>
      <c r="AA1083" s="70" t="n">
        <f aca="false">T1083+X1083-32.174</f>
        <v>-0.044463916422913</v>
      </c>
      <c r="AB1083" s="0" t="n">
        <f aca="false">IF(($D1083-height)*($D1084-height)&lt;0,1,0)</f>
        <v>0</v>
      </c>
    </row>
    <row r="1084" customFormat="false" ht="12.75" hidden="false" customHeight="false" outlineLevel="0" collapsed="false">
      <c r="A1084" s="0" t="n">
        <f aca="false">A1083+dt</f>
        <v>10.5199999999998</v>
      </c>
      <c r="B1084" s="70" t="n">
        <f aca="false">B1083+G1083*dt+0.5*Y1083*dt*dt</f>
        <v>20.2088030884946</v>
      </c>
      <c r="C1084" s="70" t="n">
        <f aca="false">C1083+H1083*dt+0.5*Z1083*dt*dt</f>
        <v>557.206247695876</v>
      </c>
      <c r="D1084" s="70" t="n">
        <f aca="false">D1083+I1083*dt+0.5*AA1083*dt*dt</f>
        <v>-515.336251914793</v>
      </c>
      <c r="E1084" s="1" t="n">
        <f aca="false">SQRT(B1084^2+C1084^2)</f>
        <v>557.57259455033</v>
      </c>
      <c r="F1084" s="1" t="n">
        <f aca="false">ATAN2(C1084,B1084)*180/PI()</f>
        <v>2.0770977528116</v>
      </c>
      <c r="G1084" s="69" t="n">
        <f aca="false">G1083+Y1083*dt</f>
        <v>1.10498719210837</v>
      </c>
      <c r="H1084" s="69" t="n">
        <f aca="false">H1083+Z1083*dt</f>
        <v>57.8712902201533</v>
      </c>
      <c r="I1084" s="69" t="n">
        <f aca="false">I1083+AA1083*dt</f>
        <v>-85.4654275047491</v>
      </c>
      <c r="J1084" s="1" t="n">
        <f aca="false">SQRT(G1084^2+H1084^2+I1084^2)</f>
        <v>103.221347244693</v>
      </c>
      <c r="K1084" s="1" t="n">
        <f aca="false">IF(D1084&gt;=hwind,SQRT((G1084-vxw)^2+(H1084-vyw)^2+I1084^2),J1084)</f>
        <v>103.221347244693</v>
      </c>
      <c r="L1084" s="1" t="n">
        <f aca="false">J1084/1.467</f>
        <v>70.3621998941328</v>
      </c>
      <c r="M1084" s="70" t="n">
        <f aca="false">cd0+cdspin*(spin/1000)*EXP(-A1084/(tau*146.7/K1084))</f>
        <v>0.449423804279137</v>
      </c>
      <c r="N1084" s="71" t="n">
        <f aca="false">(romega/K1084)*EXP(-A1084/(tau*146.7/K1084))</f>
        <v>0.624937197760418</v>
      </c>
      <c r="O1084" s="71" t="n">
        <f aca="false">cl2_*N1084/(cl0+cl1_*N1084)</f>
        <v>0.342938285501752</v>
      </c>
      <c r="P1084" s="71" t="n">
        <f aca="false">IF(D1084&gt;=hwind,vxw,0)</f>
        <v>0</v>
      </c>
      <c r="Q1084" s="71" t="n">
        <f aca="false">IF(D1084&gt;=hwind,vyw,0)</f>
        <v>0</v>
      </c>
      <c r="R1084" s="70" t="n">
        <f aca="false">-const*$M1084*$K1084*(G1084-P1084)</f>
        <v>-0.275163987484101</v>
      </c>
      <c r="S1084" s="70" t="n">
        <f aca="false">-const*$M1084*$K1084*(H1084-Q1084)</f>
        <v>-14.4111127183683</v>
      </c>
      <c r="T1084" s="70" t="n">
        <f aca="false">-const*$M1084*$K1084*I1084</f>
        <v>21.2826067054844</v>
      </c>
      <c r="U1084" s="72" t="n">
        <f aca="false">omega*EXP(-A1084/tau)*30/PI()</f>
        <v>4587.42890071804</v>
      </c>
      <c r="V1084" s="70" t="n">
        <f aca="false">const*($O1084/omega)*K1084*(wy*I1084-wz*(H1084-Q1084))</f>
        <v>0.215426972912436</v>
      </c>
      <c r="W1084" s="70" t="n">
        <f aca="false">const*($O1084/omega)*K1084*(wz*(G1084-P1084)-wx*I1084)</f>
        <v>16.0195454878725</v>
      </c>
      <c r="X1084" s="70" t="n">
        <f aca="false">const*($O1084/omega)*K1084*(wx*(H1084-Q1084)-wy*(G1084-P1084))</f>
        <v>10.8501160907198</v>
      </c>
      <c r="Y1084" s="70" t="n">
        <f aca="false">R1084+V1084</f>
        <v>-0.0597370145716647</v>
      </c>
      <c r="Z1084" s="70" t="n">
        <f aca="false">S1084+W1084</f>
        <v>1.60843276950428</v>
      </c>
      <c r="AA1084" s="70" t="n">
        <f aca="false">T1084+X1084-32.174</f>
        <v>-0.0412772037957865</v>
      </c>
      <c r="AB1084" s="0" t="n">
        <f aca="false">IF(($D1084-height)*($D1085-height)&lt;0,1,0)</f>
        <v>0</v>
      </c>
    </row>
    <row r="1085" customFormat="false" ht="12.75" hidden="false" customHeight="false" outlineLevel="0" collapsed="false">
      <c r="A1085" s="0" t="n">
        <f aca="false">A1084+dt</f>
        <v>10.5299999999998</v>
      </c>
      <c r="B1085" s="70" t="n">
        <f aca="false">B1084+G1084*dt+0.5*Y1084*dt*dt</f>
        <v>20.219849973565</v>
      </c>
      <c r="C1085" s="70" t="n">
        <f aca="false">C1084+H1084*dt+0.5*Z1084*dt*dt</f>
        <v>557.785041019716</v>
      </c>
      <c r="D1085" s="70" t="n">
        <f aca="false">D1084+I1084*dt+0.5*AA1084*dt*dt</f>
        <v>-516.190908253701</v>
      </c>
      <c r="E1085" s="1" t="n">
        <f aca="false">SQRT(B1085^2+C1085^2)</f>
        <v>558.151408059067</v>
      </c>
      <c r="F1085" s="1" t="n">
        <f aca="false">ATAN2(C1085,B1085)*180/PI()</f>
        <v>2.07607755834871</v>
      </c>
      <c r="G1085" s="69" t="n">
        <f aca="false">G1084+Y1084*dt</f>
        <v>1.10438982196266</v>
      </c>
      <c r="H1085" s="69" t="n">
        <f aca="false">H1084+Z1084*dt</f>
        <v>57.8873745478483</v>
      </c>
      <c r="I1085" s="69" t="n">
        <f aca="false">I1084+AA1084*dt</f>
        <v>-85.465840276787</v>
      </c>
      <c r="J1085" s="1" t="n">
        <f aca="false">SQRT(G1085^2+H1085^2+I1085^2)</f>
        <v>103.230701165588</v>
      </c>
      <c r="K1085" s="1" t="n">
        <f aca="false">IF(D1085&gt;=hwind,SQRT((G1085-vxw)^2+(H1085-vyw)^2+I1085^2),J1085)</f>
        <v>103.230701165588</v>
      </c>
      <c r="L1085" s="1" t="n">
        <f aca="false">J1085/1.467</f>
        <v>70.3685761183288</v>
      </c>
      <c r="M1085" s="70" t="n">
        <f aca="false">cd0+cdspin*(spin/1000)*EXP(-A1085/(tau*146.7/K1085))</f>
        <v>0.449385624575823</v>
      </c>
      <c r="N1085" s="71" t="n">
        <f aca="false">(romega/K1085)*EXP(-A1085/(tau*146.7/K1085))</f>
        <v>0.62472004661599</v>
      </c>
      <c r="O1085" s="71" t="n">
        <f aca="false">cl2_*N1085/(cl0+cl1_*N1085)</f>
        <v>0.342904238438136</v>
      </c>
      <c r="P1085" s="71" t="n">
        <f aca="false">IF(D1085&gt;=hwind,vxw,0)</f>
        <v>0</v>
      </c>
      <c r="Q1085" s="71" t="n">
        <f aca="false">IF(D1085&gt;=hwind,vyw,0)</f>
        <v>0</v>
      </c>
      <c r="R1085" s="70" t="n">
        <f aca="false">-const*$M1085*$K1085*(G1085-P1085)</f>
        <v>-0.275016786850017</v>
      </c>
      <c r="S1085" s="70" t="n">
        <f aca="false">-const*$M1085*$K1085*(H1085-Q1085)</f>
        <v>-14.4151996249301</v>
      </c>
      <c r="T1085" s="70" t="n">
        <f aca="false">-const*$M1085*$K1085*I1085</f>
        <v>21.2828299491097</v>
      </c>
      <c r="U1085" s="72" t="n">
        <f aca="false">omega*EXP(-A1085/tau)*30/PI()</f>
        <v>4585.90001257998</v>
      </c>
      <c r="V1085" s="70" t="n">
        <f aca="false">const*($O1085/omega)*K1085*(wy*I1085-wz*(H1085-Q1085))</f>
        <v>0.215825399395796</v>
      </c>
      <c r="W1085" s="70" t="n">
        <f aca="false">const*($O1085/omega)*K1085*(wz*(G1085-P1085)-wx*I1085)</f>
        <v>16.0194992019679</v>
      </c>
      <c r="X1085" s="70" t="n">
        <f aca="false">const*($O1085/omega)*K1085*(wx*(H1085-Q1085)-wy*(G1085-P1085))</f>
        <v>10.8530507948404</v>
      </c>
      <c r="Y1085" s="70" t="n">
        <f aca="false">R1085+V1085</f>
        <v>-0.0591913874542208</v>
      </c>
      <c r="Z1085" s="70" t="n">
        <f aca="false">S1085+W1085</f>
        <v>1.60429957703784</v>
      </c>
      <c r="AA1085" s="70" t="n">
        <f aca="false">T1085+X1085-32.174</f>
        <v>-0.0381192560499031</v>
      </c>
      <c r="AB1085" s="0" t="n">
        <f aca="false">IF(($D1085-height)*($D1086-height)&lt;0,1,0)</f>
        <v>0</v>
      </c>
    </row>
    <row r="1086" customFormat="false" ht="12.75" hidden="false" customHeight="false" outlineLevel="0" collapsed="false">
      <c r="A1086" s="0" t="n">
        <f aca="false">A1085+dt</f>
        <v>10.5399999999998</v>
      </c>
      <c r="B1086" s="70" t="n">
        <f aca="false">B1085+G1085*dt+0.5*Y1085*dt*dt</f>
        <v>20.2308909122152</v>
      </c>
      <c r="C1086" s="70" t="n">
        <f aca="false">C1085+H1085*dt+0.5*Z1085*dt*dt</f>
        <v>558.363994980173</v>
      </c>
      <c r="D1086" s="70" t="n">
        <f aca="false">D1085+I1085*dt+0.5*AA1085*dt*dt</f>
        <v>-517.045568562431</v>
      </c>
      <c r="E1086" s="1" t="n">
        <f aca="false">SQRT(B1086^2+C1086^2)</f>
        <v>558.730382060365</v>
      </c>
      <c r="F1086" s="1" t="n">
        <f aca="false">ATAN2(C1086,B1086)*180/PI()</f>
        <v>2.07505827177659</v>
      </c>
      <c r="G1086" s="69" t="n">
        <f aca="false">G1085+Y1085*dt</f>
        <v>1.10379790808811</v>
      </c>
      <c r="H1086" s="69" t="n">
        <f aca="false">H1085+Z1085*dt</f>
        <v>57.9034175436187</v>
      </c>
      <c r="I1086" s="69" t="n">
        <f aca="false">I1085+AA1085*dt</f>
        <v>-85.4662214693475</v>
      </c>
      <c r="J1086" s="1" t="n">
        <f aca="false">SQRT(G1086^2+H1086^2+I1086^2)</f>
        <v>103.240007484018</v>
      </c>
      <c r="K1086" s="1" t="n">
        <f aca="false">IF(D1086&gt;=hwind,SQRT((G1086-vxw)^2+(H1086-vyw)^2+I1086^2),J1086)</f>
        <v>103.240007484018</v>
      </c>
      <c r="L1086" s="1" t="n">
        <f aca="false">J1086/1.467</f>
        <v>70.3749198936729</v>
      </c>
      <c r="M1086" s="70" t="n">
        <f aca="false">cd0+cdspin*(spin/1000)*EXP(-A1086/(tau*146.7/K1086))</f>
        <v>0.449347465300896</v>
      </c>
      <c r="N1086" s="71" t="n">
        <f aca="false">(romega/K1086)*EXP(-A1086/(tau*146.7/K1086))</f>
        <v>0.624503308652414</v>
      </c>
      <c r="O1086" s="71" t="n">
        <f aca="false">cl2_*N1086/(cl0+cl1_*N1086)</f>
        <v>0.342870239294482</v>
      </c>
      <c r="P1086" s="71" t="n">
        <f aca="false">IF(D1086&gt;=hwind,vxw,0)</f>
        <v>0</v>
      </c>
      <c r="Q1086" s="71" t="n">
        <f aca="false">IF(D1086&gt;=hwind,vyw,0)</f>
        <v>0</v>
      </c>
      <c r="R1086" s="70" t="n">
        <f aca="false">-const*$M1086*$K1086*(G1086-P1086)</f>
        <v>-0.27487082479373</v>
      </c>
      <c r="S1086" s="70" t="n">
        <f aca="false">-const*$M1086*$K1086*(H1086-Q1086)</f>
        <v>-14.419270069245</v>
      </c>
      <c r="T1086" s="70" t="n">
        <f aca="false">-const*$M1086*$K1086*I1086</f>
        <v>21.2830361564771</v>
      </c>
      <c r="U1086" s="72" t="n">
        <f aca="false">omega*EXP(-A1086/tau)*30/PI()</f>
        <v>4584.37163398637</v>
      </c>
      <c r="V1086" s="70" t="n">
        <f aca="false">const*($O1086/omega)*K1086*(wy*I1086-wz*(H1086-Q1086))</f>
        <v>0.216223162046903</v>
      </c>
      <c r="W1086" s="70" t="n">
        <f aca="false">const*($O1086/omega)*K1086*(wz*(G1086-P1086)-wx*I1086)</f>
        <v>16.0194414115054</v>
      </c>
      <c r="X1086" s="70" t="n">
        <f aca="false">const*($O1086/omega)*K1086*(wx*(H1086-Q1086)-wy*(G1086-P1086))</f>
        <v>10.8559739226642</v>
      </c>
      <c r="Y1086" s="70" t="n">
        <f aca="false">R1086+V1086</f>
        <v>-0.0586476627468268</v>
      </c>
      <c r="Z1086" s="70" t="n">
        <f aca="false">S1086+W1086</f>
        <v>1.60017134226043</v>
      </c>
      <c r="AA1086" s="70" t="n">
        <f aca="false">T1086+X1086-32.174</f>
        <v>-0.034989920858628</v>
      </c>
      <c r="AB1086" s="0" t="n">
        <f aca="false">IF(($D1086-height)*($D1087-height)&lt;0,1,0)</f>
        <v>0</v>
      </c>
    </row>
    <row r="1087" customFormat="false" ht="12.75" hidden="false" customHeight="false" outlineLevel="0" collapsed="false">
      <c r="A1087" s="0" t="n">
        <f aca="false">A1086+dt</f>
        <v>10.5499999999998</v>
      </c>
      <c r="B1087" s="70" t="n">
        <f aca="false">B1086+G1086*dt+0.5*Y1086*dt*dt</f>
        <v>20.241925958913</v>
      </c>
      <c r="C1087" s="70" t="n">
        <f aca="false">C1086+H1086*dt+0.5*Z1086*dt*dt</f>
        <v>558.943109164176</v>
      </c>
      <c r="D1087" s="70" t="n">
        <f aca="false">D1086+I1086*dt+0.5*AA1086*dt*dt</f>
        <v>-517.900232526621</v>
      </c>
      <c r="E1087" s="1" t="n">
        <f aca="false">SQRT(B1087^2+C1087^2)</f>
        <v>559.30951614347</v>
      </c>
      <c r="F1087" s="1" t="n">
        <f aca="false">ATAN2(C1087,B1087)*180/PI()</f>
        <v>2.07403989826039</v>
      </c>
      <c r="G1087" s="69" t="n">
        <f aca="false">G1086+Y1086*dt</f>
        <v>1.10321143146065</v>
      </c>
      <c r="H1087" s="69" t="n">
        <f aca="false">H1086+Z1086*dt</f>
        <v>57.9194192570413</v>
      </c>
      <c r="I1087" s="69" t="n">
        <f aca="false">I1086+AA1086*dt</f>
        <v>-85.4665713685561</v>
      </c>
      <c r="J1087" s="1" t="n">
        <f aca="false">SQRT(G1087^2+H1087^2+I1087^2)</f>
        <v>103.249266457597</v>
      </c>
      <c r="K1087" s="1" t="n">
        <f aca="false">IF(D1087&gt;=hwind,SQRT((G1087-vxw)^2+(H1087-vyw)^2+I1087^2),J1087)</f>
        <v>103.249266457597</v>
      </c>
      <c r="L1087" s="1" t="n">
        <f aca="false">J1087/1.467</f>
        <v>70.3812313957719</v>
      </c>
      <c r="M1087" s="70" t="n">
        <f aca="false">cd0+cdspin*(spin/1000)*EXP(-A1087/(tau*146.7/K1087))</f>
        <v>0.44930932640013</v>
      </c>
      <c r="N1087" s="71" t="n">
        <f aca="false">(romega/K1087)*EXP(-A1087/(tau*146.7/K1087))</f>
        <v>0.624286981672596</v>
      </c>
      <c r="O1087" s="71" t="n">
        <f aca="false">cl2_*N1087/(cl0+cl1_*N1087)</f>
        <v>0.342836287809732</v>
      </c>
      <c r="P1087" s="71" t="n">
        <f aca="false">IF(D1087&gt;=hwind,vxw,0)</f>
        <v>0</v>
      </c>
      <c r="Q1087" s="71" t="n">
        <f aca="false">IF(D1087&gt;=hwind,vyw,0)</f>
        <v>0</v>
      </c>
      <c r="R1087" s="70" t="n">
        <f aca="false">-const*$M1087*$K1087*(G1087-P1087)</f>
        <v>-0.274726097477651</v>
      </c>
      <c r="S1087" s="70" t="n">
        <f aca="false">-const*$M1087*$K1087*(H1087-Q1087)</f>
        <v>-14.4233240944499</v>
      </c>
      <c r="T1087" s="70" t="n">
        <f aca="false">-const*$M1087*$K1087*I1087</f>
        <v>21.2832254518894</v>
      </c>
      <c r="U1087" s="72" t="n">
        <f aca="false">omega*EXP(-A1087/tau)*30/PI()</f>
        <v>4582.84376476739</v>
      </c>
      <c r="V1087" s="70" t="n">
        <f aca="false">const*($O1087/omega)*K1087*(wy*I1087-wz*(H1087-Q1087))</f>
        <v>0.216620257967457</v>
      </c>
      <c r="W1087" s="70" t="n">
        <f aca="false">const*($O1087/omega)*K1087*(wz*(G1087-P1087)-wx*I1087)</f>
        <v>16.0193722013389</v>
      </c>
      <c r="X1087" s="70" t="n">
        <f aca="false">const*($O1087/omega)*K1087*(wx*(H1087-Q1087)-wy*(G1087-P1087))</f>
        <v>10.8588855016391</v>
      </c>
      <c r="Y1087" s="70" t="n">
        <f aca="false">R1087+V1087</f>
        <v>-0.0581058395101943</v>
      </c>
      <c r="Z1087" s="70" t="n">
        <f aca="false">S1087+W1087</f>
        <v>1.59604810688898</v>
      </c>
      <c r="AA1087" s="70" t="n">
        <f aca="false">T1087+X1087-32.174</f>
        <v>-0.0318890464714983</v>
      </c>
      <c r="AB1087" s="0" t="n">
        <f aca="false">IF(($D1087-height)*($D1088-height)&lt;0,1,0)</f>
        <v>0</v>
      </c>
    </row>
    <row r="1088" customFormat="false" ht="12.75" hidden="false" customHeight="false" outlineLevel="0" collapsed="false">
      <c r="A1088" s="0" t="n">
        <f aca="false">A1087+dt</f>
        <v>10.5599999999998</v>
      </c>
      <c r="B1088" s="70" t="n">
        <f aca="false">B1087+G1087*dt+0.5*Y1087*dt*dt</f>
        <v>20.2529551679356</v>
      </c>
      <c r="C1088" s="70" t="n">
        <f aca="false">C1087+H1087*dt+0.5*Z1087*dt*dt</f>
        <v>559.522383159152</v>
      </c>
      <c r="D1088" s="70" t="n">
        <f aca="false">D1087+I1087*dt+0.5*AA1087*dt*dt</f>
        <v>-518.754899834759</v>
      </c>
      <c r="E1088" s="1" t="n">
        <f aca="false">SQRT(B1088^2+C1088^2)</f>
        <v>559.888809898119</v>
      </c>
      <c r="F1088" s="1" t="n">
        <f aca="false">ATAN2(C1088,B1088)*180/PI()</f>
        <v>2.07302244291801</v>
      </c>
      <c r="G1088" s="69" t="n">
        <f aca="false">G1087+Y1087*dt</f>
        <v>1.10263037306554</v>
      </c>
      <c r="H1088" s="69" t="n">
        <f aca="false">H1087+Z1087*dt</f>
        <v>57.9353797381102</v>
      </c>
      <c r="I1088" s="69" t="n">
        <f aca="false">I1087+AA1087*dt</f>
        <v>-85.4668902590208</v>
      </c>
      <c r="J1088" s="1" t="n">
        <f aca="false">SQRT(G1088^2+H1088^2+I1088^2)</f>
        <v>103.258478342876</v>
      </c>
      <c r="K1088" s="1" t="n">
        <f aca="false">IF(D1088&gt;=hwind,SQRT((G1088-vxw)^2+(H1088-vyw)^2+I1088^2),J1088)</f>
        <v>103.258478342876</v>
      </c>
      <c r="L1088" s="1" t="n">
        <f aca="false">J1088/1.467</f>
        <v>70.3875107995063</v>
      </c>
      <c r="M1088" s="70" t="n">
        <f aca="false">cd0+cdspin*(spin/1000)*EXP(-A1088/(tau*146.7/K1088))</f>
        <v>0.449271207819385</v>
      </c>
      <c r="N1088" s="71" t="n">
        <f aca="false">(romega/K1088)*EXP(-A1088/(tau*146.7/K1088))</f>
        <v>0.624071063490317</v>
      </c>
      <c r="O1088" s="71" t="n">
        <f aca="false">cl2_*N1088/(cl0+cl1_*N1088)</f>
        <v>0.342802383723804</v>
      </c>
      <c r="P1088" s="71" t="n">
        <f aca="false">IF(D1088&gt;=hwind,vxw,0)</f>
        <v>0</v>
      </c>
      <c r="Q1088" s="71" t="n">
        <f aca="false">IF(D1088&gt;=hwind,vyw,0)</f>
        <v>0</v>
      </c>
      <c r="R1088" s="70" t="n">
        <f aca="false">-const*$M1088*$K1088*(G1088-P1088)</f>
        <v>-0.274582601058423</v>
      </c>
      <c r="S1088" s="70" t="n">
        <f aca="false">-const*$M1088*$K1088*(H1088-Q1088)</f>
        <v>-14.4273617436912</v>
      </c>
      <c r="T1088" s="70" t="n">
        <f aca="false">-const*$M1088*$K1088*I1088</f>
        <v>21.2833979590564</v>
      </c>
      <c r="U1088" s="72" t="n">
        <f aca="false">omega*EXP(-A1088/tau)*30/PI()</f>
        <v>4581.31640475328</v>
      </c>
      <c r="V1088" s="70" t="n">
        <f aca="false">const*($O1088/omega)*K1088*(wy*I1088-wz*(H1088-Q1088))</f>
        <v>0.21701668429419</v>
      </c>
      <c r="W1088" s="70" t="n">
        <f aca="false">const*($O1088/omega)*K1088*(wz*(G1088-P1088)-wx*I1088)</f>
        <v>16.0192916559015</v>
      </c>
      <c r="X1088" s="70" t="n">
        <f aca="false">const*($O1088/omega)*K1088*(wx*(H1088-Q1088)-wy*(G1088-P1088))</f>
        <v>10.8617855592303</v>
      </c>
      <c r="Y1088" s="70" t="n">
        <f aca="false">R1088+V1088</f>
        <v>-0.0575659167642332</v>
      </c>
      <c r="Z1088" s="70" t="n">
        <f aca="false">S1088+W1088</f>
        <v>1.59192991221028</v>
      </c>
      <c r="AA1088" s="70" t="n">
        <f aca="false">T1088+X1088-32.174</f>
        <v>-0.0288164817132852</v>
      </c>
      <c r="AB1088" s="0" t="n">
        <f aca="false">IF(($D1088-height)*($D1089-height)&lt;0,1,0)</f>
        <v>0</v>
      </c>
    </row>
    <row r="1089" customFormat="false" ht="12.75" hidden="false" customHeight="false" outlineLevel="0" collapsed="false">
      <c r="A1089" s="0" t="n">
        <f aca="false">A1088+dt</f>
        <v>10.5699999999998</v>
      </c>
      <c r="B1089" s="70" t="n">
        <f aca="false">B1088+G1088*dt+0.5*Y1088*dt*dt</f>
        <v>20.2639785933704</v>
      </c>
      <c r="C1089" s="70" t="n">
        <f aca="false">C1088+H1088*dt+0.5*Z1088*dt*dt</f>
        <v>560.101816553029</v>
      </c>
      <c r="D1089" s="70" t="n">
        <f aca="false">D1088+I1088*dt+0.5*AA1088*dt*dt</f>
        <v>-519.609570178173</v>
      </c>
      <c r="E1089" s="1" t="n">
        <f aca="false">SQRT(B1089^2+C1089^2)</f>
        <v>560.468262914534</v>
      </c>
      <c r="F1089" s="1" t="n">
        <f aca="false">ATAN2(C1089,B1089)*180/PI()</f>
        <v>2.07200591082039</v>
      </c>
      <c r="G1089" s="69" t="n">
        <f aca="false">G1088+Y1088*dt</f>
        <v>1.1020547138979</v>
      </c>
      <c r="H1089" s="69" t="n">
        <f aca="false">H1088+Z1088*dt</f>
        <v>57.9512990372323</v>
      </c>
      <c r="I1089" s="69" t="n">
        <f aca="false">I1088+AA1088*dt</f>
        <v>-85.467178423838</v>
      </c>
      <c r="J1089" s="1" t="n">
        <f aca="false">SQRT(G1089^2+H1089^2+I1089^2)</f>
        <v>103.267643395341</v>
      </c>
      <c r="K1089" s="1" t="n">
        <f aca="false">IF(D1089&gt;=hwind,SQRT((G1089-vxw)^2+(H1089-vyw)^2+I1089^2),J1089)</f>
        <v>103.267643395341</v>
      </c>
      <c r="L1089" s="1" t="n">
        <f aca="false">J1089/1.467</f>
        <v>70.3937582790327</v>
      </c>
      <c r="M1089" s="70" t="n">
        <f aca="false">cd0+cdspin*(spin/1000)*EXP(-A1089/(tau*146.7/K1089))</f>
        <v>0.449233109504605</v>
      </c>
      <c r="N1089" s="71" t="n">
        <f aca="false">(romega/K1089)*EXP(-A1089/(tau*146.7/K1089))</f>
        <v>0.623855551930178</v>
      </c>
      <c r="O1089" s="71" t="n">
        <f aca="false">cl2_*N1089/(cl0+cl1_*N1089)</f>
        <v>0.342768526777583</v>
      </c>
      <c r="P1089" s="71" t="n">
        <f aca="false">IF(D1089&gt;=hwind,vxw,0)</f>
        <v>0</v>
      </c>
      <c r="Q1089" s="71" t="n">
        <f aca="false">IF(D1089&gt;=hwind,vyw,0)</f>
        <v>0</v>
      </c>
      <c r="R1089" s="70" t="n">
        <f aca="false">-const*$M1089*$K1089*(G1089-P1089)</f>
        <v>-0.274440331687095</v>
      </c>
      <c r="S1089" s="70" t="n">
        <f aca="false">-const*$M1089*$K1089*(H1089-Q1089)</f>
        <v>-14.4313830601241</v>
      </c>
      <c r="T1089" s="70" t="n">
        <f aca="false">-const*$M1089*$K1089*I1089</f>
        <v>21.2835538010967</v>
      </c>
      <c r="U1089" s="72" t="n">
        <f aca="false">omega*EXP(-A1089/tau)*30/PI()</f>
        <v>4579.78955377433</v>
      </c>
      <c r="V1089" s="70" t="n">
        <f aca="false">const*($O1089/omega)*K1089*(wy*I1089-wz*(H1089-Q1089))</f>
        <v>0.217412438198662</v>
      </c>
      <c r="W1089" s="70" t="n">
        <f aca="false">const*($O1089/omega)*K1089*(wz*(G1089-P1089)-wx*I1089)</f>
        <v>16.0191998592073</v>
      </c>
      <c r="X1089" s="70" t="n">
        <f aca="false">const*($O1089/omega)*K1089*(wx*(H1089-Q1089)-wy*(G1089-P1089))</f>
        <v>10.8646741229204</v>
      </c>
      <c r="Y1089" s="70" t="n">
        <f aca="false">R1089+V1089</f>
        <v>-0.0570278934884331</v>
      </c>
      <c r="Z1089" s="70" t="n">
        <f aca="false">S1089+W1089</f>
        <v>1.58781679908326</v>
      </c>
      <c r="AA1089" s="70" t="n">
        <f aca="false">T1089+X1089-32.174</f>
        <v>-0.0257720759829141</v>
      </c>
      <c r="AB1089" s="0" t="n">
        <f aca="false">IF(($D1089-height)*($D1090-height)&lt;0,1,0)</f>
        <v>0</v>
      </c>
    </row>
    <row r="1090" customFormat="false" ht="12.75" hidden="false" customHeight="false" outlineLevel="0" collapsed="false">
      <c r="A1090" s="0" t="n">
        <f aca="false">A1089+dt</f>
        <v>10.5799999999998</v>
      </c>
      <c r="B1090" s="70" t="n">
        <f aca="false">B1089+G1089*dt+0.5*Y1089*dt*dt</f>
        <v>20.2749962891147</v>
      </c>
      <c r="C1090" s="70" t="n">
        <f aca="false">C1089+H1089*dt+0.5*Z1089*dt*dt</f>
        <v>560.681408934241</v>
      </c>
      <c r="D1090" s="70" t="n">
        <f aca="false">D1089+I1089*dt+0.5*AA1089*dt*dt</f>
        <v>-520.464243251015</v>
      </c>
      <c r="E1090" s="1" t="n">
        <f aca="false">SQRT(B1090^2+C1090^2)</f>
        <v>561.047874783436</v>
      </c>
      <c r="F1090" s="1" t="n">
        <f aca="false">ATAN2(C1090,B1090)*180/PI()</f>
        <v>2.0709903069917</v>
      </c>
      <c r="G1090" s="69" t="n">
        <f aca="false">G1089+Y1089*dt</f>
        <v>1.10148443496302</v>
      </c>
      <c r="H1090" s="69" t="n">
        <f aca="false">H1089+Z1089*dt</f>
        <v>57.9671772052231</v>
      </c>
      <c r="I1090" s="69" t="n">
        <f aca="false">I1089+AA1089*dt</f>
        <v>-85.4674361445978</v>
      </c>
      <c r="J1090" s="1" t="n">
        <f aca="false">SQRT(G1090^2+H1090^2+I1090^2)</f>
        <v>103.276761869421</v>
      </c>
      <c r="K1090" s="1" t="n">
        <f aca="false">IF(D1090&gt;=hwind,SQRT((G1090-vxw)^2+(H1090-vyw)^2+I1090^2),J1090)</f>
        <v>103.276761869421</v>
      </c>
      <c r="L1090" s="1" t="n">
        <f aca="false">J1090/1.467</f>
        <v>70.3999740077853</v>
      </c>
      <c r="M1090" s="70" t="n">
        <f aca="false">cd0+cdspin*(spin/1000)*EXP(-A1090/(tau*146.7/K1090))</f>
        <v>0.449195031401818</v>
      </c>
      <c r="N1090" s="71" t="n">
        <f aca="false">(romega/K1090)*EXP(-A1090/(tau*146.7/K1090))</f>
        <v>0.623640444827549</v>
      </c>
      <c r="O1090" s="71" t="n">
        <f aca="false">cl2_*N1090/(cl0+cl1_*N1090)</f>
        <v>0.342734716712925</v>
      </c>
      <c r="P1090" s="71" t="n">
        <f aca="false">IF(D1090&gt;=hwind,vxw,0)</f>
        <v>0</v>
      </c>
      <c r="Q1090" s="71" t="n">
        <f aca="false">IF(D1090&gt;=hwind,vyw,0)</f>
        <v>0</v>
      </c>
      <c r="R1090" s="70" t="n">
        <f aca="false">-const*$M1090*$K1090*(G1090-P1090)</f>
        <v>-0.274299285509295</v>
      </c>
      <c r="S1090" s="70" t="n">
        <f aca="false">-const*$M1090*$K1090*(H1090-Q1090)</f>
        <v>-14.4353880869113</v>
      </c>
      <c r="T1090" s="70" t="n">
        <f aca="false">-const*$M1090*$K1090*I1090</f>
        <v>21.2836931005399</v>
      </c>
      <c r="U1090" s="72" t="n">
        <f aca="false">omega*EXP(-A1090/tau)*30/PI()</f>
        <v>4578.26321166089</v>
      </c>
      <c r="V1090" s="70" t="n">
        <f aca="false">const*($O1090/omega)*K1090*(wy*I1090-wz*(H1090-Q1090))</f>
        <v>0.217807516887055</v>
      </c>
      <c r="W1090" s="70" t="n">
        <f aca="false">const*($O1090/omega)*K1090*(wz*(G1090-P1090)-wx*I1090)</f>
        <v>16.0190968948528</v>
      </c>
      <c r="X1090" s="70" t="n">
        <f aca="false">const*($O1090/omega)*K1090*(wx*(H1090-Q1090)-wy*(G1090-P1090))</f>
        <v>10.8675512202076</v>
      </c>
      <c r="Y1090" s="70" t="n">
        <f aca="false">R1090+V1090</f>
        <v>-0.0564917686222403</v>
      </c>
      <c r="Z1090" s="70" t="n">
        <f aca="false">S1090+W1090</f>
        <v>1.58370880794144</v>
      </c>
      <c r="AA1090" s="70" t="n">
        <f aca="false">T1090+X1090-32.174</f>
        <v>-0.0227556792524979</v>
      </c>
      <c r="AB1090" s="0" t="n">
        <f aca="false">IF(($D1090-height)*($D1091-height)&lt;0,1,0)</f>
        <v>0</v>
      </c>
    </row>
    <row r="1091" customFormat="false" ht="12.75" hidden="false" customHeight="false" outlineLevel="0" collapsed="false">
      <c r="A1091" s="0" t="n">
        <f aca="false">A1090+dt</f>
        <v>10.5899999999998</v>
      </c>
      <c r="B1091" s="70" t="n">
        <f aca="false">B1090+G1090*dt+0.5*Y1090*dt*dt</f>
        <v>20.2860083088759</v>
      </c>
      <c r="C1091" s="70" t="n">
        <f aca="false">C1090+H1090*dt+0.5*Z1090*dt*dt</f>
        <v>561.261159891734</v>
      </c>
      <c r="D1091" s="70" t="n">
        <f aca="false">D1090+I1090*dt+0.5*AA1090*dt*dt</f>
        <v>-521.318918750245</v>
      </c>
      <c r="E1091" s="1" t="n">
        <f aca="false">SQRT(B1091^2+C1091^2)</f>
        <v>561.627645096039</v>
      </c>
      <c r="F1091" s="1" t="n">
        <f aca="false">ATAN2(C1091,B1091)*180/PI()</f>
        <v>2.06997563640962</v>
      </c>
      <c r="G1091" s="69" t="n">
        <f aca="false">G1090+Y1090*dt</f>
        <v>1.10091951727679</v>
      </c>
      <c r="H1091" s="69" t="n">
        <f aca="false">H1090+Z1090*dt</f>
        <v>57.9830142933025</v>
      </c>
      <c r="I1091" s="69" t="n">
        <f aca="false">I1090+AA1090*dt</f>
        <v>-85.4676637013903</v>
      </c>
      <c r="J1091" s="1" t="n">
        <f aca="false">SQRT(G1091^2+H1091^2+I1091^2)</f>
        <v>103.285834018489</v>
      </c>
      <c r="K1091" s="1" t="n">
        <f aca="false">IF(D1091&gt;=hwind,SQRT((G1091-vxw)^2+(H1091-vyw)^2+I1091^2),J1091)</f>
        <v>103.285834018489</v>
      </c>
      <c r="L1091" s="1" t="n">
        <f aca="false">J1091/1.467</f>
        <v>70.406158158479</v>
      </c>
      <c r="M1091" s="70" t="n">
        <f aca="false">cd0+cdspin*(spin/1000)*EXP(-A1091/(tau*146.7/K1091))</f>
        <v>0.449156973457137</v>
      </c>
      <c r="N1091" s="71" t="n">
        <f aca="false">(romega/K1091)*EXP(-A1091/(tau*146.7/K1091))</f>
        <v>0.62342574002851</v>
      </c>
      <c r="O1091" s="71" t="n">
        <f aca="false">cl2_*N1091/(cl0+cl1_*N1091)</f>
        <v>0.342700953272648</v>
      </c>
      <c r="P1091" s="71" t="n">
        <f aca="false">IF(D1091&gt;=hwind,vxw,0)</f>
        <v>0</v>
      </c>
      <c r="Q1091" s="71" t="n">
        <f aca="false">IF(D1091&gt;=hwind,vyw,0)</f>
        <v>0</v>
      </c>
      <c r="R1091" s="70" t="n">
        <f aca="false">-const*$M1091*$K1091*(G1091-P1091)</f>
        <v>-0.274159458665401</v>
      </c>
      <c r="S1091" s="70" t="n">
        <f aca="false">-const*$M1091*$K1091*(H1091-Q1091)</f>
        <v>-14.4393768672223</v>
      </c>
      <c r="T1091" s="70" t="n">
        <f aca="false">-const*$M1091*$K1091*I1091</f>
        <v>21.2838159793278</v>
      </c>
      <c r="U1091" s="72" t="n">
        <f aca="false">omega*EXP(-A1091/tau)*30/PI()</f>
        <v>4576.73737824337</v>
      </c>
      <c r="V1091" s="70" t="n">
        <f aca="false">const*($O1091/omega)*K1091*(wy*I1091-wz*(H1091-Q1091))</f>
        <v>0.218201917599967</v>
      </c>
      <c r="W1091" s="70" t="n">
        <f aca="false">const*($O1091/omega)*K1091*(wz*(G1091-P1091)-wx*I1091)</f>
        <v>16.0189828460176</v>
      </c>
      <c r="X1091" s="70" t="n">
        <f aca="false">const*($O1091/omega)*K1091*(wx*(H1091-Q1091)-wy*(G1091-P1091))</f>
        <v>10.8704168786058</v>
      </c>
      <c r="Y1091" s="70" t="n">
        <f aca="false">R1091+V1091</f>
        <v>-0.0559575410654344</v>
      </c>
      <c r="Z1091" s="70" t="n">
        <f aca="false">S1091+W1091</f>
        <v>1.57960597879536</v>
      </c>
      <c r="AA1091" s="70" t="n">
        <f aca="false">T1091+X1091-32.174</f>
        <v>-0.0197671420663212</v>
      </c>
      <c r="AB1091" s="0" t="n">
        <f aca="false">IF(($D1091-height)*($D1092-height)&lt;0,1,0)</f>
        <v>0</v>
      </c>
    </row>
    <row r="1092" customFormat="false" ht="12.75" hidden="false" customHeight="false" outlineLevel="0" collapsed="false">
      <c r="A1092" s="0" t="n">
        <f aca="false">A1091+dt</f>
        <v>10.5999999999998</v>
      </c>
      <c r="B1092" s="70" t="n">
        <f aca="false">B1091+G1091*dt+0.5*Y1091*dt*dt</f>
        <v>20.2970147061716</v>
      </c>
      <c r="C1092" s="70" t="n">
        <f aca="false">C1091+H1091*dt+0.5*Z1091*dt*dt</f>
        <v>561.841069014966</v>
      </c>
      <c r="D1092" s="70" t="n">
        <f aca="false">D1091+I1091*dt+0.5*AA1091*dt*dt</f>
        <v>-522.173596375616</v>
      </c>
      <c r="E1092" s="1" t="n">
        <f aca="false">SQRT(B1092^2+C1092^2)</f>
        <v>562.207573444064</v>
      </c>
      <c r="F1092" s="1" t="n">
        <f aca="false">ATAN2(C1092,B1092)*180/PI()</f>
        <v>2.06896190400554</v>
      </c>
      <c r="G1092" s="69" t="n">
        <f aca="false">G1091+Y1091*dt</f>
        <v>1.10035994186614</v>
      </c>
      <c r="H1092" s="69" t="n">
        <f aca="false">H1091+Z1091*dt</f>
        <v>57.9988103530905</v>
      </c>
      <c r="I1092" s="69" t="n">
        <f aca="false">I1091+AA1091*dt</f>
        <v>-85.467861372811</v>
      </c>
      <c r="J1092" s="1" t="n">
        <f aca="false">SQRT(G1092^2+H1092^2+I1092^2)</f>
        <v>103.294860094864</v>
      </c>
      <c r="K1092" s="1" t="n">
        <f aca="false">IF(D1092&gt;=hwind,SQRT((G1092-vxw)^2+(H1092-vyw)^2+I1092^2),J1092)</f>
        <v>103.294860094864</v>
      </c>
      <c r="L1092" s="1" t="n">
        <f aca="false">J1092/1.467</f>
        <v>70.4123109031109</v>
      </c>
      <c r="M1092" s="70" t="n">
        <f aca="false">cd0+cdspin*(spin/1000)*EXP(-A1092/(tau*146.7/K1092))</f>
        <v>0.449118935616764</v>
      </c>
      <c r="N1092" s="71" t="n">
        <f aca="false">(romega/K1092)*EXP(-A1092/(tau*146.7/K1092))</f>
        <v>0.623211435389806</v>
      </c>
      <c r="O1092" s="71" t="n">
        <f aca="false">cl2_*N1092/(cl0+cl1_*N1092)</f>
        <v>0.342667236200534</v>
      </c>
      <c r="P1092" s="71" t="n">
        <f aca="false">IF(D1092&gt;=hwind,vxw,0)</f>
        <v>0</v>
      </c>
      <c r="Q1092" s="71" t="n">
        <f aca="false">IF(D1092&gt;=hwind,vyw,0)</f>
        <v>0</v>
      </c>
      <c r="R1092" s="70" t="n">
        <f aca="false">-const*$M1092*$K1092*(G1092-P1092)</f>
        <v>-0.274020847290713</v>
      </c>
      <c r="S1092" s="70" t="n">
        <f aca="false">-const*$M1092*$K1092*(H1092-Q1092)</f>
        <v>-14.4433494442318</v>
      </c>
      <c r="T1092" s="70" t="n">
        <f aca="false">-const*$M1092*$K1092*I1092</f>
        <v>21.2839225588166</v>
      </c>
      <c r="U1092" s="72" t="n">
        <f aca="false">omega*EXP(-A1092/tau)*30/PI()</f>
        <v>4575.21205335222</v>
      </c>
      <c r="V1092" s="70" t="n">
        <f aca="false">const*($O1092/omega)*K1092*(wy*I1092-wz*(H1092-Q1092))</f>
        <v>0.218595637612212</v>
      </c>
      <c r="W1092" s="70" t="n">
        <f aca="false">const*($O1092/omega)*K1092*(wz*(G1092-P1092)-wx*I1092)</f>
        <v>16.0188577954668</v>
      </c>
      <c r="X1092" s="70" t="n">
        <f aca="false">const*($O1092/omega)*K1092*(wx*(H1092-Q1092)-wy*(G1092-P1092))</f>
        <v>10.8732711256436</v>
      </c>
      <c r="Y1092" s="70" t="n">
        <f aca="false">R1092+V1092</f>
        <v>-0.0554252096785012</v>
      </c>
      <c r="Z1092" s="70" t="n">
        <f aca="false">S1092+W1092</f>
        <v>1.57550835123496</v>
      </c>
      <c r="AA1092" s="70" t="n">
        <f aca="false">T1092+X1092-32.174</f>
        <v>-0.016806315539732</v>
      </c>
      <c r="AB1092" s="0" t="n">
        <f aca="false">IF(($D1092-height)*($D1093-height)&lt;0,1,0)</f>
        <v>0</v>
      </c>
    </row>
    <row r="1093" customFormat="false" ht="12.75" hidden="false" customHeight="false" outlineLevel="0" collapsed="false">
      <c r="A1093" s="0" t="n">
        <f aca="false">A1092+dt</f>
        <v>10.6099999999998</v>
      </c>
      <c r="B1093" s="70" t="n">
        <f aca="false">B1092+G1092*dt+0.5*Y1092*dt*dt</f>
        <v>20.3080155343298</v>
      </c>
      <c r="C1093" s="70" t="n">
        <f aca="false">C1092+H1092*dt+0.5*Z1092*dt*dt</f>
        <v>562.421135893914</v>
      </c>
      <c r="D1093" s="70" t="n">
        <f aca="false">D1092+I1092*dt+0.5*AA1092*dt*dt</f>
        <v>-523.02827582966</v>
      </c>
      <c r="E1093" s="1" t="n">
        <f aca="false">SQRT(B1093^2+C1093^2)</f>
        <v>562.787659419735</v>
      </c>
      <c r="F1093" s="1" t="n">
        <f aca="false">ATAN2(C1093,B1093)*180/PI()</f>
        <v>2.0679491146648</v>
      </c>
      <c r="G1093" s="69" t="n">
        <f aca="false">G1092+Y1092*dt</f>
        <v>1.09980568976935</v>
      </c>
      <c r="H1093" s="69" t="n">
        <f aca="false">H1092+Z1092*dt</f>
        <v>58.0145654366028</v>
      </c>
      <c r="I1093" s="69" t="n">
        <f aca="false">I1092+AA1092*dt</f>
        <v>-85.4680294359664</v>
      </c>
      <c r="J1093" s="1" t="n">
        <f aca="false">SQRT(G1093^2+H1093^2+I1093^2)</f>
        <v>103.303840349816</v>
      </c>
      <c r="K1093" s="1" t="n">
        <f aca="false">IF(D1093&gt;=hwind,SQRT((G1093-vxw)^2+(H1093-vyw)^2+I1093^2),J1093)</f>
        <v>103.303840349816</v>
      </c>
      <c r="L1093" s="1" t="n">
        <f aca="false">J1093/1.467</f>
        <v>70.4184324129627</v>
      </c>
      <c r="M1093" s="70" t="n">
        <f aca="false">cd0+cdspin*(spin/1000)*EXP(-A1093/(tau*146.7/K1093))</f>
        <v>0.449080917826982</v>
      </c>
      <c r="N1093" s="71" t="n">
        <f aca="false">(romega/K1093)*EXP(-A1093/(tau*146.7/K1093))</f>
        <v>0.622997528778791</v>
      </c>
      <c r="O1093" s="71" t="n">
        <f aca="false">cl2_*N1093/(cl0+cl1_*N1093)</f>
        <v>0.342633565241324</v>
      </c>
      <c r="P1093" s="71" t="n">
        <f aca="false">IF(D1093&gt;=hwind,vxw,0)</f>
        <v>0</v>
      </c>
      <c r="Q1093" s="71" t="n">
        <f aca="false">IF(D1093&gt;=hwind,vyw,0)</f>
        <v>0</v>
      </c>
      <c r="R1093" s="70" t="n">
        <f aca="false">-const*$M1093*$K1093*(G1093-P1093)</f>
        <v>-0.27388344751562</v>
      </c>
      <c r="S1093" s="70" t="n">
        <f aca="false">-const*$M1093*$K1093*(H1093-Q1093)</f>
        <v>-14.4473058611194</v>
      </c>
      <c r="T1093" s="70" t="n">
        <f aca="false">-const*$M1093*$K1093*I1093</f>
        <v>21.2840129597784</v>
      </c>
      <c r="U1093" s="72" t="n">
        <f aca="false">omega*EXP(-A1093/tau)*30/PI()</f>
        <v>4573.68723681798</v>
      </c>
      <c r="V1093" s="70" t="n">
        <f aca="false">const*($O1093/omega)*K1093*(wy*I1093-wz*(H1093-Q1093))</f>
        <v>0.218988674232614</v>
      </c>
      <c r="W1093" s="70" t="n">
        <f aca="false">const*($O1093/omega)*K1093*(wz*(G1093-P1093)-wx*I1093)</f>
        <v>16.0187218255514</v>
      </c>
      <c r="X1093" s="70" t="n">
        <f aca="false">const*($O1093/omega)*K1093*(wx*(H1093-Q1093)-wy*(G1093-P1093))</f>
        <v>10.8761139888634</v>
      </c>
      <c r="Y1093" s="70" t="n">
        <f aca="false">R1093+V1093</f>
        <v>-0.0548947732830056</v>
      </c>
      <c r="Z1093" s="70" t="n">
        <f aca="false">S1093+W1093</f>
        <v>1.57141596443196</v>
      </c>
      <c r="AA1093" s="70" t="n">
        <f aca="false">T1093+X1093-32.174</f>
        <v>-0.0138730513582175</v>
      </c>
      <c r="AB1093" s="0" t="n">
        <f aca="false">IF(($D1093-height)*($D1094-height)&lt;0,1,0)</f>
        <v>0</v>
      </c>
    </row>
    <row r="1094" customFormat="false" ht="12.75" hidden="false" customHeight="false" outlineLevel="0" collapsed="false">
      <c r="A1094" s="0" t="n">
        <f aca="false">A1093+dt</f>
        <v>10.6199999999998</v>
      </c>
      <c r="B1094" s="70" t="n">
        <f aca="false">B1093+G1093*dt+0.5*Y1093*dt*dt</f>
        <v>20.3190108464889</v>
      </c>
      <c r="C1094" s="70" t="n">
        <f aca="false">C1093+H1093*dt+0.5*Z1093*dt*dt</f>
        <v>563.001360119079</v>
      </c>
      <c r="D1094" s="70" t="n">
        <f aca="false">D1093+I1093*dt+0.5*AA1093*dt*dt</f>
        <v>-523.882956817673</v>
      </c>
      <c r="E1094" s="1" t="n">
        <f aca="false">SQRT(B1094^2+C1094^2)</f>
        <v>563.367902615788</v>
      </c>
      <c r="F1094" s="1" t="n">
        <f aca="false">ATAN2(C1094,B1094)*180/PI()</f>
        <v>2.06693727322691</v>
      </c>
      <c r="G1094" s="69" t="n">
        <f aca="false">G1093+Y1093*dt</f>
        <v>1.09925674203652</v>
      </c>
      <c r="H1094" s="69" t="n">
        <f aca="false">H1093+Z1093*dt</f>
        <v>58.0302795962471</v>
      </c>
      <c r="I1094" s="69" t="n">
        <f aca="false">I1093+AA1093*dt</f>
        <v>-85.46816816648</v>
      </c>
      <c r="J1094" s="1" t="n">
        <f aca="false">SQRT(G1094^2+H1094^2+I1094^2)</f>
        <v>103.312775033571</v>
      </c>
      <c r="K1094" s="1" t="n">
        <f aca="false">IF(D1094&gt;=hwind,SQRT((G1094-vxw)^2+(H1094-vyw)^2+I1094^2),J1094)</f>
        <v>103.312775033571</v>
      </c>
      <c r="L1094" s="1" t="n">
        <f aca="false">J1094/1.467</f>
        <v>70.4245228586032</v>
      </c>
      <c r="M1094" s="70" t="n">
        <f aca="false">cd0+cdspin*(spin/1000)*EXP(-A1094/(tau*146.7/K1094))</f>
        <v>0.449042920034166</v>
      </c>
      <c r="N1094" s="71" t="n">
        <f aca="false">(romega/K1094)*EXP(-A1094/(tau*146.7/K1094))</f>
        <v>0.622784018073374</v>
      </c>
      <c r="O1094" s="71" t="n">
        <f aca="false">cl2_*N1094/(cl0+cl1_*N1094)</f>
        <v>0.342599940140717</v>
      </c>
      <c r="P1094" s="71" t="n">
        <f aca="false">IF(D1094&gt;=hwind,vxw,0)</f>
        <v>0</v>
      </c>
      <c r="Q1094" s="71" t="n">
        <f aca="false">IF(D1094&gt;=hwind,vyw,0)</f>
        <v>0</v>
      </c>
      <c r="R1094" s="70" t="n">
        <f aca="false">-const*$M1094*$K1094*(G1094-P1094)</f>
        <v>-0.273747255465764</v>
      </c>
      <c r="S1094" s="70" t="n">
        <f aca="false">-const*$M1094*$K1094*(H1094-Q1094)</f>
        <v>-14.4512461610681</v>
      </c>
      <c r="T1094" s="70" t="n">
        <f aca="false">-const*$M1094*$K1094*I1094</f>
        <v>21.2840873024028</v>
      </c>
      <c r="U1094" s="72" t="n">
        <f aca="false">omega*EXP(-A1094/tau)*30/PI()</f>
        <v>4572.16292847121</v>
      </c>
      <c r="V1094" s="70" t="n">
        <f aca="false">const*($O1094/omega)*K1094*(wy*I1094-wz*(H1094-Q1094))</f>
        <v>0.219381024803804</v>
      </c>
      <c r="W1094" s="70" t="n">
        <f aca="false">const*($O1094/omega)*K1094*(wz*(G1094-P1094)-wx*I1094)</f>
        <v>16.0185750182103</v>
      </c>
      <c r="X1094" s="70" t="n">
        <f aca="false">const*($O1094/omega)*K1094*(wx*(H1094-Q1094)-wy*(G1094-P1094))</f>
        <v>10.878945495821</v>
      </c>
      <c r="Y1094" s="70" t="n">
        <f aca="false">R1094+V1094</f>
        <v>-0.05436623066196</v>
      </c>
      <c r="Z1094" s="70" t="n">
        <f aca="false">S1094+W1094</f>
        <v>1.56732885714223</v>
      </c>
      <c r="AA1094" s="70" t="n">
        <f aca="false">T1094+X1094-32.174</f>
        <v>-0.0109672017762463</v>
      </c>
      <c r="AB1094" s="0" t="n">
        <f aca="false">IF(($D1094-height)*($D1095-height)&lt;0,1,0)</f>
        <v>0</v>
      </c>
    </row>
    <row r="1095" customFormat="false" ht="12.75" hidden="false" customHeight="false" outlineLevel="0" collapsed="false">
      <c r="A1095" s="0" t="n">
        <f aca="false">A1094+dt</f>
        <v>10.6299999999998</v>
      </c>
      <c r="B1095" s="70" t="n">
        <f aca="false">B1094+G1094*dt+0.5*Y1094*dt*dt</f>
        <v>20.3300006955977</v>
      </c>
      <c r="C1095" s="70" t="n">
        <f aca="false">C1094+H1094*dt+0.5*Z1094*dt*dt</f>
        <v>563.581741281484</v>
      </c>
      <c r="D1095" s="70" t="n">
        <f aca="false">D1094+I1094*dt+0.5*AA1094*dt*dt</f>
        <v>-524.737639047697</v>
      </c>
      <c r="E1095" s="1" t="n">
        <f aca="false">SQRT(B1095^2+C1095^2)</f>
        <v>563.948302625473</v>
      </c>
      <c r="F1095" s="1" t="n">
        <f aca="false">ATAN2(C1095,B1095)*180/PI()</f>
        <v>2.06592638448582</v>
      </c>
      <c r="G1095" s="69" t="n">
        <f aca="false">G1094+Y1094*dt</f>
        <v>1.09871307972991</v>
      </c>
      <c r="H1095" s="69" t="n">
        <f aca="false">H1094+Z1094*dt</f>
        <v>58.0459528848186</v>
      </c>
      <c r="I1095" s="69" t="n">
        <f aca="false">I1094+AA1094*dt</f>
        <v>-85.4682778384977</v>
      </c>
      <c r="J1095" s="1" t="n">
        <f aca="false">SQRT(G1095^2+H1095^2+I1095^2)</f>
        <v>103.321664395309</v>
      </c>
      <c r="K1095" s="1" t="n">
        <f aca="false">IF(D1095&gt;=hwind,SQRT((G1095-vxw)^2+(H1095-vyw)^2+I1095^2),J1095)</f>
        <v>103.321664395309</v>
      </c>
      <c r="L1095" s="1" t="n">
        <f aca="false">J1095/1.467</f>
        <v>70.43058240989</v>
      </c>
      <c r="M1095" s="70" t="n">
        <f aca="false">cd0+cdspin*(spin/1000)*EXP(-A1095/(tau*146.7/K1095))</f>
        <v>0.449004942184776</v>
      </c>
      <c r="N1095" s="71" t="n">
        <f aca="false">(romega/K1095)*EXP(-A1095/(tau*146.7/K1095))</f>
        <v>0.622570901161973</v>
      </c>
      <c r="O1095" s="71" t="n">
        <f aca="false">cl2_*N1095/(cl0+cl1_*N1095)</f>
        <v>0.342566360645366</v>
      </c>
      <c r="P1095" s="71" t="n">
        <f aca="false">IF(D1095&gt;=hwind,vxw,0)</f>
        <v>0</v>
      </c>
      <c r="Q1095" s="71" t="n">
        <f aca="false">IF(D1095&gt;=hwind,vyw,0)</f>
        <v>0</v>
      </c>
      <c r="R1095" s="70" t="n">
        <f aca="false">-const*$M1095*$K1095*(G1095-P1095)</f>
        <v>-0.273612267262212</v>
      </c>
      <c r="S1095" s="70" t="n">
        <f aca="false">-const*$M1095*$K1095*(H1095-Q1095)</f>
        <v>-14.4551703872634</v>
      </c>
      <c r="T1095" s="70" t="n">
        <f aca="false">-const*$M1095*$K1095*I1095</f>
        <v>21.2841457062992</v>
      </c>
      <c r="U1095" s="72" t="n">
        <f aca="false">omega*EXP(-A1095/tau)*30/PI()</f>
        <v>4570.63912814255</v>
      </c>
      <c r="V1095" s="70" t="n">
        <f aca="false">const*($O1095/omega)*K1095*(wy*I1095-wz*(H1095-Q1095))</f>
        <v>0.219772686702019</v>
      </c>
      <c r="W1095" s="70" t="n">
        <f aca="false">const*($O1095/omega)*K1095*(wz*(G1095-P1095)-wx*I1095)</f>
        <v>16.0184174549716</v>
      </c>
      <c r="X1095" s="70" t="n">
        <f aca="false">const*($O1095/omega)*K1095*(wx*(H1095-Q1095)-wy*(G1095-P1095))</f>
        <v>10.8817656740845</v>
      </c>
      <c r="Y1095" s="70" t="n">
        <f aca="false">R1095+V1095</f>
        <v>-0.0538395805601924</v>
      </c>
      <c r="Z1095" s="70" t="n">
        <f aca="false">S1095+W1095</f>
        <v>1.56324706770818</v>
      </c>
      <c r="AA1095" s="70" t="n">
        <f aca="false">T1095+X1095-32.174</f>
        <v>-0.00808861961628082</v>
      </c>
      <c r="AB1095" s="0" t="n">
        <f aca="false">IF(($D1095-height)*($D1096-height)&lt;0,1,0)</f>
        <v>0</v>
      </c>
    </row>
    <row r="1096" customFormat="false" ht="12.75" hidden="false" customHeight="false" outlineLevel="0" collapsed="false">
      <c r="A1096" s="0" t="n">
        <f aca="false">A1095+dt</f>
        <v>10.6399999999998</v>
      </c>
      <c r="B1096" s="70" t="n">
        <f aca="false">B1095+G1095*dt+0.5*Y1095*dt*dt</f>
        <v>20.340985134416</v>
      </c>
      <c r="C1096" s="70" t="n">
        <f aca="false">C1095+H1095*dt+0.5*Z1095*dt*dt</f>
        <v>564.162278972686</v>
      </c>
      <c r="D1096" s="70" t="n">
        <f aca="false">D1095+I1095*dt+0.5*AA1095*dt*dt</f>
        <v>-525.592322230513</v>
      </c>
      <c r="E1096" s="1" t="n">
        <f aca="false">SQRT(B1096^2+C1096^2)</f>
        <v>564.528859042558</v>
      </c>
      <c r="F1096" s="1" t="n">
        <f aca="false">ATAN2(C1096,B1096)*180/PI()</f>
        <v>2.06491645319012</v>
      </c>
      <c r="G1096" s="69" t="n">
        <f aca="false">G1095+Y1095*dt</f>
        <v>1.0981746839243</v>
      </c>
      <c r="H1096" s="69" t="n">
        <f aca="false">H1095+Z1095*dt</f>
        <v>58.0615853554956</v>
      </c>
      <c r="I1096" s="69" t="n">
        <f aca="false">I1095+AA1095*dt</f>
        <v>-85.4683587246939</v>
      </c>
      <c r="J1096" s="1" t="n">
        <f aca="false">SQRT(G1096^2+H1096^2+I1096^2)</f>
        <v>103.330508683171</v>
      </c>
      <c r="K1096" s="1" t="n">
        <f aca="false">IF(D1096&gt;=hwind,SQRT((G1096-vxw)^2+(H1096-vyw)^2+I1096^2),J1096)</f>
        <v>103.330508683171</v>
      </c>
      <c r="L1096" s="1" t="n">
        <f aca="false">J1096/1.467</f>
        <v>70.436611235972</v>
      </c>
      <c r="M1096" s="70" t="n">
        <f aca="false">cd0+cdspin*(spin/1000)*EXP(-A1096/(tau*146.7/K1096))</f>
        <v>0.44896698422536</v>
      </c>
      <c r="N1096" s="71" t="n">
        <f aca="false">(romega/K1096)*EXP(-A1096/(tau*146.7/K1096))</f>
        <v>0.622358175943458</v>
      </c>
      <c r="O1096" s="71" t="n">
        <f aca="false">cl2_*N1096/(cl0+cl1_*N1096)</f>
        <v>0.342532826502873</v>
      </c>
      <c r="P1096" s="71" t="n">
        <f aca="false">IF(D1096&gt;=hwind,vxw,0)</f>
        <v>0</v>
      </c>
      <c r="Q1096" s="71" t="n">
        <f aca="false">IF(D1096&gt;=hwind,vyw,0)</f>
        <v>0</v>
      </c>
      <c r="R1096" s="70" t="n">
        <f aca="false">-const*$M1096*$K1096*(G1096-P1096)</f>
        <v>-0.273478479021615</v>
      </c>
      <c r="S1096" s="70" t="n">
        <f aca="false">-const*$M1096*$K1096*(H1096-Q1096)</f>
        <v>-14.4590785828925</v>
      </c>
      <c r="T1096" s="70" t="n">
        <f aca="false">-const*$M1096*$K1096*I1096</f>
        <v>21.2841882904981</v>
      </c>
      <c r="U1096" s="72" t="n">
        <f aca="false">omega*EXP(-A1096/tau)*30/PI()</f>
        <v>4569.11583566269</v>
      </c>
      <c r="V1096" s="70" t="n">
        <f aca="false">const*($O1096/omega)*K1096*(wy*I1096-wz*(H1096-Q1096))</f>
        <v>0.220163657336904</v>
      </c>
      <c r="W1096" s="70" t="n">
        <f aca="false">const*($O1096/omega)*K1096*(wz*(G1096-P1096)-wx*I1096)</f>
        <v>16.0182492169537</v>
      </c>
      <c r="X1096" s="70" t="n">
        <f aca="false">const*($O1096/omega)*K1096*(wx*(H1096-Q1096)-wy*(G1096-P1096))</f>
        <v>10.8845745512343</v>
      </c>
      <c r="Y1096" s="70" t="n">
        <f aca="false">R1096+V1096</f>
        <v>-0.0533148216847118</v>
      </c>
      <c r="Z1096" s="70" t="n">
        <f aca="false">S1096+W1096</f>
        <v>1.55917063406115</v>
      </c>
      <c r="AA1096" s="70" t="n">
        <f aca="false">T1096+X1096-32.174</f>
        <v>-0.00523715826764715</v>
      </c>
      <c r="AB1096" s="0" t="n">
        <f aca="false">IF(($D1096-height)*($D1097-height)&lt;0,1,0)</f>
        <v>0</v>
      </c>
    </row>
    <row r="1097" customFormat="false" ht="12.75" hidden="false" customHeight="false" outlineLevel="0" collapsed="false">
      <c r="A1097" s="0" t="n">
        <f aca="false">A1096+dt</f>
        <v>10.6499999999998</v>
      </c>
      <c r="B1097" s="70" t="n">
        <f aca="false">B1096+G1096*dt+0.5*Y1096*dt*dt</f>
        <v>20.3519642155141</v>
      </c>
      <c r="C1097" s="70" t="n">
        <f aca="false">C1096+H1096*dt+0.5*Z1096*dt*dt</f>
        <v>564.742972784772</v>
      </c>
      <c r="D1097" s="70" t="n">
        <f aca="false">D1096+I1096*dt+0.5*AA1096*dt*dt</f>
        <v>-526.447006079618</v>
      </c>
      <c r="E1097" s="1" t="n">
        <f aca="false">SQRT(B1097^2+C1097^2)</f>
        <v>565.109571461333</v>
      </c>
      <c r="F1097" s="1" t="n">
        <f aca="false">ATAN2(C1097,B1097)*180/PI()</f>
        <v>2.06390748404327</v>
      </c>
      <c r="G1097" s="69" t="n">
        <f aca="false">G1096+Y1096*dt</f>
        <v>1.09764153570746</v>
      </c>
      <c r="H1097" s="69" t="n">
        <f aca="false">H1096+Z1096*dt</f>
        <v>58.0771770618363</v>
      </c>
      <c r="I1097" s="69" t="n">
        <f aca="false">I1096+AA1096*dt</f>
        <v>-85.4684110962766</v>
      </c>
      <c r="J1097" s="1" t="n">
        <f aca="false">SQRT(G1097^2+H1097^2+I1097^2)</f>
        <v>103.339308144263</v>
      </c>
      <c r="K1097" s="1" t="n">
        <f aca="false">IF(D1097&gt;=hwind,SQRT((G1097-vxw)^2+(H1097-vyw)^2+I1097^2),J1097)</f>
        <v>103.339308144263</v>
      </c>
      <c r="L1097" s="1" t="n">
        <f aca="false">J1097/1.467</f>
        <v>70.4426095052917</v>
      </c>
      <c r="M1097" s="70" t="n">
        <f aca="false">cd0+cdspin*(spin/1000)*EXP(-A1097/(tau*146.7/K1097))</f>
        <v>0.448929046102555</v>
      </c>
      <c r="N1097" s="71" t="n">
        <f aca="false">(romega/K1097)*EXP(-A1097/(tau*146.7/K1097))</f>
        <v>0.622145840327102</v>
      </c>
      <c r="O1097" s="71" t="n">
        <f aca="false">cl2_*N1097/(cl0+cl1_*N1097)</f>
        <v>0.342499337461793</v>
      </c>
      <c r="P1097" s="71" t="n">
        <f aca="false">IF(D1097&gt;=hwind,vxw,0)</f>
        <v>0</v>
      </c>
      <c r="Q1097" s="71" t="n">
        <f aca="false">IF(D1097&gt;=hwind,vyw,0)</f>
        <v>0</v>
      </c>
      <c r="R1097" s="70" t="n">
        <f aca="false">-const*$M1097*$K1097*(G1097-P1097)</f>
        <v>-0.273345886856375</v>
      </c>
      <c r="S1097" s="70" t="n">
        <f aca="false">-const*$M1097*$K1097*(H1097-Q1097)</f>
        <v>-14.462970791143</v>
      </c>
      <c r="T1097" s="70" t="n">
        <f aca="false">-const*$M1097*$K1097*I1097</f>
        <v>21.284215173453</v>
      </c>
      <c r="U1097" s="72" t="n">
        <f aca="false">omega*EXP(-A1097/tau)*30/PI()</f>
        <v>4567.59305086237</v>
      </c>
      <c r="V1097" s="70" t="n">
        <f aca="false">const*($O1097/omega)*K1097*(wy*I1097-wz*(H1097-Q1097))</f>
        <v>0.220553934151304</v>
      </c>
      <c r="W1097" s="70" t="n">
        <f aca="false">const*($O1097/omega)*K1097*(wz*(G1097-P1097)-wx*I1097)</f>
        <v>16.0180703848668</v>
      </c>
      <c r="X1097" s="70" t="n">
        <f aca="false">const*($O1097/omega)*K1097*(wx*(H1097-Q1097)-wy*(G1097-P1097))</f>
        <v>10.8873721548614</v>
      </c>
      <c r="Y1097" s="70" t="n">
        <f aca="false">R1097+V1097</f>
        <v>-0.052791952705071</v>
      </c>
      <c r="Z1097" s="70" t="n">
        <f aca="false">S1097+W1097</f>
        <v>1.55509959372371</v>
      </c>
      <c r="AA1097" s="70" t="n">
        <f aca="false">T1097+X1097-32.174</f>
        <v>-0.0024126716855335</v>
      </c>
      <c r="AB1097" s="0" t="n">
        <f aca="false">IF(($D1097-height)*($D1098-height)&lt;0,1,0)</f>
        <v>0</v>
      </c>
    </row>
    <row r="1098" customFormat="false" ht="12.75" hidden="false" customHeight="false" outlineLevel="0" collapsed="false">
      <c r="A1098" s="0" t="n">
        <f aca="false">A1097+dt</f>
        <v>10.6599999999998</v>
      </c>
      <c r="B1098" s="70" t="n">
        <f aca="false">B1097+G1097*dt+0.5*Y1097*dt*dt</f>
        <v>20.3629379912736</v>
      </c>
      <c r="C1098" s="70" t="n">
        <f aca="false">C1097+H1097*dt+0.5*Z1097*dt*dt</f>
        <v>565.32382231037</v>
      </c>
      <c r="D1098" s="70" t="n">
        <f aca="false">D1097+I1097*dt+0.5*AA1097*dt*dt</f>
        <v>-527.301690311215</v>
      </c>
      <c r="E1098" s="1" t="n">
        <f aca="false">SQRT(B1098^2+C1098^2)</f>
        <v>565.690439476613</v>
      </c>
      <c r="F1098" s="1" t="n">
        <f aca="false">ATAN2(C1098,B1098)*180/PI()</f>
        <v>2.06289948170383</v>
      </c>
      <c r="G1098" s="69" t="n">
        <f aca="false">G1097+Y1097*dt</f>
        <v>1.09711361618041</v>
      </c>
      <c r="H1098" s="69" t="n">
        <f aca="false">H1097+Z1097*dt</f>
        <v>58.0927280577735</v>
      </c>
      <c r="I1098" s="69" t="n">
        <f aca="false">I1097+AA1097*dt</f>
        <v>-85.4684352229934</v>
      </c>
      <c r="J1098" s="1" t="n">
        <f aca="false">SQRT(G1098^2+H1098^2+I1098^2)</f>
        <v>103.348063024656</v>
      </c>
      <c r="K1098" s="1" t="n">
        <f aca="false">IF(D1098&gt;=hwind,SQRT((G1098-vxw)^2+(H1098-vyw)^2+I1098^2),J1098)</f>
        <v>103.348063024656</v>
      </c>
      <c r="L1098" s="1" t="n">
        <f aca="false">J1098/1.467</f>
        <v>70.4485773855869</v>
      </c>
      <c r="M1098" s="70" t="n">
        <f aca="false">cd0+cdspin*(spin/1000)*EXP(-A1098/(tau*146.7/K1098))</f>
        <v>0.448891127763086</v>
      </c>
      <c r="N1098" s="71" t="n">
        <f aca="false">(romega/K1098)*EXP(-A1098/(tau*146.7/K1098))</f>
        <v>0.621933892232531</v>
      </c>
      <c r="O1098" s="71" t="n">
        <f aca="false">cl2_*N1098/(cl0+cl1_*N1098)</f>
        <v>0.342465893271626</v>
      </c>
      <c r="P1098" s="71" t="n">
        <f aca="false">IF(D1098&gt;=hwind,vxw,0)</f>
        <v>0</v>
      </c>
      <c r="Q1098" s="71" t="n">
        <f aca="false">IF(D1098&gt;=hwind,vyw,0)</f>
        <v>0</v>
      </c>
      <c r="R1098" s="70" t="n">
        <f aca="false">-const*$M1098*$K1098*(G1098-P1098)</f>
        <v>-0.2732144868748</v>
      </c>
      <c r="S1098" s="70" t="n">
        <f aca="false">-const*$M1098*$K1098*(H1098-Q1098)</f>
        <v>-14.4668470552023</v>
      </c>
      <c r="T1098" s="70" t="n">
        <f aca="false">-const*$M1098*$K1098*I1098</f>
        <v>21.2842264730424</v>
      </c>
      <c r="U1098" s="72" t="n">
        <f aca="false">omega*EXP(-A1098/tau)*30/PI()</f>
        <v>4566.07077357239</v>
      </c>
      <c r="V1098" s="70" t="n">
        <f aca="false">const*($O1098/omega)*K1098*(wy*I1098-wz*(H1098-Q1098))</f>
        <v>0.220943514621071</v>
      </c>
      <c r="W1098" s="70" t="n">
        <f aca="false">const*($O1098/omega)*K1098*(wz*(G1098-P1098)-wx*I1098)</f>
        <v>16.0178810390144</v>
      </c>
      <c r="X1098" s="70" t="n">
        <f aca="false">const*($O1098/omega)*K1098*(wx*(H1098-Q1098)-wy*(G1098-P1098))</f>
        <v>10.8901585125677</v>
      </c>
      <c r="Y1098" s="70" t="n">
        <f aca="false">R1098+V1098</f>
        <v>-0.0522709722537291</v>
      </c>
      <c r="Z1098" s="70" t="n">
        <f aca="false">S1098+W1098</f>
        <v>1.55103398381206</v>
      </c>
      <c r="AA1098" s="70" t="n">
        <f aca="false">T1098+X1098-32.174</f>
        <v>0.000384985610104138</v>
      </c>
      <c r="AB1098" s="0" t="n">
        <f aca="false">IF(($D1098-height)*($D1099-height)&lt;0,1,0)</f>
        <v>0</v>
      </c>
    </row>
    <row r="1099" customFormat="false" ht="12.75" hidden="false" customHeight="false" outlineLevel="0" collapsed="false">
      <c r="A1099" s="0" t="n">
        <f aca="false">A1098+dt</f>
        <v>10.6699999999998</v>
      </c>
      <c r="B1099" s="70" t="n">
        <f aca="false">B1098+G1098*dt+0.5*Y1098*dt*dt</f>
        <v>20.3739065138868</v>
      </c>
      <c r="C1099" s="70" t="n">
        <f aca="false">C1098+H1098*dt+0.5*Z1098*dt*dt</f>
        <v>565.904827142647</v>
      </c>
      <c r="D1099" s="70" t="n">
        <f aca="false">D1098+I1098*dt+0.5*AA1098*dt*dt</f>
        <v>-528.156374644195</v>
      </c>
      <c r="E1099" s="1" t="n">
        <f aca="false">SQRT(B1099^2+C1099^2)</f>
        <v>566.271462683743</v>
      </c>
      <c r="F1099" s="1" t="n">
        <f aca="false">ATAN2(C1099,B1099)*180/PI()</f>
        <v>2.06189245078572</v>
      </c>
      <c r="G1099" s="69" t="n">
        <f aca="false">G1098+Y1098*dt</f>
        <v>1.09659090645787</v>
      </c>
      <c r="H1099" s="69" t="n">
        <f aca="false">H1098+Z1098*dt</f>
        <v>58.1082383976116</v>
      </c>
      <c r="I1099" s="69" t="n">
        <f aca="false">I1098+AA1098*dt</f>
        <v>-85.4684313731373</v>
      </c>
      <c r="J1099" s="1" t="n">
        <f aca="false">SQRT(G1099^2+H1099^2+I1099^2)</f>
        <v>103.356773569392</v>
      </c>
      <c r="K1099" s="1" t="n">
        <f aca="false">IF(D1099&gt;=hwind,SQRT((G1099-vxw)^2+(H1099-vyw)^2+I1099^2),J1099)</f>
        <v>103.356773569392</v>
      </c>
      <c r="L1099" s="1" t="n">
        <f aca="false">J1099/1.467</f>
        <v>70.4545150438934</v>
      </c>
      <c r="M1099" s="70" t="n">
        <f aca="false">cd0+cdspin*(spin/1000)*EXP(-A1099/(tau*146.7/K1099))</f>
        <v>0.448853229153769</v>
      </c>
      <c r="N1099" s="71" t="n">
        <f aca="false">(romega/K1099)*EXP(-A1099/(tau*146.7/K1099))</f>
        <v>0.621722329589673</v>
      </c>
      <c r="O1099" s="71" t="n">
        <f aca="false">cl2_*N1099/(cl0+cl1_*N1099)</f>
        <v>0.342432493682814</v>
      </c>
      <c r="P1099" s="71" t="n">
        <f aca="false">IF(D1099&gt;=hwind,vxw,0)</f>
        <v>0</v>
      </c>
      <c r="Q1099" s="71" t="n">
        <f aca="false">IF(D1099&gt;=hwind,vyw,0)</f>
        <v>0</v>
      </c>
      <c r="R1099" s="70" t="n">
        <f aca="false">-const*$M1099*$K1099*(G1099-P1099)</f>
        <v>-0.273084275181271</v>
      </c>
      <c r="S1099" s="70" t="n">
        <f aca="false">-const*$M1099*$K1099*(H1099-Q1099)</f>
        <v>-14.4707074182563</v>
      </c>
      <c r="T1099" s="70" t="n">
        <f aca="false">-const*$M1099*$K1099*I1099</f>
        <v>21.284222306571</v>
      </c>
      <c r="U1099" s="72" t="n">
        <f aca="false">omega*EXP(-A1099/tau)*30/PI()</f>
        <v>4564.54900362362</v>
      </c>
      <c r="V1099" s="70" t="n">
        <f aca="false">const*($O1099/omega)*K1099*(wy*I1099-wz*(H1099-Q1099))</f>
        <v>0.221332396254862</v>
      </c>
      <c r="W1099" s="70" t="n">
        <f aca="false">const*($O1099/omega)*K1099*(wz*(G1099-P1099)-wx*I1099)</f>
        <v>16.0176812592947</v>
      </c>
      <c r="X1099" s="70" t="n">
        <f aca="false">const*($O1099/omega)*K1099*(wx*(H1099-Q1099)-wy*(G1099-P1099))</f>
        <v>10.8929336519648</v>
      </c>
      <c r="Y1099" s="70" t="n">
        <f aca="false">R1099+V1099</f>
        <v>-0.051751878926409</v>
      </c>
      <c r="Z1099" s="70" t="n">
        <f aca="false">S1099+W1099</f>
        <v>1.54697384103834</v>
      </c>
      <c r="AA1099" s="70" t="n">
        <f aca="false">T1099+X1099-32.174</f>
        <v>0.00315595853570727</v>
      </c>
      <c r="AB1099" s="0" t="n">
        <f aca="false">IF(($D1099-height)*($D1100-height)&lt;0,1,0)</f>
        <v>0</v>
      </c>
    </row>
    <row r="1100" customFormat="false" ht="12.75" hidden="false" customHeight="false" outlineLevel="0" collapsed="false">
      <c r="A1100" s="0" t="n">
        <f aca="false">A1099+dt</f>
        <v>10.6799999999998</v>
      </c>
      <c r="B1100" s="70" t="n">
        <f aca="false">B1099+G1099*dt+0.5*Y1099*dt*dt</f>
        <v>20.3848698353574</v>
      </c>
      <c r="C1100" s="70" t="n">
        <f aca="false">C1099+H1099*dt+0.5*Z1099*dt*dt</f>
        <v>566.485986875315</v>
      </c>
      <c r="D1100" s="70" t="n">
        <f aca="false">D1099+I1099*dt+0.5*AA1099*dt*dt</f>
        <v>-529.011058800129</v>
      </c>
      <c r="E1100" s="1" t="n">
        <f aca="false">SQRT(B1100^2+C1100^2)</f>
        <v>566.852640678602</v>
      </c>
      <c r="F1100" s="1" t="n">
        <f aca="false">ATAN2(C1100,B1100)*180/PI()</f>
        <v>2.06088639585839</v>
      </c>
      <c r="G1100" s="69" t="n">
        <f aca="false">G1099+Y1099*dt</f>
        <v>1.0960733876686</v>
      </c>
      <c r="H1100" s="69" t="n">
        <f aca="false">H1099+Z1099*dt</f>
        <v>58.123708136022</v>
      </c>
      <c r="I1100" s="69" t="n">
        <f aca="false">I1099+AA1099*dt</f>
        <v>-85.468399813552</v>
      </c>
      <c r="J1100" s="1" t="n">
        <f aca="false">SQRT(G1100^2+H1100^2+I1100^2)</f>
        <v>103.365440022484</v>
      </c>
      <c r="K1100" s="1" t="n">
        <f aca="false">IF(D1100&gt;=hwind,SQRT((G1100-vxw)^2+(H1100-vyw)^2+I1100^2),J1100)</f>
        <v>103.365440022484</v>
      </c>
      <c r="L1100" s="1" t="n">
        <f aca="false">J1100/1.467</f>
        <v>70.4604226465469</v>
      </c>
      <c r="M1100" s="70" t="n">
        <f aca="false">cd0+cdspin*(spin/1000)*EXP(-A1100/(tau*146.7/K1100))</f>
        <v>0.448815350221508</v>
      </c>
      <c r="N1100" s="71" t="n">
        <f aca="false">(romega/K1100)*EXP(-A1100/(tau*146.7/K1100))</f>
        <v>0.621511150338706</v>
      </c>
      <c r="O1100" s="71" t="n">
        <f aca="false">cl2_*N1100/(cl0+cl1_*N1100)</f>
        <v>0.342399138446741</v>
      </c>
      <c r="P1100" s="71" t="n">
        <f aca="false">IF(D1100&gt;=hwind,vxw,0)</f>
        <v>0</v>
      </c>
      <c r="Q1100" s="71" t="n">
        <f aca="false">IF(D1100&gt;=hwind,vyw,0)</f>
        <v>0</v>
      </c>
      <c r="R1100" s="70" t="n">
        <f aca="false">-const*$M1100*$K1100*(G1100-P1100)</f>
        <v>-0.272955247876397</v>
      </c>
      <c r="S1100" s="70" t="n">
        <f aca="false">-const*$M1100*$K1100*(H1100-Q1100)</f>
        <v>-14.4745519234886</v>
      </c>
      <c r="T1100" s="70" t="n">
        <f aca="false">-const*$M1100*$K1100*I1100</f>
        <v>21.2842027907721</v>
      </c>
      <c r="U1100" s="72" t="n">
        <f aca="false">omega*EXP(-A1100/tau)*30/PI()</f>
        <v>4563.02774084696</v>
      </c>
      <c r="V1100" s="70" t="n">
        <f aca="false">const*($O1100/omega)*K1100*(wy*I1100-wz*(H1100-Q1100))</f>
        <v>0.221720576593941</v>
      </c>
      <c r="W1100" s="70" t="n">
        <f aca="false">const*($O1100/omega)*K1100*(wz*(G1100-P1100)-wx*I1100)</f>
        <v>16.0174711252016</v>
      </c>
      <c r="X1100" s="70" t="n">
        <f aca="false">const*($O1100/omega)*K1100*(wx*(H1100-Q1100)-wy*(G1100-P1100))</f>
        <v>10.895697600673</v>
      </c>
      <c r="Y1100" s="70" t="n">
        <f aca="false">R1100+V1100</f>
        <v>-0.0512346712824565</v>
      </c>
      <c r="Z1100" s="70" t="n">
        <f aca="false">S1100+W1100</f>
        <v>1.54291920171301</v>
      </c>
      <c r="AA1100" s="70" t="n">
        <f aca="false">T1100+X1100-32.174</f>
        <v>0.00590039144510257</v>
      </c>
      <c r="AB1100" s="0" t="n">
        <f aca="false">IF(($D1100-height)*($D1101-height)&lt;0,1,0)</f>
        <v>0</v>
      </c>
    </row>
    <row r="1101" customFormat="false" ht="12.75" hidden="false" customHeight="false" outlineLevel="0" collapsed="false">
      <c r="A1101" s="0" t="n">
        <f aca="false">A1100+dt</f>
        <v>10.6899999999998</v>
      </c>
      <c r="B1101" s="70" t="n">
        <f aca="false">B1100+G1100*dt+0.5*Y1100*dt*dt</f>
        <v>20.3958280075005</v>
      </c>
      <c r="C1101" s="70" t="n">
        <f aca="false">C1100+H1100*dt+0.5*Z1100*dt*dt</f>
        <v>567.067301102636</v>
      </c>
      <c r="D1101" s="70" t="n">
        <f aca="false">D1100+I1100*dt+0.5*AA1100*dt*dt</f>
        <v>-529.865742503245</v>
      </c>
      <c r="E1101" s="1" t="n">
        <f aca="false">SQRT(B1101^2+C1101^2)</f>
        <v>567.433973057605</v>
      </c>
      <c r="F1101" s="1" t="n">
        <f aca="false">ATAN2(C1101,B1101)*180/PI()</f>
        <v>2.05988132144711</v>
      </c>
      <c r="G1101" s="69" t="n">
        <f aca="false">G1100+Y1100*dt</f>
        <v>1.09556104095578</v>
      </c>
      <c r="H1101" s="69" t="n">
        <f aca="false">H1100+Z1100*dt</f>
        <v>58.1391373280391</v>
      </c>
      <c r="I1101" s="69" t="n">
        <f aca="false">I1100+AA1100*dt</f>
        <v>-85.4683408096375</v>
      </c>
      <c r="J1101" s="1" t="n">
        <f aca="false">SQRT(G1101^2+H1101^2+I1101^2)</f>
        <v>103.374062626925</v>
      </c>
      <c r="K1101" s="1" t="n">
        <f aca="false">IF(D1101&gt;=hwind,SQRT((G1101-vxw)^2+(H1101-vyw)^2+I1101^2),J1101)</f>
        <v>103.374062626925</v>
      </c>
      <c r="L1101" s="1" t="n">
        <f aca="false">J1101/1.467</f>
        <v>70.4663003591854</v>
      </c>
      <c r="M1101" s="70" t="n">
        <f aca="false">cd0+cdspin*(spin/1000)*EXP(-A1101/(tau*146.7/K1101))</f>
        <v>0.448777490913299</v>
      </c>
      <c r="N1101" s="71" t="n">
        <f aca="false">(romega/K1101)*EXP(-A1101/(tau*146.7/K1101))</f>
        <v>0.62130035243001</v>
      </c>
      <c r="O1101" s="71" t="n">
        <f aca="false">cl2_*N1101/(cl0+cl1_*N1101)</f>
        <v>0.342365827315731</v>
      </c>
      <c r="P1101" s="71" t="n">
        <f aca="false">IF(D1101&gt;=hwind,vxw,0)</f>
        <v>0</v>
      </c>
      <c r="Q1101" s="71" t="n">
        <f aca="false">IF(D1101&gt;=hwind,vyw,0)</f>
        <v>0</v>
      </c>
      <c r="R1101" s="70" t="n">
        <f aca="false">-const*$M1101*$K1101*(G1101-P1101)</f>
        <v>-0.272827401057172</v>
      </c>
      <c r="S1101" s="70" t="n">
        <f aca="false">-const*$M1101*$K1101*(H1101-Q1101)</f>
        <v>-14.4783806140795</v>
      </c>
      <c r="T1101" s="70" t="n">
        <f aca="false">-const*$M1101*$K1101*I1101</f>
        <v>21.2841680418091</v>
      </c>
      <c r="U1101" s="72" t="n">
        <f aca="false">omega*EXP(-A1101/tau)*30/PI()</f>
        <v>4561.50698507339</v>
      </c>
      <c r="V1101" s="70" t="n">
        <f aca="false">const*($O1101/omega)*K1101*(wy*I1101-wz*(H1101-Q1101))</f>
        <v>0.22210805321198</v>
      </c>
      <c r="W1101" s="70" t="n">
        <f aca="false">const*($O1101/omega)*K1101*(wz*(G1101-P1101)-wx*I1101)</f>
        <v>16.0172507158267</v>
      </c>
      <c r="X1101" s="70" t="n">
        <f aca="false">const*($O1101/omega)*K1101*(wx*(H1101-Q1101)-wy*(G1101-P1101))</f>
        <v>10.8984503863216</v>
      </c>
      <c r="Y1101" s="70" t="n">
        <f aca="false">R1101+V1101</f>
        <v>-0.0507193478451927</v>
      </c>
      <c r="Z1101" s="70" t="n">
        <f aca="false">S1101+W1101</f>
        <v>1.53887010174713</v>
      </c>
      <c r="AA1101" s="70" t="n">
        <f aca="false">T1101+X1101-32.174</f>
        <v>0.00861842813067426</v>
      </c>
      <c r="AB1101" s="0" t="n">
        <f aca="false">IF(($D1101-height)*($D1102-height)&lt;0,1,0)</f>
        <v>0</v>
      </c>
    </row>
    <row r="1102" customFormat="false" ht="12.75" hidden="false" customHeight="false" outlineLevel="0" collapsed="false">
      <c r="A1102" s="0" t="n">
        <f aca="false">A1101+dt</f>
        <v>10.6999999999998</v>
      </c>
      <c r="B1102" s="70" t="n">
        <f aca="false">B1101+G1101*dt+0.5*Y1101*dt*dt</f>
        <v>20.4067810819427</v>
      </c>
      <c r="C1102" s="70" t="n">
        <f aca="false">C1101+H1101*dt+0.5*Z1101*dt*dt</f>
        <v>567.648769419421</v>
      </c>
      <c r="D1102" s="70" t="n">
        <f aca="false">D1101+I1101*dt+0.5*AA1101*dt*dt</f>
        <v>-530.72042548042</v>
      </c>
      <c r="E1102" s="1" t="n">
        <f aca="false">SQRT(B1102^2+C1102^2)</f>
        <v>568.015459417707</v>
      </c>
      <c r="F1102" s="1" t="n">
        <f aca="false">ATAN2(C1102,B1102)*180/PI()</f>
        <v>2.05887723203316</v>
      </c>
      <c r="G1102" s="69" t="n">
        <f aca="false">G1101+Y1101*dt</f>
        <v>1.09505384747733</v>
      </c>
      <c r="H1102" s="69" t="n">
        <f aca="false">H1101+Z1101*dt</f>
        <v>58.1545260290566</v>
      </c>
      <c r="I1102" s="69" t="n">
        <f aca="false">I1101+AA1101*dt</f>
        <v>-85.4682546253562</v>
      </c>
      <c r="J1102" s="1" t="n">
        <f aca="false">SQRT(G1102^2+H1102^2+I1102^2)</f>
        <v>103.382641624684</v>
      </c>
      <c r="K1102" s="1" t="n">
        <f aca="false">IF(D1102&gt;=hwind,SQRT((G1102-vxw)^2+(H1102-vyw)^2+I1102^2),J1102)</f>
        <v>103.382641624684</v>
      </c>
      <c r="L1102" s="1" t="n">
        <f aca="false">J1102/1.467</f>
        <v>70.4721483467511</v>
      </c>
      <c r="M1102" s="70" t="n">
        <f aca="false">cd0+cdspin*(spin/1000)*EXP(-A1102/(tau*146.7/K1102))</f>
        <v>0.448739651176227</v>
      </c>
      <c r="N1102" s="71" t="n">
        <f aca="false">(romega/K1102)*EXP(-A1102/(tau*146.7/K1102))</f>
        <v>0.621089933824116</v>
      </c>
      <c r="O1102" s="71" t="n">
        <f aca="false">cl2_*N1102/(cl0+cl1_*N1102)</f>
        <v>0.342332560043042</v>
      </c>
      <c r="P1102" s="71" t="n">
        <f aca="false">IF(D1102&gt;=hwind,vxw,0)</f>
        <v>0</v>
      </c>
      <c r="Q1102" s="71" t="n">
        <f aca="false">IF(D1102&gt;=hwind,vyw,0)</f>
        <v>0</v>
      </c>
      <c r="R1102" s="70" t="n">
        <f aca="false">-const*$M1102*$K1102*(G1102-P1102)</f>
        <v>-0.272700730817132</v>
      </c>
      <c r="S1102" s="70" t="n">
        <f aca="false">-const*$M1102*$K1102*(H1102-Q1102)</f>
        <v>-14.4821935332053</v>
      </c>
      <c r="T1102" s="70" t="n">
        <f aca="false">-const*$M1102*$K1102*I1102</f>
        <v>21.2841181752772</v>
      </c>
      <c r="U1102" s="72" t="n">
        <f aca="false">omega*EXP(-A1102/tau)*30/PI()</f>
        <v>4559.98673613393</v>
      </c>
      <c r="V1102" s="70" t="n">
        <f aca="false">const*($O1102/omega)*K1102*(wy*I1102-wz*(H1102-Q1102))</f>
        <v>0.222494823714863</v>
      </c>
      <c r="W1102" s="70" t="n">
        <f aca="false">const*($O1102/omega)*K1102*(wz*(G1102-P1102)-wx*I1102)</f>
        <v>16.01702010986</v>
      </c>
      <c r="X1102" s="70" t="n">
        <f aca="false">const*($O1102/omega)*K1102*(wx*(H1102-Q1102)-wy*(G1102-P1102))</f>
        <v>10.9011920365473</v>
      </c>
      <c r="Y1102" s="70" t="n">
        <f aca="false">R1102+V1102</f>
        <v>-0.0502059071022697</v>
      </c>
      <c r="Z1102" s="70" t="n">
        <f aca="false">S1102+W1102</f>
        <v>1.5348265766547</v>
      </c>
      <c r="AA1102" s="70" t="n">
        <f aca="false">T1102+X1102-32.174</f>
        <v>0.0113102118244441</v>
      </c>
      <c r="AB1102" s="0" t="n">
        <f aca="false">IF(($D1102-height)*($D1103-height)&lt;0,1,0)</f>
        <v>0</v>
      </c>
    </row>
    <row r="1103" customFormat="false" ht="12.75" hidden="false" customHeight="false" outlineLevel="0" collapsed="false">
      <c r="A1103" s="0" t="n">
        <f aca="false">A1102+dt</f>
        <v>10.7099999999998</v>
      </c>
      <c r="B1103" s="70" t="n">
        <f aca="false">B1102+G1102*dt+0.5*Y1102*dt*dt</f>
        <v>20.4177291101221</v>
      </c>
      <c r="C1103" s="70" t="n">
        <f aca="false">C1102+H1102*dt+0.5*Z1102*dt*dt</f>
        <v>568.23039142104</v>
      </c>
      <c r="D1103" s="70" t="n">
        <f aca="false">D1102+I1102*dt+0.5*AA1102*dt*dt</f>
        <v>-531.575107461163</v>
      </c>
      <c r="E1103" s="1" t="n">
        <f aca="false">SQRT(B1103^2+C1103^2)</f>
        <v>568.59709935641</v>
      </c>
      <c r="F1103" s="1" t="n">
        <f aca="false">ATAN2(C1103,B1103)*180/PI()</f>
        <v>2.05787413205405</v>
      </c>
      <c r="G1103" s="69" t="n">
        <f aca="false">G1102+Y1102*dt</f>
        <v>1.0945517884063</v>
      </c>
      <c r="H1103" s="69" t="n">
        <f aca="false">H1102+Z1102*dt</f>
        <v>58.1698742948232</v>
      </c>
      <c r="I1103" s="69" t="n">
        <f aca="false">I1102+AA1102*dt</f>
        <v>-85.468141523238</v>
      </c>
      <c r="J1103" s="1" t="n">
        <f aca="false">SQRT(G1103^2+H1103^2+I1103^2)</f>
        <v>103.391177256714</v>
      </c>
      <c r="K1103" s="1" t="n">
        <f aca="false">IF(D1103&gt;=hwind,SQRT((G1103-vxw)^2+(H1103-vyw)^2+I1103^2),J1103)</f>
        <v>103.391177256714</v>
      </c>
      <c r="L1103" s="1" t="n">
        <f aca="false">J1103/1.467</f>
        <v>70.4779667734929</v>
      </c>
      <c r="M1103" s="70" t="n">
        <f aca="false">cd0+cdspin*(spin/1000)*EXP(-A1103/(tau*146.7/K1103))</f>
        <v>0.448701830957469</v>
      </c>
      <c r="N1103" s="71" t="n">
        <f aca="false">(romega/K1103)*EXP(-A1103/(tau*146.7/K1103))</f>
        <v>0.620879892491659</v>
      </c>
      <c r="O1103" s="71" t="n">
        <f aca="false">cl2_*N1103/(cl0+cl1_*N1103)</f>
        <v>0.342299336382865</v>
      </c>
      <c r="P1103" s="71" t="n">
        <f aca="false">IF(D1103&gt;=hwind,vxw,0)</f>
        <v>0</v>
      </c>
      <c r="Q1103" s="71" t="n">
        <f aca="false">IF(D1103&gt;=hwind,vyw,0)</f>
        <v>0</v>
      </c>
      <c r="R1103" s="70" t="n">
        <f aca="false">-const*$M1103*$K1103*(G1103-P1103)</f>
        <v>-0.272575233246509</v>
      </c>
      <c r="S1103" s="70" t="n">
        <f aca="false">-const*$M1103*$K1103*(H1103-Q1103)</f>
        <v>-14.4859907240367</v>
      </c>
      <c r="T1103" s="70" t="n">
        <f aca="false">-const*$M1103*$K1103*I1103</f>
        <v>21.2840533062054</v>
      </c>
      <c r="U1103" s="72" t="n">
        <f aca="false">omega*EXP(-A1103/tau)*30/PI()</f>
        <v>4558.46699385967</v>
      </c>
      <c r="V1103" s="70" t="n">
        <f aca="false">const*($O1103/omega)*K1103*(wy*I1103-wz*(H1103-Q1103))</f>
        <v>0.222880885740488</v>
      </c>
      <c r="W1103" s="70" t="n">
        <f aca="false">const*($O1103/omega)*K1103*(wz*(G1103-P1103)-wx*I1103)</f>
        <v>16.0167793855917</v>
      </c>
      <c r="X1103" s="70" t="n">
        <f aca="false">const*($O1103/omega)*K1103*(wx*(H1103-Q1103)-wy*(G1103-P1103))</f>
        <v>10.9039225789938</v>
      </c>
      <c r="Y1103" s="70" t="n">
        <f aca="false">R1103+V1103</f>
        <v>-0.0496943475060206</v>
      </c>
      <c r="Z1103" s="70" t="n">
        <f aca="false">S1103+W1103</f>
        <v>1.530788661555</v>
      </c>
      <c r="AA1103" s="70" t="n">
        <f aca="false">T1103+X1103-32.174</f>
        <v>0.0139758851991942</v>
      </c>
      <c r="AB1103" s="0" t="n">
        <f aca="false">IF(($D1103-height)*($D1104-height)&lt;0,1,0)</f>
        <v>0</v>
      </c>
    </row>
    <row r="1104" customFormat="false" ht="12.75" hidden="false" customHeight="false" outlineLevel="0" collapsed="false">
      <c r="A1104" s="0" t="n">
        <f aca="false">A1103+dt</f>
        <v>10.7199999999998</v>
      </c>
      <c r="B1104" s="70" t="n">
        <f aca="false">B1103+G1103*dt+0.5*Y1103*dt*dt</f>
        <v>20.4286721432888</v>
      </c>
      <c r="C1104" s="70" t="n">
        <f aca="false">C1103+H1103*dt+0.5*Z1103*dt*dt</f>
        <v>568.812166703422</v>
      </c>
      <c r="D1104" s="70" t="n">
        <f aca="false">D1103+I1103*dt+0.5*AA1103*dt*dt</f>
        <v>-532.429788177601</v>
      </c>
      <c r="E1104" s="1" t="n">
        <f aca="false">SQRT(B1104^2+C1104^2)</f>
        <v>569.17889247176</v>
      </c>
      <c r="F1104" s="1" t="n">
        <f aca="false">ATAN2(C1104,B1104)*180/PI()</f>
        <v>2.05687202590379</v>
      </c>
      <c r="G1104" s="69" t="n">
        <f aca="false">G1103+Y1103*dt</f>
        <v>1.09405484493124</v>
      </c>
      <c r="H1104" s="69" t="n">
        <f aca="false">H1103+Z1103*dt</f>
        <v>58.1851821814387</v>
      </c>
      <c r="I1104" s="69" t="n">
        <f aca="false">I1103+AA1103*dt</f>
        <v>-85.468001764386</v>
      </c>
      <c r="J1104" s="1" t="n">
        <f aca="false">SQRT(G1104^2+H1104^2+I1104^2)</f>
        <v>103.399669762954</v>
      </c>
      <c r="K1104" s="1" t="n">
        <f aca="false">IF(D1104&gt;=hwind,SQRT((G1104-vxw)^2+(H1104-vyw)^2+I1104^2),J1104)</f>
        <v>103.399669762954</v>
      </c>
      <c r="L1104" s="1" t="n">
        <f aca="false">J1104/1.467</f>
        <v>70.4837558029682</v>
      </c>
      <c r="M1104" s="70" t="n">
        <f aca="false">cd0+cdspin*(spin/1000)*EXP(-A1104/(tau*146.7/K1104))</f>
        <v>0.448664030204294</v>
      </c>
      <c r="N1104" s="71" t="n">
        <f aca="false">(romega/K1104)*EXP(-A1104/(tau*146.7/K1104))</f>
        <v>0.620670226413324</v>
      </c>
      <c r="O1104" s="71" t="n">
        <f aca="false">cl2_*N1104/(cl0+cl1_*N1104)</f>
        <v>0.342266156090322</v>
      </c>
      <c r="P1104" s="71" t="n">
        <f aca="false">IF(D1104&gt;=hwind,vxw,0)</f>
        <v>0</v>
      </c>
      <c r="Q1104" s="71" t="n">
        <f aca="false">IF(D1104&gt;=hwind,vyw,0)</f>
        <v>0</v>
      </c>
      <c r="R1104" s="70" t="n">
        <f aca="false">-const*$M1104*$K1104*(G1104-P1104)</f>
        <v>-0.272450904432382</v>
      </c>
      <c r="S1104" s="70" t="n">
        <f aca="false">-const*$M1104*$K1104*(H1104-Q1104)</f>
        <v>-14.4897722297388</v>
      </c>
      <c r="T1104" s="70" t="n">
        <f aca="false">-const*$M1104*$K1104*I1104</f>
        <v>21.2839735490581</v>
      </c>
      <c r="U1104" s="72" t="n">
        <f aca="false">omega*EXP(-A1104/tau)*30/PI()</f>
        <v>4556.94775808174</v>
      </c>
      <c r="V1104" s="70" t="n">
        <f aca="false">const*($O1104/omega)*K1104*(wy*I1104-wz*(H1104-Q1104))</f>
        <v>0.223266236958575</v>
      </c>
      <c r="W1104" s="70" t="n">
        <f aca="false">const*($O1104/omega)*K1104*(wz*(G1104-P1104)-wx*I1104)</f>
        <v>16.0165286209137</v>
      </c>
      <c r="X1104" s="70" t="n">
        <f aca="false">const*($O1104/omega)*K1104*(wx*(H1104-Q1104)-wy*(G1104-P1104))</f>
        <v>10.9066420413116</v>
      </c>
      <c r="Y1104" s="70" t="n">
        <f aca="false">R1104+V1104</f>
        <v>-0.0491846674738076</v>
      </c>
      <c r="Z1104" s="70" t="n">
        <f aca="false">S1104+W1104</f>
        <v>1.52675639117486</v>
      </c>
      <c r="AA1104" s="70" t="n">
        <f aca="false">T1104+X1104-32.174</f>
        <v>0.0166155903696108</v>
      </c>
      <c r="AB1104" s="0" t="n">
        <f aca="false">IF(($D1104-height)*($D1105-height)&lt;0,1,0)</f>
        <v>0</v>
      </c>
    </row>
    <row r="1105" customFormat="false" ht="12.75" hidden="false" customHeight="false" outlineLevel="0" collapsed="false">
      <c r="A1105" s="0" t="n">
        <f aca="false">A1104+dt</f>
        <v>10.7299999999998</v>
      </c>
      <c r="B1105" s="70" t="n">
        <f aca="false">B1104+G1104*dt+0.5*Y1104*dt*dt</f>
        <v>20.4396102325047</v>
      </c>
      <c r="C1105" s="70" t="n">
        <f aca="false">C1104+H1104*dt+0.5*Z1104*dt*dt</f>
        <v>569.394094863056</v>
      </c>
      <c r="D1105" s="70" t="n">
        <f aca="false">D1104+I1104*dt+0.5*AA1104*dt*dt</f>
        <v>-533.284467364465</v>
      </c>
      <c r="E1105" s="1" t="n">
        <f aca="false">SQRT(B1105^2+C1105^2)</f>
        <v>569.760838362356</v>
      </c>
      <c r="F1105" s="1" t="n">
        <f aca="false">ATAN2(C1105,B1105)*180/PI()</f>
        <v>2.05587091793305</v>
      </c>
      <c r="G1105" s="69" t="n">
        <f aca="false">G1104+Y1104*dt</f>
        <v>1.09356299825651</v>
      </c>
      <c r="H1105" s="69" t="n">
        <f aca="false">H1104+Z1104*dt</f>
        <v>58.2004497453505</v>
      </c>
      <c r="I1105" s="69" t="n">
        <f aca="false">I1104+AA1104*dt</f>
        <v>-85.4678356084823</v>
      </c>
      <c r="J1105" s="1" t="n">
        <f aca="false">SQRT(G1105^2+H1105^2+I1105^2)</f>
        <v>103.408119382333</v>
      </c>
      <c r="K1105" s="1" t="n">
        <f aca="false">IF(D1105&gt;=hwind,SQRT((G1105-vxw)^2+(H1105-vyw)^2+I1105^2),J1105)</f>
        <v>103.408119382333</v>
      </c>
      <c r="L1105" s="1" t="n">
        <f aca="false">J1105/1.467</f>
        <v>70.4895155980455</v>
      </c>
      <c r="M1105" s="70" t="n">
        <f aca="false">cd0+cdspin*(spin/1000)*EXP(-A1105/(tau*146.7/K1105))</f>
        <v>0.448626248864062</v>
      </c>
      <c r="N1105" s="71" t="n">
        <f aca="false">(romega/K1105)*EXP(-A1105/(tau*146.7/K1105))</f>
        <v>0.620460933579802</v>
      </c>
      <c r="O1105" s="71" t="n">
        <f aca="false">cl2_*N1105/(cl0+cl1_*N1105)</f>
        <v>0.342233018921464</v>
      </c>
      <c r="P1105" s="71" t="n">
        <f aca="false">IF(D1105&gt;=hwind,vxw,0)</f>
        <v>0</v>
      </c>
      <c r="Q1105" s="71" t="n">
        <f aca="false">IF(D1105&gt;=hwind,vyw,0)</f>
        <v>0</v>
      </c>
      <c r="R1105" s="70" t="n">
        <f aca="false">-const*$M1105*$K1105*(G1105-P1105)</f>
        <v>-0.272327740458835</v>
      </c>
      <c r="S1105" s="70" t="n">
        <f aca="false">-const*$M1105*$K1105*(H1105-Q1105)</f>
        <v>-14.4935380934694</v>
      </c>
      <c r="T1105" s="70" t="n">
        <f aca="false">-const*$M1105*$K1105*I1105</f>
        <v>21.2838790177369</v>
      </c>
      <c r="U1105" s="72" t="n">
        <f aca="false">omega*EXP(-A1105/tau)*30/PI()</f>
        <v>4555.42902863135</v>
      </c>
      <c r="V1105" s="70" t="n">
        <f aca="false">const*($O1105/omega)*K1105*(wy*I1105-wz*(H1105-Q1105))</f>
        <v>0.223650875070464</v>
      </c>
      <c r="W1105" s="70" t="n">
        <f aca="false">const*($O1105/omega)*K1105*(wz*(G1105-P1105)-wx*I1105)</f>
        <v>16.0162678933203</v>
      </c>
      <c r="X1105" s="70" t="n">
        <f aca="false">const*($O1105/omega)*K1105*(wx*(H1105-Q1105)-wy*(G1105-P1105))</f>
        <v>10.9093504511565</v>
      </c>
      <c r="Y1105" s="70" t="n">
        <f aca="false">R1105+V1105</f>
        <v>-0.0486768653883702</v>
      </c>
      <c r="Z1105" s="70" t="n">
        <f aca="false">S1105+W1105</f>
        <v>1.52272979985097</v>
      </c>
      <c r="AA1105" s="70" t="n">
        <f aca="false">T1105+X1105-32.174</f>
        <v>0.0192294688933785</v>
      </c>
      <c r="AB1105" s="0" t="n">
        <f aca="false">IF(($D1105-height)*($D1106-height)&lt;0,1,0)</f>
        <v>0</v>
      </c>
    </row>
    <row r="1106" customFormat="false" ht="12.75" hidden="false" customHeight="false" outlineLevel="0" collapsed="false">
      <c r="A1106" s="0" t="n">
        <f aca="false">A1105+dt</f>
        <v>10.7399999999998</v>
      </c>
      <c r="B1106" s="70" t="n">
        <f aca="false">B1105+G1105*dt+0.5*Y1105*dt*dt</f>
        <v>20.450543428644</v>
      </c>
      <c r="C1106" s="70" t="n">
        <f aca="false">C1105+H1105*dt+0.5*Z1105*dt*dt</f>
        <v>569.976175496999</v>
      </c>
      <c r="D1106" s="70" t="n">
        <f aca="false">D1105+I1105*dt+0.5*AA1105*dt*dt</f>
        <v>-534.139144759076</v>
      </c>
      <c r="E1106" s="1" t="n">
        <f aca="false">SQRT(B1106^2+C1106^2)</f>
        <v>570.342936627353</v>
      </c>
      <c r="F1106" s="1" t="n">
        <f aca="false">ATAN2(C1106,B1106)*180/PI()</f>
        <v>2.05487081244946</v>
      </c>
      <c r="G1106" s="69" t="n">
        <f aca="false">G1105+Y1105*dt</f>
        <v>1.09307622960262</v>
      </c>
      <c r="H1106" s="69" t="n">
        <f aca="false">H1105+Z1105*dt</f>
        <v>58.215677043349</v>
      </c>
      <c r="I1106" s="69" t="n">
        <f aca="false">I1105+AA1105*dt</f>
        <v>-85.4676433137934</v>
      </c>
      <c r="J1106" s="1" t="n">
        <f aca="false">SQRT(G1106^2+H1106^2+I1106^2)</f>
        <v>103.416526352769</v>
      </c>
      <c r="K1106" s="1" t="n">
        <f aca="false">IF(D1106&gt;=hwind,SQRT((G1106-vxw)^2+(H1106-vyw)^2+I1106^2),J1106)</f>
        <v>103.416526352769</v>
      </c>
      <c r="L1106" s="1" t="n">
        <f aca="false">J1106/1.467</f>
        <v>70.4952463209062</v>
      </c>
      <c r="M1106" s="70" t="n">
        <f aca="false">cd0+cdspin*(spin/1000)*EXP(-A1106/(tau*146.7/K1106))</f>
        <v>0.448588486884228</v>
      </c>
      <c r="N1106" s="71" t="n">
        <f aca="false">(romega/K1106)*EXP(-A1106/(tau*146.7/K1106))</f>
        <v>0.620252011991738</v>
      </c>
      <c r="O1106" s="71" t="n">
        <f aca="false">cl2_*N1106/(cl0+cl1_*N1106)</f>
        <v>0.342199924633263</v>
      </c>
      <c r="P1106" s="71" t="n">
        <f aca="false">IF(D1106&gt;=hwind,vxw,0)</f>
        <v>0</v>
      </c>
      <c r="Q1106" s="71" t="n">
        <f aca="false">IF(D1106&gt;=hwind,vyw,0)</f>
        <v>0</v>
      </c>
      <c r="R1106" s="70" t="n">
        <f aca="false">-const*$M1106*$K1106*(G1106-P1106)</f>
        <v>-0.272205737407097</v>
      </c>
      <c r="S1106" s="70" t="n">
        <f aca="false">-const*$M1106*$K1106*(H1106-Q1106)</f>
        <v>-14.4972883583784</v>
      </c>
      <c r="T1106" s="70" t="n">
        <f aca="false">-const*$M1106*$K1106*I1106</f>
        <v>21.2837698255826</v>
      </c>
      <c r="U1106" s="72" t="n">
        <f aca="false">omega*EXP(-A1106/tau)*30/PI()</f>
        <v>4553.91080533975</v>
      </c>
      <c r="V1106" s="70" t="n">
        <f aca="false">const*($O1106/omega)*K1106*(wy*I1106-wz*(H1106-Q1106))</f>
        <v>0.224034797808928</v>
      </c>
      <c r="W1106" s="70" t="n">
        <f aca="false">const*($O1106/omega)*K1106*(wz*(G1106-P1106)-wx*I1106)</f>
        <v>16.0159972799106</v>
      </c>
      <c r="X1106" s="70" t="n">
        <f aca="false">const*($O1106/omega)*K1106*(wx*(H1106-Q1106)-wy*(G1106-P1106))</f>
        <v>10.9120478361898</v>
      </c>
      <c r="Y1106" s="70" t="n">
        <f aca="false">R1106+V1106</f>
        <v>-0.048170939598169</v>
      </c>
      <c r="Z1106" s="70" t="n">
        <f aca="false">S1106+W1106</f>
        <v>1.51870892153218</v>
      </c>
      <c r="AA1106" s="70" t="n">
        <f aca="false">T1106+X1106-32.174</f>
        <v>0.0218176617723387</v>
      </c>
      <c r="AB1106" s="0" t="n">
        <f aca="false">IF(($D1106-height)*($D1107-height)&lt;0,1,0)</f>
        <v>0</v>
      </c>
    </row>
    <row r="1107" customFormat="false" ht="12.75" hidden="false" customHeight="false" outlineLevel="0" collapsed="false">
      <c r="A1107" s="0" t="n">
        <f aca="false">A1106+dt</f>
        <v>10.7499999999998</v>
      </c>
      <c r="B1107" s="70" t="n">
        <f aca="false">B1106+G1106*dt+0.5*Y1106*dt*dt</f>
        <v>20.4614717823931</v>
      </c>
      <c r="C1107" s="70" t="n">
        <f aca="false">C1106+H1106*dt+0.5*Z1106*dt*dt</f>
        <v>570.558408202879</v>
      </c>
      <c r="D1107" s="70" t="n">
        <f aca="false">D1106+I1106*dt+0.5*AA1106*dt*dt</f>
        <v>-534.993820101331</v>
      </c>
      <c r="E1107" s="1" t="n">
        <f aca="false">SQRT(B1107^2+C1107^2)</f>
        <v>570.925186866462</v>
      </c>
      <c r="F1107" s="1" t="n">
        <f aca="false">ATAN2(C1107,B1107)*180/PI()</f>
        <v>2.05387171371777</v>
      </c>
      <c r="G1107" s="69" t="n">
        <f aca="false">G1106+Y1106*dt</f>
        <v>1.09259452020664</v>
      </c>
      <c r="H1107" s="69" t="n">
        <f aca="false">H1106+Z1106*dt</f>
        <v>58.2308641325643</v>
      </c>
      <c r="I1107" s="69" t="n">
        <f aca="false">I1106+AA1106*dt</f>
        <v>-85.4674251371756</v>
      </c>
      <c r="J1107" s="1" t="n">
        <f aca="false">SQRT(G1107^2+H1107^2+I1107^2)</f>
        <v>103.42489091118</v>
      </c>
      <c r="K1107" s="1" t="n">
        <f aca="false">IF(D1107&gt;=hwind,SQRT((G1107-vxw)^2+(H1107-vyw)^2+I1107^2),J1107)</f>
        <v>103.42489091118</v>
      </c>
      <c r="L1107" s="1" t="n">
        <f aca="false">J1107/1.467</f>
        <v>70.500948133047</v>
      </c>
      <c r="M1107" s="70" t="n">
        <f aca="false">cd0+cdspin*(spin/1000)*EXP(-A1107/(tau*146.7/K1107))</f>
        <v>0.448550744212337</v>
      </c>
      <c r="N1107" s="71" t="n">
        <f aca="false">(romega/K1107)*EXP(-A1107/(tau*146.7/K1107))</f>
        <v>0.620043459659684</v>
      </c>
      <c r="O1107" s="71" t="n">
        <f aca="false">cl2_*N1107/(cl0+cl1_*N1107)</f>
        <v>0.34216687298362</v>
      </c>
      <c r="P1107" s="71" t="n">
        <f aca="false">IF(D1107&gt;=hwind,vxw,0)</f>
        <v>0</v>
      </c>
      <c r="Q1107" s="71" t="n">
        <f aca="false">IF(D1107&gt;=hwind,vyw,0)</f>
        <v>0</v>
      </c>
      <c r="R1107" s="70" t="n">
        <f aca="false">-const*$M1107*$K1107*(G1107-P1107)</f>
        <v>-0.272084891355703</v>
      </c>
      <c r="S1107" s="70" t="n">
        <f aca="false">-const*$M1107*$K1107*(H1107-Q1107)</f>
        <v>-14.5010230676069</v>
      </c>
      <c r="T1107" s="70" t="n">
        <f aca="false">-const*$M1107*$K1107*I1107</f>
        <v>21.2836460853767</v>
      </c>
      <c r="U1107" s="72" t="n">
        <f aca="false">omega*EXP(-A1107/tau)*30/PI()</f>
        <v>4552.39308803824</v>
      </c>
      <c r="V1107" s="70" t="n">
        <f aca="false">const*($O1107/omega)*K1107*(wy*I1107-wz*(H1107-Q1107))</f>
        <v>0.224418002937973</v>
      </c>
      <c r="W1107" s="70" t="n">
        <f aca="false">const*($O1107/omega)*K1107*(wz*(G1107-P1107)-wx*I1107)</f>
        <v>16.0157168573887</v>
      </c>
      <c r="X1107" s="70" t="n">
        <f aca="false">const*($O1107/omega)*K1107*(wx*(H1107-Q1107)-wy*(G1107-P1107))</f>
        <v>10.914734224077</v>
      </c>
      <c r="Y1107" s="70" t="n">
        <f aca="false">R1107+V1107</f>
        <v>-0.0476668884177294</v>
      </c>
      <c r="Z1107" s="70" t="n">
        <f aca="false">S1107+W1107</f>
        <v>1.51469378978176</v>
      </c>
      <c r="AA1107" s="70" t="n">
        <f aca="false">T1107+X1107-32.174</f>
        <v>0.0243803094536545</v>
      </c>
      <c r="AB1107" s="0" t="n">
        <f aca="false">IF(($D1107-height)*($D1108-height)&lt;0,1,0)</f>
        <v>0</v>
      </c>
    </row>
    <row r="1108" customFormat="false" ht="12.75" hidden="false" customHeight="false" outlineLevel="0" collapsed="false">
      <c r="A1108" s="0" t="n">
        <f aca="false">A1107+dt</f>
        <v>10.7599999999998</v>
      </c>
      <c r="B1108" s="70" t="n">
        <f aca="false">B1107+G1107*dt+0.5*Y1107*dt*dt</f>
        <v>20.4723953442507</v>
      </c>
      <c r="C1108" s="70" t="n">
        <f aca="false">C1107+H1107*dt+0.5*Z1107*dt*dt</f>
        <v>571.140792578894</v>
      </c>
      <c r="D1108" s="70" t="n">
        <f aca="false">D1107+I1107*dt+0.5*AA1107*dt*dt</f>
        <v>-535.848493133688</v>
      </c>
      <c r="E1108" s="1" t="n">
        <f aca="false">SQRT(B1108^2+C1108^2)</f>
        <v>571.507588679956</v>
      </c>
      <c r="F1108" s="1" t="n">
        <f aca="false">ATAN2(C1108,B1108)*180/PI()</f>
        <v>2.0528736259601</v>
      </c>
      <c r="G1108" s="69" t="n">
        <f aca="false">G1107+Y1107*dt</f>
        <v>1.09211785132246</v>
      </c>
      <c r="H1108" s="69" t="n">
        <f aca="false">H1107+Z1107*dt</f>
        <v>58.2460110704621</v>
      </c>
      <c r="I1108" s="69" t="n">
        <f aca="false">I1107+AA1107*dt</f>
        <v>-85.4671813340811</v>
      </c>
      <c r="J1108" s="1" t="n">
        <f aca="false">SQRT(G1108^2+H1108^2+I1108^2)</f>
        <v>103.433213293479</v>
      </c>
      <c r="K1108" s="1" t="n">
        <f aca="false">IF(D1108&gt;=hwind,SQRT((G1108-vxw)^2+(H1108-vyw)^2+I1108^2),J1108)</f>
        <v>103.433213293479</v>
      </c>
      <c r="L1108" s="1" t="n">
        <f aca="false">J1108/1.467</f>
        <v>70.5066211952821</v>
      </c>
      <c r="M1108" s="70" t="n">
        <f aca="false">cd0+cdspin*(spin/1000)*EXP(-A1108/(tau*146.7/K1108))</f>
        <v>0.448513020796029</v>
      </c>
      <c r="N1108" s="71" t="n">
        <f aca="false">(romega/K1108)*EXP(-A1108/(tau*146.7/K1108))</f>
        <v>0.619835274604053</v>
      </c>
      <c r="O1108" s="71" t="n">
        <f aca="false">cl2_*N1108/(cl0+cl1_*N1108)</f>
        <v>0.342133863731349</v>
      </c>
      <c r="P1108" s="71" t="n">
        <f aca="false">IF(D1108&gt;=hwind,vxw,0)</f>
        <v>0</v>
      </c>
      <c r="Q1108" s="71" t="n">
        <f aca="false">IF(D1108&gt;=hwind,vyw,0)</f>
        <v>0</v>
      </c>
      <c r="R1108" s="70" t="n">
        <f aca="false">-const*$M1108*$K1108*(G1108-P1108)</f>
        <v>-0.271965198380631</v>
      </c>
      <c r="S1108" s="70" t="n">
        <f aca="false">-const*$M1108*$K1108*(H1108-Q1108)</f>
        <v>-14.5047422642865</v>
      </c>
      <c r="T1108" s="70" t="n">
        <f aca="false">-const*$M1108*$K1108*I1108</f>
        <v>21.2835079093433</v>
      </c>
      <c r="U1108" s="72" t="n">
        <f aca="false">omega*EXP(-A1108/tau)*30/PI()</f>
        <v>4550.87587655819</v>
      </c>
      <c r="V1108" s="70" t="n">
        <f aca="false">const*($O1108/omega)*K1108*(wy*I1108-wz*(H1108-Q1108))</f>
        <v>0.22480048825265</v>
      </c>
      <c r="W1108" s="70" t="n">
        <f aca="false">const*($O1108/omega)*K1108*(wz*(G1108-P1108)-wx*I1108)</f>
        <v>16.0154267020662</v>
      </c>
      <c r="X1108" s="70" t="n">
        <f aca="false">const*($O1108/omega)*K1108*(wx*(H1108-Q1108)-wy*(G1108-P1108))</f>
        <v>10.9174096424875</v>
      </c>
      <c r="Y1108" s="70" t="n">
        <f aca="false">R1108+V1108</f>
        <v>-0.0471647101279813</v>
      </c>
      <c r="Z1108" s="70" t="n">
        <f aca="false">S1108+W1108</f>
        <v>1.51068443777973</v>
      </c>
      <c r="AA1108" s="70" t="n">
        <f aca="false">T1108+X1108-32.174</f>
        <v>0.0269175518308913</v>
      </c>
      <c r="AB1108" s="0" t="n">
        <f aca="false">IF(($D1108-height)*($D1109-height)&lt;0,1,0)</f>
        <v>0</v>
      </c>
    </row>
    <row r="1109" customFormat="false" ht="12.75" hidden="false" customHeight="false" outlineLevel="0" collapsed="false">
      <c r="A1109" s="0" t="n">
        <f aca="false">A1108+dt</f>
        <v>10.7699999999998</v>
      </c>
      <c r="B1109" s="70" t="n">
        <f aca="false">B1108+G1108*dt+0.5*Y1108*dt*dt</f>
        <v>20.4833141645284</v>
      </c>
      <c r="C1109" s="70" t="n">
        <f aca="false">C1108+H1108*dt+0.5*Z1108*dt*dt</f>
        <v>571.72332822382</v>
      </c>
      <c r="D1109" s="70" t="n">
        <f aca="false">D1108+I1108*dt+0.5*AA1108*dt*dt</f>
        <v>-536.703163601151</v>
      </c>
      <c r="E1109" s="1" t="n">
        <f aca="false">SQRT(B1109^2+C1109^2)</f>
        <v>572.090141668675</v>
      </c>
      <c r="F1109" s="1" t="n">
        <f aca="false">ATAN2(C1109,B1109)*180/PI()</f>
        <v>2.05187655335618</v>
      </c>
      <c r="G1109" s="69" t="n">
        <f aca="false">G1108+Y1108*dt</f>
        <v>1.09164620422118</v>
      </c>
      <c r="H1109" s="69" t="n">
        <f aca="false">H1108+Z1108*dt</f>
        <v>58.2611179148399</v>
      </c>
      <c r="I1109" s="69" t="n">
        <f aca="false">I1108+AA1108*dt</f>
        <v>-85.4669121585628</v>
      </c>
      <c r="J1109" s="1" t="n">
        <f aca="false">SQRT(G1109^2+H1109^2+I1109^2)</f>
        <v>103.441493734582</v>
      </c>
      <c r="K1109" s="1" t="n">
        <f aca="false">IF(D1109&gt;=hwind,SQRT((G1109-vxw)^2+(H1109-vyw)^2+I1109^2),J1109)</f>
        <v>103.441493734582</v>
      </c>
      <c r="L1109" s="1" t="n">
        <f aca="false">J1109/1.467</f>
        <v>70.512265667745</v>
      </c>
      <c r="M1109" s="70" t="n">
        <f aca="false">cd0+cdspin*(spin/1000)*EXP(-A1109/(tau*146.7/K1109))</f>
        <v>0.448475316583036</v>
      </c>
      <c r="N1109" s="71" t="n">
        <f aca="false">(romega/K1109)*EXP(-A1109/(tau*146.7/K1109))</f>
        <v>0.619627454855064</v>
      </c>
      <c r="O1109" s="71" t="n">
        <f aca="false">cl2_*N1109/(cl0+cl1_*N1109)</f>
        <v>0.342100896636187</v>
      </c>
      <c r="P1109" s="71" t="n">
        <f aca="false">IF(D1109&gt;=hwind,vxw,0)</f>
        <v>0</v>
      </c>
      <c r="Q1109" s="71" t="n">
        <f aca="false">IF(D1109&gt;=hwind,vyw,0)</f>
        <v>0</v>
      </c>
      <c r="R1109" s="70" t="n">
        <f aca="false">-const*$M1109*$K1109*(G1109-P1109)</f>
        <v>-0.271846654555455</v>
      </c>
      <c r="S1109" s="70" t="n">
        <f aca="false">-const*$M1109*$K1109*(H1109-Q1109)</f>
        <v>-14.5084459915377</v>
      </c>
      <c r="T1109" s="70" t="n">
        <f aca="false">-const*$M1109*$K1109*I1109</f>
        <v>21.2833554091512</v>
      </c>
      <c r="U1109" s="72" t="n">
        <f aca="false">omega*EXP(-A1109/tau)*30/PI()</f>
        <v>4549.35917073102</v>
      </c>
      <c r="V1109" s="70" t="n">
        <f aca="false">const*($O1109/omega)*K1109*(wy*I1109-wz*(H1109-Q1109))</f>
        <v>0.225182251578856</v>
      </c>
      <c r="W1109" s="70" t="n">
        <f aca="false">const*($O1109/omega)*K1109*(wz*(G1109-P1109)-wx*I1109)</f>
        <v>16.0151268898627</v>
      </c>
      <c r="X1109" s="70" t="n">
        <f aca="false">const*($O1109/omega)*K1109*(wx*(H1109-Q1109)-wy*(G1109-P1109))</f>
        <v>10.9200741190941</v>
      </c>
      <c r="Y1109" s="70" t="n">
        <f aca="false">R1109+V1109</f>
        <v>-0.0466644029765994</v>
      </c>
      <c r="Z1109" s="70" t="n">
        <f aca="false">S1109+W1109</f>
        <v>1.50668089832506</v>
      </c>
      <c r="AA1109" s="70" t="n">
        <f aca="false">T1109+X1109-32.174</f>
        <v>0.0294295282452381</v>
      </c>
      <c r="AB1109" s="0" t="n">
        <f aca="false">IF(($D1109-height)*($D1110-height)&lt;0,1,0)</f>
        <v>0</v>
      </c>
    </row>
    <row r="1110" customFormat="false" ht="12.75" hidden="false" customHeight="false" outlineLevel="0" collapsed="false">
      <c r="A1110" s="0" t="n">
        <f aca="false">A1109+dt</f>
        <v>10.7799999999998</v>
      </c>
      <c r="B1110" s="70" t="n">
        <f aca="false">B1109+G1109*dt+0.5*Y1109*dt*dt</f>
        <v>20.4942282933505</v>
      </c>
      <c r="C1110" s="70" t="n">
        <f aca="false">C1109+H1109*dt+0.5*Z1109*dt*dt</f>
        <v>572.306014737014</v>
      </c>
      <c r="D1110" s="70" t="n">
        <f aca="false">D1109+I1109*dt+0.5*AA1109*dt*dt</f>
        <v>-537.55783125126</v>
      </c>
      <c r="E1110" s="1" t="n">
        <f aca="false">SQRT(B1110^2+C1110^2)</f>
        <v>572.672845434025</v>
      </c>
      <c r="F1110" s="1" t="n">
        <f aca="false">ATAN2(C1110,B1110)*180/PI()</f>
        <v>2.05088050004352</v>
      </c>
      <c r="G1110" s="69" t="n">
        <f aca="false">G1109+Y1109*dt</f>
        <v>1.09117956019142</v>
      </c>
      <c r="H1110" s="69" t="n">
        <f aca="false">H1109+Z1109*dt</f>
        <v>58.2761847238232</v>
      </c>
      <c r="I1110" s="69" t="n">
        <f aca="false">I1109+AA1109*dt</f>
        <v>-85.4666178632803</v>
      </c>
      <c r="J1110" s="1" t="n">
        <f aca="false">SQRT(G1110^2+H1110^2+I1110^2)</f>
        <v>103.449732468411</v>
      </c>
      <c r="K1110" s="1" t="n">
        <f aca="false">IF(D1110&gt;=hwind,SQRT((G1110-vxw)^2+(H1110-vyw)^2+I1110^2),J1110)</f>
        <v>103.449732468411</v>
      </c>
      <c r="L1110" s="1" t="n">
        <f aca="false">J1110/1.467</f>
        <v>70.5178817098913</v>
      </c>
      <c r="M1110" s="70" t="n">
        <f aca="false">cd0+cdspin*(spin/1000)*EXP(-A1110/(tau*146.7/K1110))</f>
        <v>0.448437631521188</v>
      </c>
      <c r="N1110" s="71" t="n">
        <f aca="false">(romega/K1110)*EXP(-A1110/(tau*146.7/K1110))</f>
        <v>0.619419998452704</v>
      </c>
      <c r="O1110" s="71" t="n">
        <f aca="false">cl2_*N1110/(cl0+cl1_*N1110)</f>
        <v>0.342067971458782</v>
      </c>
      <c r="P1110" s="71" t="n">
        <f aca="false">IF(D1110&gt;=hwind,vxw,0)</f>
        <v>0</v>
      </c>
      <c r="Q1110" s="71" t="n">
        <f aca="false">IF(D1110&gt;=hwind,vyw,0)</f>
        <v>0</v>
      </c>
      <c r="R1110" s="70" t="n">
        <f aca="false">-const*$M1110*$K1110*(G1110-P1110)</f>
        <v>-0.271729255951489</v>
      </c>
      <c r="S1110" s="70" t="n">
        <f aca="false">-const*$M1110*$K1110*(H1110-Q1110)</f>
        <v>-14.5121342924698</v>
      </c>
      <c r="T1110" s="70" t="n">
        <f aca="false">-const*$M1110*$K1110*I1110</f>
        <v>21.2831886959149</v>
      </c>
      <c r="U1110" s="72" t="n">
        <f aca="false">omega*EXP(-A1110/tau)*30/PI()</f>
        <v>4547.8429703882</v>
      </c>
      <c r="V1110" s="70" t="n">
        <f aca="false">const*($O1110/omega)*K1110*(wy*I1110-wz*(H1110-Q1110))</f>
        <v>0.22556329077315</v>
      </c>
      <c r="W1110" s="70" t="n">
        <f aca="false">const*($O1110/omega)*K1110*(wz*(G1110-P1110)-wx*I1110)</f>
        <v>16.0148174963078</v>
      </c>
      <c r="X1110" s="70" t="n">
        <f aca="false">const*($O1110/omega)*K1110*(wx*(H1110-Q1110)-wy*(G1110-P1110))</f>
        <v>10.9227276815718</v>
      </c>
      <c r="Y1110" s="70" t="n">
        <f aca="false">R1110+V1110</f>
        <v>-0.0461659651783387</v>
      </c>
      <c r="Z1110" s="70" t="n">
        <f aca="false">S1110+W1110</f>
        <v>1.50268320383797</v>
      </c>
      <c r="AA1110" s="70" t="n">
        <f aca="false">T1110+X1110-32.174</f>
        <v>0.0319163774866666</v>
      </c>
      <c r="AB1110" s="0" t="n">
        <f aca="false">IF(($D1110-height)*($D1111-height)&lt;0,1,0)</f>
        <v>0</v>
      </c>
    </row>
    <row r="1111" customFormat="false" ht="12.75" hidden="false" customHeight="false" outlineLevel="0" collapsed="false">
      <c r="A1111" s="0" t="n">
        <f aca="false">A1110+dt</f>
        <v>10.7899999999998</v>
      </c>
      <c r="B1111" s="70" t="n">
        <f aca="false">B1110+G1110*dt+0.5*Y1110*dt*dt</f>
        <v>20.5051377806541</v>
      </c>
      <c r="C1111" s="70" t="n">
        <f aca="false">C1110+H1110*dt+0.5*Z1110*dt*dt</f>
        <v>572.888851718412</v>
      </c>
      <c r="D1111" s="70" t="n">
        <f aca="false">D1110+I1110*dt+0.5*AA1110*dt*dt</f>
        <v>-538.412495834074</v>
      </c>
      <c r="E1111" s="1" t="n">
        <f aca="false">SQRT(B1111^2+C1111^2)</f>
        <v>573.255699577984</v>
      </c>
      <c r="F1111" s="1" t="n">
        <f aca="false">ATAN2(C1111,B1111)*180/PI()</f>
        <v>2.0498854701177</v>
      </c>
      <c r="G1111" s="69" t="n">
        <f aca="false">G1110+Y1110*dt</f>
        <v>1.09071790053963</v>
      </c>
      <c r="H1111" s="69" t="n">
        <f aca="false">H1110+Z1110*dt</f>
        <v>58.2912115558615</v>
      </c>
      <c r="I1111" s="69" t="n">
        <f aca="false">I1110+AA1110*dt</f>
        <v>-85.4662986995055</v>
      </c>
      <c r="J1111" s="1" t="n">
        <f aca="false">SQRT(G1111^2+H1111^2+I1111^2)</f>
        <v>103.457929727894</v>
      </c>
      <c r="K1111" s="1" t="n">
        <f aca="false">IF(D1111&gt;=hwind,SQRT((G1111-vxw)^2+(H1111-vyw)^2+I1111^2),J1111)</f>
        <v>103.457929727894</v>
      </c>
      <c r="L1111" s="1" t="n">
        <f aca="false">J1111/1.467</f>
        <v>70.5234694805003</v>
      </c>
      <c r="M1111" s="70" t="n">
        <f aca="false">cd0+cdspin*(spin/1000)*EXP(-A1111/(tau*146.7/K1111))</f>
        <v>0.448399965558405</v>
      </c>
      <c r="N1111" s="71" t="n">
        <f aca="false">(romega/K1111)*EXP(-A1111/(tau*146.7/K1111))</f>
        <v>0.619212903446673</v>
      </c>
      <c r="O1111" s="71" t="n">
        <f aca="false">cl2_*N1111/(cl0+cl1_*N1111)</f>
        <v>0.342035087960695</v>
      </c>
      <c r="P1111" s="71" t="n">
        <f aca="false">IF(D1111&gt;=hwind,vxw,0)</f>
        <v>0</v>
      </c>
      <c r="Q1111" s="71" t="n">
        <f aca="false">IF(D1111&gt;=hwind,vyw,0)</f>
        <v>0</v>
      </c>
      <c r="R1111" s="70" t="n">
        <f aca="false">-const*$M1111*$K1111*(G1111-P1111)</f>
        <v>-0.271612998637927</v>
      </c>
      <c r="S1111" s="70" t="n">
        <f aca="false">-const*$M1111*$K1111*(H1111-Q1111)</f>
        <v>-14.5158072101797</v>
      </c>
      <c r="T1111" s="70" t="n">
        <f aca="false">-const*$M1111*$K1111*I1111</f>
        <v>21.2830078801974</v>
      </c>
      <c r="U1111" s="72" t="n">
        <f aca="false">omega*EXP(-A1111/tau)*30/PI()</f>
        <v>4546.32727536128</v>
      </c>
      <c r="V1111" s="70" t="n">
        <f aca="false">const*($O1111/omega)*K1111*(wy*I1111-wz*(H1111-Q1111))</f>
        <v>0.225943603722556</v>
      </c>
      <c r="W1111" s="70" t="n">
        <f aca="false">const*($O1111/omega)*K1111*(wz*(G1111-P1111)-wx*I1111)</f>
        <v>16.0144985965419</v>
      </c>
      <c r="X1111" s="70" t="n">
        <f aca="false">const*($O1111/omega)*K1111*(wx*(H1111-Q1111)-wy*(G1111-P1111))</f>
        <v>10.9253703575976</v>
      </c>
      <c r="Y1111" s="70" t="n">
        <f aca="false">R1111+V1111</f>
        <v>-0.0456693949153704</v>
      </c>
      <c r="Z1111" s="70" t="n">
        <f aca="false">S1111+W1111</f>
        <v>1.49869138636216</v>
      </c>
      <c r="AA1111" s="70" t="n">
        <f aca="false">T1111+X1111-32.174</f>
        <v>0.0343782377950603</v>
      </c>
      <c r="AB1111" s="0" t="n">
        <f aca="false">IF(($D1111-height)*($D1112-height)&lt;0,1,0)</f>
        <v>0</v>
      </c>
    </row>
    <row r="1112" customFormat="false" ht="12.75" hidden="false" customHeight="false" outlineLevel="0" collapsed="false">
      <c r="A1112" s="0" t="n">
        <f aca="false">A1111+dt</f>
        <v>10.7999999999998</v>
      </c>
      <c r="B1112" s="70" t="n">
        <f aca="false">B1111+G1111*dt+0.5*Y1111*dt*dt</f>
        <v>20.5160426761898</v>
      </c>
      <c r="C1112" s="70" t="n">
        <f aca="false">C1111+H1111*dt+0.5*Z1111*dt*dt</f>
        <v>573.47183876854</v>
      </c>
      <c r="D1112" s="70" t="n">
        <f aca="false">D1111+I1111*dt+0.5*AA1111*dt*dt</f>
        <v>-539.267157102157</v>
      </c>
      <c r="E1112" s="1" t="n">
        <f aca="false">SQRT(B1112^2+C1112^2)</f>
        <v>573.838703703106</v>
      </c>
      <c r="F1112" s="1" t="n">
        <f aca="false">ATAN2(C1112,B1112)*180/PI()</f>
        <v>2.04889146763254</v>
      </c>
      <c r="G1112" s="69" t="n">
        <f aca="false">G1111+Y1111*dt</f>
        <v>1.09026120659048</v>
      </c>
      <c r="H1112" s="69" t="n">
        <f aca="false">H1111+Z1111*dt</f>
        <v>58.3061984697252</v>
      </c>
      <c r="I1112" s="69" t="n">
        <f aca="false">I1111+AA1111*dt</f>
        <v>-85.4659549171275</v>
      </c>
      <c r="J1112" s="1" t="n">
        <f aca="false">SQRT(G1112^2+H1112^2+I1112^2)</f>
        <v>103.466085744973</v>
      </c>
      <c r="K1112" s="1" t="n">
        <f aca="false">IF(D1112&gt;=hwind,SQRT((G1112-vxw)^2+(H1112-vyw)^2+I1112^2),J1112)</f>
        <v>103.466085744973</v>
      </c>
      <c r="L1112" s="1" t="n">
        <f aca="false">J1112/1.467</f>
        <v>70.5290291376774</v>
      </c>
      <c r="M1112" s="70" t="n">
        <f aca="false">cd0+cdspin*(spin/1000)*EXP(-A1112/(tau*146.7/K1112))</f>
        <v>0.448362318642705</v>
      </c>
      <c r="N1112" s="71" t="n">
        <f aca="false">(romega/K1112)*EXP(-A1112/(tau*146.7/K1112))</f>
        <v>0.61900616789634</v>
      </c>
      <c r="O1112" s="71" t="n">
        <f aca="false">cl2_*N1112/(cl0+cl1_*N1112)</f>
        <v>0.342002245904398</v>
      </c>
      <c r="P1112" s="71" t="n">
        <f aca="false">IF(D1112&gt;=hwind,vxw,0)</f>
        <v>0</v>
      </c>
      <c r="Q1112" s="71" t="n">
        <f aca="false">IF(D1112&gt;=hwind,vyw,0)</f>
        <v>0</v>
      </c>
      <c r="R1112" s="70" t="n">
        <f aca="false">-const*$M1112*$K1112*(G1112-P1112)</f>
        <v>-0.27149787868199</v>
      </c>
      <c r="S1112" s="70" t="n">
        <f aca="false">-const*$M1112*$K1112*(H1112-Q1112)</f>
        <v>-14.519464787751</v>
      </c>
      <c r="T1112" s="70" t="n">
        <f aca="false">-const*$M1112*$K1112*I1112</f>
        <v>21.2828130720113</v>
      </c>
      <c r="U1112" s="72" t="n">
        <f aca="false">omega*EXP(-A1112/tau)*30/PI()</f>
        <v>4544.81208548183</v>
      </c>
      <c r="V1112" s="70" t="n">
        <f aca="false">const*($O1112/omega)*K1112*(wy*I1112-wz*(H1112-Q1112))</f>
        <v>0.226323188344377</v>
      </c>
      <c r="W1112" s="70" t="n">
        <f aca="false">const*($O1112/omega)*K1112*(wz*(G1112-P1112)-wx*I1112)</f>
        <v>16.0141702653181</v>
      </c>
      <c r="X1112" s="70" t="n">
        <f aca="false">const*($O1112/omega)*K1112*(wx*(H1112-Q1112)-wy*(G1112-P1112))</f>
        <v>10.9280021748501</v>
      </c>
      <c r="Y1112" s="70" t="n">
        <f aca="false">R1112+V1112</f>
        <v>-0.0451746903376125</v>
      </c>
      <c r="Z1112" s="70" t="n">
        <f aca="false">S1112+W1112</f>
        <v>1.49470547756709</v>
      </c>
      <c r="AA1112" s="70" t="n">
        <f aca="false">T1112+X1112-32.174</f>
        <v>0.0368152468614227</v>
      </c>
      <c r="AB1112" s="0" t="n">
        <f aca="false">IF(($D1112-height)*($D1113-height)&lt;0,1,0)</f>
        <v>0</v>
      </c>
    </row>
    <row r="1113" customFormat="false" ht="12.75" hidden="false" customHeight="false" outlineLevel="0" collapsed="false">
      <c r="A1113" s="0" t="n">
        <f aca="false">A1112+dt</f>
        <v>10.8099999999998</v>
      </c>
      <c r="B1113" s="70" t="n">
        <f aca="false">B1112+G1112*dt+0.5*Y1112*dt*dt</f>
        <v>20.5269430295212</v>
      </c>
      <c r="C1113" s="70" t="n">
        <f aca="false">C1112+H1112*dt+0.5*Z1112*dt*dt</f>
        <v>574.054975488511</v>
      </c>
      <c r="D1113" s="70" t="n">
        <f aca="false">D1112+I1112*dt+0.5*AA1112*dt*dt</f>
        <v>-540.121814810566</v>
      </c>
      <c r="E1113" s="1" t="n">
        <f aca="false">SQRT(B1113^2+C1113^2)</f>
        <v>574.421857412522</v>
      </c>
      <c r="F1113" s="1" t="n">
        <f aca="false">ATAN2(C1113,B1113)*180/PI()</f>
        <v>2.04789849660034</v>
      </c>
      <c r="G1113" s="69" t="n">
        <f aca="false">G1112+Y1112*dt</f>
        <v>1.0898094596871</v>
      </c>
      <c r="H1113" s="69" t="n">
        <f aca="false">H1112+Z1112*dt</f>
        <v>58.3211455245008</v>
      </c>
      <c r="I1113" s="69" t="n">
        <f aca="false">I1112+AA1112*dt</f>
        <v>-85.4655867646589</v>
      </c>
      <c r="J1113" s="1" t="n">
        <f aca="false">SQRT(G1113^2+H1113^2+I1113^2)</f>
        <v>103.474200750602</v>
      </c>
      <c r="K1113" s="1" t="n">
        <f aca="false">IF(D1113&gt;=hwind,SQRT((G1113-vxw)^2+(H1113-vyw)^2+I1113^2),J1113)</f>
        <v>103.474200750602</v>
      </c>
      <c r="L1113" s="1" t="n">
        <f aca="false">J1113/1.467</f>
        <v>70.5345608388561</v>
      </c>
      <c r="M1113" s="70" t="n">
        <f aca="false">cd0+cdspin*(spin/1000)*EXP(-A1113/(tau*146.7/K1113))</f>
        <v>0.448324690722201</v>
      </c>
      <c r="N1113" s="71" t="n">
        <f aca="false">(romega/K1113)*EXP(-A1113/(tau*146.7/K1113))</f>
        <v>0.618799789870698</v>
      </c>
      <c r="O1113" s="71" t="n">
        <f aca="false">cl2_*N1113/(cl0+cl1_*N1113)</f>
        <v>0.341969445053266</v>
      </c>
      <c r="P1113" s="71" t="n">
        <f aca="false">IF(D1113&gt;=hwind,vxw,0)</f>
        <v>0</v>
      </c>
      <c r="Q1113" s="71" t="n">
        <f aca="false">IF(D1113&gt;=hwind,vyw,0)</f>
        <v>0</v>
      </c>
      <c r="R1113" s="70" t="n">
        <f aca="false">-const*$M1113*$K1113*(G1113-P1113)</f>
        <v>-0.271383892149063</v>
      </c>
      <c r="S1113" s="70" t="n">
        <f aca="false">-const*$M1113*$K1113*(H1113-Q1113)</f>
        <v>-14.5231070682532</v>
      </c>
      <c r="T1113" s="70" t="n">
        <f aca="false">-const*$M1113*$K1113*I1113</f>
        <v>21.2826043808207</v>
      </c>
      <c r="U1113" s="72" t="n">
        <f aca="false">omega*EXP(-A1113/tau)*30/PI()</f>
        <v>4543.29740058151</v>
      </c>
      <c r="V1113" s="70" t="n">
        <f aca="false">const*($O1113/omega)*K1113*(wy*I1113-wz*(H1113-Q1113))</f>
        <v>0.226702042585999</v>
      </c>
      <c r="W1113" s="70" t="n">
        <f aca="false">const*($O1113/omega)*K1113*(wz*(G1113-P1113)-wx*I1113)</f>
        <v>16.0138325770034</v>
      </c>
      <c r="X1113" s="70" t="n">
        <f aca="false">const*($O1113/omega)*K1113*(wx*(H1113-Q1113)-wy*(G1113-P1113))</f>
        <v>10.9306231610083</v>
      </c>
      <c r="Y1113" s="70" t="n">
        <f aca="false">R1113+V1113</f>
        <v>-0.0446818495630639</v>
      </c>
      <c r="Z1113" s="70" t="n">
        <f aca="false">S1113+W1113</f>
        <v>1.49072550875021</v>
      </c>
      <c r="AA1113" s="70" t="n">
        <f aca="false">T1113+X1113-32.174</f>
        <v>0.0392275418290282</v>
      </c>
      <c r="AB1113" s="0" t="n">
        <f aca="false">IF(($D1113-height)*($D1114-height)&lt;0,1,0)</f>
        <v>0</v>
      </c>
    </row>
    <row r="1114" customFormat="false" ht="12.75" hidden="false" customHeight="false" outlineLevel="0" collapsed="false">
      <c r="A1114" s="0" t="n">
        <f aca="false">A1113+dt</f>
        <v>10.8199999999998</v>
      </c>
      <c r="B1114" s="70" t="n">
        <f aca="false">B1113+G1113*dt+0.5*Y1113*dt*dt</f>
        <v>20.5378388900256</v>
      </c>
      <c r="C1114" s="70" t="n">
        <f aca="false">C1113+H1113*dt+0.5*Z1113*dt*dt</f>
        <v>574.638261480031</v>
      </c>
      <c r="D1114" s="70" t="n">
        <f aca="false">D1113+I1113*dt+0.5*AA1113*dt*dt</f>
        <v>-540.976468716836</v>
      </c>
      <c r="E1114" s="1" t="n">
        <f aca="false">SQRT(B1114^2+C1114^2)</f>
        <v>575.005160309945</v>
      </c>
      <c r="F1114" s="1" t="n">
        <f aca="false">ATAN2(C1114,B1114)*180/PI()</f>
        <v>2.04690656099208</v>
      </c>
      <c r="G1114" s="69" t="n">
        <f aca="false">G1113+Y1113*dt</f>
        <v>1.08936264119147</v>
      </c>
      <c r="H1114" s="69" t="n">
        <f aca="false">H1113+Z1113*dt</f>
        <v>58.3360527795883</v>
      </c>
      <c r="I1114" s="69" t="n">
        <f aca="false">I1113+AA1113*dt</f>
        <v>-85.4651944892406</v>
      </c>
      <c r="J1114" s="1" t="n">
        <f aca="false">SQRT(G1114^2+H1114^2+I1114^2)</f>
        <v>103.482274974754</v>
      </c>
      <c r="K1114" s="1" t="n">
        <f aca="false">IF(D1114&gt;=hwind,SQRT((G1114-vxw)^2+(H1114-vyw)^2+I1114^2),J1114)</f>
        <v>103.482274974754</v>
      </c>
      <c r="L1114" s="1" t="n">
        <f aca="false">J1114/1.467</f>
        <v>70.5400647408005</v>
      </c>
      <c r="M1114" s="70" t="n">
        <f aca="false">cd0+cdspin*(spin/1000)*EXP(-A1114/(tau*146.7/K1114))</f>
        <v>0.448287081745101</v>
      </c>
      <c r="N1114" s="71" t="n">
        <f aca="false">(romega/K1114)*EXP(-A1114/(tau*146.7/K1114))</f>
        <v>0.618593767448312</v>
      </c>
      <c r="O1114" s="71" t="n">
        <f aca="false">cl2_*N1114/(cl0+cl1_*N1114)</f>
        <v>0.341936685171583</v>
      </c>
      <c r="P1114" s="71" t="n">
        <f aca="false">IF(D1114&gt;=hwind,vxw,0)</f>
        <v>0</v>
      </c>
      <c r="Q1114" s="71" t="n">
        <f aca="false">IF(D1114&gt;=hwind,vyw,0)</f>
        <v>0</v>
      </c>
      <c r="R1114" s="70" t="n">
        <f aca="false">-const*$M1114*$K1114*(G1114-P1114)</f>
        <v>-0.271271035102841</v>
      </c>
      <c r="S1114" s="70" t="n">
        <f aca="false">-const*$M1114*$K1114*(H1114-Q1114)</f>
        <v>-14.5267340947406</v>
      </c>
      <c r="T1114" s="70" t="n">
        <f aca="false">-const*$M1114*$K1114*I1114</f>
        <v>21.2823819155433</v>
      </c>
      <c r="U1114" s="72" t="n">
        <f aca="false">omega*EXP(-A1114/tau)*30/PI()</f>
        <v>4541.78322049202</v>
      </c>
      <c r="V1114" s="70" t="n">
        <f aca="false">const*($O1114/omega)*K1114*(wy*I1114-wz*(H1114-Q1114))</f>
        <v>0.22708016442471</v>
      </c>
      <c r="W1114" s="70" t="n">
        <f aca="false">const*($O1114/omega)*K1114*(wz*(G1114-P1114)-wx*I1114)</f>
        <v>16.0134856055798</v>
      </c>
      <c r="X1114" s="70" t="n">
        <f aca="false">const*($O1114/omega)*K1114*(wx*(H1114-Q1114)-wy*(G1114-P1114))</f>
        <v>10.9332333437513</v>
      </c>
      <c r="Y1114" s="70" t="n">
        <f aca="false">R1114+V1114</f>
        <v>-0.0441908706781304</v>
      </c>
      <c r="Z1114" s="70" t="n">
        <f aca="false">S1114+W1114</f>
        <v>1.48675151083913</v>
      </c>
      <c r="AA1114" s="70" t="n">
        <f aca="false">T1114+X1114-32.174</f>
        <v>0.0416152592946304</v>
      </c>
      <c r="AB1114" s="0" t="n">
        <f aca="false">IF(($D1114-height)*($D1115-height)&lt;0,1,0)</f>
        <v>0</v>
      </c>
    </row>
    <row r="1115" customFormat="false" ht="12.75" hidden="false" customHeight="false" outlineLevel="0" collapsed="false">
      <c r="A1115" s="0" t="n">
        <f aca="false">A1114+dt</f>
        <v>10.8299999999998</v>
      </c>
      <c r="B1115" s="70" t="n">
        <f aca="false">B1114+G1114*dt+0.5*Y1114*dt*dt</f>
        <v>20.5487303068939</v>
      </c>
      <c r="C1115" s="70" t="n">
        <f aca="false">C1114+H1114*dt+0.5*Z1114*dt*dt</f>
        <v>575.221696345403</v>
      </c>
      <c r="D1115" s="70" t="n">
        <f aca="false">D1114+I1114*dt+0.5*AA1114*dt*dt</f>
        <v>-541.831118580965</v>
      </c>
      <c r="E1115" s="1" t="n">
        <f aca="false">SQRT(B1115^2+C1115^2)</f>
        <v>575.588611999671</v>
      </c>
      <c r="F1115" s="1" t="n">
        <f aca="false">ATAN2(C1115,B1115)*180/PI()</f>
        <v>2.04591566473767</v>
      </c>
      <c r="G1115" s="69" t="n">
        <f aca="false">G1114+Y1114*dt</f>
        <v>1.08892073248469</v>
      </c>
      <c r="H1115" s="69" t="n">
        <f aca="false">H1114+Z1114*dt</f>
        <v>58.3509202946967</v>
      </c>
      <c r="I1115" s="69" t="n">
        <f aca="false">I1114+AA1114*dt</f>
        <v>-85.4647783366477</v>
      </c>
      <c r="J1115" s="1" t="n">
        <f aca="false">SQRT(G1115^2+H1115^2+I1115^2)</f>
        <v>103.490308646424</v>
      </c>
      <c r="K1115" s="1" t="n">
        <f aca="false">IF(D1115&gt;=hwind,SQRT((G1115-vxw)^2+(H1115-vyw)^2+I1115^2),J1115)</f>
        <v>103.490308646424</v>
      </c>
      <c r="L1115" s="1" t="n">
        <f aca="false">J1115/1.467</f>
        <v>70.545540999607</v>
      </c>
      <c r="M1115" s="70" t="n">
        <f aca="false">cd0+cdspin*(spin/1000)*EXP(-A1115/(tau*146.7/K1115))</f>
        <v>0.448249491659708</v>
      </c>
      <c r="N1115" s="71" t="n">
        <f aca="false">(romega/K1115)*EXP(-A1115/(tau*146.7/K1115))</f>
        <v>0.618388098717278</v>
      </c>
      <c r="O1115" s="71" t="n">
        <f aca="false">cl2_*N1115/(cl0+cl1_*N1115)</f>
        <v>0.341903966024531</v>
      </c>
      <c r="P1115" s="71" t="n">
        <f aca="false">IF(D1115&gt;=hwind,vxw,0)</f>
        <v>0</v>
      </c>
      <c r="Q1115" s="71" t="n">
        <f aca="false">IF(D1115&gt;=hwind,vyw,0)</f>
        <v>0</v>
      </c>
      <c r="R1115" s="70" t="n">
        <f aca="false">-const*$M1115*$K1115*(G1115-P1115)</f>
        <v>-0.271159303605458</v>
      </c>
      <c r="S1115" s="70" t="n">
        <f aca="false">-const*$M1115*$K1115*(H1115-Q1115)</f>
        <v>-14.530345910252</v>
      </c>
      <c r="T1115" s="70" t="n">
        <f aca="false">-const*$M1115*$K1115*I1115</f>
        <v>21.2821457845519</v>
      </c>
      <c r="U1115" s="72" t="n">
        <f aca="false">omega*EXP(-A1115/tau)*30/PI()</f>
        <v>4540.26954504512</v>
      </c>
      <c r="V1115" s="70" t="n">
        <f aca="false">const*($O1115/omega)*K1115*(wy*I1115-wz*(H1115-Q1115))</f>
        <v>0.227457551867506</v>
      </c>
      <c r="W1115" s="70" t="n">
        <f aca="false">const*($O1115/omega)*K1115*(wz*(G1115-P1115)-wx*I1115)</f>
        <v>16.0131294246459</v>
      </c>
      <c r="X1115" s="70" t="n">
        <f aca="false">const*($O1115/omega)*K1115*(wx*(H1115-Q1115)-wy*(G1115-P1115))</f>
        <v>10.9358327507578</v>
      </c>
      <c r="Y1115" s="70" t="n">
        <f aca="false">R1115+V1115</f>
        <v>-0.0437017517379524</v>
      </c>
      <c r="Z1115" s="70" t="n">
        <f aca="false">S1115+W1115</f>
        <v>1.48278351439393</v>
      </c>
      <c r="AA1115" s="70" t="n">
        <f aca="false">T1115+X1115-32.174</f>
        <v>0.0439785353096625</v>
      </c>
      <c r="AB1115" s="0" t="n">
        <f aca="false">IF(($D1115-height)*($D1116-height)&lt;0,1,0)</f>
        <v>0</v>
      </c>
    </row>
    <row r="1116" customFormat="false" ht="12.75" hidden="false" customHeight="false" outlineLevel="0" collapsed="false">
      <c r="A1116" s="0" t="n">
        <f aca="false">A1115+dt</f>
        <v>10.8399999999998</v>
      </c>
      <c r="B1116" s="70" t="n">
        <f aca="false">B1115+G1115*dt+0.5*Y1115*dt*dt</f>
        <v>20.5596173291312</v>
      </c>
      <c r="C1116" s="70" t="n">
        <f aca="false">C1115+H1115*dt+0.5*Z1115*dt*dt</f>
        <v>575.805279687526</v>
      </c>
      <c r="D1116" s="70" t="n">
        <f aca="false">D1115+I1115*dt+0.5*AA1115*dt*dt</f>
        <v>-542.685764165405</v>
      </c>
      <c r="E1116" s="1" t="n">
        <f aca="false">SQRT(B1116^2+C1116^2)</f>
        <v>576.172212086586</v>
      </c>
      <c r="F1116" s="1" t="n">
        <f aca="false">ATAN2(C1116,B1116)*180/PI()</f>
        <v>2.04492581172616</v>
      </c>
      <c r="G1116" s="69" t="n">
        <f aca="false">G1115+Y1115*dt</f>
        <v>1.08848371496731</v>
      </c>
      <c r="H1116" s="69" t="n">
        <f aca="false">H1115+Z1115*dt</f>
        <v>58.3657481298407</v>
      </c>
      <c r="I1116" s="69" t="n">
        <f aca="false">I1115+AA1115*dt</f>
        <v>-85.4643385512946</v>
      </c>
      <c r="J1116" s="1" t="n">
        <f aca="false">SQRT(G1116^2+H1116^2+I1116^2)</f>
        <v>103.498301993627</v>
      </c>
      <c r="K1116" s="1" t="n">
        <f aca="false">IF(D1116&gt;=hwind,SQRT((G1116-vxw)^2+(H1116-vyw)^2+I1116^2),J1116)</f>
        <v>103.498301993627</v>
      </c>
      <c r="L1116" s="1" t="n">
        <f aca="false">J1116/1.467</f>
        <v>70.550989770707</v>
      </c>
      <c r="M1116" s="70" t="n">
        <f aca="false">cd0+cdspin*(spin/1000)*EXP(-A1116/(tau*146.7/K1116))</f>
        <v>0.448211920414425</v>
      </c>
      <c r="N1116" s="71" t="n">
        <f aca="false">(romega/K1116)*EXP(-A1116/(tau*146.7/K1116))</f>
        <v>0.618182781775175</v>
      </c>
      <c r="O1116" s="71" t="n">
        <f aca="false">cl2_*N1116/(cl0+cl1_*N1116)</f>
        <v>0.341871287378191</v>
      </c>
      <c r="P1116" s="71" t="n">
        <f aca="false">IF(D1116&gt;=hwind,vxw,0)</f>
        <v>0</v>
      </c>
      <c r="Q1116" s="71" t="n">
        <f aca="false">IF(D1116&gt;=hwind,vyw,0)</f>
        <v>0</v>
      </c>
      <c r="R1116" s="70" t="n">
        <f aca="false">-const*$M1116*$K1116*(G1116-P1116)</f>
        <v>-0.271048693717634</v>
      </c>
      <c r="S1116" s="70" t="n">
        <f aca="false">-const*$M1116*$K1116*(H1116-Q1116)</f>
        <v>-14.5339425578093</v>
      </c>
      <c r="T1116" s="70" t="n">
        <f aca="false">-const*$M1116*$K1116*I1116</f>
        <v>21.2818960956763</v>
      </c>
      <c r="U1116" s="72" t="n">
        <f aca="false">omega*EXP(-A1116/tau)*30/PI()</f>
        <v>4538.75637407261</v>
      </c>
      <c r="V1116" s="70" t="n">
        <f aca="false">const*($O1116/omega)*K1116*(wy*I1116-wz*(H1116-Q1116))</f>
        <v>0.227834202950903</v>
      </c>
      <c r="W1116" s="70" t="n">
        <f aca="false">const*($O1116/omega)*K1116*(wz*(G1116-P1116)-wx*I1116)</f>
        <v>16.0127641074186</v>
      </c>
      <c r="X1116" s="70" t="n">
        <f aca="false">const*($O1116/omega)*K1116*(wx*(H1116-Q1116)-wy*(G1116-P1116))</f>
        <v>10.9384214097051</v>
      </c>
      <c r="Y1116" s="70" t="n">
        <f aca="false">R1116+V1116</f>
        <v>-0.0432144907667308</v>
      </c>
      <c r="Z1116" s="70" t="n">
        <f aca="false">S1116+W1116</f>
        <v>1.4788215496093</v>
      </c>
      <c r="AA1116" s="70" t="n">
        <f aca="false">T1116+X1116-32.174</f>
        <v>0.0463175053813956</v>
      </c>
      <c r="AB1116" s="0" t="n">
        <f aca="false">IF(($D1116-height)*($D1117-height)&lt;0,1,0)</f>
        <v>0</v>
      </c>
    </row>
    <row r="1117" customFormat="false" ht="12.75" hidden="false" customHeight="false" outlineLevel="0" collapsed="false">
      <c r="A1117" s="0" t="n">
        <f aca="false">A1116+dt</f>
        <v>10.8499999999998</v>
      </c>
      <c r="B1117" s="70" t="n">
        <f aca="false">B1116+G1116*dt+0.5*Y1116*dt*dt</f>
        <v>20.5705000055563</v>
      </c>
      <c r="C1117" s="70" t="n">
        <f aca="false">C1116+H1116*dt+0.5*Z1116*dt*dt</f>
        <v>576.389011109901</v>
      </c>
      <c r="D1117" s="70" t="n">
        <f aca="false">D1116+I1116*dt+0.5*AA1116*dt*dt</f>
        <v>-543.540405235043</v>
      </c>
      <c r="E1117" s="1" t="n">
        <f aca="false">SQRT(B1117^2+C1117^2)</f>
        <v>576.755960176164</v>
      </c>
      <c r="F1117" s="1" t="n">
        <f aca="false">ATAN2(C1117,B1117)*180/PI()</f>
        <v>2.04393700580594</v>
      </c>
      <c r="G1117" s="69" t="n">
        <f aca="false">G1116+Y1116*dt</f>
        <v>1.08805157005965</v>
      </c>
      <c r="H1117" s="69" t="n">
        <f aca="false">H1116+Z1116*dt</f>
        <v>58.3805363453367</v>
      </c>
      <c r="I1117" s="69" t="n">
        <f aca="false">I1116+AA1116*dt</f>
        <v>-85.4638753762408</v>
      </c>
      <c r="J1117" s="1" t="n">
        <f aca="false">SQRT(G1117^2+H1117^2+I1117^2)</f>
        <v>103.50625524341</v>
      </c>
      <c r="K1117" s="1" t="n">
        <f aca="false">IF(D1117&gt;=hwind,SQRT((G1117-vxw)^2+(H1117-vyw)^2+I1117^2),J1117)</f>
        <v>103.50625524341</v>
      </c>
      <c r="L1117" s="1" t="n">
        <f aca="false">J1117/1.467</f>
        <v>70.5564112088683</v>
      </c>
      <c r="M1117" s="70" t="n">
        <f aca="false">cd0+cdspin*(spin/1000)*EXP(-A1117/(tau*146.7/K1117))</f>
        <v>0.448174367957749</v>
      </c>
      <c r="N1117" s="71" t="n">
        <f aca="false">(romega/K1117)*EXP(-A1117/(tau*146.7/K1117))</f>
        <v>0.617977814729017</v>
      </c>
      <c r="O1117" s="71" t="n">
        <f aca="false">cl2_*N1117/(cl0+cl1_*N1117)</f>
        <v>0.341838648999542</v>
      </c>
      <c r="P1117" s="71" t="n">
        <f aca="false">IF(D1117&gt;=hwind,vxw,0)</f>
        <v>0</v>
      </c>
      <c r="Q1117" s="71" t="n">
        <f aca="false">IF(D1117&gt;=hwind,vyw,0)</f>
        <v>0</v>
      </c>
      <c r="R1117" s="70" t="n">
        <f aca="false">-const*$M1117*$K1117*(G1117-P1117)</f>
        <v>-0.270939201498804</v>
      </c>
      <c r="S1117" s="70" t="n">
        <f aca="false">-const*$M1117*$K1117*(H1117-Q1117)</f>
        <v>-14.5375240804169</v>
      </c>
      <c r="T1117" s="70" t="n">
        <f aca="false">-const*$M1117*$K1117*I1117</f>
        <v>21.281632956205</v>
      </c>
      <c r="U1117" s="72" t="n">
        <f aca="false">omega*EXP(-A1117/tau)*30/PI()</f>
        <v>4537.24370740637</v>
      </c>
      <c r="V1117" s="70" t="n">
        <f aca="false">const*($O1117/omega)*K1117*(wy*I1117-wz*(H1117-Q1117))</f>
        <v>0.228210115740756</v>
      </c>
      <c r="W1117" s="70" t="n">
        <f aca="false">const*($O1117/omega)*K1117*(wz*(G1117-P1117)-wx*I1117)</f>
        <v>16.0123897267336</v>
      </c>
      <c r="X1117" s="70" t="n">
        <f aca="false">const*($O1117/omega)*K1117*(wx*(H1117-Q1117)-wy*(G1117-P1117))</f>
        <v>10.9409993482691</v>
      </c>
      <c r="Y1117" s="70" t="n">
        <f aca="false">R1117+V1117</f>
        <v>-0.0427290857580489</v>
      </c>
      <c r="Z1117" s="70" t="n">
        <f aca="false">S1117+W1117</f>
        <v>1.47486564631678</v>
      </c>
      <c r="AA1117" s="70" t="n">
        <f aca="false">T1117+X1117-32.174</f>
        <v>0.0486323044741823</v>
      </c>
      <c r="AB1117" s="0" t="n">
        <f aca="false">IF(($D1117-height)*($D1118-height)&lt;0,1,0)</f>
        <v>0</v>
      </c>
    </row>
    <row r="1118" customFormat="false" ht="12.75" hidden="false" customHeight="false" outlineLevel="0" collapsed="false">
      <c r="A1118" s="0" t="n">
        <f aca="false">A1117+dt</f>
        <v>10.8599999999998</v>
      </c>
      <c r="B1118" s="70" t="n">
        <f aca="false">B1117+G1117*dt+0.5*Y1117*dt*dt</f>
        <v>20.5813783848026</v>
      </c>
      <c r="C1118" s="70" t="n">
        <f aca="false">C1117+H1117*dt+0.5*Z1117*dt*dt</f>
        <v>576.972890216637</v>
      </c>
      <c r="D1118" s="70" t="n">
        <f aca="false">D1117+I1117*dt+0.5*AA1117*dt*dt</f>
        <v>-544.39504155719</v>
      </c>
      <c r="E1118" s="1" t="n">
        <f aca="false">SQRT(B1118^2+C1118^2)</f>
        <v>577.339855874474</v>
      </c>
      <c r="F1118" s="1" t="n">
        <f aca="false">ATAN2(C1118,B1118)*180/PI()</f>
        <v>2.04294925078496</v>
      </c>
      <c r="G1118" s="69" t="n">
        <f aca="false">G1117+Y1117*dt</f>
        <v>1.08762427920207</v>
      </c>
      <c r="H1118" s="69" t="n">
        <f aca="false">H1117+Z1117*dt</f>
        <v>58.3952850017999</v>
      </c>
      <c r="I1118" s="69" t="n">
        <f aca="false">I1117+AA1117*dt</f>
        <v>-85.463389053196</v>
      </c>
      <c r="J1118" s="1" t="n">
        <f aca="false">SQRT(G1118^2+H1118^2+I1118^2)</f>
        <v>103.514168621847</v>
      </c>
      <c r="K1118" s="1" t="n">
        <f aca="false">IF(D1118&gt;=hwind,SQRT((G1118-vxw)^2+(H1118-vyw)^2+I1118^2),J1118)</f>
        <v>103.514168621847</v>
      </c>
      <c r="L1118" s="1" t="n">
        <f aca="false">J1118/1.467</f>
        <v>70.5618054681981</v>
      </c>
      <c r="M1118" s="70" t="n">
        <f aca="false">cd0+cdspin*(spin/1000)*EXP(-A1118/(tau*146.7/K1118))</f>
        <v>0.448136834238275</v>
      </c>
      <c r="N1118" s="71" t="n">
        <f aca="false">(romega/K1118)*EXP(-A1118/(tau*146.7/K1118))</f>
        <v>0.617773195695213</v>
      </c>
      <c r="O1118" s="71" t="n">
        <f aca="false">cl2_*N1118/(cl0+cl1_*N1118)</f>
        <v>0.341806050656457</v>
      </c>
      <c r="P1118" s="71" t="n">
        <f aca="false">IF(D1118&gt;=hwind,vxw,0)</f>
        <v>0</v>
      </c>
      <c r="Q1118" s="71" t="n">
        <f aca="false">IF(D1118&gt;=hwind,vyw,0)</f>
        <v>0</v>
      </c>
      <c r="R1118" s="70" t="n">
        <f aca="false">-const*$M1118*$K1118*(G1118-P1118)</f>
        <v>-0.270830823007257</v>
      </c>
      <c r="S1118" s="70" t="n">
        <f aca="false">-const*$M1118*$K1118*(H1118-Q1118)</f>
        <v>-14.5410905210608</v>
      </c>
      <c r="T1118" s="70" t="n">
        <f aca="false">-const*$M1118*$K1118*I1118</f>
        <v>21.2813564728875</v>
      </c>
      <c r="U1118" s="72" t="n">
        <f aca="false">omega*EXP(-A1118/tau)*30/PI()</f>
        <v>4535.73154487832</v>
      </c>
      <c r="V1118" s="70" t="n">
        <f aca="false">const*($O1118/omega)*K1118*(wy*I1118-wz*(H1118-Q1118))</f>
        <v>0.228585288332065</v>
      </c>
      <c r="W1118" s="70" t="n">
        <f aca="false">const*($O1118/omega)*K1118*(wz*(G1118-P1118)-wx*I1118)</f>
        <v>16.0120063550478</v>
      </c>
      <c r="X1118" s="70" t="n">
        <f aca="false">const*($O1118/omega)*K1118*(wx*(H1118-Q1118)-wy*(G1118-P1118))</f>
        <v>10.9435665941232</v>
      </c>
      <c r="Y1118" s="70" t="n">
        <f aca="false">R1118+V1118</f>
        <v>-0.0422455346751918</v>
      </c>
      <c r="Z1118" s="70" t="n">
        <f aca="false">S1118+W1118</f>
        <v>1.470915833987</v>
      </c>
      <c r="AA1118" s="70" t="n">
        <f aca="false">T1118+X1118-32.174</f>
        <v>0.0509230670106504</v>
      </c>
      <c r="AB1118" s="0" t="n">
        <f aca="false">IF(($D1118-height)*($D1119-height)&lt;0,1,0)</f>
        <v>0</v>
      </c>
    </row>
    <row r="1119" customFormat="false" ht="12.75" hidden="false" customHeight="false" outlineLevel="0" collapsed="false">
      <c r="A1119" s="0" t="n">
        <f aca="false">A1118+dt</f>
        <v>10.8699999999998</v>
      </c>
      <c r="B1119" s="70" t="n">
        <f aca="false">B1118+G1118*dt+0.5*Y1118*dt*dt</f>
        <v>20.5922525153179</v>
      </c>
      <c r="C1119" s="70" t="n">
        <f aca="false">C1118+H1118*dt+0.5*Z1118*dt*dt</f>
        <v>577.556916612447</v>
      </c>
      <c r="D1119" s="70" t="n">
        <f aca="false">D1118+I1118*dt+0.5*AA1118*dt*dt</f>
        <v>-545.249672901568</v>
      </c>
      <c r="E1119" s="1" t="n">
        <f aca="false">SQRT(B1119^2+C1119^2)</f>
        <v>577.923898788181</v>
      </c>
      <c r="F1119" s="1" t="n">
        <f aca="false">ATAN2(C1119,B1119)*180/PI()</f>
        <v>2.04196255043096</v>
      </c>
      <c r="G1119" s="69" t="n">
        <f aca="false">G1118+Y1118*dt</f>
        <v>1.08720182385531</v>
      </c>
      <c r="H1119" s="69" t="n">
        <f aca="false">H1118+Z1118*dt</f>
        <v>58.4099941601398</v>
      </c>
      <c r="I1119" s="69" t="n">
        <f aca="false">I1118+AA1118*dt</f>
        <v>-85.4628798225259</v>
      </c>
      <c r="J1119" s="1" t="n">
        <f aca="false">SQRT(G1119^2+H1119^2+I1119^2)</f>
        <v>103.522042354046</v>
      </c>
      <c r="K1119" s="1" t="n">
        <f aca="false">IF(D1119&gt;=hwind,SQRT((G1119-vxw)^2+(H1119-vyw)^2+I1119^2),J1119)</f>
        <v>103.522042354046</v>
      </c>
      <c r="L1119" s="1" t="n">
        <f aca="false">J1119/1.467</f>
        <v>70.5671727021444</v>
      </c>
      <c r="M1119" s="70" t="n">
        <f aca="false">cd0+cdspin*(spin/1000)*EXP(-A1119/(tau*146.7/K1119))</f>
        <v>0.448099319204696</v>
      </c>
      <c r="N1119" s="71" t="n">
        <f aca="false">(romega/K1119)*EXP(-A1119/(tau*146.7/K1119))</f>
        <v>0.617568922799514</v>
      </c>
      <c r="O1119" s="71" t="n">
        <f aca="false">cl2_*N1119/(cl0+cl1_*N1119)</f>
        <v>0.341773492117698</v>
      </c>
      <c r="P1119" s="71" t="n">
        <f aca="false">IF(D1119&gt;=hwind,vxw,0)</f>
        <v>0</v>
      </c>
      <c r="Q1119" s="71" t="n">
        <f aca="false">IF(D1119&gt;=hwind,vyw,0)</f>
        <v>0</v>
      </c>
      <c r="R1119" s="70" t="n">
        <f aca="false">-const*$M1119*$K1119*(G1119-P1119)</f>
        <v>-0.270723554300265</v>
      </c>
      <c r="S1119" s="70" t="n">
        <f aca="false">-const*$M1119*$K1119*(H1119-Q1119)</f>
        <v>-14.5446419227081</v>
      </c>
      <c r="T1119" s="70" t="n">
        <f aca="false">-const*$M1119*$K1119*I1119</f>
        <v>21.2810667519352</v>
      </c>
      <c r="U1119" s="72" t="n">
        <f aca="false">omega*EXP(-A1119/tau)*30/PI()</f>
        <v>4534.21988632045</v>
      </c>
      <c r="V1119" s="70" t="n">
        <f aca="false">const*($O1119/omega)*K1119*(wy*I1119-wz*(H1119-Q1119))</f>
        <v>0.228959718848795</v>
      </c>
      <c r="W1119" s="70" t="n">
        <f aca="false">const*($O1119/omega)*K1119*(wz*(G1119-P1119)-wx*I1119)</f>
        <v>16.0116140644399</v>
      </c>
      <c r="X1119" s="70" t="n">
        <f aca="false">const*($O1119/omega)*K1119*(wx*(H1119-Q1119)-wy*(G1119-P1119))</f>
        <v>10.9461231749377</v>
      </c>
      <c r="Y1119" s="70" t="n">
        <f aca="false">R1119+V1119</f>
        <v>-0.0417638354514696</v>
      </c>
      <c r="Z1119" s="70" t="n">
        <f aca="false">S1119+W1119</f>
        <v>1.46697214173176</v>
      </c>
      <c r="AA1119" s="70" t="n">
        <f aca="false">T1119+X1119-32.174</f>
        <v>0.0531899268729035</v>
      </c>
      <c r="AB1119" s="0" t="n">
        <f aca="false">IF(($D1119-height)*($D1120-height)&lt;0,1,0)</f>
        <v>0</v>
      </c>
    </row>
    <row r="1120" customFormat="false" ht="12.75" hidden="false" customHeight="false" outlineLevel="0" collapsed="false">
      <c r="A1120" s="0" t="n">
        <f aca="false">A1119+dt</f>
        <v>10.8799999999998</v>
      </c>
      <c r="B1120" s="70" t="n">
        <f aca="false">B1119+G1119*dt+0.5*Y1119*dt*dt</f>
        <v>20.6031224453647</v>
      </c>
      <c r="C1120" s="70" t="n">
        <f aca="false">C1119+H1119*dt+0.5*Z1119*dt*dt</f>
        <v>578.141089902655</v>
      </c>
      <c r="D1120" s="70" t="n">
        <f aca="false">D1119+I1119*dt+0.5*AA1119*dt*dt</f>
        <v>-546.104299040297</v>
      </c>
      <c r="E1120" s="1" t="n">
        <f aca="false">SQRT(B1120^2+C1120^2)</f>
        <v>578.50808852455</v>
      </c>
      <c r="F1120" s="1" t="n">
        <f aca="false">ATAN2(C1120,B1120)*180/PI()</f>
        <v>2.04097690847168</v>
      </c>
      <c r="G1120" s="69" t="n">
        <f aca="false">G1119+Y1119*dt</f>
        <v>1.0867841855008</v>
      </c>
      <c r="H1120" s="69" t="n">
        <f aca="false">H1119+Z1119*dt</f>
        <v>58.4246638815571</v>
      </c>
      <c r="I1120" s="69" t="n">
        <f aca="false">I1119+AA1119*dt</f>
        <v>-85.4623479232572</v>
      </c>
      <c r="J1120" s="1" t="n">
        <f aca="false">SQRT(G1120^2+H1120^2+I1120^2)</f>
        <v>103.529876664153</v>
      </c>
      <c r="K1120" s="1" t="n">
        <f aca="false">IF(D1120&gt;=hwind,SQRT((G1120-vxw)^2+(H1120-vyw)^2+I1120^2),J1120)</f>
        <v>103.529876664153</v>
      </c>
      <c r="L1120" s="1" t="n">
        <f aca="false">J1120/1.467</f>
        <v>70.5725130634987</v>
      </c>
      <c r="M1120" s="70" t="n">
        <f aca="false">cd0+cdspin*(spin/1000)*EXP(-A1120/(tau*146.7/K1120))</f>
        <v>0.448061822805803</v>
      </c>
      <c r="N1120" s="71" t="n">
        <f aca="false">(romega/K1120)*EXP(-A1120/(tau*146.7/K1120))</f>
        <v>0.617364994176974</v>
      </c>
      <c r="O1120" s="71" t="n">
        <f aca="false">cl2_*N1120/(cl0+cl1_*N1120)</f>
        <v>0.341740973152916</v>
      </c>
      <c r="P1120" s="71" t="n">
        <f aca="false">IF(D1120&gt;=hwind,vxw,0)</f>
        <v>0</v>
      </c>
      <c r="Q1120" s="71" t="n">
        <f aca="false">IF(D1120&gt;=hwind,vyw,0)</f>
        <v>0</v>
      </c>
      <c r="R1120" s="70" t="n">
        <f aca="false">-const*$M1120*$K1120*(G1120-P1120)</f>
        <v>-0.27061739143422</v>
      </c>
      <c r="S1120" s="70" t="n">
        <f aca="false">-const*$M1120*$K1120*(H1120-Q1120)</f>
        <v>-14.5481783283057</v>
      </c>
      <c r="T1120" s="70" t="n">
        <f aca="false">-const*$M1120*$K1120*I1120</f>
        <v>21.280763899024</v>
      </c>
      <c r="U1120" s="72" t="n">
        <f aca="false">omega*EXP(-A1120/tau)*30/PI()</f>
        <v>4532.7087315648</v>
      </c>
      <c r="V1120" s="70" t="n">
        <f aca="false">const*($O1120/omega)*K1120*(wy*I1120-wz*(H1120-Q1120))</f>
        <v>0.22933340544369</v>
      </c>
      <c r="W1120" s="70" t="n">
        <f aca="false">const*($O1120/omega)*K1120*(wz*(G1120-P1120)-wx*I1120)</f>
        <v>16.011212926612</v>
      </c>
      <c r="X1120" s="70" t="n">
        <f aca="false">const*($O1120/omega)*K1120*(wx*(H1120-Q1120)-wy*(G1120-P1120))</f>
        <v>10.9486691183797</v>
      </c>
      <c r="Y1120" s="70" t="n">
        <f aca="false">R1120+V1120</f>
        <v>-0.0412839859905297</v>
      </c>
      <c r="Z1120" s="70" t="n">
        <f aca="false">S1120+W1120</f>
        <v>1.46303459830631</v>
      </c>
      <c r="AA1120" s="70" t="n">
        <f aca="false">T1120+X1120-32.174</f>
        <v>0.0554330174037432</v>
      </c>
      <c r="AB1120" s="0" t="n">
        <f aca="false">IF(($D1120-height)*($D1121-height)&lt;0,1,0)</f>
        <v>0</v>
      </c>
    </row>
    <row r="1121" customFormat="false" ht="12.75" hidden="false" customHeight="false" outlineLevel="0" collapsed="false">
      <c r="A1121" s="0" t="n">
        <f aca="false">A1120+dt</f>
        <v>10.8899999999998</v>
      </c>
      <c r="B1121" s="70" t="n">
        <f aca="false">B1120+G1120*dt+0.5*Y1120*dt*dt</f>
        <v>20.6139882230204</v>
      </c>
      <c r="C1121" s="70" t="n">
        <f aca="false">C1120+H1120*dt+0.5*Z1120*dt*dt</f>
        <v>578.725409693201</v>
      </c>
      <c r="D1121" s="70" t="n">
        <f aca="false">D1120+I1120*dt+0.5*AA1120*dt*dt</f>
        <v>-546.958919747879</v>
      </c>
      <c r="E1121" s="1" t="n">
        <f aca="false">SQRT(B1121^2+C1121^2)</f>
        <v>579.092424691449</v>
      </c>
      <c r="F1121" s="1" t="n">
        <f aca="false">ATAN2(C1121,B1121)*180/PI()</f>
        <v>2.03999232859509</v>
      </c>
      <c r="G1121" s="69" t="n">
        <f aca="false">G1120+Y1120*dt</f>
        <v>1.08637134564089</v>
      </c>
      <c r="H1121" s="69" t="n">
        <f aca="false">H1120+Z1120*dt</f>
        <v>58.4392942275402</v>
      </c>
      <c r="I1121" s="69" t="n">
        <f aca="false">I1120+AA1120*dt</f>
        <v>-85.4617935930832</v>
      </c>
      <c r="J1121" s="1" t="n">
        <f aca="false">SQRT(G1121^2+H1121^2+I1121^2)</f>
        <v>103.537671775351</v>
      </c>
      <c r="K1121" s="1" t="n">
        <f aca="false">IF(D1121&gt;=hwind,SQRT((G1121-vxw)^2+(H1121-vyw)^2+I1121^2),J1121)</f>
        <v>103.537671775351</v>
      </c>
      <c r="L1121" s="1" t="n">
        <f aca="false">J1121/1.467</f>
        <v>70.5778267043977</v>
      </c>
      <c r="M1121" s="70" t="n">
        <f aca="false">cd0+cdspin*(spin/1000)*EXP(-A1121/(tau*146.7/K1121))</f>
        <v>0.448024344990484</v>
      </c>
      <c r="N1121" s="71" t="n">
        <f aca="false">(romega/K1121)*EXP(-A1121/(tau*146.7/K1121))</f>
        <v>0.617161407971904</v>
      </c>
      <c r="O1121" s="71" t="n">
        <f aca="false">cl2_*N1121/(cl0+cl1_*N1121)</f>
        <v>0.34170849353265</v>
      </c>
      <c r="P1121" s="71" t="n">
        <f aca="false">IF(D1121&gt;=hwind,vxw,0)</f>
        <v>0</v>
      </c>
      <c r="Q1121" s="71" t="n">
        <f aca="false">IF(D1121&gt;=hwind,vyw,0)</f>
        <v>0</v>
      </c>
      <c r="R1121" s="70" t="n">
        <f aca="false">-const*$M1121*$K1121*(G1121-P1121)</f>
        <v>-0.270512330464762</v>
      </c>
      <c r="S1121" s="70" t="n">
        <f aca="false">-const*$M1121*$K1121*(H1121-Q1121)</f>
        <v>-14.5516997807796</v>
      </c>
      <c r="T1121" s="70" t="n">
        <f aca="false">-const*$M1121*$K1121*I1121</f>
        <v>21.2804480192958</v>
      </c>
      <c r="U1121" s="72" t="n">
        <f aca="false">omega*EXP(-A1121/tau)*30/PI()</f>
        <v>4531.19808044345</v>
      </c>
      <c r="V1121" s="70" t="n">
        <f aca="false">const*($O1121/omega)*K1121*(wy*I1121-wz*(H1121-Q1121))</f>
        <v>0.229706346298089</v>
      </c>
      <c r="W1121" s="70" t="n">
        <f aca="false">const*($O1121/omega)*K1121*(wz*(G1121-P1121)-wx*I1121)</f>
        <v>16.0108030128911</v>
      </c>
      <c r="X1121" s="70" t="n">
        <f aca="false">const*($O1121/omega)*K1121*(wx*(H1121-Q1121)-wy*(G1121-P1121))</f>
        <v>10.9512044521121</v>
      </c>
      <c r="Y1121" s="70" t="n">
        <f aca="false">R1121+V1121</f>
        <v>-0.0408059841666738</v>
      </c>
      <c r="Z1121" s="70" t="n">
        <f aca="false">S1121+W1121</f>
        <v>1.4591032321115</v>
      </c>
      <c r="AA1121" s="70" t="n">
        <f aca="false">T1121+X1121-32.174</f>
        <v>0.0576524714078914</v>
      </c>
      <c r="AB1121" s="0" t="n">
        <f aca="false">IF(($D1121-height)*($D1122-height)&lt;0,1,0)</f>
        <v>0</v>
      </c>
    </row>
    <row r="1122" customFormat="false" ht="12.75" hidden="false" customHeight="false" outlineLevel="0" collapsed="false">
      <c r="A1122" s="0" t="n">
        <f aca="false">A1121+dt</f>
        <v>10.8999999999998</v>
      </c>
      <c r="B1122" s="70" t="n">
        <f aca="false">B1121+G1121*dt+0.5*Y1121*dt*dt</f>
        <v>20.6248498961776</v>
      </c>
      <c r="C1122" s="70" t="n">
        <f aca="false">C1121+H1121*dt+0.5*Z1121*dt*dt</f>
        <v>579.309875590638</v>
      </c>
      <c r="D1122" s="70" t="n">
        <f aca="false">D1121+I1121*dt+0.5*AA1121*dt*dt</f>
        <v>-547.813534801186</v>
      </c>
      <c r="E1122" s="1" t="n">
        <f aca="false">SQRT(B1122^2+C1122^2)</f>
        <v>579.676906897351</v>
      </c>
      <c r="F1122" s="1" t="n">
        <f aca="false">ATAN2(C1122,B1122)*180/PI()</f>
        <v>2.03900881444955</v>
      </c>
      <c r="G1122" s="69" t="n">
        <f aca="false">G1121+Y1121*dt</f>
        <v>1.08596328579923</v>
      </c>
      <c r="H1122" s="69" t="n">
        <f aca="false">H1121+Z1121*dt</f>
        <v>58.4538852598613</v>
      </c>
      <c r="I1122" s="69" t="n">
        <f aca="false">I1121+AA1121*dt</f>
        <v>-85.4612170683691</v>
      </c>
      <c r="J1122" s="1" t="n">
        <f aca="false">SQRT(G1122^2+H1122^2+I1122^2)</f>
        <v>103.54542790987</v>
      </c>
      <c r="K1122" s="1" t="n">
        <f aca="false">IF(D1122&gt;=hwind,SQRT((G1122-vxw)^2+(H1122-vyw)^2+I1122^2),J1122)</f>
        <v>103.54542790987</v>
      </c>
      <c r="L1122" s="1" t="n">
        <f aca="false">J1122/1.467</f>
        <v>70.5831137763257</v>
      </c>
      <c r="M1122" s="70" t="n">
        <f aca="false">cd0+cdspin*(spin/1000)*EXP(-A1122/(tau*146.7/K1122))</f>
        <v>0.447986885707728</v>
      </c>
      <c r="N1122" s="71" t="n">
        <f aca="false">(romega/K1122)*EXP(-A1122/(tau*146.7/K1122))</f>
        <v>0.616958162337825</v>
      </c>
      <c r="O1122" s="71" t="n">
        <f aca="false">cl2_*N1122/(cl0+cl1_*N1122)</f>
        <v>0.341676053028319</v>
      </c>
      <c r="P1122" s="71" t="n">
        <f aca="false">IF(D1122&gt;=hwind,vxw,0)</f>
        <v>0</v>
      </c>
      <c r="Q1122" s="71" t="n">
        <f aca="false">IF(D1122&gt;=hwind,vyw,0)</f>
        <v>0</v>
      </c>
      <c r="R1122" s="70" t="n">
        <f aca="false">-const*$M1122*$K1122*(G1122-P1122)</f>
        <v>-0.270408367446911</v>
      </c>
      <c r="S1122" s="70" t="n">
        <f aca="false">-const*$M1122*$K1122*(H1122-Q1122)</f>
        <v>-14.5552063230344</v>
      </c>
      <c r="T1122" s="70" t="n">
        <f aca="false">-const*$M1122*$K1122*I1122</f>
        <v>21.2801192173602</v>
      </c>
      <c r="U1122" s="72" t="n">
        <f aca="false">omega*EXP(-A1122/tau)*30/PI()</f>
        <v>4529.68793278856</v>
      </c>
      <c r="V1122" s="70" t="n">
        <f aca="false">const*($O1122/omega)*K1122*(wy*I1122-wz*(H1122-Q1122))</f>
        <v>0.230078539621738</v>
      </c>
      <c r="W1122" s="70" t="n">
        <f aca="false">const*($O1122/omega)*K1122*(wz*(G1122-P1122)-wx*I1122)</f>
        <v>16.0103843942303</v>
      </c>
      <c r="X1122" s="70" t="n">
        <f aca="false">const*($O1122/omega)*K1122*(wx*(H1122-Q1122)-wy*(G1122-P1122))</f>
        <v>10.9537292037931</v>
      </c>
      <c r="Y1122" s="70" t="n">
        <f aca="false">R1122+V1122</f>
        <v>-0.0403298278251729</v>
      </c>
      <c r="Z1122" s="70" t="n">
        <f aca="false">S1122+W1122</f>
        <v>1.45517807119592</v>
      </c>
      <c r="AA1122" s="70" t="n">
        <f aca="false">T1122+X1122-32.174</f>
        <v>0.0598484211532551</v>
      </c>
      <c r="AB1122" s="0" t="n">
        <f aca="false">IF(($D1122-height)*($D1123-height)&lt;0,1,0)</f>
        <v>0</v>
      </c>
    </row>
    <row r="1123" customFormat="false" ht="12.75" hidden="false" customHeight="false" outlineLevel="0" collapsed="false">
      <c r="A1123" s="0" t="n">
        <f aca="false">A1122+dt</f>
        <v>10.9099999999998</v>
      </c>
      <c r="B1123" s="70" t="n">
        <f aca="false">B1122+G1122*dt+0.5*Y1122*dt*dt</f>
        <v>20.6357075125442</v>
      </c>
      <c r="C1123" s="70" t="n">
        <f aca="false">C1122+H1122*dt+0.5*Z1122*dt*dt</f>
        <v>579.89448720214</v>
      </c>
      <c r="D1123" s="70" t="n">
        <f aca="false">D1122+I1122*dt+0.5*AA1122*dt*dt</f>
        <v>-548.668143979449</v>
      </c>
      <c r="E1123" s="1" t="n">
        <f aca="false">SQRT(B1123^2+C1123^2)</f>
        <v>580.261534751336</v>
      </c>
      <c r="F1123" s="1" t="n">
        <f aca="false">ATAN2(C1123,B1123)*180/PI()</f>
        <v>2.0380263696441</v>
      </c>
      <c r="G1123" s="69" t="n">
        <f aca="false">G1122+Y1122*dt</f>
        <v>1.08555998752098</v>
      </c>
      <c r="H1123" s="69" t="n">
        <f aca="false">H1122+Z1122*dt</f>
        <v>58.4684370405732</v>
      </c>
      <c r="I1123" s="69" t="n">
        <f aca="false">I1122+AA1122*dt</f>
        <v>-85.4606185841575</v>
      </c>
      <c r="J1123" s="1" t="n">
        <f aca="false">SQRT(G1123^2+H1123^2+I1123^2)</f>
        <v>103.553145288981</v>
      </c>
      <c r="K1123" s="1" t="n">
        <f aca="false">IF(D1123&gt;=hwind,SQRT((G1123-vxw)^2+(H1123-vyw)^2+I1123^2),J1123)</f>
        <v>103.553145288981</v>
      </c>
      <c r="L1123" s="1" t="n">
        <f aca="false">J1123/1.467</f>
        <v>70.5883744301167</v>
      </c>
      <c r="M1123" s="70" t="n">
        <f aca="false">cd0+cdspin*(spin/1000)*EXP(-A1123/(tau*146.7/K1123))</f>
        <v>0.447949444906621</v>
      </c>
      <c r="N1123" s="71" t="n">
        <f aca="false">(romega/K1123)*EXP(-A1123/(tau*146.7/K1123))</f>
        <v>0.616755255437425</v>
      </c>
      <c r="O1123" s="71" t="n">
        <f aca="false">cl2_*N1123/(cl0+cl1_*N1123)</f>
        <v>0.341643651412227</v>
      </c>
      <c r="P1123" s="71" t="n">
        <f aca="false">IF(D1123&gt;=hwind,vxw,0)</f>
        <v>0</v>
      </c>
      <c r="Q1123" s="71" t="n">
        <f aca="false">IF(D1123&gt;=hwind,vyw,0)</f>
        <v>0</v>
      </c>
      <c r="R1123" s="70" t="n">
        <f aca="false">-const*$M1123*$K1123*(G1123-P1123)</f>
        <v>-0.27030549843519</v>
      </c>
      <c r="S1123" s="70" t="n">
        <f aca="false">-const*$M1123*$K1123*(H1123-Q1123)</f>
        <v>-14.5586979979522</v>
      </c>
      <c r="T1123" s="70" t="n">
        <f aca="false">-const*$M1123*$K1123*I1123</f>
        <v>21.2797775972965</v>
      </c>
      <c r="U1123" s="72" t="n">
        <f aca="false">omega*EXP(-A1123/tau)*30/PI()</f>
        <v>4528.17828843233</v>
      </c>
      <c r="V1123" s="70" t="n">
        <f aca="false">const*($O1123/omega)*K1123*(wy*I1123-wz*(H1123-Q1123))</f>
        <v>0.230449983652614</v>
      </c>
      <c r="W1123" s="70" t="n">
        <f aca="false">const*($O1123/omega)*K1123*(wz*(G1123-P1123)-wx*I1123)</f>
        <v>16.0099571412103</v>
      </c>
      <c r="X1123" s="70" t="n">
        <f aca="false">const*($O1123/omega)*K1123*(wx*(H1123-Q1123)-wy*(G1123-P1123))</f>
        <v>10.9562434010755</v>
      </c>
      <c r="Y1123" s="70" t="n">
        <f aca="false">R1123+V1123</f>
        <v>-0.039855514782576</v>
      </c>
      <c r="Z1123" s="70" t="n">
        <f aca="false">S1123+W1123</f>
        <v>1.45125914325809</v>
      </c>
      <c r="AA1123" s="70" t="n">
        <f aca="false">T1123+X1123-32.174</f>
        <v>0.0620209983720912</v>
      </c>
      <c r="AB1123" s="0" t="n">
        <f aca="false">IF(($D1123-height)*($D1124-height)&lt;0,1,0)</f>
        <v>0</v>
      </c>
    </row>
    <row r="1124" customFormat="false" ht="12.75" hidden="false" customHeight="false" outlineLevel="0" collapsed="false">
      <c r="A1124" s="0" t="n">
        <f aca="false">A1123+dt</f>
        <v>10.9199999999998</v>
      </c>
      <c r="B1124" s="70" t="n">
        <f aca="false">B1123+G1123*dt+0.5*Y1123*dt*dt</f>
        <v>20.6465611196437</v>
      </c>
      <c r="C1124" s="70" t="n">
        <f aca="false">C1123+H1123*dt+0.5*Z1123*dt*dt</f>
        <v>580.479244135503</v>
      </c>
      <c r="D1124" s="70" t="n">
        <f aca="false">D1123+I1123*dt+0.5*AA1123*dt*dt</f>
        <v>-549.522747064241</v>
      </c>
      <c r="E1124" s="1" t="n">
        <f aca="false">SQRT(B1124^2+C1124^2)</f>
        <v>580.846307863097</v>
      </c>
      <c r="F1124" s="1" t="n">
        <f aca="false">ATAN2(C1124,B1124)*180/PI()</f>
        <v>2.03704499774862</v>
      </c>
      <c r="G1124" s="69" t="n">
        <f aca="false">G1123+Y1123*dt</f>
        <v>1.08516143237315</v>
      </c>
      <c r="H1124" s="69" t="n">
        <f aca="false">H1123+Z1123*dt</f>
        <v>58.4829496320058</v>
      </c>
      <c r="I1124" s="69" t="n">
        <f aca="false">I1123+AA1123*dt</f>
        <v>-85.4599983741738</v>
      </c>
      <c r="J1124" s="1" t="n">
        <f aca="false">SQRT(G1124^2+H1124^2+I1124^2)</f>
        <v>103.560824133008</v>
      </c>
      <c r="K1124" s="1" t="n">
        <f aca="false">IF(D1124&gt;=hwind,SQRT((G1124-vxw)^2+(H1124-vyw)^2+I1124^2),J1124)</f>
        <v>103.560824133008</v>
      </c>
      <c r="L1124" s="1" t="n">
        <f aca="false">J1124/1.467</f>
        <v>70.5936088159564</v>
      </c>
      <c r="M1124" s="70" t="n">
        <f aca="false">cd0+cdspin*(spin/1000)*EXP(-A1124/(tau*146.7/K1124))</f>
        <v>0.44791202253635</v>
      </c>
      <c r="N1124" s="71" t="n">
        <f aca="false">(romega/K1124)*EXP(-A1124/(tau*146.7/K1124))</f>
        <v>0.616552685442515</v>
      </c>
      <c r="O1124" s="71" t="n">
        <f aca="false">cl2_*N1124/(cl0+cl1_*N1124)</f>
        <v>0.341611288457552</v>
      </c>
      <c r="P1124" s="71" t="n">
        <f aca="false">IF(D1124&gt;=hwind,vxw,0)</f>
        <v>0</v>
      </c>
      <c r="Q1124" s="71" t="n">
        <f aca="false">IF(D1124&gt;=hwind,vyw,0)</f>
        <v>0</v>
      </c>
      <c r="R1124" s="70" t="n">
        <f aca="false">-const*$M1124*$K1124*(G1124-P1124)</f>
        <v>-0.27020371948376</v>
      </c>
      <c r="S1124" s="70" t="n">
        <f aca="false">-const*$M1124*$K1124*(H1124-Q1124)</f>
        <v>-14.5621748483921</v>
      </c>
      <c r="T1124" s="70" t="n">
        <f aca="false">-const*$M1124*$K1124*I1124</f>
        <v>21.2794232626556</v>
      </c>
      <c r="U1124" s="72" t="n">
        <f aca="false">omega*EXP(-A1124/tau)*30/PI()</f>
        <v>4526.66914720703</v>
      </c>
      <c r="V1124" s="70" t="n">
        <f aca="false">const*($O1124/omega)*K1124*(wy*I1124-wz*(H1124-Q1124))</f>
        <v>0.230820676656741</v>
      </c>
      <c r="W1124" s="70" t="n">
        <f aca="false">const*($O1124/omega)*K1124*(wz*(G1124-P1124)-wx*I1124)</f>
        <v>16.0095213240406</v>
      </c>
      <c r="X1124" s="70" t="n">
        <f aca="false">const*($O1124/omega)*K1124*(wx*(H1124-Q1124)-wy*(G1124-P1124))</f>
        <v>10.9587470716067</v>
      </c>
      <c r="Y1124" s="70" t="n">
        <f aca="false">R1124+V1124</f>
        <v>-0.039383042827019</v>
      </c>
      <c r="Z1124" s="70" t="n">
        <f aca="false">S1124+W1124</f>
        <v>1.44734647564857</v>
      </c>
      <c r="AA1124" s="70" t="n">
        <f aca="false">T1124+X1124-32.174</f>
        <v>0.0641703342623146</v>
      </c>
      <c r="AB1124" s="0" t="n">
        <f aca="false">IF(($D1124-height)*($D1125-height)&lt;0,1,0)</f>
        <v>0</v>
      </c>
    </row>
    <row r="1125" customFormat="false" ht="12.75" hidden="false" customHeight="false" outlineLevel="0" collapsed="false">
      <c r="A1125" s="0" t="n">
        <f aca="false">A1124+dt</f>
        <v>10.9299999999998</v>
      </c>
      <c r="B1125" s="70" t="n">
        <f aca="false">B1124+G1124*dt+0.5*Y1124*dt*dt</f>
        <v>20.6574107648153</v>
      </c>
      <c r="C1125" s="70" t="n">
        <f aca="false">C1124+H1124*dt+0.5*Z1124*dt*dt</f>
        <v>581.064145999147</v>
      </c>
      <c r="D1125" s="70" t="n">
        <f aca="false">D1124+I1124*dt+0.5*AA1124*dt*dt</f>
        <v>-550.377343839466</v>
      </c>
      <c r="E1125" s="1" t="n">
        <f aca="false">SQRT(B1125^2+C1125^2)</f>
        <v>581.43122584294</v>
      </c>
      <c r="F1125" s="1" t="n">
        <f aca="false">ATAN2(C1125,B1125)*180/PI()</f>
        <v>2.03606470229405</v>
      </c>
      <c r="G1125" s="69" t="n">
        <f aca="false">G1124+Y1124*dt</f>
        <v>1.08476760194488</v>
      </c>
      <c r="H1125" s="69" t="n">
        <f aca="false">H1124+Z1124*dt</f>
        <v>58.4974230967623</v>
      </c>
      <c r="I1125" s="69" t="n">
        <f aca="false">I1124+AA1124*dt</f>
        <v>-85.4593566708312</v>
      </c>
      <c r="J1125" s="1" t="n">
        <f aca="false">SQRT(G1125^2+H1125^2+I1125^2)</f>
        <v>103.568464661325</v>
      </c>
      <c r="K1125" s="1" t="n">
        <f aca="false">IF(D1125&gt;=hwind,SQRT((G1125-vxw)^2+(H1125-vyw)^2+I1125^2),J1125)</f>
        <v>103.568464661325</v>
      </c>
      <c r="L1125" s="1" t="n">
        <f aca="false">J1125/1.467</f>
        <v>70.5988170833847</v>
      </c>
      <c r="M1125" s="70" t="n">
        <f aca="false">cd0+cdspin*(spin/1000)*EXP(-A1125/(tau*146.7/K1125))</f>
        <v>0.447874618546199</v>
      </c>
      <c r="N1125" s="71" t="n">
        <f aca="false">(romega/K1125)*EXP(-A1125/(tau*146.7/K1125))</f>
        <v>0.616350450533987</v>
      </c>
      <c r="O1125" s="71" t="n">
        <f aca="false">cl2_*N1125/(cl0+cl1_*N1125)</f>
        <v>0.34157896393835</v>
      </c>
      <c r="P1125" s="71" t="n">
        <f aca="false">IF(D1125&gt;=hwind,vxw,0)</f>
        <v>0</v>
      </c>
      <c r="Q1125" s="71" t="n">
        <f aca="false">IF(D1125&gt;=hwind,vyw,0)</f>
        <v>0</v>
      </c>
      <c r="R1125" s="70" t="n">
        <f aca="false">-const*$M1125*$K1125*(G1125-P1125)</f>
        <v>-0.27010302664654</v>
      </c>
      <c r="S1125" s="70" t="n">
        <f aca="false">-const*$M1125*$K1125*(H1125-Q1125)</f>
        <v>-14.5656369171888</v>
      </c>
      <c r="T1125" s="70" t="n">
        <f aca="false">-const*$M1125*$K1125*I1125</f>
        <v>21.2790563164613</v>
      </c>
      <c r="U1125" s="72" t="n">
        <f aca="false">omega*EXP(-A1125/tau)*30/PI()</f>
        <v>4525.16050894498</v>
      </c>
      <c r="V1125" s="70" t="n">
        <f aca="false">const*($O1125/omega)*K1125*(wy*I1125-wz*(H1125-Q1125))</f>
        <v>0.231190616928005</v>
      </c>
      <c r="W1125" s="70" t="n">
        <f aca="false">const*($O1125/omega)*K1125*(wz*(G1125-P1125)-wx*I1125)</f>
        <v>16.009077012561</v>
      </c>
      <c r="X1125" s="70" t="n">
        <f aca="false">const*($O1125/omega)*K1125*(wx*(H1125-Q1125)-wy*(G1125-P1125))</f>
        <v>10.9612402430274</v>
      </c>
      <c r="Y1125" s="70" t="n">
        <f aca="false">R1125+V1125</f>
        <v>-0.0389124097185352</v>
      </c>
      <c r="Z1125" s="70" t="n">
        <f aca="false">S1125+W1125</f>
        <v>1.44344009537216</v>
      </c>
      <c r="AA1125" s="70" t="n">
        <f aca="false">T1125+X1125-32.174</f>
        <v>0.0662965594886771</v>
      </c>
      <c r="AB1125" s="0" t="n">
        <f aca="false">IF(($D1125-height)*($D1126-height)&lt;0,1,0)</f>
        <v>0</v>
      </c>
    </row>
    <row r="1126" customFormat="false" ht="12.75" hidden="false" customHeight="false" outlineLevel="0" collapsed="false">
      <c r="A1126" s="0" t="n">
        <f aca="false">A1125+dt</f>
        <v>10.9399999999998</v>
      </c>
      <c r="B1126" s="70" t="n">
        <f aca="false">B1125+G1125*dt+0.5*Y1125*dt*dt</f>
        <v>20.6682564952143</v>
      </c>
      <c r="C1126" s="70" t="n">
        <f aca="false">C1125+H1125*dt+0.5*Z1125*dt*dt</f>
        <v>581.649192402119</v>
      </c>
      <c r="D1126" s="70" t="n">
        <f aca="false">D1125+I1125*dt+0.5*AA1125*dt*dt</f>
        <v>-551.231934091346</v>
      </c>
      <c r="E1126" s="1" t="n">
        <f aca="false">SQRT(B1126^2+C1126^2)</f>
        <v>582.016288301787</v>
      </c>
      <c r="F1126" s="1" t="n">
        <f aca="false">ATAN2(C1126,B1126)*180/PI()</f>
        <v>2.03508548677261</v>
      </c>
      <c r="G1126" s="69" t="n">
        <f aca="false">G1125+Y1125*dt</f>
        <v>1.08437847784769</v>
      </c>
      <c r="H1126" s="69" t="n">
        <f aca="false">H1125+Z1125*dt</f>
        <v>58.511857497716</v>
      </c>
      <c r="I1126" s="69" t="n">
        <f aca="false">I1125+AA1125*dt</f>
        <v>-85.4586937052363</v>
      </c>
      <c r="J1126" s="1" t="n">
        <f aca="false">SQRT(G1126^2+H1126^2+I1126^2)</f>
        <v>103.576067092363</v>
      </c>
      <c r="K1126" s="1" t="n">
        <f aca="false">IF(D1126&gt;=hwind,SQRT((G1126-vxw)^2+(H1126-vyw)^2+I1126^2),J1126)</f>
        <v>103.576067092363</v>
      </c>
      <c r="L1126" s="1" t="n">
        <f aca="false">J1126/1.467</f>
        <v>70.6039993812971</v>
      </c>
      <c r="M1126" s="70" t="n">
        <f aca="false">cd0+cdspin*(spin/1000)*EXP(-A1126/(tau*146.7/K1126))</f>
        <v>0.447837232885556</v>
      </c>
      <c r="N1126" s="71" t="n">
        <f aca="false">(romega/K1126)*EXP(-A1126/(tau*146.7/K1126))</f>
        <v>0.616148548901766</v>
      </c>
      <c r="O1126" s="71" t="n">
        <f aca="false">cl2_*N1126/(cl0+cl1_*N1126)</f>
        <v>0.341546677629548</v>
      </c>
      <c r="P1126" s="71" t="n">
        <f aca="false">IF(D1126&gt;=hwind,vxw,0)</f>
        <v>0</v>
      </c>
      <c r="Q1126" s="71" t="n">
        <f aca="false">IF(D1126&gt;=hwind,vyw,0)</f>
        <v>0</v>
      </c>
      <c r="R1126" s="70" t="n">
        <f aca="false">-const*$M1126*$K1126*(G1126-P1126)</f>
        <v>-0.270003415977335</v>
      </c>
      <c r="S1126" s="70" t="n">
        <f aca="false">-const*$M1126*$K1126*(H1126-Q1126)</f>
        <v>-14.5690842471528</v>
      </c>
      <c r="T1126" s="70" t="n">
        <f aca="false">-const*$M1126*$K1126*I1126</f>
        <v>21.2786768612126</v>
      </c>
      <c r="U1126" s="72" t="n">
        <f aca="false">omega*EXP(-A1126/tau)*30/PI()</f>
        <v>4523.65237347854</v>
      </c>
      <c r="V1126" s="70" t="n">
        <f aca="false">const*($O1126/omega)*K1126*(wy*I1126-wz*(H1126-Q1126))</f>
        <v>0.231559802787978</v>
      </c>
      <c r="W1126" s="70" t="n">
        <f aca="false">const*($O1126/omega)*K1126*(wz*(G1126-P1126)-wx*I1126)</f>
        <v>16.0086242762428</v>
      </c>
      <c r="X1126" s="70" t="n">
        <f aca="false">const*($O1126/omega)*K1126*(wx*(H1126-Q1126)-wy*(G1126-P1126))</f>
        <v>10.9637229429715</v>
      </c>
      <c r="Y1126" s="70" t="n">
        <f aca="false">R1126+V1126</f>
        <v>-0.0384436131893571</v>
      </c>
      <c r="Z1126" s="70" t="n">
        <f aca="false">S1126+W1126</f>
        <v>1.43954002909</v>
      </c>
      <c r="AA1126" s="70" t="n">
        <f aca="false">T1126+X1126-32.174</f>
        <v>0.0683998041840823</v>
      </c>
      <c r="AB1126" s="0" t="n">
        <f aca="false">IF(($D1126-height)*($D1127-height)&lt;0,1,0)</f>
        <v>0</v>
      </c>
    </row>
    <row r="1127" customFormat="false" ht="12.75" hidden="false" customHeight="false" outlineLevel="0" collapsed="false">
      <c r="A1127" s="0" t="n">
        <f aca="false">A1126+dt</f>
        <v>10.9499999999998</v>
      </c>
      <c r="B1127" s="70" t="n">
        <f aca="false">B1126+G1126*dt+0.5*Y1126*dt*dt</f>
        <v>20.6790983578121</v>
      </c>
      <c r="C1127" s="70" t="n">
        <f aca="false">C1126+H1126*dt+0.5*Z1126*dt*dt</f>
        <v>582.234382954098</v>
      </c>
      <c r="D1127" s="70" t="n">
        <f aca="false">D1126+I1126*dt+0.5*AA1126*dt*dt</f>
        <v>-552.086517608408</v>
      </c>
      <c r="E1127" s="1" t="n">
        <f aca="false">SQRT(B1127^2+C1127^2)</f>
        <v>582.601494851181</v>
      </c>
      <c r="F1127" s="1" t="n">
        <f aca="false">ATAN2(C1127,B1127)*180/PI()</f>
        <v>2.03410735463803</v>
      </c>
      <c r="G1127" s="69" t="n">
        <f aca="false">G1126+Y1126*dt</f>
        <v>1.0839940417158</v>
      </c>
      <c r="H1127" s="69" t="n">
        <f aca="false">H1126+Z1126*dt</f>
        <v>58.5262528980069</v>
      </c>
      <c r="I1127" s="69" t="n">
        <f aca="false">I1126+AA1126*dt</f>
        <v>-85.4580097071945</v>
      </c>
      <c r="J1127" s="1" t="n">
        <f aca="false">SQRT(G1127^2+H1127^2+I1127^2)</f>
        <v>103.583631643609</v>
      </c>
      <c r="K1127" s="1" t="n">
        <f aca="false">IF(D1127&gt;=hwind,SQRT((G1127-vxw)^2+(H1127-vyw)^2+I1127^2),J1127)</f>
        <v>103.583631643609</v>
      </c>
      <c r="L1127" s="1" t="n">
        <f aca="false">J1127/1.467</f>
        <v>70.6091558579475</v>
      </c>
      <c r="M1127" s="70" t="n">
        <f aca="false">cd0+cdspin*(spin/1000)*EXP(-A1127/(tau*146.7/K1127))</f>
        <v>0.447799865503905</v>
      </c>
      <c r="N1127" s="71" t="n">
        <f aca="false">(romega/K1127)*EXP(-A1127/(tau*146.7/K1127))</f>
        <v>0.61594697874477</v>
      </c>
      <c r="O1127" s="71" t="n">
        <f aca="false">cl2_*N1127/(cl0+cl1_*N1127)</f>
        <v>0.341514429306947</v>
      </c>
      <c r="P1127" s="71" t="n">
        <f aca="false">IF(D1127&gt;=hwind,vxw,0)</f>
        <v>0</v>
      </c>
      <c r="Q1127" s="71" t="n">
        <f aca="false">IF(D1127&gt;=hwind,vyw,0)</f>
        <v>0</v>
      </c>
      <c r="R1127" s="70" t="n">
        <f aca="false">-const*$M1127*$K1127*(G1127-P1127)</f>
        <v>-0.269904883529958</v>
      </c>
      <c r="S1127" s="70" t="n">
        <f aca="false">-const*$M1127*$K1127*(H1127-Q1127)</f>
        <v>-14.5725168810688</v>
      </c>
      <c r="T1127" s="70" t="n">
        <f aca="false">-const*$M1127*$K1127*I1127</f>
        <v>21.2782849988853</v>
      </c>
      <c r="U1127" s="72" t="n">
        <f aca="false">omega*EXP(-A1127/tau)*30/PI()</f>
        <v>4522.14474064015</v>
      </c>
      <c r="V1127" s="70" t="n">
        <f aca="false">const*($O1127/omega)*K1127*(wy*I1127-wz*(H1127-Q1127))</f>
        <v>0.231928232585736</v>
      </c>
      <c r="W1127" s="70" t="n">
        <f aca="false">const*($O1127/omega)*K1127*(wz*(G1127-P1127)-wx*I1127)</f>
        <v>16.0081631841904</v>
      </c>
      <c r="X1127" s="70" t="n">
        <f aca="false">const*($O1127/omega)*K1127*(wx*(H1127-Q1127)-wy*(G1127-P1127))</f>
        <v>10.9661951990654</v>
      </c>
      <c r="Y1127" s="70" t="n">
        <f aca="false">R1127+V1127</f>
        <v>-0.037976650944222</v>
      </c>
      <c r="Z1127" s="70" t="n">
        <f aca="false">S1127+W1127</f>
        <v>1.43564630312168</v>
      </c>
      <c r="AA1127" s="70" t="n">
        <f aca="false">T1127+X1127-32.174</f>
        <v>0.0704801979507508</v>
      </c>
      <c r="AB1127" s="0" t="n">
        <f aca="false">IF(($D1127-height)*($D1128-height)&lt;0,1,0)</f>
        <v>0</v>
      </c>
    </row>
    <row r="1128" customFormat="false" ht="12.75" hidden="false" customHeight="false" outlineLevel="0" collapsed="false">
      <c r="A1128" s="0" t="n">
        <f aca="false">A1127+dt</f>
        <v>10.9599999999998</v>
      </c>
      <c r="B1128" s="70" t="n">
        <f aca="false">B1127+G1127*dt+0.5*Y1127*dt*dt</f>
        <v>20.6899363993967</v>
      </c>
      <c r="C1128" s="70" t="n">
        <f aca="false">C1127+H1127*dt+0.5*Z1127*dt*dt</f>
        <v>582.819717265393</v>
      </c>
      <c r="D1128" s="70" t="n">
        <f aca="false">D1127+I1127*dt+0.5*AA1127*dt*dt</f>
        <v>-552.94109418147</v>
      </c>
      <c r="E1128" s="1" t="n">
        <f aca="false">SQRT(B1128^2+C1128^2)</f>
        <v>583.186845103286</v>
      </c>
      <c r="F1128" s="1" t="n">
        <f aca="false">ATAN2(C1128,B1128)*180/PI()</f>
        <v>2.03313030930571</v>
      </c>
      <c r="G1128" s="69" t="n">
        <f aca="false">G1127+Y1127*dt</f>
        <v>1.08361427520636</v>
      </c>
      <c r="H1128" s="69" t="n">
        <f aca="false">H1127+Z1127*dt</f>
        <v>58.5406093610382</v>
      </c>
      <c r="I1128" s="69" t="n">
        <f aca="false">I1127+AA1127*dt</f>
        <v>-85.457304905215</v>
      </c>
      <c r="J1128" s="1" t="n">
        <f aca="false">SQRT(G1128^2+H1128^2+I1128^2)</f>
        <v>103.591158531614</v>
      </c>
      <c r="K1128" s="1" t="n">
        <f aca="false">IF(D1128&gt;=hwind,SQRT((G1128-vxw)^2+(H1128-vyw)^2+I1128^2),J1128)</f>
        <v>103.591158531614</v>
      </c>
      <c r="L1128" s="1" t="n">
        <f aca="false">J1128/1.467</f>
        <v>70.6142866609502</v>
      </c>
      <c r="M1128" s="70" t="n">
        <f aca="false">cd0+cdspin*(spin/1000)*EXP(-A1128/(tau*146.7/K1128))</f>
        <v>0.447762516350834</v>
      </c>
      <c r="N1128" s="71" t="n">
        <f aca="false">(romega/K1128)*EXP(-A1128/(tau*146.7/K1128))</f>
        <v>0.615745738270866</v>
      </c>
      <c r="O1128" s="71" t="n">
        <f aca="false">cl2_*N1128/(cl0+cl1_*N1128)</f>
        <v>0.341482218747211</v>
      </c>
      <c r="P1128" s="71" t="n">
        <f aca="false">IF(D1128&gt;=hwind,vxw,0)</f>
        <v>0</v>
      </c>
      <c r="Q1128" s="71" t="n">
        <f aca="false">IF(D1128&gt;=hwind,vyw,0)</f>
        <v>0</v>
      </c>
      <c r="R1128" s="70" t="n">
        <f aca="false">-const*$M1128*$K1128*(G1128-P1128)</f>
        <v>-0.269807425358354</v>
      </c>
      <c r="S1128" s="70" t="n">
        <f aca="false">-const*$M1128*$K1128*(H1128-Q1128)</f>
        <v>-14.5759348616951</v>
      </c>
      <c r="T1128" s="70" t="n">
        <f aca="false">-const*$M1128*$K1128*I1128</f>
        <v>21.277880830934</v>
      </c>
      <c r="U1128" s="72" t="n">
        <f aca="false">omega*EXP(-A1128/tau)*30/PI()</f>
        <v>4520.63761026228</v>
      </c>
      <c r="V1128" s="70" t="n">
        <f aca="false">const*($O1128/omega)*K1128*(wy*I1128-wz*(H1128-Q1128))</f>
        <v>0.23229590469768</v>
      </c>
      <c r="W1128" s="70" t="n">
        <f aca="false">const*($O1128/omega)*K1128*(wz*(G1128-P1128)-wx*I1128)</f>
        <v>16.0076938051425</v>
      </c>
      <c r="X1128" s="70" t="n">
        <f aca="false">const*($O1128/omega)*K1128*(wx*(H1128-Q1128)-wy*(G1128-P1128))</f>
        <v>10.9686570389275</v>
      </c>
      <c r="Y1128" s="70" t="n">
        <f aca="false">R1128+V1128</f>
        <v>-0.0375115206606735</v>
      </c>
      <c r="Z1128" s="70" t="n">
        <f aca="false">S1128+W1128</f>
        <v>1.43175894344739</v>
      </c>
      <c r="AA1128" s="70" t="n">
        <f aca="false">T1128+X1128-32.174</f>
        <v>0.0725378698615558</v>
      </c>
      <c r="AB1128" s="0" t="n">
        <f aca="false">IF(($D1128-height)*($D1129-height)&lt;0,1,0)</f>
        <v>0</v>
      </c>
    </row>
    <row r="1129" customFormat="false" ht="12.75" hidden="false" customHeight="false" outlineLevel="0" collapsed="false">
      <c r="A1129" s="0" t="n">
        <f aca="false">A1128+dt</f>
        <v>10.9699999999998</v>
      </c>
      <c r="B1129" s="70" t="n">
        <f aca="false">B1128+G1128*dt+0.5*Y1128*dt*dt</f>
        <v>20.7007706665727</v>
      </c>
      <c r="C1129" s="70" t="n">
        <f aca="false">C1128+H1128*dt+0.5*Z1128*dt*dt</f>
        <v>583.40519494695</v>
      </c>
      <c r="D1129" s="70" t="n">
        <f aca="false">D1128+I1128*dt+0.5*AA1128*dt*dt</f>
        <v>-553.795663603629</v>
      </c>
      <c r="E1129" s="1" t="n">
        <f aca="false">SQRT(B1129^2+C1129^2)</f>
        <v>583.772338670889</v>
      </c>
      <c r="F1129" s="1" t="n">
        <f aca="false">ATAN2(C1129,B1129)*180/PI()</f>
        <v>2.03215435415299</v>
      </c>
      <c r="G1129" s="69" t="n">
        <f aca="false">G1128+Y1128*dt</f>
        <v>1.08323915999975</v>
      </c>
      <c r="H1129" s="69" t="n">
        <f aca="false">H1128+Z1128*dt</f>
        <v>58.5549269504726</v>
      </c>
      <c r="I1129" s="69" t="n">
        <f aca="false">I1128+AA1128*dt</f>
        <v>-85.4565795265163</v>
      </c>
      <c r="J1129" s="1" t="n">
        <f aca="false">SQRT(G1129^2+H1129^2+I1129^2)</f>
        <v>103.598647971992</v>
      </c>
      <c r="K1129" s="1" t="n">
        <f aca="false">IF(D1129&gt;=hwind,SQRT((G1129-vxw)^2+(H1129-vyw)^2+I1129^2),J1129)</f>
        <v>103.598647971992</v>
      </c>
      <c r="L1129" s="1" t="n">
        <f aca="false">J1129/1.467</f>
        <v>70.6193919372816</v>
      </c>
      <c r="M1129" s="70" t="n">
        <f aca="false">cd0+cdspin*(spin/1000)*EXP(-A1129/(tau*146.7/K1129))</f>
        <v>0.447725185376031</v>
      </c>
      <c r="N1129" s="71" t="n">
        <f aca="false">(romega/K1129)*EXP(-A1129/(tau*146.7/K1129))</f>
        <v>0.615544825696825</v>
      </c>
      <c r="O1129" s="71" t="n">
        <f aca="false">cl2_*N1129/(cl0+cl1_*N1129)</f>
        <v>0.341450045727874</v>
      </c>
      <c r="P1129" s="71" t="n">
        <f aca="false">IF(D1129&gt;=hwind,vxw,0)</f>
        <v>0</v>
      </c>
      <c r="Q1129" s="71" t="n">
        <f aca="false">IF(D1129&gt;=hwind,vyw,0)</f>
        <v>0</v>
      </c>
      <c r="R1129" s="70" t="n">
        <f aca="false">-const*$M1129*$K1129*(G1129-P1129)</f>
        <v>-0.269711037516717</v>
      </c>
      <c r="S1129" s="70" t="n">
        <f aca="false">-const*$M1129*$K1129*(H1129-Q1129)</f>
        <v>-14.5793382317633</v>
      </c>
      <c r="T1129" s="70" t="n">
        <f aca="false">-const*$M1129*$K1129*I1129</f>
        <v>21.2774644582937</v>
      </c>
      <c r="U1129" s="72" t="n">
        <f aca="false">omega*EXP(-A1129/tau)*30/PI()</f>
        <v>4519.13098217749</v>
      </c>
      <c r="V1129" s="70" t="n">
        <f aca="false">const*($O1129/omega)*K1129*(wy*I1129-wz*(H1129-Q1129))</f>
        <v>0.232662817527356</v>
      </c>
      <c r="W1129" s="70" t="n">
        <f aca="false">const*($O1129/omega)*K1129*(wz*(G1129-P1129)-wx*I1129)</f>
        <v>16.0072162074733</v>
      </c>
      <c r="X1129" s="70" t="n">
        <f aca="false">const*($O1129/omega)*K1129*(wx*(H1129-Q1129)-wy*(G1129-P1129))</f>
        <v>10.9711084901676</v>
      </c>
      <c r="Y1129" s="70" t="n">
        <f aca="false">R1129+V1129</f>
        <v>-0.0370482199893609</v>
      </c>
      <c r="Z1129" s="70" t="n">
        <f aca="false">S1129+W1129</f>
        <v>1.42787797571001</v>
      </c>
      <c r="AA1129" s="70" t="n">
        <f aca="false">T1129+X1129-32.174</f>
        <v>0.0745729484612312</v>
      </c>
      <c r="AB1129" s="0" t="n">
        <f aca="false">IF(($D1129-height)*($D1130-height)&lt;0,1,0)</f>
        <v>0</v>
      </c>
    </row>
    <row r="1130" customFormat="false" ht="12.75" hidden="false" customHeight="false" outlineLevel="0" collapsed="false">
      <c r="A1130" s="0" t="n">
        <f aca="false">A1129+dt</f>
        <v>10.9799999999998</v>
      </c>
      <c r="B1130" s="70" t="n">
        <f aca="false">B1129+G1129*dt+0.5*Y1129*dt*dt</f>
        <v>20.7116012057617</v>
      </c>
      <c r="C1130" s="70" t="n">
        <f aca="false">C1129+H1129*dt+0.5*Z1129*dt*dt</f>
        <v>583.990815610354</v>
      </c>
      <c r="D1130" s="70" t="n">
        <f aca="false">D1129+I1129*dt+0.5*AA1129*dt*dt</f>
        <v>-554.650225670247</v>
      </c>
      <c r="E1130" s="1" t="n">
        <f aca="false">SQRT(B1130^2+C1130^2)</f>
        <v>584.357975167408</v>
      </c>
      <c r="F1130" s="1" t="n">
        <f aca="false">ATAN2(C1130,B1130)*180/PI()</f>
        <v>2.03117949251929</v>
      </c>
      <c r="G1130" s="69" t="n">
        <f aca="false">G1129+Y1129*dt</f>
        <v>1.08286867779986</v>
      </c>
      <c r="H1130" s="69" t="n">
        <f aca="false">H1129+Z1129*dt</f>
        <v>58.5692057302297</v>
      </c>
      <c r="I1130" s="69" t="n">
        <f aca="false">I1129+AA1129*dt</f>
        <v>-85.4558337970317</v>
      </c>
      <c r="J1130" s="1" t="n">
        <f aca="false">SQRT(G1130^2+H1130^2+I1130^2)</f>
        <v>103.606100179426</v>
      </c>
      <c r="K1130" s="1" t="n">
        <f aca="false">IF(D1130&gt;=hwind,SQRT((G1130-vxw)^2+(H1130-vyw)^2+I1130^2),J1130)</f>
        <v>103.606100179426</v>
      </c>
      <c r="L1130" s="1" t="n">
        <f aca="false">J1130/1.467</f>
        <v>70.6244718332829</v>
      </c>
      <c r="M1130" s="70" t="n">
        <f aca="false">cd0+cdspin*(spin/1000)*EXP(-A1130/(tau*146.7/K1130))</f>
        <v>0.447687872529283</v>
      </c>
      <c r="N1130" s="71" t="n">
        <f aca="false">(romega/K1130)*EXP(-A1130/(tau*146.7/K1130))</f>
        <v>0.615344239248284</v>
      </c>
      <c r="O1130" s="71" t="n">
        <f aca="false">cl2_*N1130/(cl0+cl1_*N1130)</f>
        <v>0.34141791002733</v>
      </c>
      <c r="P1130" s="71" t="n">
        <f aca="false">IF(D1130&gt;=hwind,vxw,0)</f>
        <v>0</v>
      </c>
      <c r="Q1130" s="71" t="n">
        <f aca="false">IF(D1130&gt;=hwind,vyw,0)</f>
        <v>0</v>
      </c>
      <c r="R1130" s="70" t="n">
        <f aca="false">-const*$M1130*$K1130*(G1130-P1130)</f>
        <v>-0.269615716059618</v>
      </c>
      <c r="S1130" s="70" t="n">
        <f aca="false">-const*$M1130*$K1130*(H1130-Q1130)</f>
        <v>-14.582727033977</v>
      </c>
      <c r="T1130" s="70" t="n">
        <f aca="false">-const*$M1130*$K1130*I1130</f>
        <v>21.2770359813813</v>
      </c>
      <c r="U1130" s="72" t="n">
        <f aca="false">omega*EXP(-A1130/tau)*30/PI()</f>
        <v>4517.62485621837</v>
      </c>
      <c r="V1130" s="70" t="n">
        <f aca="false">const*($O1130/omega)*K1130*(wy*I1130-wz*(H1130-Q1130))</f>
        <v>0.233028969505281</v>
      </c>
      <c r="W1130" s="70" t="n">
        <f aca="false">const*($O1130/omega)*K1130*(wz*(G1130-P1130)-wx*I1130)</f>
        <v>16.0067304591943</v>
      </c>
      <c r="X1130" s="70" t="n">
        <f aca="false">const*($O1130/omega)*K1130*(wx*(H1130-Q1130)-wy*(G1130-P1130))</f>
        <v>10.9735495803863</v>
      </c>
      <c r="Y1130" s="70" t="n">
        <f aca="false">R1130+V1130</f>
        <v>-0.0365867465543371</v>
      </c>
      <c r="Z1130" s="70" t="n">
        <f aca="false">S1130+W1130</f>
        <v>1.42400342521725</v>
      </c>
      <c r="AA1130" s="70" t="n">
        <f aca="false">T1130+X1130-32.174</f>
        <v>0.0765855617676721</v>
      </c>
      <c r="AB1130" s="0" t="n">
        <f aca="false">IF(($D1130-height)*($D1131-height)&lt;0,1,0)</f>
        <v>0</v>
      </c>
    </row>
    <row r="1131" customFormat="false" ht="12.75" hidden="false" customHeight="false" outlineLevel="0" collapsed="false">
      <c r="A1131" s="0" t="n">
        <f aca="false">A1130+dt</f>
        <v>10.9899999999998</v>
      </c>
      <c r="B1131" s="70" t="n">
        <f aca="false">B1130+G1130*dt+0.5*Y1130*dt*dt</f>
        <v>20.7224280632024</v>
      </c>
      <c r="C1131" s="70" t="n">
        <f aca="false">C1130+H1130*dt+0.5*Z1130*dt*dt</f>
        <v>584.576578867828</v>
      </c>
      <c r="D1131" s="70" t="n">
        <f aca="false">D1130+I1130*dt+0.5*AA1130*dt*dt</f>
        <v>-555.504780178939</v>
      </c>
      <c r="E1131" s="1" t="n">
        <f aca="false">SQRT(B1131^2+C1131^2)</f>
        <v>584.943754206888</v>
      </c>
      <c r="F1131" s="1" t="n">
        <f aca="false">ATAN2(C1131,B1131)*180/PI()</f>
        <v>2.0302057277064</v>
      </c>
      <c r="G1131" s="69" t="n">
        <f aca="false">G1130+Y1130*dt</f>
        <v>1.08250281033431</v>
      </c>
      <c r="H1131" s="69" t="n">
        <f aca="false">H1130+Z1130*dt</f>
        <v>58.5834457644819</v>
      </c>
      <c r="I1131" s="69" t="n">
        <f aca="false">I1130+AA1130*dt</f>
        <v>-85.4550679414141</v>
      </c>
      <c r="J1131" s="1" t="n">
        <f aca="false">SQRT(G1131^2+H1131^2+I1131^2)</f>
        <v>103.613515367668</v>
      </c>
      <c r="K1131" s="1" t="n">
        <f aca="false">IF(D1131&gt;=hwind,SQRT((G1131-vxw)^2+(H1131-vyw)^2+I1131^2),J1131)</f>
        <v>103.613515367668</v>
      </c>
      <c r="L1131" s="1" t="n">
        <f aca="false">J1131/1.467</f>
        <v>70.6295264946615</v>
      </c>
      <c r="M1131" s="70" t="n">
        <f aca="false">cd0+cdspin*(spin/1000)*EXP(-A1131/(tau*146.7/K1131))</f>
        <v>0.447650577760483</v>
      </c>
      <c r="N1131" s="71" t="n">
        <f aca="false">(romega/K1131)*EXP(-A1131/(tau*146.7/K1131))</f>
        <v>0.615143977159699</v>
      </c>
      <c r="O1131" s="71" t="n">
        <f aca="false">cl2_*N1131/(cl0+cl1_*N1131)</f>
        <v>0.341385811424833</v>
      </c>
      <c r="P1131" s="71" t="n">
        <f aca="false">IF(D1131&gt;=hwind,vxw,0)</f>
        <v>0</v>
      </c>
      <c r="Q1131" s="71" t="n">
        <f aca="false">IF(D1131&gt;=hwind,vyw,0)</f>
        <v>0</v>
      </c>
      <c r="R1131" s="70" t="n">
        <f aca="false">-const*$M1131*$K1131*(G1131-P1131)</f>
        <v>-0.269521457042115</v>
      </c>
      <c r="S1131" s="70" t="n">
        <f aca="false">-const*$M1131*$K1131*(H1131-Q1131)</f>
        <v>-14.5861013110114</v>
      </c>
      <c r="T1131" s="70" t="n">
        <f aca="false">-const*$M1131*$K1131*I1131</f>
        <v>21.2765955000983</v>
      </c>
      <c r="U1131" s="72" t="n">
        <f aca="false">omega*EXP(-A1131/tau)*30/PI()</f>
        <v>4516.11923221757</v>
      </c>
      <c r="V1131" s="70" t="n">
        <f aca="false">const*($O1131/omega)*K1131*(wy*I1131-wz*(H1131-Q1131))</f>
        <v>0.233394359088761</v>
      </c>
      <c r="W1131" s="70" t="n">
        <f aca="false">const*($O1131/omega)*K1131*(wz*(G1131-P1131)-wx*I1131)</f>
        <v>16.0062366279551</v>
      </c>
      <c r="X1131" s="70" t="n">
        <f aca="false">const*($O1131/omega)*K1131*(wx*(H1131-Q1131)-wy*(G1131-P1131))</f>
        <v>10.9759803371749</v>
      </c>
      <c r="Y1131" s="70" t="n">
        <f aca="false">R1131+V1131</f>
        <v>-0.0361270979533541</v>
      </c>
      <c r="Z1131" s="70" t="n">
        <f aca="false">S1131+W1131</f>
        <v>1.42013531694369</v>
      </c>
      <c r="AA1131" s="70" t="n">
        <f aca="false">T1131+X1131-32.174</f>
        <v>0.0785758372731848</v>
      </c>
      <c r="AB1131" s="0" t="n">
        <f aca="false">IF(($D1131-height)*($D1132-height)&lt;0,1,0)</f>
        <v>0</v>
      </c>
    </row>
    <row r="1132" customFormat="false" ht="12.75" hidden="false" customHeight="false" outlineLevel="0" collapsed="false">
      <c r="A1132" s="0" t="n">
        <f aca="false">A1131+dt</f>
        <v>10.9999999999998</v>
      </c>
      <c r="B1132" s="70" t="n">
        <f aca="false">B1131+G1131*dt+0.5*Y1131*dt*dt</f>
        <v>20.7332512849508</v>
      </c>
      <c r="C1132" s="70" t="n">
        <f aca="false">C1131+H1131*dt+0.5*Z1131*dt*dt</f>
        <v>585.162484332238</v>
      </c>
      <c r="D1132" s="70" t="n">
        <f aca="false">D1131+I1131*dt+0.5*AA1131*dt*dt</f>
        <v>-556.359326929561</v>
      </c>
      <c r="E1132" s="1" t="n">
        <f aca="false">SQRT(B1132^2+C1132^2)</f>
        <v>585.529675404007</v>
      </c>
      <c r="F1132" s="1" t="n">
        <f aca="false">ATAN2(C1132,B1132)*180/PI()</f>
        <v>2.0292330629786</v>
      </c>
      <c r="G1132" s="69" t="n">
        <f aca="false">G1131+Y1131*dt</f>
        <v>1.08214153935478</v>
      </c>
      <c r="H1132" s="69" t="n">
        <f aca="false">H1131+Z1131*dt</f>
        <v>58.5976471176513</v>
      </c>
      <c r="I1132" s="69" t="n">
        <f aca="false">I1131+AA1131*dt</f>
        <v>-85.4542821830414</v>
      </c>
      <c r="J1132" s="1" t="n">
        <f aca="false">SQRT(G1132^2+H1132^2+I1132^2)</f>
        <v>103.620893749547</v>
      </c>
      <c r="K1132" s="1" t="n">
        <f aca="false">IF(D1132&gt;=hwind,SQRT((G1132-vxw)^2+(H1132-vyw)^2+I1132^2),J1132)</f>
        <v>103.620893749547</v>
      </c>
      <c r="L1132" s="1" t="n">
        <f aca="false">J1132/1.467</f>
        <v>70.634556066494</v>
      </c>
      <c r="M1132" s="70" t="n">
        <f aca="false">cd0+cdspin*(spin/1000)*EXP(-A1132/(tau*146.7/K1132))</f>
        <v>0.447613301019621</v>
      </c>
      <c r="N1132" s="71" t="n">
        <f aca="false">(romega/K1132)*EXP(-A1132/(tau*146.7/K1132))</f>
        <v>0.614944037674303</v>
      </c>
      <c r="O1132" s="71" t="n">
        <f aca="false">cl2_*N1132/(cl0+cl1_*N1132)</f>
        <v>0.341353749700496</v>
      </c>
      <c r="P1132" s="71" t="n">
        <f aca="false">IF(D1132&gt;=hwind,vxw,0)</f>
        <v>0</v>
      </c>
      <c r="Q1132" s="71" t="n">
        <f aca="false">IF(D1132&gt;=hwind,vyw,0)</f>
        <v>0</v>
      </c>
      <c r="R1132" s="70" t="n">
        <f aca="false">-const*$M1132*$K1132*(G1132-P1132)</f>
        <v>-0.269428256519878</v>
      </c>
      <c r="S1132" s="70" t="n">
        <f aca="false">-const*$M1132*$K1132*(H1132-Q1132)</f>
        <v>-14.5894611055124</v>
      </c>
      <c r="T1132" s="70" t="n">
        <f aca="false">-const*$M1132*$K1132*I1132</f>
        <v>21.2761431138318</v>
      </c>
      <c r="U1132" s="72" t="n">
        <f aca="false">omega*EXP(-A1132/tau)*30/PI()</f>
        <v>4514.61411000781</v>
      </c>
      <c r="V1132" s="70" t="n">
        <f aca="false">const*($O1132/omega)*K1132*(wy*I1132-wz*(H1132-Q1132))</f>
        <v>0.23375898476172</v>
      </c>
      <c r="W1132" s="70" t="n">
        <f aca="false">const*($O1132/omega)*K1132*(wz*(G1132-P1132)-wx*I1132)</f>
        <v>16.0057347810453</v>
      </c>
      <c r="X1132" s="70" t="n">
        <f aca="false">const*($O1132/omega)*K1132*(wx*(H1132-Q1132)-wy*(G1132-P1132))</f>
        <v>10.978400788114</v>
      </c>
      <c r="Y1132" s="70" t="n">
        <f aca="false">R1132+V1132</f>
        <v>-0.0356692717581581</v>
      </c>
      <c r="Z1132" s="70" t="n">
        <f aca="false">S1132+W1132</f>
        <v>1.41627367553288</v>
      </c>
      <c r="AA1132" s="70" t="n">
        <f aca="false">T1132+X1132-32.174</f>
        <v>0.0805439019457452</v>
      </c>
      <c r="AB1132" s="0" t="n">
        <f aca="false">IF(($D1132-height)*($D1133-height)&lt;0,1,0)</f>
        <v>0</v>
      </c>
    </row>
    <row r="1133" customFormat="false" ht="12.75" hidden="false" customHeight="false" outlineLevel="0" collapsed="false">
      <c r="A1133" s="0" t="n">
        <f aca="false">A1132+dt</f>
        <v>11.0099999999998</v>
      </c>
      <c r="B1133" s="70" t="n">
        <f aca="false">B1132+G1132*dt+0.5*Y1132*dt*dt</f>
        <v>20.7440709168808</v>
      </c>
      <c r="C1133" s="70" t="n">
        <f aca="false">C1132+H1132*dt+0.5*Z1132*dt*dt</f>
        <v>585.748531617099</v>
      </c>
      <c r="D1133" s="70" t="n">
        <f aca="false">D1132+I1132*dt+0.5*AA1132*dt*dt</f>
        <v>-557.213865724196</v>
      </c>
      <c r="E1133" s="1" t="n">
        <f aca="false">SQRT(B1133^2+C1133^2)</f>
        <v>586.115738374079</v>
      </c>
      <c r="F1133" s="1" t="n">
        <f aca="false">ATAN2(C1133,B1133)*180/PI()</f>
        <v>2.02826150156295</v>
      </c>
      <c r="G1133" s="69" t="n">
        <f aca="false">G1132+Y1132*dt</f>
        <v>1.0817848466372</v>
      </c>
      <c r="H1133" s="69" t="n">
        <f aca="false">H1132+Z1132*dt</f>
        <v>58.6118098544067</v>
      </c>
      <c r="I1133" s="69" t="n">
        <f aca="false">I1132+AA1132*dt</f>
        <v>-85.4534767440219</v>
      </c>
      <c r="J1133" s="1" t="n">
        <f aca="false">SQRT(G1133^2+H1133^2+I1133^2)</f>
        <v>103.628235536965</v>
      </c>
      <c r="K1133" s="1" t="n">
        <f aca="false">IF(D1133&gt;=hwind,SQRT((G1133-vxw)^2+(H1133-vyw)^2+I1133^2),J1133)</f>
        <v>103.628235536965</v>
      </c>
      <c r="L1133" s="1" t="n">
        <f aca="false">J1133/1.467</f>
        <v>70.6395606932274</v>
      </c>
      <c r="M1133" s="70" t="n">
        <f aca="false">cd0+cdspin*(spin/1000)*EXP(-A1133/(tau*146.7/K1133))</f>
        <v>0.447576042256793</v>
      </c>
      <c r="N1133" s="71" t="n">
        <f aca="false">(romega/K1133)*EXP(-A1133/(tau*146.7/K1133))</f>
        <v>0.614744419044068</v>
      </c>
      <c r="O1133" s="71" t="n">
        <f aca="false">cl2_*N1133/(cl0+cl1_*N1133)</f>
        <v>0.341321724635287</v>
      </c>
      <c r="P1133" s="71" t="n">
        <f aca="false">IF(D1133&gt;=hwind,vxw,0)</f>
        <v>0</v>
      </c>
      <c r="Q1133" s="71" t="n">
        <f aca="false">IF(D1133&gt;=hwind,vyw,0)</f>
        <v>0</v>
      </c>
      <c r="R1133" s="70" t="n">
        <f aca="false">-const*$M1133*$K1133*(G1133-P1133)</f>
        <v>-0.269336110549301</v>
      </c>
      <c r="S1133" s="70" t="n">
        <f aca="false">-const*$M1133*$K1133*(H1133-Q1133)</f>
        <v>-14.5928064600958</v>
      </c>
      <c r="T1133" s="70" t="n">
        <f aca="false">-const*$M1133*$K1133*I1133</f>
        <v>21.2756789214564</v>
      </c>
      <c r="U1133" s="72" t="n">
        <f aca="false">omega*EXP(-A1133/tau)*30/PI()</f>
        <v>4513.10948942183</v>
      </c>
      <c r="V1133" s="70" t="n">
        <f aca="false">const*($O1133/omega)*K1133*(wy*I1133-wz*(H1133-Q1133))</f>
        <v>0.23412284503452</v>
      </c>
      <c r="W1133" s="70" t="n">
        <f aca="false">const*($O1133/omega)*K1133*(wz*(G1133-P1133)-wx*I1133)</f>
        <v>16.0052249853952</v>
      </c>
      <c r="X1133" s="70" t="n">
        <f aca="false">const*($O1133/omega)*K1133*(wx*(H1133-Q1133)-wy*(G1133-P1133))</f>
        <v>10.9808109607739</v>
      </c>
      <c r="Y1133" s="70" t="n">
        <f aca="false">R1133+V1133</f>
        <v>-0.0352132655147807</v>
      </c>
      <c r="Z1133" s="70" t="n">
        <f aca="false">S1133+W1133</f>
        <v>1.41241852529945</v>
      </c>
      <c r="AA1133" s="70" t="n">
        <f aca="false">T1133+X1133-32.174</f>
        <v>0.0824898822302913</v>
      </c>
      <c r="AB1133" s="0" t="n">
        <f aca="false">IF(($D1133-height)*($D1134-height)&lt;0,1,0)</f>
        <v>0</v>
      </c>
    </row>
    <row r="1134" customFormat="false" ht="12.75" hidden="false" customHeight="false" outlineLevel="0" collapsed="false">
      <c r="A1134" s="0" t="n">
        <f aca="false">A1133+dt</f>
        <v>11.0199999999998</v>
      </c>
      <c r="B1134" s="70" t="n">
        <f aca="false">B1133+G1133*dt+0.5*Y1133*dt*dt</f>
        <v>20.7548870046839</v>
      </c>
      <c r="C1134" s="70" t="n">
        <f aca="false">C1133+H1133*dt+0.5*Z1133*dt*dt</f>
        <v>586.334720336569</v>
      </c>
      <c r="D1134" s="70" t="n">
        <f aca="false">D1133+I1133*dt+0.5*AA1133*dt*dt</f>
        <v>-558.068396367142</v>
      </c>
      <c r="E1134" s="1" t="n">
        <f aca="false">SQRT(B1134^2+C1134^2)</f>
        <v>586.701942733054</v>
      </c>
      <c r="F1134" s="1" t="n">
        <f aca="false">ATAN2(C1134,B1134)*180/PI()</f>
        <v>2.02729104664944</v>
      </c>
      <c r="G1134" s="69" t="n">
        <f aca="false">G1133+Y1133*dt</f>
        <v>1.08143271398205</v>
      </c>
      <c r="H1134" s="69" t="n">
        <f aca="false">H1133+Z1133*dt</f>
        <v>58.6259340396597</v>
      </c>
      <c r="I1134" s="69" t="n">
        <f aca="false">I1133+AA1133*dt</f>
        <v>-85.4526518451996</v>
      </c>
      <c r="J1134" s="1" t="n">
        <f aca="false">SQRT(G1134^2+H1134^2+I1134^2)</f>
        <v>103.635540940906</v>
      </c>
      <c r="K1134" s="1" t="n">
        <f aca="false">IF(D1134&gt;=hwind,SQRT((G1134-vxw)^2+(H1134-vyw)^2+I1134^2),J1134)</f>
        <v>103.635540940906</v>
      </c>
      <c r="L1134" s="1" t="n">
        <f aca="false">J1134/1.467</f>
        <v>70.6445405186819</v>
      </c>
      <c r="M1134" s="70" t="n">
        <f aca="false">cd0+cdspin*(spin/1000)*EXP(-A1134/(tau*146.7/K1134))</f>
        <v>0.447538801422196</v>
      </c>
      <c r="N1134" s="71" t="n">
        <f aca="false">(romega/K1134)*EXP(-A1134/(tau*146.7/K1134))</f>
        <v>0.614545119529658</v>
      </c>
      <c r="O1134" s="71" t="n">
        <f aca="false">cl2_*N1134/(cl0+cl1_*N1134)</f>
        <v>0.341289736011024</v>
      </c>
      <c r="P1134" s="71" t="n">
        <f aca="false">IF(D1134&gt;=hwind,vxw,0)</f>
        <v>0</v>
      </c>
      <c r="Q1134" s="71" t="n">
        <f aca="false">IF(D1134&gt;=hwind,vyw,0)</f>
        <v>0</v>
      </c>
      <c r="R1134" s="70" t="n">
        <f aca="false">-const*$M1134*$K1134*(G1134-P1134)</f>
        <v>-0.269245015187618</v>
      </c>
      <c r="S1134" s="70" t="n">
        <f aca="false">-const*$M1134*$K1134*(H1134-Q1134)</f>
        <v>-14.5961374173469</v>
      </c>
      <c r="T1134" s="70" t="n">
        <f aca="false">-const*$M1134*$K1134*I1134</f>
        <v>21.2752030213364</v>
      </c>
      <c r="U1134" s="72" t="n">
        <f aca="false">omega*EXP(-A1134/tau)*30/PI()</f>
        <v>4511.60537029247</v>
      </c>
      <c r="V1134" s="70" t="n">
        <f aca="false">const*($O1134/omega)*K1134*(wy*I1134-wz*(H1134-Q1134))</f>
        <v>0.234485938443787</v>
      </c>
      <c r="W1134" s="70" t="n">
        <f aca="false">const*($O1134/omega)*K1134*(wz*(G1134-P1134)-wx*I1134)</f>
        <v>16.0047073075781</v>
      </c>
      <c r="X1134" s="70" t="n">
        <f aca="false">const*($O1134/omega)*K1134*(wx*(H1134-Q1134)-wy*(G1134-P1134))</f>
        <v>10.9832108827136</v>
      </c>
      <c r="Y1134" s="70" t="n">
        <f aca="false">R1134+V1134</f>
        <v>-0.0347590767438304</v>
      </c>
      <c r="Z1134" s="70" t="n">
        <f aca="false">S1134+W1134</f>
        <v>1.40856989023117</v>
      </c>
      <c r="AA1134" s="70" t="n">
        <f aca="false">T1134+X1134-32.174</f>
        <v>0.0844139040500167</v>
      </c>
      <c r="AB1134" s="0" t="n">
        <f aca="false">IF(($D1134-height)*($D1135-height)&lt;0,1,0)</f>
        <v>0</v>
      </c>
    </row>
    <row r="1135" customFormat="false" ht="12.75" hidden="false" customHeight="false" outlineLevel="0" collapsed="false">
      <c r="A1135" s="0" t="n">
        <f aca="false">A1134+dt</f>
        <v>11.0299999999998</v>
      </c>
      <c r="B1135" s="70" t="n">
        <f aca="false">B1134+G1134*dt+0.5*Y1134*dt*dt</f>
        <v>20.7656995938699</v>
      </c>
      <c r="C1135" s="70" t="n">
        <f aca="false">C1134+H1134*dt+0.5*Z1134*dt*dt</f>
        <v>586.92105010546</v>
      </c>
      <c r="D1135" s="70" t="n">
        <f aca="false">D1134+I1134*dt+0.5*AA1134*dt*dt</f>
        <v>-558.922918664899</v>
      </c>
      <c r="E1135" s="1" t="n">
        <f aca="false">SQRT(B1135^2+C1135^2)</f>
        <v>587.288288097523</v>
      </c>
      <c r="F1135" s="1" t="n">
        <f aca="false">ATAN2(C1135,B1135)*180/PI()</f>
        <v>2.0263217013912</v>
      </c>
      <c r="G1135" s="69" t="n">
        <f aca="false">G1134+Y1134*dt</f>
        <v>1.08108512321461</v>
      </c>
      <c r="H1135" s="69" t="n">
        <f aca="false">H1134+Z1134*dt</f>
        <v>58.640019738562</v>
      </c>
      <c r="I1135" s="69" t="n">
        <f aca="false">I1134+AA1134*dt</f>
        <v>-85.4518077061591</v>
      </c>
      <c r="J1135" s="1" t="n">
        <f aca="false">SQRT(G1135^2+H1135^2+I1135^2)</f>
        <v>103.642810171439</v>
      </c>
      <c r="K1135" s="1" t="n">
        <f aca="false">IF(D1135&gt;=hwind,SQRT((G1135-vxw)^2+(H1135-vyw)^2+I1135^2),J1135)</f>
        <v>103.642810171439</v>
      </c>
      <c r="L1135" s="1" t="n">
        <f aca="false">J1135/1.467</f>
        <v>70.6494956860526</v>
      </c>
      <c r="M1135" s="70" t="n">
        <f aca="false">cd0+cdspin*(spin/1000)*EXP(-A1135/(tau*146.7/K1135))</f>
        <v>0.447501578466127</v>
      </c>
      <c r="N1135" s="71" t="n">
        <f aca="false">(romega/K1135)*EXP(-A1135/(tau*146.7/K1135))</f>
        <v>0.614346137400391</v>
      </c>
      <c r="O1135" s="71" t="n">
        <f aca="false">cl2_*N1135/(cl0+cl1_*N1135)</f>
        <v>0.341257783610378</v>
      </c>
      <c r="P1135" s="71" t="n">
        <f aca="false">IF(D1135&gt;=hwind,vxw,0)</f>
        <v>0</v>
      </c>
      <c r="Q1135" s="71" t="n">
        <f aca="false">IF(D1135&gt;=hwind,vyw,0)</f>
        <v>0</v>
      </c>
      <c r="R1135" s="70" t="n">
        <f aca="false">-const*$M1135*$K1135*(G1135-P1135)</f>
        <v>-0.269154966493019</v>
      </c>
      <c r="S1135" s="70" t="n">
        <f aca="false">-const*$M1135*$K1135*(H1135-Q1135)</f>
        <v>-14.5994540198195</v>
      </c>
      <c r="T1135" s="70" t="n">
        <f aca="false">-const*$M1135*$K1135*I1135</f>
        <v>21.2747155113274</v>
      </c>
      <c r="U1135" s="72" t="n">
        <f aca="false">omega*EXP(-A1135/tau)*30/PI()</f>
        <v>4510.10175245261</v>
      </c>
      <c r="V1135" s="70" t="n">
        <f aca="false">const*($O1135/omega)*K1135*(wy*I1135-wz*(H1135-Q1135))</f>
        <v>0.234848263552239</v>
      </c>
      <c r="W1135" s="70" t="n">
        <f aca="false">const*($O1135/omega)*K1135*(wz*(G1135-P1135)-wx*I1135)</f>
        <v>16.0041818138105</v>
      </c>
      <c r="X1135" s="70" t="n">
        <f aca="false">const*($O1135/omega)*K1135*(wx*(H1135-Q1135)-wy*(G1135-P1135))</f>
        <v>10.9856005814803</v>
      </c>
      <c r="Y1135" s="70" t="n">
        <f aca="false">R1135+V1135</f>
        <v>-0.0343067029407798</v>
      </c>
      <c r="Z1135" s="70" t="n">
        <f aca="false">S1135+W1135</f>
        <v>1.40472779399099</v>
      </c>
      <c r="AA1135" s="70" t="n">
        <f aca="false">T1135+X1135-32.174</f>
        <v>0.0863160928076141</v>
      </c>
      <c r="AB1135" s="0" t="n">
        <f aca="false">IF(($D1135-height)*($D1136-height)&lt;0,1,0)</f>
        <v>0</v>
      </c>
    </row>
    <row r="1136" customFormat="false" ht="12.75" hidden="false" customHeight="false" outlineLevel="0" collapsed="false">
      <c r="A1136" s="0" t="n">
        <f aca="false">A1135+dt</f>
        <v>11.0399999999998</v>
      </c>
      <c r="B1136" s="70" t="n">
        <f aca="false">B1135+G1135*dt+0.5*Y1135*dt*dt</f>
        <v>20.7765087297669</v>
      </c>
      <c r="C1136" s="70" t="n">
        <f aca="false">C1135+H1135*dt+0.5*Z1135*dt*dt</f>
        <v>587.507520539235</v>
      </c>
      <c r="D1136" s="70" t="n">
        <f aca="false">D1135+I1135*dt+0.5*AA1135*dt*dt</f>
        <v>-559.777432426156</v>
      </c>
      <c r="E1136" s="1" t="n">
        <f aca="false">SQRT(B1136^2+C1136^2)</f>
        <v>587.874774084718</v>
      </c>
      <c r="F1136" s="1" t="n">
        <f aca="false">ATAN2(C1136,B1136)*180/PI()</f>
        <v>2.02535346890474</v>
      </c>
      <c r="G1136" s="69" t="n">
        <f aca="false">G1135+Y1135*dt</f>
        <v>1.08074205618521</v>
      </c>
      <c r="H1136" s="69" t="n">
        <f aca="false">H1135+Z1135*dt</f>
        <v>58.6540670165019</v>
      </c>
      <c r="I1136" s="69" t="n">
        <f aca="false">I1135+AA1135*dt</f>
        <v>-85.450944545231</v>
      </c>
      <c r="J1136" s="1" t="n">
        <f aca="false">SQRT(G1136^2+H1136^2+I1136^2)</f>
        <v>103.650043437716</v>
      </c>
      <c r="K1136" s="1" t="n">
        <f aca="false">IF(D1136&gt;=hwind,SQRT((G1136-vxw)^2+(H1136-vyw)^2+I1136^2),J1136)</f>
        <v>103.650043437716</v>
      </c>
      <c r="L1136" s="1" t="n">
        <f aca="false">J1136/1.467</f>
        <v>70.6544263379115</v>
      </c>
      <c r="M1136" s="70" t="n">
        <f aca="false">cd0+cdspin*(spin/1000)*EXP(-A1136/(tau*146.7/K1136))</f>
        <v>0.447464373338992</v>
      </c>
      <c r="N1136" s="71" t="n">
        <f aca="false">(romega/K1136)*EXP(-A1136/(tau*146.7/K1136))</f>
        <v>0.614147470934195</v>
      </c>
      <c r="O1136" s="71" t="n">
        <f aca="false">cl2_*N1136/(cl0+cl1_*N1136)</f>
        <v>0.341225867216867</v>
      </c>
      <c r="P1136" s="71" t="n">
        <f aca="false">IF(D1136&gt;=hwind,vxw,0)</f>
        <v>0</v>
      </c>
      <c r="Q1136" s="71" t="n">
        <f aca="false">IF(D1136&gt;=hwind,vyw,0)</f>
        <v>0</v>
      </c>
      <c r="R1136" s="70" t="n">
        <f aca="false">-const*$M1136*$K1136*(G1136-P1136)</f>
        <v>-0.269065960524764</v>
      </c>
      <c r="S1136" s="70" t="n">
        <f aca="false">-const*$M1136*$K1136*(H1136-Q1136)</f>
        <v>-14.6027563100352</v>
      </c>
      <c r="T1136" s="70" t="n">
        <f aca="false">-const*$M1136*$K1136*I1136</f>
        <v>21.2742164887778</v>
      </c>
      <c r="U1136" s="72" t="n">
        <f aca="false">omega*EXP(-A1136/tau)*30/PI()</f>
        <v>4508.59863573516</v>
      </c>
      <c r="V1136" s="70" t="n">
        <f aca="false">const*($O1136/omega)*K1136*(wy*I1136-wz*(H1136-Q1136))</f>
        <v>0.235209818948511</v>
      </c>
      <c r="W1136" s="70" t="n">
        <f aca="false">const*($O1136/omega)*K1136*(wz*(G1136-P1136)-wx*I1136)</f>
        <v>16.0036485699543</v>
      </c>
      <c r="X1136" s="70" t="n">
        <f aca="false">const*($O1136/omega)*K1136*(wx*(H1136-Q1136)-wy*(G1136-P1136))</f>
        <v>10.9879800846088</v>
      </c>
      <c r="Y1136" s="70" t="n">
        <f aca="false">R1136+V1136</f>
        <v>-0.0338561415762531</v>
      </c>
      <c r="Z1136" s="70" t="n">
        <f aca="false">S1136+W1136</f>
        <v>1.4008922599191</v>
      </c>
      <c r="AA1136" s="70" t="n">
        <f aca="false">T1136+X1136-32.174</f>
        <v>0.088196573386611</v>
      </c>
      <c r="AB1136" s="0" t="n">
        <f aca="false">IF(($D1136-height)*($D1137-height)&lt;0,1,0)</f>
        <v>0</v>
      </c>
    </row>
    <row r="1137" customFormat="false" ht="12.75" hidden="false" customHeight="false" outlineLevel="0" collapsed="false">
      <c r="A1137" s="0" t="n">
        <f aca="false">A1136+dt</f>
        <v>11.0499999999998</v>
      </c>
      <c r="B1137" s="70" t="n">
        <f aca="false">B1136+G1136*dt+0.5*Y1136*dt*dt</f>
        <v>20.7873144575216</v>
      </c>
      <c r="C1137" s="70" t="n">
        <f aca="false">C1136+H1136*dt+0.5*Z1136*dt*dt</f>
        <v>588.094131254013</v>
      </c>
      <c r="D1137" s="70" t="n">
        <f aca="false">D1136+I1136*dt+0.5*AA1136*dt*dt</f>
        <v>-560.63193746178</v>
      </c>
      <c r="E1137" s="1" t="n">
        <f aca="false">SQRT(B1137^2+C1137^2)</f>
        <v>588.461400312517</v>
      </c>
      <c r="F1137" s="1" t="n">
        <f aca="false">ATAN2(C1137,B1137)*180/PI()</f>
        <v>2.0243863522701</v>
      </c>
      <c r="G1137" s="69" t="n">
        <f aca="false">G1136+Y1136*dt</f>
        <v>1.08040349476944</v>
      </c>
      <c r="H1137" s="69" t="n">
        <f aca="false">H1136+Z1136*dt</f>
        <v>58.6680759391011</v>
      </c>
      <c r="I1137" s="69" t="n">
        <f aca="false">I1136+AA1136*dt</f>
        <v>-85.4500625794971</v>
      </c>
      <c r="J1137" s="1" t="n">
        <f aca="false">SQRT(G1137^2+H1137^2+I1137^2)</f>
        <v>103.65724094798</v>
      </c>
      <c r="K1137" s="1" t="n">
        <f aca="false">IF(D1137&gt;=hwind,SQRT((G1137-vxw)^2+(H1137-vyw)^2+I1137^2),J1137)</f>
        <v>103.65724094798</v>
      </c>
      <c r="L1137" s="1" t="n">
        <f aca="false">J1137/1.467</f>
        <v>70.6593326162101</v>
      </c>
      <c r="M1137" s="70" t="n">
        <f aca="false">cd0+cdspin*(spin/1000)*EXP(-A1137/(tau*146.7/K1137))</f>
        <v>0.447427185991294</v>
      </c>
      <c r="N1137" s="71" t="n">
        <f aca="false">(romega/K1137)*EXP(-A1137/(tau*146.7/K1137))</f>
        <v>0.61394911841757</v>
      </c>
      <c r="O1137" s="71" t="n">
        <f aca="false">cl2_*N1137/(cl0+cl1_*N1137)</f>
        <v>0.341193986614852</v>
      </c>
      <c r="P1137" s="71" t="n">
        <f aca="false">IF(D1137&gt;=hwind,vxw,0)</f>
        <v>0</v>
      </c>
      <c r="Q1137" s="71" t="n">
        <f aca="false">IF(D1137&gt;=hwind,vyw,0)</f>
        <v>0</v>
      </c>
      <c r="R1137" s="70" t="n">
        <f aca="false">-const*$M1137*$K1137*(G1137-P1137)</f>
        <v>-0.26897799334329</v>
      </c>
      <c r="S1137" s="70" t="n">
        <f aca="false">-const*$M1137*$K1137*(H1137-Q1137)</f>
        <v>-14.6060443304829</v>
      </c>
      <c r="T1137" s="70" t="n">
        <f aca="false">-const*$M1137*$K1137*I1137</f>
        <v>21.2737060505311</v>
      </c>
      <c r="U1137" s="72" t="n">
        <f aca="false">omega*EXP(-A1137/tau)*30/PI()</f>
        <v>4507.09601997312</v>
      </c>
      <c r="V1137" s="70" t="n">
        <f aca="false">const*($O1137/omega)*K1137*(wy*I1137-wz*(H1137-Q1137))</f>
        <v>0.235570603246978</v>
      </c>
      <c r="W1137" s="70" t="n">
        <f aca="false">const*($O1137/omega)*K1137*(wz*(G1137-P1137)-wx*I1137)</f>
        <v>16.0031076415179</v>
      </c>
      <c r="X1137" s="70" t="n">
        <f aca="false">const*($O1137/omega)*K1137*(wx*(H1137-Q1137)-wy*(G1137-P1137))</f>
        <v>10.9903494196215</v>
      </c>
      <c r="Y1137" s="70" t="n">
        <f aca="false">R1137+V1137</f>
        <v>-0.0334073900963117</v>
      </c>
      <c r="Z1137" s="70" t="n">
        <f aca="false">S1137+W1137</f>
        <v>1.39706331103498</v>
      </c>
      <c r="AA1137" s="70" t="n">
        <f aca="false">T1137+X1137-32.174</f>
        <v>0.0900554701526062</v>
      </c>
      <c r="AB1137" s="0" t="n">
        <f aca="false">IF(($D1137-height)*($D1138-height)&lt;0,1,0)</f>
        <v>0</v>
      </c>
    </row>
    <row r="1138" customFormat="false" ht="12.75" hidden="false" customHeight="false" outlineLevel="0" collapsed="false">
      <c r="A1138" s="0" t="n">
        <f aca="false">A1137+dt</f>
        <v>11.0599999999998</v>
      </c>
      <c r="B1138" s="70" t="n">
        <f aca="false">B1137+G1137*dt+0.5*Y1137*dt*dt</f>
        <v>20.7981168220998</v>
      </c>
      <c r="C1138" s="70" t="n">
        <f aca="false">C1137+H1137*dt+0.5*Z1137*dt*dt</f>
        <v>588.68088186657</v>
      </c>
      <c r="D1138" s="70" t="n">
        <f aca="false">D1137+I1137*dt+0.5*AA1137*dt*dt</f>
        <v>-561.486433584801</v>
      </c>
      <c r="E1138" s="1" t="n">
        <f aca="false">SQRT(B1138^2+C1138^2)</f>
        <v>589.048166399445</v>
      </c>
      <c r="F1138" s="1" t="n">
        <f aca="false">ATAN2(C1138,B1138)*180/PI()</f>
        <v>2.02342035453113</v>
      </c>
      <c r="G1138" s="69" t="n">
        <f aca="false">G1137+Y1137*dt</f>
        <v>1.08006942086848</v>
      </c>
      <c r="H1138" s="69" t="n">
        <f aca="false">H1137+Z1137*dt</f>
        <v>58.6820465722114</v>
      </c>
      <c r="I1138" s="69" t="n">
        <f aca="false">I1137+AA1137*dt</f>
        <v>-85.4491620247956</v>
      </c>
      <c r="J1138" s="1" t="n">
        <f aca="false">SQRT(G1138^2+H1138^2+I1138^2)</f>
        <v>103.664402909566</v>
      </c>
      <c r="K1138" s="1" t="n">
        <f aca="false">IF(D1138&gt;=hwind,SQRT((G1138-vxw)^2+(H1138-vyw)^2+I1138^2),J1138)</f>
        <v>103.664402909566</v>
      </c>
      <c r="L1138" s="1" t="n">
        <f aca="false">J1138/1.467</f>
        <v>70.6642146622809</v>
      </c>
      <c r="M1138" s="70" t="n">
        <f aca="false">cd0+cdspin*(spin/1000)*EXP(-A1138/(tau*146.7/K1138))</f>
        <v>0.447390016373643</v>
      </c>
      <c r="N1138" s="71" t="n">
        <f aca="false">(romega/K1138)*EXP(-A1138/(tau*146.7/K1138))</f>
        <v>0.613751078145545</v>
      </c>
      <c r="O1138" s="71" t="n">
        <f aca="false">cl2_*N1138/(cl0+cl1_*N1138)</f>
        <v>0.341162141589538</v>
      </c>
      <c r="P1138" s="71" t="n">
        <f aca="false">IF(D1138&gt;=hwind,vxw,0)</f>
        <v>0</v>
      </c>
      <c r="Q1138" s="71" t="n">
        <f aca="false">IF(D1138&gt;=hwind,vyw,0)</f>
        <v>0</v>
      </c>
      <c r="R1138" s="70" t="n">
        <f aca="false">-const*$M1138*$K1138*(G1138-P1138)</f>
        <v>-0.268891061010327</v>
      </c>
      <c r="S1138" s="70" t="n">
        <f aca="false">-const*$M1138*$K1138*(H1138-Q1138)</f>
        <v>-14.6093181236179</v>
      </c>
      <c r="T1138" s="70" t="n">
        <f aca="false">-const*$M1138*$K1138*I1138</f>
        <v>21.2731842929275</v>
      </c>
      <c r="U1138" s="72" t="n">
        <f aca="false">omega*EXP(-A1138/tau)*30/PI()</f>
        <v>4505.59390499953</v>
      </c>
      <c r="V1138" s="70" t="n">
        <f aca="false">const*($O1138/omega)*K1138*(wy*I1138-wz*(H1138-Q1138))</f>
        <v>0.235930615087592</v>
      </c>
      <c r="W1138" s="70" t="n">
        <f aca="false">const*($O1138/omega)*K1138*(wz*(G1138-P1138)-wx*I1138)</f>
        <v>16.0025590936573</v>
      </c>
      <c r="X1138" s="70" t="n">
        <f aca="false">const*($O1138/omega)*K1138*(wx*(H1138-Q1138)-wy*(G1138-P1138))</f>
        <v>10.9927086140271</v>
      </c>
      <c r="Y1138" s="70" t="n">
        <f aca="false">R1138+V1138</f>
        <v>-0.0329604459227349</v>
      </c>
      <c r="Z1138" s="70" t="n">
        <f aca="false">S1138+W1138</f>
        <v>1.39324097003944</v>
      </c>
      <c r="AA1138" s="70" t="n">
        <f aca="false">T1138+X1138-32.174</f>
        <v>0.0918929069546266</v>
      </c>
      <c r="AB1138" s="0" t="n">
        <f aca="false">IF(($D1138-height)*($D1139-height)&lt;0,1,0)</f>
        <v>0</v>
      </c>
    </row>
    <row r="1139" customFormat="false" ht="12.75" hidden="false" customHeight="false" outlineLevel="0" collapsed="false">
      <c r="A1139" s="0" t="n">
        <f aca="false">A1138+dt</f>
        <v>11.0699999999998</v>
      </c>
      <c r="B1139" s="70" t="n">
        <f aca="false">B1138+G1138*dt+0.5*Y1138*dt*dt</f>
        <v>20.8089158682862</v>
      </c>
      <c r="C1139" s="70" t="n">
        <f aca="false">C1138+H1138*dt+0.5*Z1138*dt*dt</f>
        <v>589.267771994341</v>
      </c>
      <c r="D1139" s="70" t="n">
        <f aca="false">D1138+I1138*dt+0.5*AA1138*dt*dt</f>
        <v>-562.340920610404</v>
      </c>
      <c r="E1139" s="1" t="n">
        <f aca="false">SQRT(B1139^2+C1139^2)</f>
        <v>589.635071964675</v>
      </c>
      <c r="F1139" s="1" t="n">
        <f aca="false">ATAN2(C1139,B1139)*180/PI()</f>
        <v>2.02245547869559</v>
      </c>
      <c r="G1139" s="69" t="n">
        <f aca="false">G1138+Y1138*dt</f>
        <v>1.07973981640925</v>
      </c>
      <c r="H1139" s="69" t="n">
        <f aca="false">H1138+Z1138*dt</f>
        <v>58.6959789819118</v>
      </c>
      <c r="I1139" s="69" t="n">
        <f aca="false">I1138+AA1138*dt</f>
        <v>-85.4482430957261</v>
      </c>
      <c r="J1139" s="1" t="n">
        <f aca="false">SQRT(G1139^2+H1139^2+I1139^2)</f>
        <v>103.671529528904</v>
      </c>
      <c r="K1139" s="1" t="n">
        <f aca="false">IF(D1139&gt;=hwind,SQRT((G1139-vxw)^2+(H1139-vyw)^2+I1139^2),J1139)</f>
        <v>103.671529528904</v>
      </c>
      <c r="L1139" s="1" t="n">
        <f aca="false">J1139/1.467</f>
        <v>70.66907261684</v>
      </c>
      <c r="M1139" s="70" t="n">
        <f aca="false">cd0+cdspin*(spin/1000)*EXP(-A1139/(tau*146.7/K1139))</f>
        <v>0.447352864436753</v>
      </c>
      <c r="N1139" s="71" t="n">
        <f aca="false">(romega/K1139)*EXP(-A1139/(tau*146.7/K1139))</f>
        <v>0.613553348421636</v>
      </c>
      <c r="O1139" s="71" t="n">
        <f aca="false">cl2_*N1139/(cl0+cl1_*N1139)</f>
        <v>0.341130331926969</v>
      </c>
      <c r="P1139" s="71" t="n">
        <f aca="false">IF(D1139&gt;=hwind,vxw,0)</f>
        <v>0</v>
      </c>
      <c r="Q1139" s="71" t="n">
        <f aca="false">IF(D1139&gt;=hwind,vyw,0)</f>
        <v>0</v>
      </c>
      <c r="R1139" s="70" t="n">
        <f aca="false">-const*$M1139*$K1139*(G1139-P1139)</f>
        <v>-0.268805159589006</v>
      </c>
      <c r="S1139" s="70" t="n">
        <f aca="false">-const*$M1139*$K1139*(H1139-Q1139)</f>
        <v>-14.6125777318612</v>
      </c>
      <c r="T1139" s="70" t="n">
        <f aca="false">-const*$M1139*$K1139*I1139</f>
        <v>21.2726513118055</v>
      </c>
      <c r="U1139" s="72" t="n">
        <f aca="false">omega*EXP(-A1139/tau)*30/PI()</f>
        <v>4504.0922906475</v>
      </c>
      <c r="V1139" s="70" t="n">
        <f aca="false">const*($O1139/omega)*K1139*(wy*I1139-wz*(H1139-Q1139))</f>
        <v>0.236289853135703</v>
      </c>
      <c r="W1139" s="70" t="n">
        <f aca="false">const*($O1139/omega)*K1139*(wz*(G1139-P1139)-wx*I1139)</f>
        <v>16.0020029911779</v>
      </c>
      <c r="X1139" s="70" t="n">
        <f aca="false">const*($O1139/omega)*K1139*(wx*(H1139-Q1139)-wy*(G1139-P1139))</f>
        <v>10.9950576953209</v>
      </c>
      <c r="Y1139" s="70" t="n">
        <f aca="false">R1139+V1139</f>
        <v>-0.0325153064533035</v>
      </c>
      <c r="Z1139" s="70" t="n">
        <f aca="false">S1139+W1139</f>
        <v>1.38942525931669</v>
      </c>
      <c r="AA1139" s="70" t="n">
        <f aca="false">T1139+X1139-32.174</f>
        <v>0.0937090071263569</v>
      </c>
      <c r="AB1139" s="0" t="n">
        <f aca="false">IF(($D1139-height)*($D1140-height)&lt;0,1,0)</f>
        <v>0</v>
      </c>
    </row>
    <row r="1140" customFormat="false" ht="12.75" hidden="false" customHeight="false" outlineLevel="0" collapsed="false">
      <c r="A1140" s="0" t="n">
        <f aca="false">A1139+dt</f>
        <v>11.0799999999998</v>
      </c>
      <c r="B1140" s="70" t="n">
        <f aca="false">B1139+G1139*dt+0.5*Y1139*dt*dt</f>
        <v>20.819711640685</v>
      </c>
      <c r="C1140" s="70" t="n">
        <f aca="false">C1139+H1139*dt+0.5*Z1139*dt*dt</f>
        <v>589.854801255423</v>
      </c>
      <c r="D1140" s="70" t="n">
        <f aca="false">D1139+I1139*dt+0.5*AA1139*dt*dt</f>
        <v>-563.195398355911</v>
      </c>
      <c r="E1140" s="1" t="n">
        <f aca="false">SQRT(B1140^2+C1140^2)</f>
        <v>590.222116628033</v>
      </c>
      <c r="F1140" s="1" t="n">
        <f aca="false">ATAN2(C1140,B1140)*180/PI()</f>
        <v>2.02149172773547</v>
      </c>
      <c r="G1140" s="69" t="n">
        <f aca="false">G1139+Y1139*dt</f>
        <v>1.07941466334472</v>
      </c>
      <c r="H1140" s="69" t="n">
        <f aca="false">H1139+Z1139*dt</f>
        <v>58.709873234505</v>
      </c>
      <c r="I1140" s="69" t="n">
        <f aca="false">I1139+AA1139*dt</f>
        <v>-85.4473060056548</v>
      </c>
      <c r="J1140" s="1" t="n">
        <f aca="false">SQRT(G1140^2+H1140^2+I1140^2)</f>
        <v>103.678621011523</v>
      </c>
      <c r="K1140" s="1" t="n">
        <f aca="false">IF(D1140&gt;=hwind,SQRT((G1140-vxw)^2+(H1140-vyw)^2+I1140^2),J1140)</f>
        <v>103.678621011523</v>
      </c>
      <c r="L1140" s="1" t="n">
        <f aca="false">J1140/1.467</f>
        <v>70.6739066199887</v>
      </c>
      <c r="M1140" s="70" t="n">
        <f aca="false">cd0+cdspin*(spin/1000)*EXP(-A1140/(tau*146.7/K1140))</f>
        <v>0.44731573013144</v>
      </c>
      <c r="N1140" s="71" t="n">
        <f aca="false">(romega/K1140)*EXP(-A1140/(tau*146.7/K1140))</f>
        <v>0.613355927557807</v>
      </c>
      <c r="O1140" s="71" t="n">
        <f aca="false">cl2_*N1140/(cl0+cl1_*N1140)</f>
        <v>0.341098557414027</v>
      </c>
      <c r="P1140" s="71" t="n">
        <f aca="false">IF(D1140&gt;=hwind,vxw,0)</f>
        <v>0</v>
      </c>
      <c r="Q1140" s="71" t="n">
        <f aca="false">IF(D1140&gt;=hwind,vyw,0)</f>
        <v>0</v>
      </c>
      <c r="R1140" s="70" t="n">
        <f aca="false">-const*$M1140*$K1140*(G1140-P1140)</f>
        <v>-0.268720285143968</v>
      </c>
      <c r="S1140" s="70" t="n">
        <f aca="false">-const*$M1140*$K1140*(H1140-Q1140)</f>
        <v>-14.6158231975991</v>
      </c>
      <c r="T1140" s="70" t="n">
        <f aca="false">-const*$M1140*$K1140*I1140</f>
        <v>21.2721072025038</v>
      </c>
      <c r="U1140" s="72" t="n">
        <f aca="false">omega*EXP(-A1140/tau)*30/PI()</f>
        <v>4502.59117675016</v>
      </c>
      <c r="V1140" s="70" t="n">
        <f aca="false">const*($O1140/omega)*K1140*(wy*I1140-wz*(H1140-Q1140))</f>
        <v>0.23664831608189</v>
      </c>
      <c r="W1140" s="70" t="n">
        <f aca="false">const*($O1140/omega)*K1140*(wz*(G1140-P1140)-wx*I1140)</f>
        <v>16.0014393985354</v>
      </c>
      <c r="X1140" s="70" t="n">
        <f aca="false">const*($O1140/omega)*K1140*(wx*(H1140-Q1140)-wy*(G1140-P1140))</f>
        <v>10.9973966909837</v>
      </c>
      <c r="Y1140" s="70" t="n">
        <f aca="false">R1140+V1140</f>
        <v>-0.0320719690620774</v>
      </c>
      <c r="Z1140" s="70" t="n">
        <f aca="false">S1140+W1140</f>
        <v>1.38561620093627</v>
      </c>
      <c r="AA1140" s="70" t="n">
        <f aca="false">T1140+X1140-32.174</f>
        <v>0.0955038934875176</v>
      </c>
      <c r="AB1140" s="0" t="n">
        <f aca="false">IF(($D1140-height)*($D1141-height)&lt;0,1,0)</f>
        <v>0</v>
      </c>
    </row>
    <row r="1141" customFormat="false" ht="12.75" hidden="false" customHeight="false" outlineLevel="0" collapsed="false">
      <c r="A1141" s="0" t="n">
        <f aca="false">A1140+dt</f>
        <v>11.0899999999998</v>
      </c>
      <c r="B1141" s="70" t="n">
        <f aca="false">B1140+G1140*dt+0.5*Y1140*dt*dt</f>
        <v>20.83050418372</v>
      </c>
      <c r="C1141" s="70" t="n">
        <f aca="false">C1140+H1140*dt+0.5*Z1140*dt*dt</f>
        <v>590.441969268578</v>
      </c>
      <c r="D1141" s="70" t="n">
        <f aca="false">D1140+I1140*dt+0.5*AA1140*dt*dt</f>
        <v>-564.049866640772</v>
      </c>
      <c r="E1141" s="1" t="n">
        <f aca="false">SQRT(B1141^2+C1141^2)</f>
        <v>590.809300009998</v>
      </c>
      <c r="F1141" s="1" t="n">
        <f aca="false">ATAN2(C1141,B1141)*180/PI()</f>
        <v>2.02052910458708</v>
      </c>
      <c r="G1141" s="69" t="n">
        <f aca="false">G1140+Y1140*dt</f>
        <v>1.0790939436541</v>
      </c>
      <c r="H1141" s="69" t="n">
        <f aca="false">H1140+Z1140*dt</f>
        <v>58.7237293965144</v>
      </c>
      <c r="I1141" s="69" t="n">
        <f aca="false">I1140+AA1140*dt</f>
        <v>-85.4463509667199</v>
      </c>
      <c r="J1141" s="1" t="n">
        <f aca="false">SQRT(G1141^2+H1141^2+I1141^2)</f>
        <v>103.685677562054</v>
      </c>
      <c r="K1141" s="1" t="n">
        <f aca="false">IF(D1141&gt;=hwind,SQRT((G1141-vxw)^2+(H1141-vyw)^2+I1141^2),J1141)</f>
        <v>103.685677562054</v>
      </c>
      <c r="L1141" s="1" t="n">
        <f aca="false">J1141/1.467</f>
        <v>70.6787168112158</v>
      </c>
      <c r="M1141" s="70" t="n">
        <f aca="false">cd0+cdspin*(spin/1000)*EXP(-A1141/(tau*146.7/K1141))</f>
        <v>0.447278613408625</v>
      </c>
      <c r="N1141" s="71" t="n">
        <f aca="false">(romega/K1141)*EXP(-A1141/(tau*146.7/K1141))</f>
        <v>0.613158813874432</v>
      </c>
      <c r="O1141" s="71" t="n">
        <f aca="false">cl2_*N1141/(cl0+cl1_*N1141)</f>
        <v>0.341066817838428</v>
      </c>
      <c r="P1141" s="71" t="n">
        <f aca="false">IF(D1141&gt;=hwind,vxw,0)</f>
        <v>0</v>
      </c>
      <c r="Q1141" s="71" t="n">
        <f aca="false">IF(D1141&gt;=hwind,vyw,0)</f>
        <v>0</v>
      </c>
      <c r="R1141" s="70" t="n">
        <f aca="false">-const*$M1141*$K1141*(G1141-P1141)</f>
        <v>-0.268636433741468</v>
      </c>
      <c r="S1141" s="70" t="n">
        <f aca="false">-const*$M1141*$K1141*(H1141-Q1141)</f>
        <v>-14.6190545631821</v>
      </c>
      <c r="T1141" s="70" t="n">
        <f aca="false">-const*$M1141*$K1141*I1141</f>
        <v>21.2715520598634</v>
      </c>
      <c r="U1141" s="72" t="n">
        <f aca="false">omega*EXP(-A1141/tau)*30/PI()</f>
        <v>4501.09056314074</v>
      </c>
      <c r="V1141" s="70" t="n">
        <f aca="false">const*($O1141/omega)*K1141*(wy*I1141-wz*(H1141-Q1141))</f>
        <v>0.237006002641794</v>
      </c>
      <c r="W1141" s="70" t="n">
        <f aca="false">const*($O1141/omega)*K1141*(wz*(G1141-P1141)-wx*I1141)</f>
        <v>16.0008683798372</v>
      </c>
      <c r="X1141" s="70" t="n">
        <f aca="false">const*($O1141/omega)*K1141*(wx*(H1141-Q1141)-wy*(G1141-P1141))</f>
        <v>10.9997256284816</v>
      </c>
      <c r="Y1141" s="70" t="n">
        <f aca="false">R1141+V1141</f>
        <v>-0.0316304310996745</v>
      </c>
      <c r="Z1141" s="70" t="n">
        <f aca="false">S1141+W1141</f>
        <v>1.38181381665512</v>
      </c>
      <c r="AA1141" s="70" t="n">
        <f aca="false">T1141+X1141-32.174</f>
        <v>0.0972776883450663</v>
      </c>
      <c r="AB1141" s="0" t="n">
        <f aca="false">IF(($D1141-height)*($D1142-height)&lt;0,1,0)</f>
        <v>0</v>
      </c>
    </row>
    <row r="1142" customFormat="false" ht="12.75" hidden="false" customHeight="false" outlineLevel="0" collapsed="false">
      <c r="A1142" s="0" t="n">
        <f aca="false">A1141+dt</f>
        <v>11.0999999999998</v>
      </c>
      <c r="B1142" s="70" t="n">
        <f aca="false">B1141+G1141*dt+0.5*Y1141*dt*dt</f>
        <v>20.841293541635</v>
      </c>
      <c r="C1142" s="70" t="n">
        <f aca="false">C1141+H1141*dt+0.5*Z1141*dt*dt</f>
        <v>591.029275653234</v>
      </c>
      <c r="D1142" s="70" t="n">
        <f aca="false">D1141+I1141*dt+0.5*AA1141*dt*dt</f>
        <v>-564.904325286555</v>
      </c>
      <c r="E1142" s="1" t="n">
        <f aca="false">SQRT(B1142^2+C1142^2)</f>
        <v>591.396621731706</v>
      </c>
      <c r="F1142" s="1" t="n">
        <f aca="false">ATAN2(C1142,B1142)*180/PI()</f>
        <v>2.01956761215132</v>
      </c>
      <c r="G1142" s="69" t="n">
        <f aca="false">G1141+Y1141*dt</f>
        <v>1.0787776393431</v>
      </c>
      <c r="H1142" s="69" t="n">
        <f aca="false">H1141+Z1141*dt</f>
        <v>58.7375475346809</v>
      </c>
      <c r="I1142" s="69" t="n">
        <f aca="false">I1141+AA1141*dt</f>
        <v>-85.4453781898365</v>
      </c>
      <c r="J1142" s="1" t="n">
        <f aca="false">SQRT(G1142^2+H1142^2+I1142^2)</f>
        <v>103.69269938423</v>
      </c>
      <c r="K1142" s="1" t="n">
        <f aca="false">IF(D1142&gt;=hwind,SQRT((G1142-vxw)^2+(H1142-vyw)^2+I1142^2),J1142)</f>
        <v>103.69269938423</v>
      </c>
      <c r="L1142" s="1" t="n">
        <f aca="false">J1142/1.467</f>
        <v>70.6835033293999</v>
      </c>
      <c r="M1142" s="70" t="n">
        <f aca="false">cd0+cdspin*(spin/1000)*EXP(-A1142/(tau*146.7/K1142))</f>
        <v>0.447241514219335</v>
      </c>
      <c r="N1142" s="71" t="n">
        <f aca="false">(romega/K1142)*EXP(-A1142/(tau*146.7/K1142))</f>
        <v>0.612962005700251</v>
      </c>
      <c r="O1142" s="71" t="n">
        <f aca="false">cl2_*N1142/(cl0+cl1_*N1142)</f>
        <v>0.34103511298872</v>
      </c>
      <c r="P1142" s="71" t="n">
        <f aca="false">IF(D1142&gt;=hwind,vxw,0)</f>
        <v>0</v>
      </c>
      <c r="Q1142" s="71" t="n">
        <f aca="false">IF(D1142&gt;=hwind,vyw,0)</f>
        <v>0</v>
      </c>
      <c r="R1142" s="70" t="n">
        <f aca="false">-const*$M1142*$K1142*(G1142-P1142)</f>
        <v>-0.268553601449489</v>
      </c>
      <c r="S1142" s="70" t="n">
        <f aca="false">-const*$M1142*$K1142*(H1142-Q1142)</f>
        <v>-14.6222718709246</v>
      </c>
      <c r="T1142" s="70" t="n">
        <f aca="false">-const*$M1142*$K1142*I1142</f>
        <v>21.2709859782291</v>
      </c>
      <c r="U1142" s="72" t="n">
        <f aca="false">omega*EXP(-A1142/tau)*30/PI()</f>
        <v>4499.5904496525</v>
      </c>
      <c r="V1142" s="70" t="n">
        <f aca="false">const*($O1142/omega)*K1142*(wy*I1142-wz*(H1142-Q1142))</f>
        <v>0.237362911555943</v>
      </c>
      <c r="W1142" s="70" t="n">
        <f aca="false">const*($O1142/omega)*K1142*(wz*(G1142-P1142)-wx*I1142)</f>
        <v>16.0002899988442</v>
      </c>
      <c r="X1142" s="70" t="n">
        <f aca="false">const*($O1142/omega)*K1142*(wx*(H1142-Q1142)-wy*(G1142-P1142))</f>
        <v>11.0020445352655</v>
      </c>
      <c r="Y1142" s="70" t="n">
        <f aca="false">R1142+V1142</f>
        <v>-0.0311906898935456</v>
      </c>
      <c r="Z1142" s="70" t="n">
        <f aca="false">S1142+W1142</f>
        <v>1.37801812791961</v>
      </c>
      <c r="AA1142" s="70" t="n">
        <f aca="false">T1142+X1142-32.174</f>
        <v>0.0990305134946183</v>
      </c>
      <c r="AB1142" s="0" t="n">
        <f aca="false">IF(($D1142-height)*($D1143-height)&lt;0,1,0)</f>
        <v>0</v>
      </c>
    </row>
    <row r="1143" customFormat="false" ht="12.75" hidden="false" customHeight="false" outlineLevel="0" collapsed="false">
      <c r="A1143" s="0" t="n">
        <f aca="false">A1142+dt</f>
        <v>11.1099999999998</v>
      </c>
      <c r="B1143" s="70" t="n">
        <f aca="false">B1142+G1142*dt+0.5*Y1142*dt*dt</f>
        <v>20.8520797584939</v>
      </c>
      <c r="C1143" s="70" t="n">
        <f aca="false">C1142+H1142*dt+0.5*Z1142*dt*dt</f>
        <v>591.616720029487</v>
      </c>
      <c r="D1143" s="70" t="n">
        <f aca="false">D1142+I1142*dt+0.5*AA1142*dt*dt</f>
        <v>-565.758774116928</v>
      </c>
      <c r="E1143" s="1" t="n">
        <f aca="false">SQRT(B1143^2+C1143^2)</f>
        <v>591.984081414951</v>
      </c>
      <c r="F1143" s="1" t="n">
        <f aca="false">ATAN2(C1143,B1143)*180/PI()</f>
        <v>2.01860725329386</v>
      </c>
      <c r="G1143" s="69" t="n">
        <f aca="false">G1142+Y1142*dt</f>
        <v>1.07846573244417</v>
      </c>
      <c r="H1143" s="69" t="n">
        <f aca="false">H1142+Z1142*dt</f>
        <v>58.7513277159601</v>
      </c>
      <c r="I1143" s="69" t="n">
        <f aca="false">I1142+AA1142*dt</f>
        <v>-85.4443878847015</v>
      </c>
      <c r="J1143" s="1" t="n">
        <f aca="false">SQRT(G1143^2+H1143^2+I1143^2)</f>
        <v>103.699686680894</v>
      </c>
      <c r="K1143" s="1" t="n">
        <f aca="false">IF(D1143&gt;=hwind,SQRT((G1143-vxw)^2+(H1143-vyw)^2+I1143^2),J1143)</f>
        <v>103.699686680894</v>
      </c>
      <c r="L1143" s="1" t="n">
        <f aca="false">J1143/1.467</f>
        <v>70.688266312811</v>
      </c>
      <c r="M1143" s="70" t="n">
        <f aca="false">cd0+cdspin*(spin/1000)*EXP(-A1143/(tau*146.7/K1143))</f>
        <v>0.447204432514699</v>
      </c>
      <c r="N1143" s="71" t="n">
        <f aca="false">(romega/K1143)*EXP(-A1143/(tau*146.7/K1143))</f>
        <v>0.612765501372331</v>
      </c>
      <c r="O1143" s="71" t="n">
        <f aca="false">cl2_*N1143/(cl0+cl1_*N1143)</f>
        <v>0.341003442654283</v>
      </c>
      <c r="P1143" s="71" t="n">
        <f aca="false">IF(D1143&gt;=hwind,vxw,0)</f>
        <v>0</v>
      </c>
      <c r="Q1143" s="71" t="n">
        <f aca="false">IF(D1143&gt;=hwind,vyw,0)</f>
        <v>0</v>
      </c>
      <c r="R1143" s="70" t="n">
        <f aca="false">-const*$M1143*$K1143*(G1143-P1143)</f>
        <v>-0.268471784337839</v>
      </c>
      <c r="S1143" s="70" t="n">
        <f aca="false">-const*$M1143*$K1143*(H1143-Q1143)</f>
        <v>-14.625475163104</v>
      </c>
      <c r="T1143" s="70" t="n">
        <f aca="false">-const*$M1143*$K1143*I1143</f>
        <v>21.2704090514511</v>
      </c>
      <c r="U1143" s="72" t="n">
        <f aca="false">omega*EXP(-A1143/tau)*30/PI()</f>
        <v>4498.09083611876</v>
      </c>
      <c r="V1143" s="70" t="n">
        <f aca="false">const*($O1143/omega)*K1143*(wy*I1143-wz*(H1143-Q1143))</f>
        <v>0.237719041589591</v>
      </c>
      <c r="W1143" s="70" t="n">
        <f aca="false">const*($O1143/omega)*K1143*(wz*(G1143-P1143)-wx*I1143)</f>
        <v>15.9997043189715</v>
      </c>
      <c r="X1143" s="70" t="n">
        <f aca="false">const*($O1143/omega)*K1143*(wx*(H1143-Q1143)-wy*(G1143-P1143))</f>
        <v>11.0043534387706</v>
      </c>
      <c r="Y1143" s="70" t="n">
        <f aca="false">R1143+V1143</f>
        <v>-0.0307527427482476</v>
      </c>
      <c r="Z1143" s="70" t="n">
        <f aca="false">S1143+W1143</f>
        <v>1.37422915586749</v>
      </c>
      <c r="AA1143" s="70" t="n">
        <f aca="false">T1143+X1143-32.174</f>
        <v>0.100762490221662</v>
      </c>
      <c r="AB1143" s="0" t="n">
        <f aca="false">IF(($D1143-height)*($D1144-height)&lt;0,1,0)</f>
        <v>0</v>
      </c>
    </row>
    <row r="1144" customFormat="false" ht="12.75" hidden="false" customHeight="false" outlineLevel="0" collapsed="false">
      <c r="A1144" s="0" t="n">
        <f aca="false">A1143+dt</f>
        <v>11.1199999999998</v>
      </c>
      <c r="B1144" s="70" t="n">
        <f aca="false">B1143+G1143*dt+0.5*Y1143*dt*dt</f>
        <v>20.8628628781812</v>
      </c>
      <c r="C1144" s="70" t="n">
        <f aca="false">C1143+H1143*dt+0.5*Z1143*dt*dt</f>
        <v>592.204302018104</v>
      </c>
      <c r="D1144" s="70" t="n">
        <f aca="false">D1143+I1143*dt+0.5*AA1143*dt*dt</f>
        <v>-566.61321295765</v>
      </c>
      <c r="E1144" s="1" t="n">
        <f aca="false">SQRT(B1144^2+C1144^2)</f>
        <v>592.571678682186</v>
      </c>
      <c r="F1144" s="1" t="n">
        <f aca="false">ATAN2(C1144,B1144)*180/PI()</f>
        <v>2.01764803084535</v>
      </c>
      <c r="G1144" s="69" t="n">
        <f aca="false">G1143+Y1143*dt</f>
        <v>1.07815820501668</v>
      </c>
      <c r="H1144" s="69" t="n">
        <f aca="false">H1143+Z1143*dt</f>
        <v>58.7650700075188</v>
      </c>
      <c r="I1144" s="69" t="n">
        <f aca="false">I1143+AA1143*dt</f>
        <v>-85.4433802597993</v>
      </c>
      <c r="J1144" s="1" t="n">
        <f aca="false">SQRT(G1144^2+H1144^2+I1144^2)</f>
        <v>103.706639653998</v>
      </c>
      <c r="K1144" s="1" t="n">
        <f aca="false">IF(D1144&gt;=hwind,SQRT((G1144-vxw)^2+(H1144-vyw)^2+I1144^2),J1144)</f>
        <v>103.706639653998</v>
      </c>
      <c r="L1144" s="1" t="n">
        <f aca="false">J1144/1.467</f>
        <v>70.6930058991128</v>
      </c>
      <c r="M1144" s="70" t="n">
        <f aca="false">cd0+cdspin*(spin/1000)*EXP(-A1144/(tau*146.7/K1144))</f>
        <v>0.447167368245954</v>
      </c>
      <c r="N1144" s="71" t="n">
        <f aca="false">(romega/K1144)*EXP(-A1144/(tau*146.7/K1144))</f>
        <v>0.612569299236029</v>
      </c>
      <c r="O1144" s="71" t="n">
        <f aca="false">cl2_*N1144/(cl0+cl1_*N1144)</f>
        <v>0.340971806625322</v>
      </c>
      <c r="P1144" s="71" t="n">
        <f aca="false">IF(D1144&gt;=hwind,vxw,0)</f>
        <v>0</v>
      </c>
      <c r="Q1144" s="71" t="n">
        <f aca="false">IF(D1144&gt;=hwind,vyw,0)</f>
        <v>0</v>
      </c>
      <c r="R1144" s="70" t="n">
        <f aca="false">-const*$M1144*$K1144*(G1144-P1144)</f>
        <v>-0.268390978478261</v>
      </c>
      <c r="S1144" s="70" t="n">
        <f aca="false">-const*$M1144*$K1144*(H1144-Q1144)</f>
        <v>-14.6286644819602</v>
      </c>
      <c r="T1144" s="70" t="n">
        <f aca="false">-const*$M1144*$K1144*I1144</f>
        <v>21.2698213728873</v>
      </c>
      <c r="U1144" s="72" t="n">
        <f aca="false">omega*EXP(-A1144/tau)*30/PI()</f>
        <v>4496.59172237289</v>
      </c>
      <c r="V1144" s="70" t="n">
        <f aca="false">const*($O1144/omega)*K1144*(wy*I1144-wz*(H1144-Q1144))</f>
        <v>0.238074391532544</v>
      </c>
      <c r="W1144" s="70" t="n">
        <f aca="false">const*($O1144/omega)*K1144*(wz*(G1144-P1144)-wx*I1144)</f>
        <v>15.9991114032901</v>
      </c>
      <c r="X1144" s="70" t="n">
        <f aca="false">const*($O1144/omega)*K1144*(wx*(H1144-Q1144)-wy*(G1144-P1144))</f>
        <v>11.0066523664156</v>
      </c>
      <c r="Y1144" s="70" t="n">
        <f aca="false">R1144+V1144</f>
        <v>-0.0303165869457178</v>
      </c>
      <c r="Z1144" s="70" t="n">
        <f aca="false">S1144+W1144</f>
        <v>1.37044692132991</v>
      </c>
      <c r="AA1144" s="70" t="n">
        <f aca="false">T1144+X1144-32.174</f>
        <v>0.102473739302944</v>
      </c>
      <c r="AB1144" s="0" t="n">
        <f aca="false">IF(($D1144-height)*($D1145-height)&lt;0,1,0)</f>
        <v>0</v>
      </c>
    </row>
    <row r="1145" customFormat="false" ht="12.75" hidden="false" customHeight="false" outlineLevel="0" collapsed="false">
      <c r="A1145" s="0" t="n">
        <f aca="false">A1144+dt</f>
        <v>11.1299999999998</v>
      </c>
      <c r="B1145" s="70" t="n">
        <f aca="false">B1144+G1144*dt+0.5*Y1144*dt*dt</f>
        <v>20.873642944402</v>
      </c>
      <c r="C1145" s="70" t="n">
        <f aca="false">C1144+H1144*dt+0.5*Z1144*dt*dt</f>
        <v>592.792021240526</v>
      </c>
      <c r="D1145" s="70" t="n">
        <f aca="false">D1144+I1144*dt+0.5*AA1144*dt*dt</f>
        <v>-567.467641636562</v>
      </c>
      <c r="E1145" s="1" t="n">
        <f aca="false">SQRT(B1145^2+C1145^2)</f>
        <v>593.159413156529</v>
      </c>
      <c r="F1145" s="1" t="n">
        <f aca="false">ATAN2(C1145,B1145)*180/PI()</f>
        <v>2.01668994760159</v>
      </c>
      <c r="G1145" s="69" t="n">
        <f aca="false">G1144+Y1144*dt</f>
        <v>1.07785503914723</v>
      </c>
      <c r="H1145" s="69" t="n">
        <f aca="false">H1144+Z1144*dt</f>
        <v>58.7787744767321</v>
      </c>
      <c r="I1145" s="69" t="n">
        <f aca="false">I1144+AA1144*dt</f>
        <v>-85.4423555224063</v>
      </c>
      <c r="J1145" s="1" t="n">
        <f aca="false">SQRT(G1145^2+H1145^2+I1145^2)</f>
        <v>103.71355850461</v>
      </c>
      <c r="K1145" s="1" t="n">
        <f aca="false">IF(D1145&gt;=hwind,SQRT((G1145-vxw)^2+(H1145-vyw)^2+I1145^2),J1145)</f>
        <v>103.71355850461</v>
      </c>
      <c r="L1145" s="1" t="n">
        <f aca="false">J1145/1.467</f>
        <v>70.6977222253649</v>
      </c>
      <c r="M1145" s="70" t="n">
        <f aca="false">cd0+cdspin*(spin/1000)*EXP(-A1145/(tau*146.7/K1145))</f>
        <v>0.447130321364441</v>
      </c>
      <c r="N1145" s="71" t="n">
        <f aca="false">(romega/K1145)*EXP(-A1145/(tau*146.7/K1145))</f>
        <v>0.612373397644948</v>
      </c>
      <c r="O1145" s="71" t="n">
        <f aca="false">cl2_*N1145/(cl0+cl1_*N1145)</f>
        <v>0.340940204692867</v>
      </c>
      <c r="P1145" s="71" t="n">
        <f aca="false">IF(D1145&gt;=hwind,vxw,0)</f>
        <v>0</v>
      </c>
      <c r="Q1145" s="71" t="n">
        <f aca="false">IF(D1145&gt;=hwind,vyw,0)</f>
        <v>0</v>
      </c>
      <c r="R1145" s="70" t="n">
        <f aca="false">-const*$M1145*$K1145*(G1145-P1145)</f>
        <v>-0.268311179944536</v>
      </c>
      <c r="S1145" s="70" t="n">
        <f aca="false">-const*$M1145*$K1145*(H1145-Q1145)</f>
        <v>-14.6318398696947</v>
      </c>
      <c r="T1145" s="70" t="n">
        <f aca="false">-const*$M1145*$K1145*I1145</f>
        <v>21.2692230354048</v>
      </c>
      <c r="U1145" s="72" t="n">
        <f aca="false">omega*EXP(-A1145/tau)*30/PI()</f>
        <v>4495.09310824833</v>
      </c>
      <c r="V1145" s="70" t="n">
        <f aca="false">const*($O1145/omega)*K1145*(wy*I1145-wz*(H1145-Q1145))</f>
        <v>0.238428960198993</v>
      </c>
      <c r="W1145" s="70" t="n">
        <f aca="false">const*($O1145/omega)*K1145*(wz*(G1145-P1145)-wx*I1145)</f>
        <v>15.9985113145281</v>
      </c>
      <c r="X1145" s="70" t="n">
        <f aca="false">const*($O1145/omega)*K1145*(wx*(H1145-Q1145)-wy*(G1145-P1145))</f>
        <v>11.0089413456029</v>
      </c>
      <c r="Y1145" s="70" t="n">
        <f aca="false">R1145+V1145</f>
        <v>-0.0298822197455425</v>
      </c>
      <c r="Z1145" s="70" t="n">
        <f aca="false">S1145+W1145</f>
        <v>1.36667144483335</v>
      </c>
      <c r="AA1145" s="70" t="n">
        <f aca="false">T1145+X1145-32.174</f>
        <v>0.104164381007735</v>
      </c>
      <c r="AB1145" s="0" t="n">
        <f aca="false">IF(($D1145-height)*($D1146-height)&lt;0,1,0)</f>
        <v>0</v>
      </c>
    </row>
    <row r="1146" customFormat="false" ht="12.75" hidden="false" customHeight="false" outlineLevel="0" collapsed="false">
      <c r="A1146" s="0" t="n">
        <f aca="false">A1145+dt</f>
        <v>11.1399999999998</v>
      </c>
      <c r="B1146" s="70" t="n">
        <f aca="false">B1145+G1145*dt+0.5*Y1145*dt*dt</f>
        <v>20.8844200006825</v>
      </c>
      <c r="C1146" s="70" t="n">
        <f aca="false">C1145+H1145*dt+0.5*Z1145*dt*dt</f>
        <v>593.379877318865</v>
      </c>
      <c r="D1146" s="70" t="n">
        <f aca="false">D1145+I1145*dt+0.5*AA1145*dt*dt</f>
        <v>-568.322059983567</v>
      </c>
      <c r="E1146" s="1" t="n">
        <f aca="false">SQRT(B1146^2+C1146^2)</f>
        <v>593.747284461762</v>
      </c>
      <c r="F1146" s="1" t="n">
        <f aca="false">ATAN2(C1146,B1146)*180/PI()</f>
        <v>2.01573300632376</v>
      </c>
      <c r="G1146" s="69" t="n">
        <f aca="false">G1145+Y1145*dt</f>
        <v>1.07755621694977</v>
      </c>
      <c r="H1146" s="69" t="n">
        <f aca="false">H1145+Z1145*dt</f>
        <v>58.7924411911804</v>
      </c>
      <c r="I1146" s="69" t="n">
        <f aca="false">I1145+AA1145*dt</f>
        <v>-85.4413138785962</v>
      </c>
      <c r="J1146" s="1" t="n">
        <f aca="false">SQRT(G1146^2+H1146^2+I1146^2)</f>
        <v>103.720443432912</v>
      </c>
      <c r="K1146" s="1" t="n">
        <f aca="false">IF(D1146&gt;=hwind,SQRT((G1146-vxw)^2+(H1146-vyw)^2+I1146^2),J1146)</f>
        <v>103.720443432912</v>
      </c>
      <c r="L1146" s="1" t="n">
        <f aca="false">J1146/1.467</f>
        <v>70.7024154280245</v>
      </c>
      <c r="M1146" s="70" t="n">
        <f aca="false">cd0+cdspin*(spin/1000)*EXP(-A1146/(tau*146.7/K1146))</f>
        <v>0.447093291821605</v>
      </c>
      <c r="N1146" s="71" t="n">
        <f aca="false">(romega/K1146)*EXP(-A1146/(tau*146.7/K1146))</f>
        <v>0.612177794960903</v>
      </c>
      <c r="O1146" s="71" t="n">
        <f aca="false">cl2_*N1146/(cl0+cl1_*N1146)</f>
        <v>0.34090863664877</v>
      </c>
      <c r="P1146" s="71" t="n">
        <f aca="false">IF(D1146&gt;=hwind,vxw,0)</f>
        <v>0</v>
      </c>
      <c r="Q1146" s="71" t="n">
        <f aca="false">IF(D1146&gt;=hwind,vyw,0)</f>
        <v>0</v>
      </c>
      <c r="R1146" s="70" t="n">
        <f aca="false">-const*$M1146*$K1146*(G1146-P1146)</f>
        <v>-0.26823238481258</v>
      </c>
      <c r="S1146" s="70" t="n">
        <f aca="false">-const*$M1146*$K1146*(H1146-Q1146)</f>
        <v>-14.6350013684704</v>
      </c>
      <c r="T1146" s="70" t="n">
        <f aca="false">-const*$M1146*$K1146*I1146</f>
        <v>21.2686141313817</v>
      </c>
      <c r="U1146" s="72" t="n">
        <f aca="false">omega*EXP(-A1146/tau)*30/PI()</f>
        <v>4493.59499357856</v>
      </c>
      <c r="V1146" s="70" t="n">
        <f aca="false">const*($O1146/omega)*K1146*(wy*I1146-wz*(H1146-Q1146))</f>
        <v>0.238782746427354</v>
      </c>
      <c r="W1146" s="70" t="n">
        <f aca="false">const*($O1146/omega)*K1146*(wz*(G1146-P1146)-wx*I1146)</f>
        <v>15.9979041150721</v>
      </c>
      <c r="X1146" s="70" t="n">
        <f aca="false">const*($O1146/omega)*K1146*(wx*(H1146-Q1146)-wy*(G1146-P1146))</f>
        <v>11.0112204037175</v>
      </c>
      <c r="Y1146" s="70" t="n">
        <f aca="false">R1146+V1146</f>
        <v>-0.0294496383852265</v>
      </c>
      <c r="Z1146" s="70" t="n">
        <f aca="false">S1146+W1146</f>
        <v>1.36290274660167</v>
      </c>
      <c r="AA1146" s="70" t="n">
        <f aca="false">T1146+X1146-32.174</f>
        <v>0.10583453509917</v>
      </c>
      <c r="AB1146" s="0" t="n">
        <f aca="false">IF(($D1146-height)*($D1147-height)&lt;0,1,0)</f>
        <v>0</v>
      </c>
    </row>
    <row r="1147" customFormat="false" ht="12.75" hidden="false" customHeight="false" outlineLevel="0" collapsed="false">
      <c r="A1147" s="0" t="n">
        <f aca="false">A1146+dt</f>
        <v>11.1499999999998</v>
      </c>
      <c r="B1147" s="70" t="n">
        <f aca="false">B1146+G1146*dt+0.5*Y1146*dt*dt</f>
        <v>20.8951940903701</v>
      </c>
      <c r="C1147" s="70" t="n">
        <f aca="false">C1146+H1146*dt+0.5*Z1146*dt*dt</f>
        <v>593.967869875914</v>
      </c>
      <c r="D1147" s="70" t="n">
        <f aca="false">D1146+I1146*dt+0.5*AA1146*dt*dt</f>
        <v>-569.176467830626</v>
      </c>
      <c r="E1147" s="1" t="n">
        <f aca="false">SQRT(B1147^2+C1147^2)</f>
        <v>594.335292222332</v>
      </c>
      <c r="F1147" s="1" t="n">
        <f aca="false">ATAN2(C1147,B1147)*180/PI()</f>
        <v>2.01477720973859</v>
      </c>
      <c r="G1147" s="69" t="n">
        <f aca="false">G1146+Y1146*dt</f>
        <v>1.07726172056592</v>
      </c>
      <c r="H1147" s="69" t="n">
        <f aca="false">H1146+Z1146*dt</f>
        <v>58.8060702186464</v>
      </c>
      <c r="I1147" s="69" t="n">
        <f aca="false">I1146+AA1146*dt</f>
        <v>-85.4402555332452</v>
      </c>
      <c r="J1147" s="1" t="n">
        <f aca="false">SQRT(G1147^2+H1147^2+I1147^2)</f>
        <v>103.727294638206</v>
      </c>
      <c r="K1147" s="1" t="n">
        <f aca="false">IF(D1147&gt;=hwind,SQRT((G1147-vxw)^2+(H1147-vyw)^2+I1147^2),J1147)</f>
        <v>103.727294638206</v>
      </c>
      <c r="L1147" s="1" t="n">
        <f aca="false">J1147/1.467</f>
        <v>70.7070856429489</v>
      </c>
      <c r="M1147" s="70" t="n">
        <f aca="false">cd0+cdspin*(spin/1000)*EXP(-A1147/(tau*146.7/K1147))</f>
        <v>0.447056279568999</v>
      </c>
      <c r="N1147" s="71" t="n">
        <f aca="false">(romega/K1147)*EXP(-A1147/(tau*146.7/K1147))</f>
        <v>0.611982489553877</v>
      </c>
      <c r="O1147" s="71" t="n">
        <f aca="false">cl2_*N1147/(cl0+cl1_*N1147)</f>
        <v>0.340877102285704</v>
      </c>
      <c r="P1147" s="71" t="n">
        <f aca="false">IF(D1147&gt;=hwind,vxw,0)</f>
        <v>0</v>
      </c>
      <c r="Q1147" s="71" t="n">
        <f aca="false">IF(D1147&gt;=hwind,vyw,0)</f>
        <v>0</v>
      </c>
      <c r="R1147" s="70" t="n">
        <f aca="false">-const*$M1147*$K1147*(G1147-P1147)</f>
        <v>-0.268154589160551</v>
      </c>
      <c r="S1147" s="70" t="n">
        <f aca="false">-const*$M1147*$K1147*(H1147-Q1147)</f>
        <v>-14.6381490204104</v>
      </c>
      <c r="T1147" s="70" t="n">
        <f aca="false">-const*$M1147*$K1147*I1147</f>
        <v>21.2679947527087</v>
      </c>
      <c r="U1147" s="72" t="n">
        <f aca="false">omega*EXP(-A1147/tau)*30/PI()</f>
        <v>4492.09737819713</v>
      </c>
      <c r="V1147" s="70" t="n">
        <f aca="false">const*($O1147/omega)*K1147*(wy*I1147-wz*(H1147-Q1147))</f>
        <v>0.239135749080092</v>
      </c>
      <c r="W1147" s="70" t="n">
        <f aca="false">const*($O1147/omega)*K1147*(wz*(G1147-P1147)-wx*I1147)</f>
        <v>15.9972898669685</v>
      </c>
      <c r="X1147" s="70" t="n">
        <f aca="false">const*($O1147/omega)*K1147*(wx*(H1147-Q1147)-wy*(G1147-P1147))</f>
        <v>11.0134895681269</v>
      </c>
      <c r="Y1147" s="70" t="n">
        <f aca="false">R1147+V1147</f>
        <v>-0.0290188400804587</v>
      </c>
      <c r="Z1147" s="70" t="n">
        <f aca="false">S1147+W1147</f>
        <v>1.35914084655804</v>
      </c>
      <c r="AA1147" s="70" t="n">
        <f aca="false">T1147+X1147-32.174</f>
        <v>0.10748432083556</v>
      </c>
      <c r="AB1147" s="0" t="n">
        <f aca="false">IF(($D1147-height)*($D1148-height)&lt;0,1,0)</f>
        <v>0</v>
      </c>
    </row>
    <row r="1148" customFormat="false" ht="12.75" hidden="false" customHeight="false" outlineLevel="0" collapsed="false">
      <c r="A1148" s="0" t="n">
        <f aca="false">A1147+dt</f>
        <v>11.1599999999998</v>
      </c>
      <c r="B1148" s="70" t="n">
        <f aca="false">B1147+G1147*dt+0.5*Y1147*dt*dt</f>
        <v>20.9059652566337</v>
      </c>
      <c r="C1148" s="70" t="n">
        <f aca="false">C1147+H1147*dt+0.5*Z1147*dt*dt</f>
        <v>594.555998535143</v>
      </c>
      <c r="D1148" s="70" t="n">
        <f aca="false">D1147+I1147*dt+0.5*AA1147*dt*dt</f>
        <v>-570.030865011742</v>
      </c>
      <c r="E1148" s="1" t="n">
        <f aca="false">SQRT(B1148^2+C1148^2)</f>
        <v>594.923436063358</v>
      </c>
      <c r="F1148" s="1" t="n">
        <f aca="false">ATAN2(C1148,B1148)*180/PI()</f>
        <v>2.01382256053858</v>
      </c>
      <c r="G1148" s="69" t="n">
        <f aca="false">G1147+Y1147*dt</f>
        <v>1.07697153216511</v>
      </c>
      <c r="H1148" s="69" t="n">
        <f aca="false">H1147+Z1147*dt</f>
        <v>58.819661627112</v>
      </c>
      <c r="I1148" s="69" t="n">
        <f aca="false">I1147+AA1147*dt</f>
        <v>-85.4391806900369</v>
      </c>
      <c r="J1148" s="1" t="n">
        <f aca="false">SQRT(G1148^2+H1148^2+I1148^2)</f>
        <v>103.734112318918</v>
      </c>
      <c r="K1148" s="1" t="n">
        <f aca="false">IF(D1148&gt;=hwind,SQRT((G1148-vxw)^2+(H1148-vyw)^2+I1148^2),J1148)</f>
        <v>103.734112318918</v>
      </c>
      <c r="L1148" s="1" t="n">
        <f aca="false">J1148/1.467</f>
        <v>70.7117330053971</v>
      </c>
      <c r="M1148" s="70" t="n">
        <f aca="false">cd0+cdspin*(spin/1000)*EXP(-A1148/(tau*146.7/K1148))</f>
        <v>0.44701928455828</v>
      </c>
      <c r="N1148" s="71" t="n">
        <f aca="false">(romega/K1148)*EXP(-A1148/(tau*146.7/K1148))</f>
        <v>0.611787479801986</v>
      </c>
      <c r="O1148" s="71" t="n">
        <f aca="false">cl2_*N1148/(cl0+cl1_*N1148)</f>
        <v>0.340845601397159</v>
      </c>
      <c r="P1148" s="71" t="n">
        <f aca="false">IF(D1148&gt;=hwind,vxw,0)</f>
        <v>0</v>
      </c>
      <c r="Q1148" s="71" t="n">
        <f aca="false">IF(D1148&gt;=hwind,vyw,0)</f>
        <v>0</v>
      </c>
      <c r="R1148" s="70" t="n">
        <f aca="false">-const*$M1148*$K1148*(G1148-P1148)</f>
        <v>-0.268077789068946</v>
      </c>
      <c r="S1148" s="70" t="n">
        <f aca="false">-const*$M1148*$K1148*(H1148-Q1148)</f>
        <v>-14.6412828675979</v>
      </c>
      <c r="T1148" s="70" t="n">
        <f aca="false">-const*$M1148*$K1148*I1148</f>
        <v>21.2673649907914</v>
      </c>
      <c r="U1148" s="72" t="n">
        <f aca="false">omega*EXP(-A1148/tau)*30/PI()</f>
        <v>4490.60026193764</v>
      </c>
      <c r="V1148" s="70" t="n">
        <f aca="false">const*($O1148/omega)*K1148*(wy*I1148-wz*(H1148-Q1148))</f>
        <v>0.239487967043568</v>
      </c>
      <c r="W1148" s="70" t="n">
        <f aca="false">const*($O1148/omega)*K1148*(wz*(G1148-P1148)-wx*I1148)</f>
        <v>15.9966686319247</v>
      </c>
      <c r="X1148" s="70" t="n">
        <f aca="false">const*($O1148/omega)*K1148*(wx*(H1148-Q1148)-wy*(G1148-P1148))</f>
        <v>11.0157488661804</v>
      </c>
      <c r="Y1148" s="70" t="n">
        <f aca="false">R1148+V1148</f>
        <v>-0.0285898220253787</v>
      </c>
      <c r="Z1148" s="70" t="n">
        <f aca="false">S1148+W1148</f>
        <v>1.35538576432685</v>
      </c>
      <c r="AA1148" s="70" t="n">
        <f aca="false">T1148+X1148-32.174</f>
        <v>0.109113856971739</v>
      </c>
      <c r="AB1148" s="0" t="n">
        <f aca="false">IF(($D1148-height)*($D1149-height)&lt;0,1,0)</f>
        <v>0</v>
      </c>
    </row>
    <row r="1149" customFormat="false" ht="12.75" hidden="false" customHeight="false" outlineLevel="0" collapsed="false">
      <c r="A1149" s="0" t="n">
        <f aca="false">A1148+dt</f>
        <v>11.1699999999998</v>
      </c>
      <c r="B1149" s="70" t="n">
        <f aca="false">B1148+G1148*dt+0.5*Y1148*dt*dt</f>
        <v>20.9167335424643</v>
      </c>
      <c r="C1149" s="70" t="n">
        <f aca="false">C1148+H1148*dt+0.5*Z1148*dt*dt</f>
        <v>595.144262920702</v>
      </c>
      <c r="D1149" s="70" t="n">
        <f aca="false">D1148+I1148*dt+0.5*AA1148*dt*dt</f>
        <v>-570.88525136295</v>
      </c>
      <c r="E1149" s="1" t="n">
        <f aca="false">SQRT(B1149^2+C1149^2)</f>
        <v>595.511715610627</v>
      </c>
      <c r="F1149" s="1" t="n">
        <f aca="false">ATAN2(C1149,B1149)*180/PI()</f>
        <v>2.01286906138218</v>
      </c>
      <c r="G1149" s="69" t="n">
        <f aca="false">G1148+Y1148*dt</f>
        <v>1.07668563394486</v>
      </c>
      <c r="H1149" s="69" t="n">
        <f aca="false">H1148+Z1148*dt</f>
        <v>58.8332154847553</v>
      </c>
      <c r="I1149" s="69" t="n">
        <f aca="false">I1148+AA1148*dt</f>
        <v>-85.4380895514671</v>
      </c>
      <c r="J1149" s="1" t="n">
        <f aca="false">SQRT(G1149^2+H1149^2+I1149^2)</f>
        <v>103.740896672597</v>
      </c>
      <c r="K1149" s="1" t="n">
        <f aca="false">IF(D1149&gt;=hwind,SQRT((G1149-vxw)^2+(H1149-vyw)^2+I1149^2),J1149)</f>
        <v>103.740896672597</v>
      </c>
      <c r="L1149" s="1" t="n">
        <f aca="false">J1149/1.467</f>
        <v>70.7163576500322</v>
      </c>
      <c r="M1149" s="70" t="n">
        <f aca="false">cd0+cdspin*(spin/1000)*EXP(-A1149/(tau*146.7/K1149))</f>
        <v>0.446982306741213</v>
      </c>
      <c r="N1149" s="71" t="n">
        <f aca="false">(romega/K1149)*EXP(-A1149/(tau*146.7/K1149))</f>
        <v>0.611592764091438</v>
      </c>
      <c r="O1149" s="71" t="n">
        <f aca="false">cl2_*N1149/(cl0+cl1_*N1149)</f>
        <v>0.340814133777439</v>
      </c>
      <c r="P1149" s="71" t="n">
        <f aca="false">IF(D1149&gt;=hwind,vxw,0)</f>
        <v>0</v>
      </c>
      <c r="Q1149" s="71" t="n">
        <f aca="false">IF(D1149&gt;=hwind,vyw,0)</f>
        <v>0</v>
      </c>
      <c r="R1149" s="70" t="n">
        <f aca="false">-const*$M1149*$K1149*(G1149-P1149)</f>
        <v>-0.268001980620701</v>
      </c>
      <c r="S1149" s="70" t="n">
        <f aca="false">-const*$M1149*$K1149*(H1149-Q1149)</f>
        <v>-14.6444029520751</v>
      </c>
      <c r="T1149" s="70" t="n">
        <f aca="false">-const*$M1149*$K1149*I1149</f>
        <v>21.2667249365516</v>
      </c>
      <c r="U1149" s="72" t="n">
        <f aca="false">omega*EXP(-A1149/tau)*30/PI()</f>
        <v>4489.10364463374</v>
      </c>
      <c r="V1149" s="70" t="n">
        <f aca="false">const*($O1149/omega)*K1149*(wy*I1149-wz*(H1149-Q1149))</f>
        <v>0.239839399227862</v>
      </c>
      <c r="W1149" s="70" t="n">
        <f aca="false">const*($O1149/omega)*K1149*(wz*(G1149-P1149)-wx*I1149)</f>
        <v>15.9960404713108</v>
      </c>
      <c r="X1149" s="70" t="n">
        <f aca="false">const*($O1149/omega)*K1149*(wx*(H1149-Q1149)-wy*(G1149-P1149))</f>
        <v>11.0179983252087</v>
      </c>
      <c r="Y1149" s="70" t="n">
        <f aca="false">R1149+V1149</f>
        <v>-0.0281625813928393</v>
      </c>
      <c r="Z1149" s="70" t="n">
        <f aca="false">S1149+W1149</f>
        <v>1.35163751923575</v>
      </c>
      <c r="AA1149" s="70" t="n">
        <f aca="false">T1149+X1149-32.174</f>
        <v>0.110723261760363</v>
      </c>
      <c r="AB1149" s="0" t="n">
        <f aca="false">IF(($D1149-height)*($D1150-height)&lt;0,1,0)</f>
        <v>0</v>
      </c>
    </row>
    <row r="1150" customFormat="false" ht="12.75" hidden="false" customHeight="false" outlineLevel="0" collapsed="false">
      <c r="A1150" s="0" t="n">
        <f aca="false">A1149+dt</f>
        <v>11.1799999999998</v>
      </c>
      <c r="B1150" s="70" t="n">
        <f aca="false">B1149+G1149*dt+0.5*Y1149*dt*dt</f>
        <v>20.9274989906747</v>
      </c>
      <c r="C1150" s="70" t="n">
        <f aca="false">C1149+H1149*dt+0.5*Z1149*dt*dt</f>
        <v>595.732662657426</v>
      </c>
      <c r="D1150" s="70" t="n">
        <f aca="false">D1149+I1149*dt+0.5*AA1149*dt*dt</f>
        <v>-571.739626722301</v>
      </c>
      <c r="E1150" s="1" t="n">
        <f aca="false">SQRT(B1150^2+C1150^2)</f>
        <v>596.100130490601</v>
      </c>
      <c r="F1150" s="1" t="n">
        <f aca="false">ATAN2(C1150,B1150)*180/PI()</f>
        <v>2.01191671489399</v>
      </c>
      <c r="G1150" s="69" t="n">
        <f aca="false">G1149+Y1149*dt</f>
        <v>1.07640400813093</v>
      </c>
      <c r="H1150" s="69" t="n">
        <f aca="false">H1149+Z1149*dt</f>
        <v>58.8467318599476</v>
      </c>
      <c r="I1150" s="69" t="n">
        <f aca="false">I1149+AA1149*dt</f>
        <v>-85.4369823188496</v>
      </c>
      <c r="J1150" s="1" t="n">
        <f aca="false">SQRT(G1150^2+H1150^2+I1150^2)</f>
        <v>103.747647895924</v>
      </c>
      <c r="K1150" s="1" t="n">
        <f aca="false">IF(D1150&gt;=hwind,SQRT((G1150-vxw)^2+(H1150-vyw)^2+I1150^2),J1150)</f>
        <v>103.747647895924</v>
      </c>
      <c r="L1150" s="1" t="n">
        <f aca="false">J1150/1.467</f>
        <v>70.7209597109232</v>
      </c>
      <c r="M1150" s="70" t="n">
        <f aca="false">cd0+cdspin*(spin/1000)*EXP(-A1150/(tau*146.7/K1150))</f>
        <v>0.446945346069668</v>
      </c>
      <c r="N1150" s="71" t="n">
        <f aca="false">(romega/K1150)*EXP(-A1150/(tau*146.7/K1150))</f>
        <v>0.611398340816496</v>
      </c>
      <c r="O1150" s="71" t="n">
        <f aca="false">cl2_*N1150/(cl0+cl1_*N1150)</f>
        <v>0.340782699221659</v>
      </c>
      <c r="P1150" s="71" t="n">
        <f aca="false">IF(D1150&gt;=hwind,vxw,0)</f>
        <v>0</v>
      </c>
      <c r="Q1150" s="71" t="n">
        <f aca="false">IF(D1150&gt;=hwind,vyw,0)</f>
        <v>0</v>
      </c>
      <c r="R1150" s="70" t="n">
        <f aca="false">-const*$M1150*$K1150*(G1150-P1150)</f>
        <v>-0.267927159901288</v>
      </c>
      <c r="S1150" s="70" t="n">
        <f aca="false">-const*$M1150*$K1150*(H1150-Q1150)</f>
        <v>-14.6475093158429</v>
      </c>
      <c r="T1150" s="70" t="n">
        <f aca="false">-const*$M1150*$K1150*I1150</f>
        <v>21.2660746804294</v>
      </c>
      <c r="U1150" s="72" t="n">
        <f aca="false">omega*EXP(-A1150/tau)*30/PI()</f>
        <v>4487.60752611913</v>
      </c>
      <c r="V1150" s="70" t="n">
        <f aca="false">const*($O1150/omega)*K1150*(wy*I1150-wz*(H1150-Q1150))</f>
        <v>0.240190044566622</v>
      </c>
      <c r="W1150" s="70" t="n">
        <f aca="false">const*($O1150/omega)*K1150*(wz*(G1150-P1150)-wx*I1150)</f>
        <v>15.9954054461604</v>
      </c>
      <c r="X1150" s="70" t="n">
        <f aca="false">const*($O1150/omega)*K1150*(wx*(H1150-Q1150)-wy*(G1150-P1150))</f>
        <v>11.0202379725238</v>
      </c>
      <c r="Y1150" s="70" t="n">
        <f aca="false">R1150+V1150</f>
        <v>-0.0277371153346668</v>
      </c>
      <c r="Z1150" s="70" t="n">
        <f aca="false">S1150+W1150</f>
        <v>1.34789613031751</v>
      </c>
      <c r="AA1150" s="70" t="n">
        <f aca="false">T1150+X1150-32.174</f>
        <v>0.112312652953236</v>
      </c>
      <c r="AB1150" s="0" t="n">
        <f aca="false">IF(($D1150-height)*($D1151-height)&lt;0,1,0)</f>
        <v>0</v>
      </c>
    </row>
    <row r="1151" customFormat="false" ht="12.75" hidden="false" customHeight="false" outlineLevel="0" collapsed="false">
      <c r="A1151" s="0" t="n">
        <f aca="false">A1150+dt</f>
        <v>11.1899999999998</v>
      </c>
      <c r="B1151" s="70" t="n">
        <f aca="false">B1150+G1150*dt+0.5*Y1150*dt*dt</f>
        <v>20.9382616439002</v>
      </c>
      <c r="C1151" s="70" t="n">
        <f aca="false">C1150+H1150*dt+0.5*Z1150*dt*dt</f>
        <v>596.321197370832</v>
      </c>
      <c r="D1151" s="70" t="n">
        <f aca="false">D1150+I1150*dt+0.5*AA1150*dt*dt</f>
        <v>-572.593990929857</v>
      </c>
      <c r="E1151" s="1" t="n">
        <f aca="false">SQRT(B1151^2+C1151^2)</f>
        <v>596.688680330414</v>
      </c>
      <c r="F1151" s="1" t="n">
        <f aca="false">ATAN2(C1151,B1151)*180/PI()</f>
        <v>2.01096552366496</v>
      </c>
      <c r="G1151" s="69" t="n">
        <f aca="false">G1150+Y1150*dt</f>
        <v>1.07612663697759</v>
      </c>
      <c r="H1151" s="69" t="n">
        <f aca="false">H1150+Z1150*dt</f>
        <v>58.8602108212508</v>
      </c>
      <c r="I1151" s="69" t="n">
        <f aca="false">I1150+AA1150*dt</f>
        <v>-85.43585919232</v>
      </c>
      <c r="J1151" s="1" t="n">
        <f aca="false">SQRT(G1151^2+H1151^2+I1151^2)</f>
        <v>103.75436618471</v>
      </c>
      <c r="K1151" s="1" t="n">
        <f aca="false">IF(D1151&gt;=hwind,SQRT((G1151-vxw)^2+(H1151-vyw)^2+I1151^2),J1151)</f>
        <v>103.75436618471</v>
      </c>
      <c r="L1151" s="1" t="n">
        <f aca="false">J1151/1.467</f>
        <v>70.7255393215472</v>
      </c>
      <c r="M1151" s="70" t="n">
        <f aca="false">cd0+cdspin*(spin/1000)*EXP(-A1151/(tau*146.7/K1151))</f>
        <v>0.446908402495622</v>
      </c>
      <c r="N1151" s="71" t="n">
        <f aca="false">(romega/K1151)*EXP(-A1151/(tau*146.7/K1151))</f>
        <v>0.611204208379438</v>
      </c>
      <c r="O1151" s="71" t="n">
        <f aca="false">cl2_*N1151/(cl0+cl1_*N1151)</f>
        <v>0.340751297525748</v>
      </c>
      <c r="P1151" s="71" t="n">
        <f aca="false">IF(D1151&gt;=hwind,vxw,0)</f>
        <v>0</v>
      </c>
      <c r="Q1151" s="71" t="n">
        <f aca="false">IF(D1151&gt;=hwind,vyw,0)</f>
        <v>0</v>
      </c>
      <c r="R1151" s="70" t="n">
        <f aca="false">-const*$M1151*$K1151*(G1151-P1151)</f>
        <v>-0.267853322998813</v>
      </c>
      <c r="S1151" s="70" t="n">
        <f aca="false">-const*$M1151*$K1151*(H1151-Q1151)</f>
        <v>-14.6506020008602</v>
      </c>
      <c r="T1151" s="70" t="n">
        <f aca="false">-const*$M1151*$K1151*I1151</f>
        <v>21.2654143123848</v>
      </c>
      <c r="U1151" s="72" t="n">
        <f aca="false">omega*EXP(-A1151/tau)*30/PI()</f>
        <v>4486.11190622759</v>
      </c>
      <c r="V1151" s="70" t="n">
        <f aca="false">const*($O1151/omega)*K1151*(wy*I1151-wz*(H1151-Q1151))</f>
        <v>0.240539902016889</v>
      </c>
      <c r="W1151" s="70" t="n">
        <f aca="false">const*($O1151/omega)*K1151*(wz*(G1151-P1151)-wx*I1151)</f>
        <v>15.9947636171722</v>
      </c>
      <c r="X1151" s="70" t="n">
        <f aca="false">const*($O1151/omega)*K1151*(wx*(H1151-Q1151)-wy*(G1151-P1151))</f>
        <v>11.0224678354179</v>
      </c>
      <c r="Y1151" s="70" t="n">
        <f aca="false">R1151+V1151</f>
        <v>-0.0273134209819241</v>
      </c>
      <c r="Z1151" s="70" t="n">
        <f aca="false">S1151+W1151</f>
        <v>1.34416161631199</v>
      </c>
      <c r="AA1151" s="70" t="n">
        <f aca="false">T1151+X1151-32.174</f>
        <v>0.113882147802698</v>
      </c>
      <c r="AB1151" s="0" t="n">
        <f aca="false">IF(($D1151-height)*($D1152-height)&lt;0,1,0)</f>
        <v>0</v>
      </c>
    </row>
    <row r="1152" customFormat="false" ht="12.75" hidden="false" customHeight="false" outlineLevel="0" collapsed="false">
      <c r="A1152" s="0" t="n">
        <f aca="false">A1151+dt</f>
        <v>11.1999999999998</v>
      </c>
      <c r="B1152" s="70" t="n">
        <f aca="false">B1151+G1151*dt+0.5*Y1151*dt*dt</f>
        <v>20.9490215445989</v>
      </c>
      <c r="C1152" s="70" t="n">
        <f aca="false">C1151+H1151*dt+0.5*Z1151*dt*dt</f>
        <v>596.909866687125</v>
      </c>
      <c r="D1152" s="70" t="n">
        <f aca="false">D1151+I1151*dt+0.5*AA1151*dt*dt</f>
        <v>-573.448343827673</v>
      </c>
      <c r="E1152" s="1" t="n">
        <f aca="false">SQRT(B1152^2+C1152^2)</f>
        <v>597.27736475788</v>
      </c>
      <c r="F1152" s="1" t="n">
        <f aca="false">ATAN2(C1152,B1152)*180/PI()</f>
        <v>2.01001549025257</v>
      </c>
      <c r="G1152" s="69" t="n">
        <f aca="false">G1151+Y1151*dt</f>
        <v>1.07585350276777</v>
      </c>
      <c r="H1152" s="69" t="n">
        <f aca="false">H1151+Z1151*dt</f>
        <v>58.8736524374139</v>
      </c>
      <c r="I1152" s="69" t="n">
        <f aca="false">I1151+AA1151*dt</f>
        <v>-85.434720370842</v>
      </c>
      <c r="J1152" s="1" t="n">
        <f aca="false">SQRT(G1152^2+H1152^2+I1152^2)</f>
        <v>103.761051733899</v>
      </c>
      <c r="K1152" s="1" t="n">
        <f aca="false">IF(D1152&gt;=hwind,SQRT((G1152-vxw)^2+(H1152-vyw)^2+I1152^2),J1152)</f>
        <v>103.761051733899</v>
      </c>
      <c r="L1152" s="1" t="n">
        <f aca="false">J1152/1.467</f>
        <v>70.7300966147912</v>
      </c>
      <c r="M1152" s="70" t="n">
        <f aca="false">cd0+cdspin*(spin/1000)*EXP(-A1152/(tau*146.7/K1152))</f>
        <v>0.446871475971158</v>
      </c>
      <c r="N1152" s="71" t="n">
        <f aca="false">(romega/K1152)*EXP(-A1152/(tau*146.7/K1152))</f>
        <v>0.611010365190521</v>
      </c>
      <c r="O1152" s="71" t="n">
        <f aca="false">cl2_*N1152/(cl0+cl1_*N1152)</f>
        <v>0.340719928486437</v>
      </c>
      <c r="P1152" s="71" t="n">
        <f aca="false">IF(D1152&gt;=hwind,vxw,0)</f>
        <v>0</v>
      </c>
      <c r="Q1152" s="71" t="n">
        <f aca="false">IF(D1152&gt;=hwind,vyw,0)</f>
        <v>0</v>
      </c>
      <c r="R1152" s="70" t="n">
        <f aca="false">-const*$M1152*$K1152*(G1152-P1152)</f>
        <v>-0.267780466004111</v>
      </c>
      <c r="S1152" s="70" t="n">
        <f aca="false">-const*$M1152*$K1152*(H1152-Q1152)</f>
        <v>-14.6536810490432</v>
      </c>
      <c r="T1152" s="70" t="n">
        <f aca="false">-const*$M1152*$K1152*I1152</f>
        <v>21.2647439218993</v>
      </c>
      <c r="U1152" s="72" t="n">
        <f aca="false">omega*EXP(-A1152/tau)*30/PI()</f>
        <v>4484.61678479293</v>
      </c>
      <c r="V1152" s="70" t="n">
        <f aca="false">const*($O1152/omega)*K1152*(wy*I1152-wz*(H1152-Q1152))</f>
        <v>0.240888970558945</v>
      </c>
      <c r="W1152" s="70" t="n">
        <f aca="false">const*($O1152/omega)*K1152*(wz*(G1152-P1152)-wx*I1152)</f>
        <v>15.9941150447113</v>
      </c>
      <c r="X1152" s="70" t="n">
        <f aca="false">const*($O1152/omega)*K1152*(wx*(H1152-Q1152)-wy*(G1152-P1152))</f>
        <v>11.0246879411635</v>
      </c>
      <c r="Y1152" s="70" t="n">
        <f aca="false">R1152+V1152</f>
        <v>-0.0268914954451655</v>
      </c>
      <c r="Z1152" s="70" t="n">
        <f aca="false">S1152+W1152</f>
        <v>1.34043399566808</v>
      </c>
      <c r="AA1152" s="70" t="n">
        <f aca="false">T1152+X1152-32.174</f>
        <v>0.115431863062874</v>
      </c>
      <c r="AB1152" s="0" t="n">
        <f aca="false">IF(($D1152-height)*($D1153-height)&lt;0,1,0)</f>
        <v>0</v>
      </c>
    </row>
    <row r="1153" customFormat="false" ht="12.75" hidden="false" customHeight="false" outlineLevel="0" collapsed="false">
      <c r="A1153" s="0" t="n">
        <f aca="false">A1152+dt</f>
        <v>11.2099999999998</v>
      </c>
      <c r="B1153" s="70" t="n">
        <f aca="false">B1152+G1152*dt+0.5*Y1152*dt*dt</f>
        <v>20.9597787350518</v>
      </c>
      <c r="C1153" s="70" t="n">
        <f aca="false">C1152+H1152*dt+0.5*Z1152*dt*dt</f>
        <v>597.498670233199</v>
      </c>
      <c r="D1153" s="70" t="n">
        <f aca="false">D1152+I1152*dt+0.5*AA1152*dt*dt</f>
        <v>-574.302685259788</v>
      </c>
      <c r="E1153" s="1" t="n">
        <f aca="false">SQRT(B1153^2+C1153^2)</f>
        <v>597.86618340149</v>
      </c>
      <c r="F1153" s="1" t="n">
        <f aca="false">ATAN2(C1153,B1153)*180/PI()</f>
        <v>2.00906661718104</v>
      </c>
      <c r="G1153" s="69" t="n">
        <f aca="false">G1152+Y1152*dt</f>
        <v>1.07558458781331</v>
      </c>
      <c r="H1153" s="69" t="n">
        <f aca="false">H1152+Z1152*dt</f>
        <v>58.8870567773706</v>
      </c>
      <c r="I1153" s="69" t="n">
        <f aca="false">I1152+AA1152*dt</f>
        <v>-85.4335660522114</v>
      </c>
      <c r="J1153" s="1" t="n">
        <f aca="false">SQRT(G1153^2+H1153^2+I1153^2)</f>
        <v>103.767704737574</v>
      </c>
      <c r="K1153" s="1" t="n">
        <f aca="false">IF(D1153&gt;=hwind,SQRT((G1153-vxw)^2+(H1153-vyw)^2+I1153^2),J1153)</f>
        <v>103.767704737574</v>
      </c>
      <c r="L1153" s="1" t="n">
        <f aca="false">J1153/1.467</f>
        <v>70.7346317229545</v>
      </c>
      <c r="M1153" s="70" t="n">
        <f aca="false">cd0+cdspin*(spin/1000)*EXP(-A1153/(tau*146.7/K1153))</f>
        <v>0.446834566448468</v>
      </c>
      <c r="N1153" s="71" t="n">
        <f aca="false">(romega/K1153)*EXP(-A1153/(tau*146.7/K1153))</f>
        <v>0.610816809667941</v>
      </c>
      <c r="O1153" s="71" t="n">
        <f aca="false">cl2_*N1153/(cl0+cl1_*N1153)</f>
        <v>0.340688591901266</v>
      </c>
      <c r="P1153" s="71" t="n">
        <f aca="false">IF(D1153&gt;=hwind,vxw,0)</f>
        <v>0</v>
      </c>
      <c r="Q1153" s="71" t="n">
        <f aca="false">IF(D1153&gt;=hwind,vyw,0)</f>
        <v>0</v>
      </c>
      <c r="R1153" s="70" t="n">
        <f aca="false">-const*$M1153*$K1153*(G1153-P1153)</f>
        <v>-0.26770858501084</v>
      </c>
      <c r="S1153" s="70" t="n">
        <f aca="false">-const*$M1153*$K1153*(H1153-Q1153)</f>
        <v>-14.656746502265</v>
      </c>
      <c r="T1153" s="70" t="n">
        <f aca="false">-const*$M1153*$K1153*I1153</f>
        <v>21.2640635979784</v>
      </c>
      <c r="U1153" s="72" t="n">
        <f aca="false">omega*EXP(-A1153/tau)*30/PI()</f>
        <v>4483.12216164902</v>
      </c>
      <c r="V1153" s="70" t="n">
        <f aca="false">const*($O1153/omega)*K1153*(wy*I1153-wz*(H1153-Q1153))</f>
        <v>0.241237249196146</v>
      </c>
      <c r="W1153" s="70" t="n">
        <f aca="false">const*($O1153/omega)*K1153*(wz*(G1153-P1153)-wx*I1153)</f>
        <v>15.9934597888105</v>
      </c>
      <c r="X1153" s="70" t="n">
        <f aca="false">const*($O1153/omega)*K1153*(wx*(H1153-Q1153)-wy*(G1153-P1153))</f>
        <v>11.0268983170127</v>
      </c>
      <c r="Y1153" s="70" t="n">
        <f aca="false">R1153+V1153</f>
        <v>-0.0264713358146945</v>
      </c>
      <c r="Z1153" s="70" t="n">
        <f aca="false">S1153+W1153</f>
        <v>1.33671328654555</v>
      </c>
      <c r="AA1153" s="70" t="n">
        <f aca="false">T1153+X1153-32.174</f>
        <v>0.116961914991059</v>
      </c>
      <c r="AB1153" s="0" t="n">
        <f aca="false">IF(($D1153-height)*($D1154-height)&lt;0,1,0)</f>
        <v>0</v>
      </c>
    </row>
    <row r="1154" customFormat="false" ht="12.75" hidden="false" customHeight="false" outlineLevel="0" collapsed="false">
      <c r="A1154" s="0" t="n">
        <f aca="false">A1153+dt</f>
        <v>11.2199999999998</v>
      </c>
      <c r="B1154" s="70" t="n">
        <f aca="false">B1153+G1153*dt+0.5*Y1153*dt*dt</f>
        <v>20.9705332573632</v>
      </c>
      <c r="C1154" s="70" t="n">
        <f aca="false">C1153+H1153*dt+0.5*Z1153*dt*dt</f>
        <v>598.087607636637</v>
      </c>
      <c r="D1154" s="70" t="n">
        <f aca="false">D1153+I1153*dt+0.5*AA1153*dt*dt</f>
        <v>-575.157015072214</v>
      </c>
      <c r="E1154" s="1" t="n">
        <f aca="false">SQRT(B1154^2+C1154^2)</f>
        <v>598.455135890414</v>
      </c>
      <c r="F1154" s="1" t="n">
        <f aca="false">ATAN2(C1154,B1154)*180/PI()</f>
        <v>2.0081189069415</v>
      </c>
      <c r="G1154" s="69" t="n">
        <f aca="false">G1153+Y1153*dt</f>
        <v>1.07531987445517</v>
      </c>
      <c r="H1154" s="69" t="n">
        <f aca="false">H1153+Z1153*dt</f>
        <v>58.9004239102361</v>
      </c>
      <c r="I1154" s="69" t="n">
        <f aca="false">I1153+AA1153*dt</f>
        <v>-85.4323964330615</v>
      </c>
      <c r="J1154" s="1" t="n">
        <f aca="false">SQRT(G1154^2+H1154^2+I1154^2)</f>
        <v>103.77432538896</v>
      </c>
      <c r="K1154" s="1" t="n">
        <f aca="false">IF(D1154&gt;=hwind,SQRT((G1154-vxw)^2+(H1154-vyw)^2+I1154^2),J1154)</f>
        <v>103.77432538896</v>
      </c>
      <c r="L1154" s="1" t="n">
        <f aca="false">J1154/1.467</f>
        <v>70.7391447777503</v>
      </c>
      <c r="M1154" s="70" t="n">
        <f aca="false">cd0+cdspin*(spin/1000)*EXP(-A1154/(tau*146.7/K1154))</f>
        <v>0.44679767387985</v>
      </c>
      <c r="N1154" s="71" t="n">
        <f aca="false">(romega/K1154)*EXP(-A1154/(tau*146.7/K1154))</f>
        <v>0.610623540237799</v>
      </c>
      <c r="O1154" s="71" t="n">
        <f aca="false">cl2_*N1154/(cl0+cl1_*N1154)</f>
        <v>0.340657287568576</v>
      </c>
      <c r="P1154" s="71" t="n">
        <f aca="false">IF(D1154&gt;=hwind,vxw,0)</f>
        <v>0</v>
      </c>
      <c r="Q1154" s="71" t="n">
        <f aca="false">IF(D1154&gt;=hwind,vyw,0)</f>
        <v>0</v>
      </c>
      <c r="R1154" s="70" t="n">
        <f aca="false">-const*$M1154*$K1154*(G1154-P1154)</f>
        <v>-0.267637676115579</v>
      </c>
      <c r="S1154" s="70" t="n">
        <f aca="false">-const*$M1154*$K1154*(H1154-Q1154)</f>
        <v>-14.6597984023547</v>
      </c>
      <c r="T1154" s="70" t="n">
        <f aca="false">-const*$M1154*$K1154*I1154</f>
        <v>21.2633734291524</v>
      </c>
      <c r="U1154" s="72" t="n">
        <f aca="false">omega*EXP(-A1154/tau)*30/PI()</f>
        <v>4481.62803662981</v>
      </c>
      <c r="V1154" s="70" t="n">
        <f aca="false">const*($O1154/omega)*K1154*(wy*I1154-wz*(H1154-Q1154))</f>
        <v>0.241584736954761</v>
      </c>
      <c r="W1154" s="70" t="n">
        <f aca="false">const*($O1154/omega)*K1154*(wz*(G1154-P1154)-wx*I1154)</f>
        <v>15.9927979091717</v>
      </c>
      <c r="X1154" s="70" t="n">
        <f aca="false">const*($O1154/omega)*K1154*(wx*(H1154-Q1154)-wy*(G1154-P1154))</f>
        <v>11.0290989901967</v>
      </c>
      <c r="Y1154" s="70" t="n">
        <f aca="false">R1154+V1154</f>
        <v>-0.0260529391608177</v>
      </c>
      <c r="Z1154" s="70" t="n">
        <f aca="false">S1154+W1154</f>
        <v>1.33299950681706</v>
      </c>
      <c r="AA1154" s="70" t="n">
        <f aca="false">T1154+X1154-32.174</f>
        <v>0.118472419349061</v>
      </c>
      <c r="AB1154" s="0" t="n">
        <f aca="false">IF(($D1154-height)*($D1155-height)&lt;0,1,0)</f>
        <v>0</v>
      </c>
    </row>
    <row r="1155" customFormat="false" ht="12.75" hidden="false" customHeight="false" outlineLevel="0" collapsed="false">
      <c r="A1155" s="0" t="n">
        <f aca="false">A1154+dt</f>
        <v>11.2299999999998</v>
      </c>
      <c r="B1155" s="70" t="n">
        <f aca="false">B1154+G1154*dt+0.5*Y1154*dt*dt</f>
        <v>20.9812851534608</v>
      </c>
      <c r="C1155" s="70" t="n">
        <f aca="false">C1154+H1154*dt+0.5*Z1154*dt*dt</f>
        <v>598.676678525715</v>
      </c>
      <c r="D1155" s="70" t="n">
        <f aca="false">D1154+I1154*dt+0.5*AA1154*dt*dt</f>
        <v>-576.011333112924</v>
      </c>
      <c r="E1155" s="1" t="n">
        <f aca="false">SQRT(B1155^2+C1155^2)</f>
        <v>599.044221854508</v>
      </c>
      <c r="F1155" s="1" t="n">
        <f aca="false">ATAN2(C1155,B1155)*180/PI()</f>
        <v>2.00717236199221</v>
      </c>
      <c r="G1155" s="69" t="n">
        <f aca="false">G1154+Y1154*dt</f>
        <v>1.07505934506356</v>
      </c>
      <c r="H1155" s="69" t="n">
        <f aca="false">H1154+Z1154*dt</f>
        <v>58.9137539053042</v>
      </c>
      <c r="I1155" s="69" t="n">
        <f aca="false">I1154+AA1154*dt</f>
        <v>-85.431211708868</v>
      </c>
      <c r="J1155" s="1" t="n">
        <f aca="false">SQRT(G1155^2+H1155^2+I1155^2)</f>
        <v>103.780913880422</v>
      </c>
      <c r="K1155" s="1" t="n">
        <f aca="false">IF(D1155&gt;=hwind,SQRT((G1155-vxw)^2+(H1155-vyw)^2+I1155^2),J1155)</f>
        <v>103.780913880422</v>
      </c>
      <c r="L1155" s="1" t="n">
        <f aca="false">J1155/1.467</f>
        <v>70.7436359103081</v>
      </c>
      <c r="M1155" s="70" t="n">
        <f aca="false">cd0+cdspin*(spin/1000)*EXP(-A1155/(tau*146.7/K1155))</f>
        <v>0.446760798217708</v>
      </c>
      <c r="N1155" s="71" t="n">
        <f aca="false">(romega/K1155)*EXP(-A1155/(tau*146.7/K1155))</f>
        <v>0.61043055533406</v>
      </c>
      <c r="O1155" s="71" t="n">
        <f aca="false">cl2_*N1155/(cl0+cl1_*N1155)</f>
        <v>0.340626015287507</v>
      </c>
      <c r="P1155" s="71" t="n">
        <f aca="false">IF(D1155&gt;=hwind,vxw,0)</f>
        <v>0</v>
      </c>
      <c r="Q1155" s="71" t="n">
        <f aca="false">IF(D1155&gt;=hwind,vyw,0)</f>
        <v>0</v>
      </c>
      <c r="R1155" s="70" t="n">
        <f aca="false">-const*$M1155*$K1155*(G1155-P1155)</f>
        <v>-0.267567735417915</v>
      </c>
      <c r="S1155" s="70" t="n">
        <f aca="false">-const*$M1155*$K1155*(H1155-Q1155)</f>
        <v>-14.662836791097</v>
      </c>
      <c r="T1155" s="70" t="n">
        <f aca="false">-const*$M1155*$K1155*I1155</f>
        <v>21.2626735034789</v>
      </c>
      <c r="U1155" s="72" t="n">
        <f aca="false">omega*EXP(-A1155/tau)*30/PI()</f>
        <v>4480.13440956928</v>
      </c>
      <c r="V1155" s="70" t="n">
        <f aca="false">const*($O1155/omega)*K1155*(wy*I1155-wz*(H1155-Q1155))</f>
        <v>0.241931432883816</v>
      </c>
      <c r="W1155" s="70" t="n">
        <f aca="false">const*($O1155/omega)*K1155*(wz*(G1155-P1155)-wx*I1155)</f>
        <v>15.9921294651669</v>
      </c>
      <c r="X1155" s="70" t="n">
        <f aca="false">const*($O1155/omega)*K1155*(wx*(H1155-Q1155)-wy*(G1155-P1155))</f>
        <v>11.0312899879257</v>
      </c>
      <c r="Y1155" s="70" t="n">
        <f aca="false">R1155+V1155</f>
        <v>-0.0256363025340989</v>
      </c>
      <c r="Z1155" s="70" t="n">
        <f aca="false">S1155+W1155</f>
        <v>1.32929267406994</v>
      </c>
      <c r="AA1155" s="70" t="n">
        <f aca="false">T1155+X1155-32.174</f>
        <v>0.119963491404555</v>
      </c>
      <c r="AB1155" s="0" t="n">
        <f aca="false">IF(($D1155-height)*($D1156-height)&lt;0,1,0)</f>
        <v>0</v>
      </c>
    </row>
    <row r="1156" customFormat="false" ht="12.75" hidden="false" customHeight="false" outlineLevel="0" collapsed="false">
      <c r="A1156" s="0" t="n">
        <f aca="false">A1155+dt</f>
        <v>11.2399999999998</v>
      </c>
      <c r="B1156" s="70" t="n">
        <f aca="false">B1155+G1155*dt+0.5*Y1155*dt*dt</f>
        <v>20.9920344650963</v>
      </c>
      <c r="C1156" s="70" t="n">
        <f aca="false">C1155+H1155*dt+0.5*Z1155*dt*dt</f>
        <v>599.265882529402</v>
      </c>
      <c r="D1156" s="70" t="n">
        <f aca="false">D1155+I1155*dt+0.5*AA1155*dt*dt</f>
        <v>-576.865639231838</v>
      </c>
      <c r="E1156" s="1" t="n">
        <f aca="false">SQRT(B1156^2+C1156^2)</f>
        <v>599.633440924309</v>
      </c>
      <c r="F1156" s="1" t="n">
        <f aca="false">ATAN2(C1156,B1156)*180/PI()</f>
        <v>2.00622698475871</v>
      </c>
      <c r="G1156" s="69" t="n">
        <f aca="false">G1155+Y1155*dt</f>
        <v>1.07480298203822</v>
      </c>
      <c r="H1156" s="69" t="n">
        <f aca="false">H1155+Z1155*dt</f>
        <v>58.9270468320449</v>
      </c>
      <c r="I1156" s="69" t="n">
        <f aca="false">I1155+AA1155*dt</f>
        <v>-85.4300120739539</v>
      </c>
      <c r="J1156" s="1" t="n">
        <f aca="false">SQRT(G1156^2+H1156^2+I1156^2)</f>
        <v>103.787470403475</v>
      </c>
      <c r="K1156" s="1" t="n">
        <f aca="false">IF(D1156&gt;=hwind,SQRT((G1156-vxw)^2+(H1156-vyw)^2+I1156^2),J1156)</f>
        <v>103.787470403475</v>
      </c>
      <c r="L1156" s="1" t="n">
        <f aca="false">J1156/1.467</f>
        <v>70.7481052511756</v>
      </c>
      <c r="M1156" s="70" t="n">
        <f aca="false">cd0+cdspin*(spin/1000)*EXP(-A1156/(tau*146.7/K1156))</f>
        <v>0.446723939414555</v>
      </c>
      <c r="N1156" s="71" t="n">
        <f aca="false">(romega/K1156)*EXP(-A1156/(tau*146.7/K1156))</f>
        <v>0.610237853398515</v>
      </c>
      <c r="O1156" s="71" t="n">
        <f aca="false">cl2_*N1156/(cl0+cl1_*N1156)</f>
        <v>0.340594774857997</v>
      </c>
      <c r="P1156" s="71" t="n">
        <f aca="false">IF(D1156&gt;=hwind,vxw,0)</f>
        <v>0</v>
      </c>
      <c r="Q1156" s="71" t="n">
        <f aca="false">IF(D1156&gt;=hwind,vyw,0)</f>
        <v>0</v>
      </c>
      <c r="R1156" s="70" t="n">
        <f aca="false">-const*$M1156*$K1156*(G1156-P1156)</f>
        <v>-0.267498759020539</v>
      </c>
      <c r="S1156" s="70" t="n">
        <f aca="false">-const*$M1156*$K1156*(H1156-Q1156)</f>
        <v>-14.6658617102317</v>
      </c>
      <c r="T1156" s="70" t="n">
        <f aca="false">-const*$M1156*$K1156*I1156</f>
        <v>21.2619639085442</v>
      </c>
      <c r="U1156" s="72" t="n">
        <f aca="false">omega*EXP(-A1156/tau)*30/PI()</f>
        <v>4478.64128030146</v>
      </c>
      <c r="V1156" s="70" t="n">
        <f aca="false">const*($O1156/omega)*K1156*(wy*I1156-wz*(H1156-Q1156))</f>
        <v>0.242277336054929</v>
      </c>
      <c r="W1156" s="70" t="n">
        <f aca="false">const*($O1156/omega)*K1156*(wz*(G1156-P1156)-wx*I1156)</f>
        <v>15.99145451584</v>
      </c>
      <c r="X1156" s="70" t="n">
        <f aca="false">const*($O1156/omega)*K1156*(wx*(H1156-Q1156)-wy*(G1156-P1156))</f>
        <v>11.0334713373881</v>
      </c>
      <c r="Y1156" s="70" t="n">
        <f aca="false">R1156+V1156</f>
        <v>-0.0252214229656094</v>
      </c>
      <c r="Z1156" s="70" t="n">
        <f aca="false">S1156+W1156</f>
        <v>1.32559280560821</v>
      </c>
      <c r="AA1156" s="70" t="n">
        <f aca="false">T1156+X1156-32.174</f>
        <v>0.121435245932346</v>
      </c>
      <c r="AB1156" s="0" t="n">
        <f aca="false">IF(($D1156-height)*($D1157-height)&lt;0,1,0)</f>
        <v>0</v>
      </c>
    </row>
    <row r="1157" customFormat="false" ht="12.75" hidden="false" customHeight="false" outlineLevel="0" collapsed="false">
      <c r="A1157" s="0" t="n">
        <f aca="false">A1156+dt</f>
        <v>11.2499999999998</v>
      </c>
      <c r="B1157" s="70" t="n">
        <f aca="false">B1156+G1156*dt+0.5*Y1156*dt*dt</f>
        <v>21.0027812338455</v>
      </c>
      <c r="C1157" s="70" t="n">
        <f aca="false">C1156+H1156*dt+0.5*Z1156*dt*dt</f>
        <v>599.855219277362</v>
      </c>
      <c r="D1157" s="70" t="n">
        <f aca="false">D1156+I1156*dt+0.5*AA1156*dt*dt</f>
        <v>-577.719933280816</v>
      </c>
      <c r="E1157" s="1" t="n">
        <f aca="false">SQRT(B1157^2+C1157^2)</f>
        <v>600.22279273104</v>
      </c>
      <c r="F1157" s="1" t="n">
        <f aca="false">ATAN2(C1157,B1157)*180/PI()</f>
        <v>2.00528277763407</v>
      </c>
      <c r="G1157" s="69" t="n">
        <f aca="false">G1156+Y1156*dt</f>
        <v>1.07455076780856</v>
      </c>
      <c r="H1157" s="69" t="n">
        <f aca="false">H1156+Z1156*dt</f>
        <v>58.940302760101</v>
      </c>
      <c r="I1157" s="69" t="n">
        <f aca="false">I1156+AA1156*dt</f>
        <v>-85.4287977214946</v>
      </c>
      <c r="J1157" s="1" t="n">
        <f aca="false">SQRT(G1157^2+H1157^2+I1157^2)</f>
        <v>103.79399514878</v>
      </c>
      <c r="K1157" s="1" t="n">
        <f aca="false">IF(D1157&gt;=hwind,SQRT((G1157-vxw)^2+(H1157-vyw)^2+I1157^2),J1157)</f>
        <v>103.79399514878</v>
      </c>
      <c r="L1157" s="1" t="n">
        <f aca="false">J1157/1.467</f>
        <v>70.7525529303205</v>
      </c>
      <c r="M1157" s="70" t="n">
        <f aca="false">cd0+cdspin*(spin/1000)*EXP(-A1157/(tau*146.7/K1157))</f>
        <v>0.446687097423012</v>
      </c>
      <c r="N1157" s="71" t="n">
        <f aca="false">(romega/K1157)*EXP(-A1157/(tau*146.7/K1157))</f>
        <v>0.610045432880749</v>
      </c>
      <c r="O1157" s="71" t="n">
        <f aca="false">cl2_*N1157/(cl0+cl1_*N1157)</f>
        <v>0.34056356608078</v>
      </c>
      <c r="P1157" s="71" t="n">
        <f aca="false">IF(D1157&gt;=hwind,vxw,0)</f>
        <v>0</v>
      </c>
      <c r="Q1157" s="71" t="n">
        <f aca="false">IF(D1157&gt;=hwind,vyw,0)</f>
        <v>0</v>
      </c>
      <c r="R1157" s="70" t="n">
        <f aca="false">-const*$M1157*$K1157*(G1157-P1157)</f>
        <v>-0.267430743029335</v>
      </c>
      <c r="S1157" s="70" t="n">
        <f aca="false">-const*$M1157*$K1157*(H1157-Q1157)</f>
        <v>-14.668873201453</v>
      </c>
      <c r="T1157" s="70" t="n">
        <f aca="false">-const*$M1157*$K1157*I1157</f>
        <v>21.2612447314656</v>
      </c>
      <c r="U1157" s="72" t="n">
        <f aca="false">omega*EXP(-A1157/tau)*30/PI()</f>
        <v>4477.14864866045</v>
      </c>
      <c r="V1157" s="70" t="n">
        <f aca="false">const*($O1157/omega)*K1157*(wy*I1157-wz*(H1157-Q1157))</f>
        <v>0.242622445562158</v>
      </c>
      <c r="W1157" s="70" t="n">
        <f aca="false">const*($O1157/omega)*K1157*(wz*(G1157-P1157)-wx*I1157)</f>
        <v>15.9907731199074</v>
      </c>
      <c r="X1157" s="70" t="n">
        <f aca="false">const*($O1157/omega)*K1157*(wx*(H1157-Q1157)-wy*(G1157-P1157))</f>
        <v>11.0356430657503</v>
      </c>
      <c r="Y1157" s="70" t="n">
        <f aca="false">R1157+V1157</f>
        <v>-0.0248082974671769</v>
      </c>
      <c r="Z1157" s="70" t="n">
        <f aca="false">S1157+W1157</f>
        <v>1.32189991845437</v>
      </c>
      <c r="AA1157" s="70" t="n">
        <f aca="false">T1157+X1157-32.174</f>
        <v>0.12288779721581</v>
      </c>
      <c r="AB1157" s="0" t="n">
        <f aca="false">IF(($D1157-height)*($D1158-height)&lt;0,1,0)</f>
        <v>0</v>
      </c>
    </row>
    <row r="1158" customFormat="false" ht="12.75" hidden="false" customHeight="false" outlineLevel="0" collapsed="false">
      <c r="A1158" s="0" t="n">
        <f aca="false">A1157+dt</f>
        <v>11.2599999999998</v>
      </c>
      <c r="B1158" s="70" t="n">
        <f aca="false">B1157+G1157*dt+0.5*Y1157*dt*dt</f>
        <v>21.0135255011087</v>
      </c>
      <c r="C1158" s="70" t="n">
        <f aca="false">C1157+H1157*dt+0.5*Z1157*dt*dt</f>
        <v>600.444688399959</v>
      </c>
      <c r="D1158" s="70" t="n">
        <f aca="false">D1157+I1157*dt+0.5*AA1157*dt*dt</f>
        <v>-578.574215113641</v>
      </c>
      <c r="E1158" s="1" t="n">
        <f aca="false">SQRT(B1158^2+C1158^2)</f>
        <v>600.812276906614</v>
      </c>
      <c r="F1158" s="1" t="n">
        <f aca="false">ATAN2(C1158,B1158)*180/PI()</f>
        <v>2.00433974297902</v>
      </c>
      <c r="G1158" s="69" t="n">
        <f aca="false">G1157+Y1157*dt</f>
        <v>1.07430268483389</v>
      </c>
      <c r="H1158" s="69" t="n">
        <f aca="false">H1157+Z1157*dt</f>
        <v>58.9535217592856</v>
      </c>
      <c r="I1158" s="69" t="n">
        <f aca="false">I1157+AA1157*dt</f>
        <v>-85.4275688435224</v>
      </c>
      <c r="J1158" s="1" t="n">
        <f aca="false">SQRT(G1158^2+H1158^2+I1158^2)</f>
        <v>103.800488306154</v>
      </c>
      <c r="K1158" s="1" t="n">
        <f aca="false">IF(D1158&gt;=hwind,SQRT((G1158-vxw)^2+(H1158-vyw)^2+I1158^2),J1158)</f>
        <v>103.800488306154</v>
      </c>
      <c r="L1158" s="1" t="n">
        <f aca="false">J1158/1.467</f>
        <v>70.7569790771328</v>
      </c>
      <c r="M1158" s="70" t="n">
        <f aca="false">cd0+cdspin*(spin/1000)*EXP(-A1158/(tau*146.7/K1158))</f>
        <v>0.446650272195807</v>
      </c>
      <c r="N1158" s="71" t="n">
        <f aca="false">(romega/K1158)*EXP(-A1158/(tau*146.7/K1158))</f>
        <v>0.609853292238098</v>
      </c>
      <c r="O1158" s="71" t="n">
        <f aca="false">cl2_*N1158/(cl0+cl1_*N1158)</f>
        <v>0.340532388757381</v>
      </c>
      <c r="P1158" s="71" t="n">
        <f aca="false">IF(D1158&gt;=hwind,vxw,0)</f>
        <v>0</v>
      </c>
      <c r="Q1158" s="71" t="n">
        <f aca="false">IF(D1158&gt;=hwind,vyw,0)</f>
        <v>0</v>
      </c>
      <c r="R1158" s="70" t="n">
        <f aca="false">-const*$M1158*$K1158*(G1158-P1158)</f>
        <v>-0.267363683553471</v>
      </c>
      <c r="S1158" s="70" t="n">
        <f aca="false">-const*$M1158*$K1158*(H1158-Q1158)</f>
        <v>-14.6718713064088</v>
      </c>
      <c r="T1158" s="70" t="n">
        <f aca="false">-const*$M1158*$K1158*I1158</f>
        <v>21.2605160588922</v>
      </c>
      <c r="U1158" s="72" t="n">
        <f aca="false">omega*EXP(-A1158/tau)*30/PI()</f>
        <v>4475.65651448041</v>
      </c>
      <c r="V1158" s="70" t="n">
        <f aca="false">const*($O1158/omega)*K1158*(wy*I1158-wz*(H1158-Q1158))</f>
        <v>0.242966760521836</v>
      </c>
      <c r="W1158" s="70" t="n">
        <f aca="false">const*($O1158/omega)*K1158*(wz*(G1158-P1158)-wx*I1158)</f>
        <v>15.9900853357601</v>
      </c>
      <c r="X1158" s="70" t="n">
        <f aca="false">const*($O1158/omega)*K1158*(wx*(H1158-Q1158)-wy*(G1158-P1158))</f>
        <v>11.037805200156</v>
      </c>
      <c r="Y1158" s="70" t="n">
        <f aca="false">R1158+V1158</f>
        <v>-0.0243969230316349</v>
      </c>
      <c r="Z1158" s="70" t="n">
        <f aca="false">S1158+W1158</f>
        <v>1.31821402935126</v>
      </c>
      <c r="AA1158" s="70" t="n">
        <f aca="false">T1158+X1158-32.174</f>
        <v>0.124321259048195</v>
      </c>
      <c r="AB1158" s="0" t="n">
        <f aca="false">IF(($D1158-height)*($D1159-height)&lt;0,1,0)</f>
        <v>0</v>
      </c>
    </row>
    <row r="1159" customFormat="false" ht="12.75" hidden="false" customHeight="false" outlineLevel="0" collapsed="false">
      <c r="O1159" s="70"/>
    </row>
  </sheetData>
  <mergeCells count="2">
    <mergeCell ref="F1:G1"/>
    <mergeCell ref="A23:B2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158"/>
  <sheetViews>
    <sheetView showFormulas="false" showGridLines="true" showRowColHeaders="true" showZeros="true" rightToLeft="false" tabSelected="true" showOutlineSymbols="true" defaultGridColor="true" view="normal" topLeftCell="A217" colorId="64" zoomScale="103" zoomScaleNormal="103" zoomScalePageLayoutView="100" workbookViewId="0">
      <selection pane="topLeft" activeCell="D25" activeCellId="0" sqref="D25"/>
    </sheetView>
  </sheetViews>
  <sheetFormatPr defaultColWidth="8.875" defaultRowHeight="12.75" zeroHeight="false" outlineLevelRow="0" outlineLevelCol="0"/>
  <cols>
    <col collapsed="false" customWidth="true" hidden="false" outlineLevel="0" max="1" min="1" style="0" width="27.85"/>
    <col collapsed="false" customWidth="true" hidden="false" outlineLevel="0" max="3" min="3" style="0" width="26.71"/>
    <col collapsed="false" customWidth="true" hidden="false" outlineLevel="0" max="4" min="4" style="0" width="10.99"/>
    <col collapsed="false" customWidth="true" hidden="false" outlineLevel="0" max="5" min="5" style="0" width="10"/>
    <col collapsed="false" customWidth="true" hidden="false" outlineLevel="0" max="6" min="6" style="1" width="11.14"/>
    <col collapsed="false" customWidth="true" hidden="false" outlineLevel="0" max="12" min="12" style="0" width="9.59"/>
    <col collapsed="false" customWidth="true" hidden="false" outlineLevel="0" max="13" min="13" style="0" width="16.71"/>
    <col collapsed="false" customWidth="true" hidden="false" outlineLevel="0" max="14" min="14" style="0" width="7.29"/>
    <col collapsed="false" customWidth="true" hidden="false" outlineLevel="0" max="24" min="24" style="0" width="12.42"/>
  </cols>
  <sheetData>
    <row r="1" customFormat="false" ht="13.8" hidden="false" customHeight="false" outlineLevel="0" collapsed="false">
      <c r="A1" s="2" t="s">
        <v>0</v>
      </c>
      <c r="B1" s="3" t="n">
        <f aca="false">5.125</f>
        <v>5.125</v>
      </c>
      <c r="C1" s="4" t="s">
        <v>1</v>
      </c>
      <c r="D1" s="5" t="n">
        <f aca="false">D2*0.06261</f>
        <v>0.0748472052144281</v>
      </c>
      <c r="E1" s="6"/>
      <c r="F1" s="7" t="s">
        <v>2</v>
      </c>
      <c r="G1" s="7"/>
      <c r="H1" s="8"/>
      <c r="I1" s="8"/>
      <c r="J1" s="8"/>
      <c r="K1" s="8"/>
      <c r="W1" s="9" t="s">
        <v>3</v>
      </c>
    </row>
    <row r="2" customFormat="false" ht="12.75" hidden="false" customHeight="false" outlineLevel="0" collapsed="false">
      <c r="A2" s="10" t="s">
        <v>4</v>
      </c>
      <c r="B2" s="11" t="n">
        <f aca="false">9.125</f>
        <v>9.125</v>
      </c>
      <c r="C2" s="12" t="s">
        <v>5</v>
      </c>
      <c r="D2" s="13" t="n">
        <f aca="false">1.2929*(273/(temp+273)*(pressure*EXP(-beta*elev)-0.3783*RH*SVP/100)/760)</f>
        <v>1.19545128916192</v>
      </c>
      <c r="E2" s="14"/>
      <c r="F2" s="15" t="s">
        <v>6</v>
      </c>
      <c r="G2" s="16" t="n">
        <v>0.3008</v>
      </c>
      <c r="H2" s="17"/>
      <c r="I2" s="17"/>
      <c r="J2" s="17"/>
      <c r="K2" s="17"/>
    </row>
    <row r="3" customFormat="false" ht="12.75" hidden="false" customHeight="false" outlineLevel="0" collapsed="false">
      <c r="A3" s="18" t="s">
        <v>7</v>
      </c>
      <c r="B3" s="19" t="n">
        <v>0</v>
      </c>
      <c r="C3" s="20" t="s">
        <v>8</v>
      </c>
      <c r="D3" s="21" t="n">
        <f aca="false">c0</f>
        <v>0.00537552627850023</v>
      </c>
      <c r="E3" s="21"/>
      <c r="F3" s="22" t="s">
        <v>9</v>
      </c>
      <c r="G3" s="23" t="n">
        <v>0.0292</v>
      </c>
      <c r="H3" s="17"/>
      <c r="I3" s="17"/>
      <c r="J3" s="17"/>
      <c r="K3" s="17"/>
    </row>
    <row r="4" customFormat="false" ht="12.75" hidden="false" customHeight="false" outlineLevel="0" collapsed="false">
      <c r="A4" s="18" t="s">
        <v>10</v>
      </c>
      <c r="B4" s="19" t="n">
        <v>1</v>
      </c>
      <c r="C4" s="12" t="s">
        <v>11</v>
      </c>
      <c r="D4" s="21" t="n">
        <f aca="false">0.07182*rho*(5.125/mass)*(circ/9.125)^2</f>
        <v>0.00537552627850023</v>
      </c>
      <c r="E4" s="21"/>
      <c r="F4" s="22" t="s">
        <v>88</v>
      </c>
      <c r="G4" s="24" t="n">
        <f aca="false">-763+120*theta+21*phi*sign</f>
        <v>1637</v>
      </c>
    </row>
    <row r="5" customFormat="false" ht="12.75" hidden="false" customHeight="false" outlineLevel="0" collapsed="false">
      <c r="A5" s="18" t="s">
        <v>12</v>
      </c>
      <c r="B5" s="19" t="n">
        <v>2</v>
      </c>
      <c r="C5" s="12" t="s">
        <v>13</v>
      </c>
      <c r="D5" s="14" t="n">
        <v>0.0001217</v>
      </c>
      <c r="E5" s="14"/>
      <c r="F5" s="22" t="s">
        <v>89</v>
      </c>
      <c r="G5" s="24" t="n">
        <f aca="false">-sign*849-94*phi</f>
        <v>-849</v>
      </c>
      <c r="H5" s="25" t="s">
        <v>14</v>
      </c>
      <c r="I5" s="26" t="n">
        <f aca="false">SQRT(wb^2+ws^2)</f>
        <v>1844.06344793231</v>
      </c>
    </row>
    <row r="6" customFormat="false" ht="12.75" hidden="false" customHeight="false" outlineLevel="0" collapsed="false">
      <c r="A6" s="18" t="s">
        <v>15</v>
      </c>
      <c r="B6" s="19" t="n">
        <v>65</v>
      </c>
      <c r="C6" s="12" t="s">
        <v>90</v>
      </c>
      <c r="D6" s="14" t="n">
        <f aca="false">v0*1.467</f>
        <v>95.355</v>
      </c>
      <c r="E6" s="27"/>
      <c r="F6" s="22" t="s">
        <v>17</v>
      </c>
      <c r="G6" s="28" t="n">
        <v>0.583</v>
      </c>
      <c r="H6" s="25" t="s">
        <v>18</v>
      </c>
      <c r="I6" s="73" t="n">
        <f aca="false">cd0+cdspin*I5/1000</f>
        <v>0.354646652679623</v>
      </c>
    </row>
    <row r="7" customFormat="false" ht="12.75" hidden="false" customHeight="false" outlineLevel="0" collapsed="false">
      <c r="A7" s="18" t="s">
        <v>19</v>
      </c>
      <c r="B7" s="19" t="n">
        <v>20</v>
      </c>
      <c r="C7" s="12" t="s">
        <v>20</v>
      </c>
      <c r="D7" s="27" t="n">
        <f aca="false">1.467*v0*COS(theta*PI()/180)*SIN(phi*PI()/180)</f>
        <v>0</v>
      </c>
      <c r="E7" s="27"/>
      <c r="F7" s="22" t="s">
        <v>21</v>
      </c>
      <c r="G7" s="30" t="n">
        <v>2.333</v>
      </c>
    </row>
    <row r="8" customFormat="false" ht="13.5" hidden="false" customHeight="false" outlineLevel="0" collapsed="false">
      <c r="A8" s="18" t="s">
        <v>22</v>
      </c>
      <c r="B8" s="19" t="n">
        <v>0</v>
      </c>
      <c r="C8" s="12" t="s">
        <v>23</v>
      </c>
      <c r="D8" s="27" t="n">
        <f aca="false">1.467*v0*COS(theta*PI()/180)*COS(phi*PI()/180)</f>
        <v>89.6043898550403</v>
      </c>
      <c r="E8" s="27"/>
      <c r="F8" s="31" t="s">
        <v>24</v>
      </c>
      <c r="G8" s="32" t="n">
        <v>1.12</v>
      </c>
    </row>
    <row r="9" customFormat="false" ht="12.75" hidden="false" customHeight="false" outlineLevel="0" collapsed="false">
      <c r="A9" s="19" t="s">
        <v>91</v>
      </c>
      <c r="B9" s="33" t="s">
        <v>26</v>
      </c>
      <c r="C9" s="12" t="s">
        <v>27</v>
      </c>
      <c r="D9" s="27" t="n">
        <f aca="false">1.467*v0*SIN(theta*PI()/180)</f>
        <v>32.6133307668191</v>
      </c>
      <c r="E9" s="34"/>
    </row>
    <row r="10" customFormat="false" ht="12.75" hidden="false" customHeight="false" outlineLevel="0" collapsed="false">
      <c r="A10" s="37" t="s">
        <v>28</v>
      </c>
      <c r="B10" s="74" t="n">
        <f aca="false">backspin</f>
        <v>1637</v>
      </c>
      <c r="C10" s="12" t="s">
        <v>29</v>
      </c>
      <c r="D10" s="27" t="n">
        <f aca="false">(wb*COS(phi*PI()/180)-ws*SIN(theta*PI()/180)*SIN(phi*PI()/180)+wg*v0x/D6)*PI()/30</f>
        <v>171.426239130883</v>
      </c>
      <c r="E10" s="34"/>
    </row>
    <row r="11" customFormat="false" ht="12.75" hidden="false" customHeight="false" outlineLevel="0" collapsed="false">
      <c r="A11" s="37" t="s">
        <v>30</v>
      </c>
      <c r="B11" s="14" t="n">
        <f aca="false">sidespin</f>
        <v>-849</v>
      </c>
      <c r="C11" s="12" t="s">
        <v>31</v>
      </c>
      <c r="D11" s="27" t="n">
        <f aca="false">(-wb*SIN(phi*PI()/180)-ws*SIN(theta*PI()/180)*COS(phi*PI()/180)+wg*v0y/D6)*PI()/30</f>
        <v>30.4080095411417</v>
      </c>
      <c r="E11" s="34"/>
      <c r="F11" s="9"/>
      <c r="G11" s="9"/>
    </row>
    <row r="12" customFormat="false" ht="12.75" hidden="false" customHeight="false" outlineLevel="0" collapsed="false">
      <c r="A12" s="37" t="s">
        <v>32</v>
      </c>
      <c r="B12" s="14" t="n">
        <v>0</v>
      </c>
      <c r="C12" s="12" t="s">
        <v>33</v>
      </c>
      <c r="D12" s="27" t="n">
        <f aca="false">(ws*COS(theta*PI()/180)+wg*v0z/D6)*PI()/30</f>
        <v>-83.5453195848474</v>
      </c>
      <c r="E12" s="34"/>
    </row>
    <row r="13" customFormat="false" ht="13.5" hidden="false" customHeight="true" outlineLevel="0" collapsed="false">
      <c r="A13" s="37" t="s">
        <v>34</v>
      </c>
      <c r="B13" s="14" t="n">
        <v>10000</v>
      </c>
      <c r="C13" s="12" t="s">
        <v>35</v>
      </c>
      <c r="D13" s="27" t="n">
        <f aca="false">SQRT(backspin^2+sidespin^2)*PI()/30</f>
        <v>193.109872692587</v>
      </c>
      <c r="E13" s="34"/>
    </row>
    <row r="14" customFormat="false" ht="12.75" hidden="false" customHeight="false" outlineLevel="0" collapsed="false">
      <c r="A14" s="37" t="s">
        <v>36</v>
      </c>
      <c r="B14" s="14" t="n">
        <v>0.01</v>
      </c>
      <c r="C14" s="12" t="s">
        <v>37</v>
      </c>
      <c r="D14" s="27" t="n">
        <f aca="false">(circ/2/PI())*omega/12</f>
        <v>23.3709430033088</v>
      </c>
      <c r="E14" s="34"/>
    </row>
    <row r="15" customFormat="false" ht="12.75" hidden="false" customHeight="true" outlineLevel="0" collapsed="false">
      <c r="A15" s="10" t="s">
        <v>38</v>
      </c>
      <c r="B15" s="38" t="n">
        <v>70</v>
      </c>
      <c r="C15" s="12" t="s">
        <v>39</v>
      </c>
      <c r="D15" s="27" t="n">
        <f aca="false">(5/9)*(B15-32)</f>
        <v>21.1111111111111</v>
      </c>
      <c r="E15" s="34"/>
      <c r="G15" s="1"/>
      <c r="H15" s="1"/>
    </row>
    <row r="16" customFormat="false" ht="12.75" hidden="false" customHeight="false" outlineLevel="0" collapsed="false">
      <c r="A16" s="10" t="s">
        <v>40</v>
      </c>
      <c r="B16" s="39" t="n">
        <v>15</v>
      </c>
      <c r="C16" s="12" t="s">
        <v>41</v>
      </c>
      <c r="D16" s="27" t="n">
        <f aca="false">B16/3.2808</f>
        <v>4.57205559619605</v>
      </c>
      <c r="E16" s="34"/>
      <c r="G16" s="1"/>
      <c r="H16" s="1"/>
    </row>
    <row r="17" customFormat="false" ht="12.75" hidden="false" customHeight="false" outlineLevel="0" collapsed="false">
      <c r="A17" s="10" t="s">
        <v>42</v>
      </c>
      <c r="B17" s="38" t="n">
        <v>20</v>
      </c>
      <c r="C17" s="12" t="s">
        <v>43</v>
      </c>
      <c r="D17" s="27" t="n">
        <f aca="false">vwind*1.467*SIN(phiwind*PI()/180)</f>
        <v>0</v>
      </c>
      <c r="E17" s="34"/>
      <c r="G17" s="1"/>
      <c r="H17" s="1"/>
    </row>
    <row r="18" customFormat="false" ht="12.75" hidden="false" customHeight="false" outlineLevel="0" collapsed="false">
      <c r="A18" s="10" t="s">
        <v>44</v>
      </c>
      <c r="B18" s="38" t="n">
        <v>0</v>
      </c>
      <c r="C18" s="12" t="s">
        <v>45</v>
      </c>
      <c r="D18" s="27" t="n">
        <f aca="false">vwind*1.467*COS(phiwind*PI()/180)</f>
        <v>29.34</v>
      </c>
      <c r="E18" s="34"/>
      <c r="G18" s="1"/>
      <c r="H18" s="1"/>
    </row>
    <row r="19" customFormat="false" ht="12.8" hidden="false" customHeight="false" outlineLevel="0" collapsed="false">
      <c r="A19" s="10" t="s">
        <v>46</v>
      </c>
      <c r="B19" s="38" t="n">
        <v>0</v>
      </c>
      <c r="C19" s="40" t="s">
        <v>47</v>
      </c>
      <c r="D19" s="14" t="n">
        <f aca="false">IF(batterhand="R",1,-1)</f>
        <v>1</v>
      </c>
      <c r="E19" s="34"/>
      <c r="G19" s="1"/>
      <c r="H19" s="1"/>
    </row>
    <row r="20" customFormat="false" ht="12.75" hidden="false" customHeight="false" outlineLevel="0" collapsed="false">
      <c r="A20" s="10" t="s">
        <v>48</v>
      </c>
      <c r="B20" s="38" t="n">
        <v>35</v>
      </c>
      <c r="C20" s="12" t="s">
        <v>49</v>
      </c>
      <c r="D20" s="27" t="n">
        <f aca="false">4.5841*EXP((18.687-temp/234.5)*temp/(257.14+temp))</f>
        <v>18.7944108044671</v>
      </c>
      <c r="E20" s="34"/>
      <c r="G20" s="1"/>
      <c r="H20" s="1"/>
    </row>
    <row r="21" customFormat="false" ht="13.5" hidden="false" customHeight="false" outlineLevel="0" collapsed="false">
      <c r="A21" s="41" t="s">
        <v>50</v>
      </c>
      <c r="B21" s="42" t="n">
        <v>29.92</v>
      </c>
      <c r="C21" s="12" t="s">
        <v>51</v>
      </c>
      <c r="D21" s="27" t="n">
        <f aca="false">B21*1000/39.37</f>
        <v>759.96951993904</v>
      </c>
      <c r="E21" s="34"/>
      <c r="G21" s="1"/>
      <c r="H21" s="1"/>
    </row>
    <row r="22" customFormat="false" ht="13.5" hidden="false" customHeight="false" outlineLevel="0" collapsed="false">
      <c r="A22" s="43"/>
      <c r="B22" s="44"/>
      <c r="C22" s="45" t="s">
        <v>52</v>
      </c>
      <c r="D22" s="46" t="n">
        <f aca="false">D2*44.7*(circ/(PI()*39.37))*(temp+273.16+120)/(0.000001512*(temp+273.16)^1.5)</f>
        <v>213977.647172581</v>
      </c>
      <c r="E22" s="47"/>
      <c r="G22" s="1"/>
      <c r="H22" s="1"/>
    </row>
    <row r="23" customFormat="false" ht="13.5" hidden="false" customHeight="false" outlineLevel="0" collapsed="false">
      <c r="A23" s="48" t="s">
        <v>53</v>
      </c>
      <c r="B23" s="48"/>
      <c r="C23" s="4" t="n">
        <f aca="false">MATCH(1,AB32:AB1058,0)+31</f>
        <v>262</v>
      </c>
      <c r="D23" s="6" t="n">
        <f aca="false">C23+1</f>
        <v>263</v>
      </c>
      <c r="E23" s="49"/>
      <c r="G23" s="1" t="n">
        <v>1.1</v>
      </c>
      <c r="H23" s="1" t="s">
        <v>92</v>
      </c>
    </row>
    <row r="24" customFormat="false" ht="12.8" hidden="false" customHeight="false" outlineLevel="0" collapsed="false">
      <c r="A24" s="50" t="s">
        <v>54</v>
      </c>
      <c r="B24" s="51" t="n">
        <f aca="false">D24-E26*(D24-C24)</f>
        <v>5.68293553819988</v>
      </c>
      <c r="C24" s="52" t="n">
        <f aca="true">INDIRECT(ADDRESS(C$23,2,1,1))</f>
        <v>5.64882406575651</v>
      </c>
      <c r="D24" s="53" t="n">
        <f aca="true">INDIRECT(ADDRESS(D$23,2,1,1))</f>
        <v>5.68997923421943</v>
      </c>
      <c r="E24" s="54" t="s">
        <v>93</v>
      </c>
      <c r="G24" s="53" t="n">
        <f aca="true">INDIRECT(ADDRESS(G$23,2,1,1))</f>
        <v>5.125</v>
      </c>
      <c r="H24" s="1"/>
    </row>
    <row r="25" customFormat="false" ht="12.75" hidden="false" customHeight="false" outlineLevel="0" collapsed="false">
      <c r="A25" s="55" t="s">
        <v>55</v>
      </c>
      <c r="B25" s="56" t="n">
        <f aca="false">D25-E26*(D25-C25)</f>
        <v>189.364332670837</v>
      </c>
      <c r="C25" s="52" t="n">
        <f aca="true">INDIRECT(ADDRESS(C$23,3,1,1))</f>
        <v>188.729691243906</v>
      </c>
      <c r="D25" s="53" t="n">
        <f aca="true">INDIRECT(ADDRESS(D$23,3,1,1))</f>
        <v>189.495380115363</v>
      </c>
      <c r="E25" s="54" t="s">
        <v>94</v>
      </c>
    </row>
    <row r="26" customFormat="false" ht="12.75" hidden="false" customHeight="false" outlineLevel="0" collapsed="false">
      <c r="A26" s="55" t="s">
        <v>56</v>
      </c>
      <c r="B26" s="56" t="n">
        <f aca="false">D26-E26*(D26-C26)</f>
        <v>0</v>
      </c>
      <c r="C26" s="52" t="n">
        <f aca="true">INDIRECT(ADDRESS(C$23,4,1,1))</f>
        <v>0.265968561753402</v>
      </c>
      <c r="D26" s="53" t="n">
        <f aca="true">INDIRECT(ADDRESS(D$23,4,1,1))</f>
        <v>-0.0549199892458026</v>
      </c>
      <c r="E26" s="57" t="n">
        <f aca="false">(D26-height)/(D26-C26)</f>
        <v>0.17114973119106</v>
      </c>
    </row>
    <row r="27" customFormat="false" ht="12.75" hidden="false" customHeight="false" outlineLevel="0" collapsed="false">
      <c r="A27" s="55" t="s">
        <v>57</v>
      </c>
      <c r="B27" s="58" t="n">
        <f aca="false">D27-E26*(D27-C27)</f>
        <v>2.30828850268808</v>
      </c>
      <c r="C27" s="52" t="n">
        <f aca="true">INDIRECT(ADDRESS(C$23,1,1,1))</f>
        <v>2.29999999999999</v>
      </c>
      <c r="D27" s="53" t="n">
        <f aca="true">INDIRECT(ADDRESS(D$23,1,1,1))</f>
        <v>2.30999999999999</v>
      </c>
      <c r="E27" s="54"/>
    </row>
    <row r="28" customFormat="false" ht="12.75" hidden="false" customHeight="false" outlineLevel="0" collapsed="false">
      <c r="A28" s="55" t="s">
        <v>58</v>
      </c>
      <c r="B28" s="56" t="n">
        <f aca="false">D28-E26*(D28-C28)</f>
        <v>1.71896111316127</v>
      </c>
      <c r="C28" s="52" t="n">
        <f aca="true">INDIRECT(ADDRESS(C$23,6,1,1))</f>
        <v>1.7143946957969</v>
      </c>
      <c r="D28" s="53" t="n">
        <f aca="true">INDIRECT(ADDRESS(D$23,6,1,1))</f>
        <v>1.71990403510245</v>
      </c>
      <c r="E28" s="54"/>
    </row>
    <row r="29" customFormat="false" ht="13.5" hidden="false" customHeight="false" outlineLevel="0" collapsed="false">
      <c r="A29" s="59" t="s">
        <v>59</v>
      </c>
      <c r="B29" s="60" t="n">
        <f aca="false">SQRT(B24^2+B25^2)</f>
        <v>189.449587606315</v>
      </c>
      <c r="C29" s="61" t="n">
        <f aca="true">INDIRECT(ADDRESS(C$23,5,1,1))</f>
        <v>188.814209132538</v>
      </c>
      <c r="D29" s="62" t="n">
        <f aca="true">INDIRECT(ADDRESS(D$23,5,1,1))</f>
        <v>189.580787393533</v>
      </c>
      <c r="E29" s="63"/>
    </row>
    <row r="30" customFormat="false" ht="13.5" hidden="false" customHeight="false" outlineLevel="0" collapsed="false"/>
    <row r="31" s="68" customFormat="true" ht="13.5" hidden="false" customHeight="false" outlineLevel="0" collapsed="false">
      <c r="A31" s="64" t="s">
        <v>60</v>
      </c>
      <c r="B31" s="65" t="s">
        <v>61</v>
      </c>
      <c r="C31" s="65" t="s">
        <v>62</v>
      </c>
      <c r="D31" s="65" t="s">
        <v>63</v>
      </c>
      <c r="E31" s="65" t="s">
        <v>64</v>
      </c>
      <c r="F31" s="66" t="s">
        <v>65</v>
      </c>
      <c r="G31" s="65" t="s">
        <v>66</v>
      </c>
      <c r="H31" s="65" t="s">
        <v>67</v>
      </c>
      <c r="I31" s="65" t="s">
        <v>68</v>
      </c>
      <c r="J31" s="65" t="s">
        <v>69</v>
      </c>
      <c r="K31" s="65" t="s">
        <v>70</v>
      </c>
      <c r="L31" s="65" t="s">
        <v>71</v>
      </c>
      <c r="M31" s="65" t="s">
        <v>72</v>
      </c>
      <c r="N31" s="65" t="s">
        <v>73</v>
      </c>
      <c r="O31" s="65" t="s">
        <v>74</v>
      </c>
      <c r="P31" s="65" t="s">
        <v>75</v>
      </c>
      <c r="Q31" s="65" t="s">
        <v>76</v>
      </c>
      <c r="R31" s="65" t="s">
        <v>77</v>
      </c>
      <c r="S31" s="65" t="s">
        <v>78</v>
      </c>
      <c r="T31" s="65" t="s">
        <v>79</v>
      </c>
      <c r="U31" s="65" t="s">
        <v>80</v>
      </c>
      <c r="V31" s="65" t="s">
        <v>81</v>
      </c>
      <c r="W31" s="65" t="s">
        <v>82</v>
      </c>
      <c r="X31" s="65" t="s">
        <v>83</v>
      </c>
      <c r="Y31" s="65" t="s">
        <v>84</v>
      </c>
      <c r="Z31" s="65" t="s">
        <v>85</v>
      </c>
      <c r="AA31" s="65" t="s">
        <v>86</v>
      </c>
      <c r="AB31" s="67" t="s">
        <v>87</v>
      </c>
    </row>
    <row r="32" customFormat="false" ht="12.75" hidden="false" customHeight="false" outlineLevel="0" collapsed="false">
      <c r="A32" s="69" t="n">
        <v>0</v>
      </c>
      <c r="B32" s="0" t="n">
        <f aca="false">x0</f>
        <v>0</v>
      </c>
      <c r="C32" s="0" t="n">
        <f aca="false">y0</f>
        <v>1</v>
      </c>
      <c r="D32" s="0" t="n">
        <f aca="false">z0</f>
        <v>2</v>
      </c>
      <c r="E32" s="0" t="n">
        <f aca="false">SQRT(B32^2+C32^2)</f>
        <v>1</v>
      </c>
      <c r="F32" s="1" t="n">
        <v>0</v>
      </c>
      <c r="G32" s="69" t="n">
        <f aca="false">v0x</f>
        <v>0</v>
      </c>
      <c r="H32" s="69" t="n">
        <f aca="false">v0y</f>
        <v>89.6043898550403</v>
      </c>
      <c r="I32" s="69" t="n">
        <f aca="false">v0z</f>
        <v>32.6133307668191</v>
      </c>
      <c r="J32" s="1" t="n">
        <f aca="false">SQRT(G32^2+H32^2+I32^2)</f>
        <v>95.355</v>
      </c>
      <c r="K32" s="1" t="n">
        <f aca="false">IF(D32&gt;=hwind,SQRT((G32-vxw)^2+(H32-vyw)^2+I32^2),J32)</f>
        <v>68.5231787667957</v>
      </c>
      <c r="L32" s="1" t="n">
        <f aca="false">J32/1.467</f>
        <v>65</v>
      </c>
      <c r="M32" s="70" t="n">
        <f aca="false">cd0+cdspin*(spin/1000)*EXP(-A32/(tau*146.7/K32))</f>
        <v>0.354646652679623</v>
      </c>
      <c r="N32" s="71" t="n">
        <f aca="false">(romega/K32)*EXP(-A32/(tau*146.7/K32))</f>
        <v>0.341066240999223</v>
      </c>
      <c r="O32" s="71" t="n">
        <f aca="false">cl2_*N32/(cl0+cl1_*N32)</f>
        <v>0.277066875147092</v>
      </c>
      <c r="P32" s="71" t="n">
        <f aca="false">IF(D32&gt;=hwind,vxw,0)</f>
        <v>0</v>
      </c>
      <c r="Q32" s="71" t="n">
        <f aca="false">IF(D32&gt;=hwind,vyw,0)</f>
        <v>29.34</v>
      </c>
      <c r="R32" s="70" t="n">
        <f aca="false">-const*$M32*$K32*(G32-P32)</f>
        <v>-0</v>
      </c>
      <c r="S32" s="70" t="n">
        <f aca="false">-const*$M32*$K32*(H32-Q32)</f>
        <v>-7.87254442134333</v>
      </c>
      <c r="T32" s="70" t="n">
        <f aca="false">-const*$M32*$K32*I32</f>
        <v>-4.26039151491174</v>
      </c>
      <c r="U32" s="72" t="n">
        <f aca="false">omega*EXP(-A32/tau)*30/PI()</f>
        <v>1844.06344793231</v>
      </c>
      <c r="V32" s="70" t="n">
        <f aca="false">const*($O32/omega)*K32*(wy*I32-wz*(H32-Q32))</f>
        <v>3.18496601711889</v>
      </c>
      <c r="W32" s="70" t="n">
        <f aca="false">const*($O32/omega)*K32*(wz*(G32-P32)-wx*I32)</f>
        <v>-2.9546842175873</v>
      </c>
      <c r="X32" s="70" t="n">
        <f aca="false">const*($O32/omega)*K32*(wx*(H32-Q32)-wy*(G32-P32))</f>
        <v>5.45979933360185</v>
      </c>
      <c r="Y32" s="70" t="n">
        <f aca="false">R32+V32</f>
        <v>3.18496601711889</v>
      </c>
      <c r="Z32" s="70" t="n">
        <f aca="false">S32+W32</f>
        <v>-10.8272286389306</v>
      </c>
      <c r="AA32" s="70" t="n">
        <f aca="false">T32+X32-32.174</f>
        <v>-30.9745921813099</v>
      </c>
      <c r="AB32" s="0" t="n">
        <v>0</v>
      </c>
    </row>
    <row r="33" customFormat="false" ht="12.75" hidden="false" customHeight="false" outlineLevel="0" collapsed="false">
      <c r="A33" s="0" t="n">
        <f aca="false">A32+dt</f>
        <v>0.01</v>
      </c>
      <c r="B33" s="70" t="n">
        <f aca="false">B32+G32*dt+0.5*Y32*dt*dt</f>
        <v>0.000159248300855945</v>
      </c>
      <c r="C33" s="70" t="n">
        <f aca="false">C32+H32*dt+0.5*Z32*dt*dt</f>
        <v>1.89550253711846</v>
      </c>
      <c r="D33" s="70" t="n">
        <f aca="false">D32+I32*dt+0.5*AA32*dt*dt</f>
        <v>2.32458457805913</v>
      </c>
      <c r="E33" s="1" t="n">
        <f aca="false">SQRT(B33^2+C33^2)</f>
        <v>1.89550254380798</v>
      </c>
      <c r="F33" s="1" t="n">
        <f aca="false">ATAN2(C33,B33)*180/PI()</f>
        <v>0.00481363402766984</v>
      </c>
      <c r="G33" s="69" t="n">
        <f aca="false">G32+Y32*dt</f>
        <v>0.0318496601711889</v>
      </c>
      <c r="H33" s="69" t="n">
        <f aca="false">H32+Z32*dt</f>
        <v>89.496117568651</v>
      </c>
      <c r="I33" s="69" t="n">
        <f aca="false">I32+AA32*dt</f>
        <v>32.303584845006</v>
      </c>
      <c r="J33" s="1" t="n">
        <f aca="false">SQRT(G33^2+H33^2+I33^2)</f>
        <v>95.1476624416026</v>
      </c>
      <c r="K33" s="1" t="n">
        <f aca="false">IF(D33&gt;=hwind,SQRT((G33-vxw)^2+(H33-vyw)^2+I33^2),J33)</f>
        <v>68.2808984209546</v>
      </c>
      <c r="L33" s="1" t="n">
        <f aca="false">J33/1.467</f>
        <v>64.8586656043644</v>
      </c>
      <c r="M33" s="70" t="n">
        <f aca="false">cd0+cdspin*(spin/1000)*EXP(-A33/(tau*146.7/K33))</f>
        <v>0.354646627616931</v>
      </c>
      <c r="N33" s="71" t="n">
        <f aca="false">(romega/K33)*EXP(-A33/(tau*146.7/K33))</f>
        <v>0.342276283204731</v>
      </c>
      <c r="O33" s="71" t="n">
        <f aca="false">cl2_*N33/(cl0+cl1_*N33)</f>
        <v>0.277481690141253</v>
      </c>
      <c r="P33" s="71" t="n">
        <f aca="false">IF(D33&gt;=hwind,vxw,0)</f>
        <v>0</v>
      </c>
      <c r="Q33" s="71" t="n">
        <f aca="false">IF(D33&gt;=hwind,vyw,0)</f>
        <v>29.34</v>
      </c>
      <c r="R33" s="70" t="n">
        <f aca="false">-const*$M33*$K33*(G33-P33)</f>
        <v>-0.00414591938641108</v>
      </c>
      <c r="S33" s="70" t="n">
        <f aca="false">-const*$M33*$K33*(H33-Q33)</f>
        <v>-7.83061460306262</v>
      </c>
      <c r="T33" s="70" t="n">
        <f aca="false">-const*$M33*$K33*I33</f>
        <v>-4.20500746129268</v>
      </c>
      <c r="U33" s="72" t="n">
        <f aca="false">omega*EXP(-A33/tau)*30/PI()</f>
        <v>1844.06160386978</v>
      </c>
      <c r="V33" s="70" t="n">
        <f aca="false">const*($O33/omega)*K33*(wy*I33-wz*(H33-Q33))</f>
        <v>3.16871801024965</v>
      </c>
      <c r="W33" s="70" t="n">
        <f aca="false">const*($O33/omega)*K33*(wz*(G33-P33)-wx*I33)</f>
        <v>-2.92204377841358</v>
      </c>
      <c r="X33" s="70" t="n">
        <f aca="false">const*($O33/omega)*K33*(wx*(H33-Q33)-wy*(G33-P33))</f>
        <v>5.43834027480533</v>
      </c>
      <c r="Y33" s="70" t="n">
        <f aca="false">R33+V33</f>
        <v>3.16457209086324</v>
      </c>
      <c r="Z33" s="70" t="n">
        <f aca="false">S33+W33</f>
        <v>-10.7526583814762</v>
      </c>
      <c r="AA33" s="70" t="n">
        <f aca="false">T33+X33-32.174</f>
        <v>-30.9406671864873</v>
      </c>
      <c r="AB33" s="0" t="n">
        <v>0</v>
      </c>
    </row>
    <row r="34" customFormat="false" ht="12.75" hidden="false" customHeight="false" outlineLevel="0" collapsed="false">
      <c r="A34" s="0" t="n">
        <f aca="false">A33+dt</f>
        <v>0.02</v>
      </c>
      <c r="B34" s="70" t="n">
        <f aca="false">B33+G33*dt+0.5*Y33*dt*dt</f>
        <v>0.000635973507110996</v>
      </c>
      <c r="C34" s="70" t="n">
        <f aca="false">C33+H33*dt+0.5*Z33*dt*dt</f>
        <v>2.78992607988589</v>
      </c>
      <c r="D34" s="70" t="n">
        <f aca="false">D33+I33*dt+0.5*AA33*dt*dt</f>
        <v>2.64607339314986</v>
      </c>
      <c r="E34" s="1" t="n">
        <f aca="false">SQRT(B34^2+C34^2)</f>
        <v>2.7899261523721</v>
      </c>
      <c r="F34" s="1" t="n">
        <f aca="false">ATAN2(C34,B34)*180/PI()</f>
        <v>0.0130607751478251</v>
      </c>
      <c r="G34" s="69" t="n">
        <f aca="false">G33+Y33*dt</f>
        <v>0.0634953810798213</v>
      </c>
      <c r="H34" s="69" t="n">
        <f aca="false">H33+Z33*dt</f>
        <v>89.3885909848362</v>
      </c>
      <c r="I34" s="69" t="n">
        <f aca="false">I33+AA33*dt</f>
        <v>31.9941781731412</v>
      </c>
      <c r="J34" s="1" t="n">
        <f aca="false">SQRT(G34^2+H34^2+I34^2)</f>
        <v>94.9418330710571</v>
      </c>
      <c r="K34" s="1" t="n">
        <f aca="false">IF(D34&gt;=hwind,SQRT((G34-vxw)^2+(H34-vyw)^2+I34^2),J34)</f>
        <v>68.0401701048893</v>
      </c>
      <c r="L34" s="1" t="n">
        <f aca="false">J34/1.467</f>
        <v>64.7183592849741</v>
      </c>
      <c r="M34" s="70" t="n">
        <f aca="false">cd0+cdspin*(spin/1000)*EXP(-A34/(tau*146.7/K34))</f>
        <v>0.35464660273097</v>
      </c>
      <c r="N34" s="71" t="n">
        <f aca="false">(romega/K34)*EXP(-A34/(tau*146.7/K34))</f>
        <v>0.343487108985438</v>
      </c>
      <c r="O34" s="71" t="n">
        <f aca="false">cl2_*N34/(cl0+cl1_*N34)</f>
        <v>0.277895080297458</v>
      </c>
      <c r="P34" s="71" t="n">
        <f aca="false">IF(D34&gt;=hwind,vxw,0)</f>
        <v>0</v>
      </c>
      <c r="Q34" s="71" t="n">
        <f aca="false">IF(D34&gt;=hwind,vyw,0)</f>
        <v>29.34</v>
      </c>
      <c r="R34" s="70" t="n">
        <f aca="false">-const*$M34*$K34*(G34-P34)</f>
        <v>-0.00823615133546007</v>
      </c>
      <c r="S34" s="70" t="n">
        <f aca="false">-const*$M34*$K34*(H34-Q34)</f>
        <v>-7.78905921063016</v>
      </c>
      <c r="T34" s="70" t="n">
        <f aca="false">-const*$M34*$K34*I34</f>
        <v>-4.15004822093125</v>
      </c>
      <c r="U34" s="72" t="n">
        <f aca="false">omega*EXP(-A34/tau)*30/PI()</f>
        <v>1844.0597598091</v>
      </c>
      <c r="V34" s="70" t="n">
        <f aca="false">const*($O34/omega)*K34*(wy*I34-wz*(H34-Q34))</f>
        <v>3.15257034723484</v>
      </c>
      <c r="W34" s="70" t="n">
        <f aca="false">const*($O34/omega)*K34*(wz*(G34-P34)-wx*I34)</f>
        <v>-2.88955432302141</v>
      </c>
      <c r="X34" s="70" t="n">
        <f aca="false">const*($O34/omega)*K34*(wx*(H34-Q34)-wy*(G34-P34))</f>
        <v>5.4170321574784</v>
      </c>
      <c r="Y34" s="70" t="n">
        <f aca="false">R34+V34</f>
        <v>3.14433419589938</v>
      </c>
      <c r="Z34" s="70" t="n">
        <f aca="false">S34+W34</f>
        <v>-10.6786135336516</v>
      </c>
      <c r="AA34" s="70" t="n">
        <f aca="false">T34+X34-32.174</f>
        <v>-30.9070160634529</v>
      </c>
      <c r="AB34" s="0" t="n">
        <v>0</v>
      </c>
    </row>
    <row r="35" customFormat="false" ht="12.75" hidden="false" customHeight="false" outlineLevel="0" collapsed="false">
      <c r="A35" s="0" t="n">
        <f aca="false">A34+dt</f>
        <v>0.03</v>
      </c>
      <c r="B35" s="70" t="n">
        <f aca="false">B34+G34*dt+0.5*Y34*dt*dt</f>
        <v>0.00142814402770418</v>
      </c>
      <c r="C35" s="70" t="n">
        <f aca="false">C34+H34*dt+0.5*Z34*dt*dt</f>
        <v>3.68327805905757</v>
      </c>
      <c r="D35" s="70" t="n">
        <f aca="false">D34+I34*dt+0.5*AA34*dt*dt</f>
        <v>2.9644698240781</v>
      </c>
      <c r="E35" s="1" t="n">
        <f aca="false">SQRT(B35^2+C35^2)</f>
        <v>3.68327833592987</v>
      </c>
      <c r="F35" s="1" t="n">
        <f aca="false">ATAN2(C35,B35)*180/PI()</f>
        <v>0.0222157056599174</v>
      </c>
      <c r="G35" s="69" t="n">
        <f aca="false">G34+Y34*dt</f>
        <v>0.0949387230388151</v>
      </c>
      <c r="H35" s="69" t="n">
        <f aca="false">H34+Z34*dt</f>
        <v>89.2818048494997</v>
      </c>
      <c r="I35" s="69" t="n">
        <f aca="false">I34+AA34*dt</f>
        <v>31.6851080125066</v>
      </c>
      <c r="J35" s="1" t="n">
        <f aca="false">SQRT(G35^2+H35^2+I35^2)</f>
        <v>94.7375097852455</v>
      </c>
      <c r="K35" s="1" t="n">
        <f aca="false">IF(D35&gt;=hwind,SQRT((G35-vxw)^2+(H35-vyw)^2+I35^2),J35)</f>
        <v>67.8009959494759</v>
      </c>
      <c r="L35" s="1" t="n">
        <f aca="false">J35/1.467</f>
        <v>64.579079608211</v>
      </c>
      <c r="M35" s="70" t="n">
        <f aca="false">cd0+cdspin*(spin/1000)*EXP(-A35/(tau*146.7/K35))</f>
        <v>0.354646578020029</v>
      </c>
      <c r="N35" s="71" t="n">
        <f aca="false">(romega/K35)*EXP(-A35/(tau*146.7/K35))</f>
        <v>0.344698632692456</v>
      </c>
      <c r="O35" s="71" t="n">
        <f aca="false">cl2_*N35/(cl0+cl1_*N35)</f>
        <v>0.278307023622916</v>
      </c>
      <c r="P35" s="71" t="n">
        <f aca="false">IF(D35&gt;=hwind,vxw,0)</f>
        <v>0</v>
      </c>
      <c r="Q35" s="71" t="n">
        <f aca="false">IF(D35&gt;=hwind,vyw,0)</f>
        <v>29.34</v>
      </c>
      <c r="R35" s="70" t="n">
        <f aca="false">-const*$M35*$K35*(G35-P35)</f>
        <v>-0.0122714596121551</v>
      </c>
      <c r="S35" s="70" t="n">
        <f aca="false">-const*$M35*$K35*(H35-Q35)</f>
        <v>-7.74787582712255</v>
      </c>
      <c r="T35" s="70" t="n">
        <f aca="false">-const*$M35*$K35*I35</f>
        <v>-4.09551035485572</v>
      </c>
      <c r="U35" s="72" t="n">
        <f aca="false">omega*EXP(-A35/tau)*30/PI()</f>
        <v>1844.05791575026</v>
      </c>
      <c r="V35" s="70" t="n">
        <f aca="false">const*($O35/omega)*K35*(wy*I35-wz*(H35-Q35))</f>
        <v>3.13652265614154</v>
      </c>
      <c r="W35" s="70" t="n">
        <f aca="false">const*($O35/omega)*K35*(wz*(G35-P35)-wx*I35)</f>
        <v>-2.85721529052618</v>
      </c>
      <c r="X35" s="70" t="n">
        <f aca="false">const*($O35/omega)*K35*(wx*(H35-Q35)-wy*(G35-P35))</f>
        <v>5.39587442259899</v>
      </c>
      <c r="Y35" s="70" t="n">
        <f aca="false">R35+V35</f>
        <v>3.12425119652939</v>
      </c>
      <c r="Z35" s="70" t="n">
        <f aca="false">S35+W35</f>
        <v>-10.6050911176487</v>
      </c>
      <c r="AA35" s="70" t="n">
        <f aca="false">T35+X35-32.174</f>
        <v>-30.8736359322567</v>
      </c>
      <c r="AB35" s="0" t="n">
        <v>0</v>
      </c>
    </row>
    <row r="36" customFormat="false" ht="12.75" hidden="false" customHeight="false" outlineLevel="0" collapsed="false">
      <c r="A36" s="0" t="n">
        <f aca="false">A35+dt</f>
        <v>0.04</v>
      </c>
      <c r="B36" s="70" t="n">
        <f aca="false">B35+G35*dt+0.5*Y35*dt*dt</f>
        <v>0.0025337438179188</v>
      </c>
      <c r="C36" s="70" t="n">
        <f aca="false">C35+H35*dt+0.5*Z35*dt*dt</f>
        <v>4.57556585299669</v>
      </c>
      <c r="D36" s="70" t="n">
        <f aca="false">D35+I35*dt+0.5*AA35*dt*dt</f>
        <v>3.27977722240655</v>
      </c>
      <c r="E36" s="1" t="n">
        <f aca="false">SQRT(B36^2+C36^2)</f>
        <v>4.57556655453366</v>
      </c>
      <c r="F36" s="1" t="n">
        <f aca="false">ATAN2(C36,B36)*180/PI()</f>
        <v>0.0317278380334529</v>
      </c>
      <c r="G36" s="69" t="n">
        <f aca="false">G35+Y35*dt</f>
        <v>0.126181235004109</v>
      </c>
      <c r="H36" s="69" t="n">
        <f aca="false">H35+Z35*dt</f>
        <v>89.1757539383232</v>
      </c>
      <c r="I36" s="69" t="n">
        <f aca="false">I35+AA35*dt</f>
        <v>31.3763716531841</v>
      </c>
      <c r="J36" s="1" t="n">
        <f aca="false">SQRT(G36^2+H36^2+I36^2)</f>
        <v>94.5346905124842</v>
      </c>
      <c r="K36" s="1" t="n">
        <f aca="false">IF(D36&gt;=hwind,SQRT((G36-vxw)^2+(H36-vyw)^2+I36^2),J36)</f>
        <v>67.5633781659144</v>
      </c>
      <c r="L36" s="1" t="n">
        <f aca="false">J36/1.467</f>
        <v>64.4408251618843</v>
      </c>
      <c r="M36" s="70" t="n">
        <f aca="false">cd0+cdspin*(spin/1000)*EXP(-A36/(tau*146.7/K36))</f>
        <v>0.354646553482394</v>
      </c>
      <c r="N36" s="71" t="n">
        <f aca="false">(romega/K36)*EXP(-A36/(tau*146.7/K36))</f>
        <v>0.345910766799788</v>
      </c>
      <c r="O36" s="71" t="n">
        <f aca="false">cl2_*N36/(cl0+cl1_*N36)</f>
        <v>0.278717497916752</v>
      </c>
      <c r="P36" s="71" t="n">
        <f aca="false">IF(D36&gt;=hwind,vxw,0)</f>
        <v>0</v>
      </c>
      <c r="Q36" s="71" t="n">
        <f aca="false">IF(D36&gt;=hwind,vyw,0)</f>
        <v>29.34</v>
      </c>
      <c r="R36" s="70" t="n">
        <f aca="false">-const*$M36*$K36*(G36-P36)</f>
        <v>-0.0162526005973707</v>
      </c>
      <c r="S36" s="70" t="n">
        <f aca="false">-const*$M36*$K36*(H36-Q36)</f>
        <v>-7.70706206965282</v>
      </c>
      <c r="T36" s="70" t="n">
        <f aca="false">-const*$M36*$K36*I36</f>
        <v>-4.04139043858033</v>
      </c>
      <c r="U36" s="72" t="n">
        <f aca="false">omega*EXP(-A36/tau)*30/PI()</f>
        <v>1844.05607169327</v>
      </c>
      <c r="V36" s="70" t="n">
        <f aca="false">const*($O36/omega)*K36*(wy*I36-wz*(H36-Q36))</f>
        <v>3.12057456969897</v>
      </c>
      <c r="W36" s="70" t="n">
        <f aca="false">const*($O36/omega)*K36*(wz*(G36-P36)-wx*I36)</f>
        <v>-2.8250261159029</v>
      </c>
      <c r="X36" s="70" t="n">
        <f aca="false">const*($O36/omega)*K36*(wx*(H36-Q36)-wy*(G36-P36))</f>
        <v>5.37486652221822</v>
      </c>
      <c r="Y36" s="70" t="n">
        <f aca="false">R36+V36</f>
        <v>3.1043219691016</v>
      </c>
      <c r="Z36" s="70" t="n">
        <f aca="false">S36+W36</f>
        <v>-10.5320881855557</v>
      </c>
      <c r="AA36" s="70" t="n">
        <f aca="false">T36+X36-32.174</f>
        <v>-30.8405239163621</v>
      </c>
      <c r="AB36" s="0" t="n">
        <v>0</v>
      </c>
    </row>
    <row r="37" customFormat="false" ht="12.75" hidden="false" customHeight="false" outlineLevel="0" collapsed="false">
      <c r="A37" s="0" t="n">
        <f aca="false">A36+dt</f>
        <v>0.05</v>
      </c>
      <c r="B37" s="70" t="n">
        <f aca="false">B36+G36*dt+0.5*Y36*dt*dt</f>
        <v>0.00395077226641497</v>
      </c>
      <c r="C37" s="70" t="n">
        <f aca="false">C36+H36*dt+0.5*Z36*dt*dt</f>
        <v>5.46679678797064</v>
      </c>
      <c r="D37" s="70" t="n">
        <f aca="false">D36+I36*dt+0.5*AA36*dt*dt</f>
        <v>3.59199891274258</v>
      </c>
      <c r="E37" s="1" t="n">
        <f aca="false">SQRT(B37^2+C37^2)</f>
        <v>5.46679821555247</v>
      </c>
      <c r="F37" s="1" t="n">
        <f aca="false">ATAN2(C37,B37)*180/PI()</f>
        <v>0.041406795616271</v>
      </c>
      <c r="G37" s="69" t="n">
        <f aca="false">G36+Y36*dt</f>
        <v>0.157224454695125</v>
      </c>
      <c r="H37" s="69" t="n">
        <f aca="false">H36+Z36*dt</f>
        <v>89.0704330564677</v>
      </c>
      <c r="I37" s="69" t="n">
        <f aca="false">I36+AA36*dt</f>
        <v>31.0679664140204</v>
      </c>
      <c r="J37" s="1" t="n">
        <f aca="false">SQRT(G37^2+H37^2+I37^2)</f>
        <v>94.3333732117035</v>
      </c>
      <c r="K37" s="1" t="n">
        <f aca="false">IF(D37&gt;=hwind,SQRT((G37-vxw)^2+(H37-vyw)^2+I37^2),J37)</f>
        <v>67.3273190446866</v>
      </c>
      <c r="L37" s="1" t="n">
        <f aca="false">J37/1.467</f>
        <v>64.3035945546718</v>
      </c>
      <c r="M37" s="70" t="n">
        <f aca="false">cd0+cdspin*(spin/1000)*EXP(-A37/(tau*146.7/K37))</f>
        <v>0.354646529116344</v>
      </c>
      <c r="N37" s="71" t="n">
        <f aca="false">(romega/K37)*EXP(-A37/(tau*146.7/K37))</f>
        <v>0.347123421889139</v>
      </c>
      <c r="O37" s="71" t="n">
        <f aca="false">cl2_*N37/(cl0+cl1_*N37)</f>
        <v>0.279126480771588</v>
      </c>
      <c r="P37" s="71" t="n">
        <f aca="false">IF(D37&gt;=hwind,vxw,0)</f>
        <v>0</v>
      </c>
      <c r="Q37" s="71" t="n">
        <f aca="false">IF(D37&gt;=hwind,vyw,0)</f>
        <v>29.34</v>
      </c>
      <c r="R37" s="70" t="n">
        <f aca="false">-const*$M37*$K37*(G37-P37)</f>
        <v>-0.0201803233904011</v>
      </c>
      <c r="S37" s="70" t="n">
        <f aca="false">-const*$M37*$K37*(H37-Q37)</f>
        <v>-7.66661558893992</v>
      </c>
      <c r="T37" s="70" t="n">
        <f aca="false">-const*$M37*$K37*I37</f>
        <v>-3.98768506167059</v>
      </c>
      <c r="U37" s="72" t="n">
        <f aca="false">omega*EXP(-A37/tau)*30/PI()</f>
        <v>1844.05422763812</v>
      </c>
      <c r="V37" s="70" t="n">
        <f aca="false">const*($O37/omega)*K37*(wy*I37-wz*(H37-Q37))</f>
        <v>3.10472572521456</v>
      </c>
      <c r="W37" s="70" t="n">
        <f aca="false">const*($O37/omega)*K37*(wz*(G37-P37)-wx*I37)</f>
        <v>-2.7929862298193</v>
      </c>
      <c r="X37" s="70" t="n">
        <f aca="false">const*($O37/omega)*K37*(wx*(H37-Q37)-wy*(G37-P37))</f>
        <v>5.35400791934895</v>
      </c>
      <c r="Y37" s="70" t="n">
        <f aca="false">R37+V37</f>
        <v>3.08454540182416</v>
      </c>
      <c r="Z37" s="70" t="n">
        <f aca="false">S37+W37</f>
        <v>-10.4596018187592</v>
      </c>
      <c r="AA37" s="70" t="n">
        <f aca="false">T37+X37-32.174</f>
        <v>-30.8076771423216</v>
      </c>
      <c r="AB37" s="0" t="n">
        <v>0</v>
      </c>
    </row>
    <row r="38" customFormat="false" ht="12.75" hidden="false" customHeight="false" outlineLevel="0" collapsed="false">
      <c r="A38" s="0" t="n">
        <f aca="false">A37+dt</f>
        <v>0.06</v>
      </c>
      <c r="B38" s="70" t="n">
        <f aca="false">B37+G37*dt+0.5*Y37*dt*dt</f>
        <v>0.00567724408345743</v>
      </c>
      <c r="C38" s="70" t="n">
        <f aca="false">C37+H37*dt+0.5*Z37*dt*dt</f>
        <v>6.35697813844438</v>
      </c>
      <c r="D38" s="70" t="n">
        <f aca="false">D37+I37*dt+0.5*AA37*dt*dt</f>
        <v>3.90113819302567</v>
      </c>
      <c r="E38" s="1" t="n">
        <f aca="false">SQRT(B38^2+C38^2)</f>
        <v>6.35698067353993</v>
      </c>
      <c r="F38" s="1" t="n">
        <f aca="false">ATAN2(C38,B38)*180/PI()</f>
        <v>0.0511692869920699</v>
      </c>
      <c r="G38" s="69" t="n">
        <f aca="false">G37+Y37*dt</f>
        <v>0.188069908713367</v>
      </c>
      <c r="H38" s="69" t="n">
        <f aca="false">H37+Z37*dt</f>
        <v>88.9658370382801</v>
      </c>
      <c r="I38" s="69" t="n">
        <f aca="false">I37+AA37*dt</f>
        <v>30.7598896425972</v>
      </c>
      <c r="J38" s="1" t="n">
        <f aca="false">SQRT(G38^2+H38^2+I38^2)</f>
        <v>94.1335558716292</v>
      </c>
      <c r="K38" s="1" t="n">
        <f aca="false">IF(D38&gt;=hwind,SQRT((G38-vxw)^2+(H38-vyw)^2+I38^2),J38)</f>
        <v>67.092820954487</v>
      </c>
      <c r="L38" s="1" t="n">
        <f aca="false">J38/1.467</f>
        <v>64.1673864155618</v>
      </c>
      <c r="M38" s="70" t="n">
        <f aca="false">cd0+cdspin*(spin/1000)*EXP(-A38/(tau*146.7/K38))</f>
        <v>0.35464650492016</v>
      </c>
      <c r="N38" s="71" t="n">
        <f aca="false">(romega/K38)*EXP(-A38/(tau*146.7/K38))</f>
        <v>0.348336506635356</v>
      </c>
      <c r="O38" s="71" t="n">
        <f aca="false">cl2_*N38/(cl0+cl1_*N38)</f>
        <v>0.279533949575245</v>
      </c>
      <c r="P38" s="71" t="n">
        <f aca="false">IF(D38&gt;=hwind,vxw,0)</f>
        <v>0</v>
      </c>
      <c r="Q38" s="71" t="n">
        <f aca="false">IF(D38&gt;=hwind,vyw,0)</f>
        <v>29.34</v>
      </c>
      <c r="R38" s="70" t="n">
        <f aca="false">-const*$M38*$K38*(G38-P38)</f>
        <v>-0.0240553699097404</v>
      </c>
      <c r="S38" s="70" t="n">
        <f aca="false">-const*$M38*$K38*(H38-Q38)</f>
        <v>-7.62653406888046</v>
      </c>
      <c r="T38" s="70" t="n">
        <f aca="false">-const*$M38*$K38*I38</f>
        <v>-3.93439082731304</v>
      </c>
      <c r="U38" s="72" t="n">
        <f aca="false">omega*EXP(-A38/tau)*30/PI()</f>
        <v>1844.05238358482</v>
      </c>
      <c r="V38" s="70" t="n">
        <f aca="false">const*($O38/omega)*K38*(wy*I38-wz*(H38-Q38))</f>
        <v>3.08897576448925</v>
      </c>
      <c r="W38" s="70" t="n">
        <f aca="false">const*($O38/omega)*K38*(wz*(G38-P38)-wx*I38)</f>
        <v>-2.76109505846896</v>
      </c>
      <c r="X38" s="70" t="n">
        <f aca="false">const*($O38/omega)*K38*(wx*(H38-Q38)-wy*(G38-P38))</f>
        <v>5.33329808785274</v>
      </c>
      <c r="Y38" s="70" t="n">
        <f aca="false">R38+V38</f>
        <v>3.06492039457951</v>
      </c>
      <c r="Z38" s="70" t="n">
        <f aca="false">S38+W38</f>
        <v>-10.3876291273494</v>
      </c>
      <c r="AA38" s="70" t="n">
        <f aca="false">T38+X38-32.174</f>
        <v>-30.7750927394603</v>
      </c>
      <c r="AB38" s="0" t="n">
        <v>0</v>
      </c>
    </row>
    <row r="39" customFormat="false" ht="12.75" hidden="false" customHeight="false" outlineLevel="0" collapsed="false">
      <c r="A39" s="0" t="n">
        <f aca="false">A38+dt</f>
        <v>0.07</v>
      </c>
      <c r="B39" s="70" t="n">
        <f aca="false">B38+G38*dt+0.5*Y38*dt*dt</f>
        <v>0.00771118919032007</v>
      </c>
      <c r="C39" s="70" t="n">
        <f aca="false">C38+H38*dt+0.5*Z38*dt*dt</f>
        <v>7.24611712737081</v>
      </c>
      <c r="D39" s="70" t="n">
        <f aca="false">D38+I38*dt+0.5*AA38*dt*dt</f>
        <v>4.20719833481466</v>
      </c>
      <c r="E39" s="1" t="n">
        <f aca="false">SQRT(B39^2+C39^2)</f>
        <v>7.24612123042496</v>
      </c>
      <c r="F39" s="1" t="n">
        <f aca="false">ATAN2(C39,B39)*180/PI()</f>
        <v>0.0609731282398583</v>
      </c>
      <c r="G39" s="69" t="n">
        <f aca="false">G38+Y38*dt</f>
        <v>0.218719112659162</v>
      </c>
      <c r="H39" s="69" t="n">
        <f aca="false">H38+Z38*dt</f>
        <v>88.8619607470066</v>
      </c>
      <c r="I39" s="69" t="n">
        <f aca="false">I38+AA38*dt</f>
        <v>30.4521387152026</v>
      </c>
      <c r="J39" s="1" t="n">
        <f aca="false">SQRT(G39^2+H39^2+I39^2)</f>
        <v>93.9352365099632</v>
      </c>
      <c r="K39" s="1" t="n">
        <f aca="false">IF(D39&gt;=hwind,SQRT((G39-vxw)^2+(H39-vyw)^2+I39^2),J39)</f>
        <v>66.8598863411267</v>
      </c>
      <c r="L39" s="1" t="n">
        <f aca="false">J39/1.467</f>
        <v>64.0321993932946</v>
      </c>
      <c r="M39" s="70" t="n">
        <f aca="false">cd0+cdspin*(spin/1000)*EXP(-A39/(tau*146.7/K39))</f>
        <v>0.354646480892116</v>
      </c>
      <c r="N39" s="71" t="n">
        <f aca="false">(romega/K39)*EXP(-A39/(tau*146.7/K39))</f>
        <v>0.349549927792546</v>
      </c>
      <c r="O39" s="71" t="n">
        <f aca="false">cl2_*N39/(cl0+cl1_*N39)</f>
        <v>0.279939881512577</v>
      </c>
      <c r="P39" s="71" t="n">
        <f aca="false">IF(D39&gt;=hwind,vxw,0)</f>
        <v>0</v>
      </c>
      <c r="Q39" s="71" t="n">
        <f aca="false">IF(D39&gt;=hwind,vyw,0)</f>
        <v>29.34</v>
      </c>
      <c r="R39" s="70" t="n">
        <f aca="false">-const*$M39*$K39*(G39-P39)</f>
        <v>-0.0278784749921067</v>
      </c>
      <c r="S39" s="70" t="n">
        <f aca="false">-const*$M39*$K39*(H39-Q39)</f>
        <v>-7.58681522612273</v>
      </c>
      <c r="T39" s="70" t="n">
        <f aca="false">-const*$M39*$K39*I39</f>
        <v>-3.88150435188948</v>
      </c>
      <c r="U39" s="72" t="n">
        <f aca="false">omega*EXP(-A39/tau)*30/PI()</f>
        <v>1844.05053953335</v>
      </c>
      <c r="V39" s="70" t="n">
        <f aca="false">const*($O39/omega)*K39*(wy*I39-wz*(H39-Q39))</f>
        <v>3.07332433373197</v>
      </c>
      <c r="W39" s="70" t="n">
        <f aca="false">const*($O39/omega)*K39*(wz*(G39-P39)-wx*I39)</f>
        <v>-2.72935202340428</v>
      </c>
      <c r="X39" s="70" t="n">
        <f aca="false">const*($O39/omega)*K39*(wx*(H39-Q39)-wy*(G39-P39))</f>
        <v>5.31273651232507</v>
      </c>
      <c r="Y39" s="70" t="n">
        <f aca="false">R39+V39</f>
        <v>3.04544585873986</v>
      </c>
      <c r="Z39" s="70" t="n">
        <f aca="false">S39+W39</f>
        <v>-10.316167249527</v>
      </c>
      <c r="AA39" s="70" t="n">
        <f aca="false">T39+X39-32.174</f>
        <v>-30.7427678395644</v>
      </c>
      <c r="AB39" s="0" t="n">
        <v>0</v>
      </c>
    </row>
    <row r="40" customFormat="false" ht="12.75" hidden="false" customHeight="false" outlineLevel="0" collapsed="false">
      <c r="A40" s="0" t="n">
        <f aca="false">A39+dt</f>
        <v>0.08</v>
      </c>
      <c r="B40" s="70" t="n">
        <f aca="false">B39+G39*dt+0.5*Y39*dt*dt</f>
        <v>0.0100506526098487</v>
      </c>
      <c r="C40" s="70" t="n">
        <f aca="false">C39+H39*dt+0.5*Z39*dt*dt</f>
        <v>8.1342209264784</v>
      </c>
      <c r="D40" s="70" t="n">
        <f aca="false">D39+I39*dt+0.5*AA39*dt*dt</f>
        <v>4.51018258357471</v>
      </c>
      <c r="E40" s="1" t="n">
        <f aca="false">SQRT(B40^2+C40^2)</f>
        <v>8.13422713577492</v>
      </c>
      <c r="F40" s="1" t="n">
        <f aca="false">ATAN2(C40,B40)*180/PI()</f>
        <v>0.0707946941747206</v>
      </c>
      <c r="G40" s="69" t="n">
        <f aca="false">G39+Y39*dt</f>
        <v>0.24917357124656</v>
      </c>
      <c r="H40" s="69" t="n">
        <f aca="false">H39+Z39*dt</f>
        <v>88.7587990745113</v>
      </c>
      <c r="I40" s="69" t="n">
        <f aca="false">I39+AA39*dt</f>
        <v>30.144711036807</v>
      </c>
      <c r="J40" s="1" t="n">
        <f aca="false">SQRT(G40^2+H40^2+I40^2)</f>
        <v>93.7384131725659</v>
      </c>
      <c r="K40" s="1" t="n">
        <f aca="false">IF(D40&gt;=hwind,SQRT((G40-vxw)^2+(H40-vyw)^2+I40^2),J40)</f>
        <v>66.6285177264086</v>
      </c>
      <c r="L40" s="1" t="n">
        <f aca="false">J40/1.467</f>
        <v>63.8980321558049</v>
      </c>
      <c r="M40" s="70" t="n">
        <f aca="false">cd0+cdspin*(spin/1000)*EXP(-A40/(tau*146.7/K40))</f>
        <v>0.354646457030482</v>
      </c>
      <c r="N40" s="71" t="n">
        <f aca="false">(romega/K40)*EXP(-A40/(tau*146.7/K40))</f>
        <v>0.350763590180897</v>
      </c>
      <c r="O40" s="71" t="n">
        <f aca="false">cl2_*N40/(cl0+cl1_*N40)</f>
        <v>0.280344253567425</v>
      </c>
      <c r="P40" s="71" t="n">
        <f aca="false">IF(D40&gt;=hwind,vxw,0)</f>
        <v>0</v>
      </c>
      <c r="Q40" s="71" t="n">
        <f aca="false">IF(D40&gt;=hwind,vyw,0)</f>
        <v>29.34</v>
      </c>
      <c r="R40" s="70" t="n">
        <f aca="false">-const*$M40*$K40*(G40-P40)</f>
        <v>-0.0316503664897294</v>
      </c>
      <c r="S40" s="70" t="n">
        <f aca="false">-const*$M40*$K40*(H40-Q40)</f>
        <v>-7.54745680964283</v>
      </c>
      <c r="T40" s="70" t="n">
        <f aca="false">-const*$M40*$K40*I40</f>
        <v>-3.82902226455568</v>
      </c>
      <c r="U40" s="72" t="n">
        <f aca="false">omega*EXP(-A40/tau)*30/PI()</f>
        <v>1844.04869548374</v>
      </c>
      <c r="V40" s="70" t="n">
        <f aca="false">const*($O40/omega)*K40*(wy*I40-wz*(H40-Q40))</f>
        <v>3.0577710834732</v>
      </c>
      <c r="W40" s="70" t="n">
        <f aca="false">const*($O40/omega)*K40*(wz*(G40-P40)-wx*I40)</f>
        <v>-2.69775654136953</v>
      </c>
      <c r="X40" s="70" t="n">
        <f aca="false">const*($O40/omega)*K40*(wx*(H40-Q40)-wy*(G40-P40))</f>
        <v>5.29232268797888</v>
      </c>
      <c r="Y40" s="70" t="n">
        <f aca="false">R40+V40</f>
        <v>3.02612071698347</v>
      </c>
      <c r="Z40" s="70" t="n">
        <f aca="false">S40+W40</f>
        <v>-10.2452133510124</v>
      </c>
      <c r="AA40" s="70" t="n">
        <f aca="false">T40+X40-32.174</f>
        <v>-30.7106995765768</v>
      </c>
      <c r="AB40" s="0" t="n">
        <v>0</v>
      </c>
    </row>
    <row r="41" customFormat="false" ht="12.75" hidden="false" customHeight="false" outlineLevel="0" collapsed="false">
      <c r="A41" s="0" t="n">
        <f aca="false">A40+dt</f>
        <v>0.09</v>
      </c>
      <c r="B41" s="70" t="n">
        <f aca="false">B40+G40*dt+0.5*Y40*dt*dt</f>
        <v>0.0126936943581635</v>
      </c>
      <c r="C41" s="70" t="n">
        <f aca="false">C40+H40*dt+0.5*Z40*dt*dt</f>
        <v>9.02129665655597</v>
      </c>
      <c r="D41" s="70" t="n">
        <f aca="false">D40+I40*dt+0.5*AA40*dt*dt</f>
        <v>4.81009415896395</v>
      </c>
      <c r="E41" s="1" t="n">
        <f aca="false">SQRT(B41^2+C41^2)</f>
        <v>9.02130558707908</v>
      </c>
      <c r="F41" s="1" t="n">
        <f aca="false">ATAN2(C41,B41)*180/PI()</f>
        <v>0.080619744683702</v>
      </c>
      <c r="G41" s="69" t="n">
        <f aca="false">G40+Y40*dt</f>
        <v>0.279434778416395</v>
      </c>
      <c r="H41" s="69" t="n">
        <f aca="false">H40+Z40*dt</f>
        <v>88.6563469410012</v>
      </c>
      <c r="I41" s="69" t="n">
        <f aca="false">I40+AA40*dt</f>
        <v>29.8376040410412</v>
      </c>
      <c r="J41" s="1" t="n">
        <f aca="false">SQRT(G41^2+H41^2+I41^2)</f>
        <v>93.5430839326378</v>
      </c>
      <c r="K41" s="1" t="n">
        <f aca="false">IF(D41&gt;=hwind,SQRT((G41-vxw)^2+(H41-vyw)^2+I41^2),J41)</f>
        <v>66.3987177069751</v>
      </c>
      <c r="L41" s="1" t="n">
        <f aca="false">J41/1.467</f>
        <v>63.7648833896645</v>
      </c>
      <c r="M41" s="70" t="n">
        <f aca="false">cd0+cdspin*(spin/1000)*EXP(-A41/(tau*146.7/K41))</f>
        <v>0.354646433333525</v>
      </c>
      <c r="N41" s="71" t="n">
        <f aca="false">(romega/K41)*EXP(-A41/(tau*146.7/K41))</f>
        <v>0.351977396674242</v>
      </c>
      <c r="O41" s="71" t="n">
        <f aca="false">cl2_*N41/(cl0+cl1_*N41)</f>
        <v>0.280747042524712</v>
      </c>
      <c r="P41" s="71" t="n">
        <f aca="false">IF(D41&gt;=hwind,vxw,0)</f>
        <v>0</v>
      </c>
      <c r="Q41" s="71" t="n">
        <f aca="false">IF(D41&gt;=hwind,vyw,0)</f>
        <v>29.34</v>
      </c>
      <c r="R41" s="70" t="n">
        <f aca="false">-const*$M41*$K41*(G41-P41)</f>
        <v>-0.0353717653659148</v>
      </c>
      <c r="S41" s="70" t="n">
        <f aca="false">-const*$M41*$K41*(H41-Q41)</f>
        <v>-7.5084566003227</v>
      </c>
      <c r="T41" s="70" t="n">
        <f aca="false">-const*$M41*$K41*I41</f>
        <v>-3.77694120682459</v>
      </c>
      <c r="U41" s="72" t="n">
        <f aca="false">omega*EXP(-A41/tau)*30/PI()</f>
        <v>1844.04685143596</v>
      </c>
      <c r="V41" s="70" t="n">
        <f aca="false">const*($O41/omega)*K41*(wy*I41-wz*(H41-Q41))</f>
        <v>3.04231566847778</v>
      </c>
      <c r="W41" s="70" t="n">
        <f aca="false">const*($O41/omega)*K41*(wz*(G41-P41)-wx*I41)</f>
        <v>-2.66630802413394</v>
      </c>
      <c r="X41" s="70" t="n">
        <f aca="false">const*($O41/omega)*K41*(wx*(H41-Q41)-wy*(G41-P41))</f>
        <v>5.27205612052625</v>
      </c>
      <c r="Y41" s="70" t="n">
        <f aca="false">R41+V41</f>
        <v>3.00694390311186</v>
      </c>
      <c r="Z41" s="70" t="n">
        <f aca="false">S41+W41</f>
        <v>-10.1747646244566</v>
      </c>
      <c r="AA41" s="70" t="n">
        <f aca="false">T41+X41-32.174</f>
        <v>-30.6788850862983</v>
      </c>
      <c r="AB41" s="0" t="n">
        <v>0</v>
      </c>
    </row>
    <row r="42" customFormat="false" ht="12.75" hidden="false" customHeight="false" outlineLevel="0" collapsed="false">
      <c r="A42" s="0" t="n">
        <f aca="false">A41+dt</f>
        <v>0.1</v>
      </c>
      <c r="B42" s="70" t="n">
        <f aca="false">B41+G41*dt+0.5*Y41*dt*dt</f>
        <v>0.015638389337483</v>
      </c>
      <c r="C42" s="70" t="n">
        <f aca="false">C41+H41*dt+0.5*Z41*dt*dt</f>
        <v>9.90735138773475</v>
      </c>
      <c r="D42" s="70" t="n">
        <f aca="false">D41+I41*dt+0.5*AA41*dt*dt</f>
        <v>5.10693625512005</v>
      </c>
      <c r="E42" s="1" t="n">
        <f aca="false">SQRT(B42^2+C42^2)</f>
        <v>9.90736373003792</v>
      </c>
      <c r="F42" s="1" t="n">
        <f aca="false">ATAN2(C42,B42)*180/PI()</f>
        <v>0.0904392029919734</v>
      </c>
      <c r="G42" s="69" t="n">
        <f aca="false">G41+Y41*dt</f>
        <v>0.309504217447514</v>
      </c>
      <c r="H42" s="69" t="n">
        <f aca="false">H41+Z41*dt</f>
        <v>88.5545992947566</v>
      </c>
      <c r="I42" s="69" t="n">
        <f aca="false">I41+AA41*dt</f>
        <v>29.5308151901782</v>
      </c>
      <c r="J42" s="1" t="n">
        <f aca="false">SQRT(G42^2+H42^2+I42^2)</f>
        <v>93.3492468899026</v>
      </c>
      <c r="K42" s="1" t="n">
        <f aca="false">IF(D42&gt;=hwind,SQRT((G42-vxw)^2+(H42-vyw)^2+I42^2),J42)</f>
        <v>66.1704889531252</v>
      </c>
      <c r="L42" s="1" t="n">
        <f aca="false">J42/1.467</f>
        <v>63.6327517995246</v>
      </c>
      <c r="M42" s="70" t="n">
        <f aca="false">cd0+cdspin*(spin/1000)*EXP(-A42/(tau*146.7/K42))</f>
        <v>0.354646409799508</v>
      </c>
      <c r="N42" s="71" t="n">
        <f aca="false">(romega/K42)*EXP(-A42/(tau*146.7/K42))</f>
        <v>0.353191248188412</v>
      </c>
      <c r="O42" s="71" t="n">
        <f aca="false">cl2_*N42/(cl0+cl1_*N42)</f>
        <v>0.281148224972668</v>
      </c>
      <c r="P42" s="71" t="n">
        <f aca="false">IF(D42&gt;=hwind,vxw,0)</f>
        <v>0</v>
      </c>
      <c r="Q42" s="71" t="n">
        <f aca="false">IF(D42&gt;=hwind,vyw,0)</f>
        <v>29.34</v>
      </c>
      <c r="R42" s="70" t="n">
        <f aca="false">-const*$M42*$K42*(G42-P42)</f>
        <v>-0.0390433857889086</v>
      </c>
      <c r="S42" s="70" t="n">
        <f aca="false">-const*$M42*$K42*(H42-Q42)</f>
        <v>-7.46981241053001</v>
      </c>
      <c r="T42" s="70" t="n">
        <f aca="false">-const*$M42*$K42*I42</f>
        <v>-3.72525783215415</v>
      </c>
      <c r="U42" s="72" t="n">
        <f aca="false">omega*EXP(-A42/tau)*30/PI()</f>
        <v>1844.04500739003</v>
      </c>
      <c r="V42" s="70" t="n">
        <f aca="false">const*($O42/omega)*K42*(wy*I42-wz*(H42-Q42))</f>
        <v>3.02695774765671</v>
      </c>
      <c r="W42" s="70" t="n">
        <f aca="false">const*($O42/omega)*K42*(wz*(G42-P42)-wx*I42)</f>
        <v>-2.63500587832504</v>
      </c>
      <c r="X42" s="70" t="n">
        <f aca="false">const*($O42/omega)*K42*(wx*(H42-Q42)-wy*(G42-P42))</f>
        <v>5.25193632605826</v>
      </c>
      <c r="Y42" s="70" t="n">
        <f aca="false">R42+V42</f>
        <v>2.9879143618678</v>
      </c>
      <c r="Z42" s="70" t="n">
        <f aca="false">S42+W42</f>
        <v>-10.104818288855</v>
      </c>
      <c r="AA42" s="70" t="n">
        <f aca="false">T42+X42-32.174</f>
        <v>-30.6473215060959</v>
      </c>
      <c r="AB42" s="0" t="n">
        <v>0</v>
      </c>
    </row>
    <row r="43" customFormat="false" ht="12.75" hidden="false" customHeight="false" outlineLevel="0" collapsed="false">
      <c r="A43" s="0" t="n">
        <f aca="false">A42+dt</f>
        <v>0.11</v>
      </c>
      <c r="B43" s="70" t="n">
        <f aca="false">B42+G42*dt+0.5*Y42*dt*dt</f>
        <v>0.0188828272300515</v>
      </c>
      <c r="C43" s="70" t="n">
        <f aca="false">C42+H42*dt+0.5*Z42*dt*dt</f>
        <v>10.7923921397679</v>
      </c>
      <c r="D43" s="70" t="n">
        <f aca="false">D42+I42*dt+0.5*AA42*dt*dt</f>
        <v>5.40071204094653</v>
      </c>
      <c r="E43" s="1" t="n">
        <f aca="false">SQRT(B43^2+C43^2)</f>
        <v>10.7924086588531</v>
      </c>
      <c r="F43" s="1" t="n">
        <f aca="false">ATAN2(C43,B43)*180/PI()</f>
        <v>0.100247024714506</v>
      </c>
      <c r="G43" s="69" t="n">
        <f aca="false">G42+Y42*dt</f>
        <v>0.339383361066192</v>
      </c>
      <c r="H43" s="69" t="n">
        <f aca="false">H42+Z42*dt</f>
        <v>88.4535511118681</v>
      </c>
      <c r="I43" s="69" t="n">
        <f aca="false">I42+AA42*dt</f>
        <v>29.2243419751173</v>
      </c>
      <c r="J43" s="1" t="n">
        <f aca="false">SQRT(G43^2+H43^2+I43^2)</f>
        <v>93.15690016979</v>
      </c>
      <c r="K43" s="1" t="n">
        <f aca="false">IF(D43&gt;=hwind,SQRT((G43-vxw)^2+(H43-vyw)^2+I43^2),J43)</f>
        <v>65.9438342076028</v>
      </c>
      <c r="L43" s="1" t="n">
        <f aca="false">J43/1.467</f>
        <v>63.5016361075597</v>
      </c>
      <c r="M43" s="70" t="n">
        <f aca="false">cd0+cdspin*(spin/1000)*EXP(-A43/(tau*146.7/K43))</f>
        <v>0.354646386426689</v>
      </c>
      <c r="N43" s="71" t="n">
        <f aca="false">(romega/K43)*EXP(-A43/(tau*146.7/K43))</f>
        <v>0.354405043670401</v>
      </c>
      <c r="O43" s="71" t="n">
        <f aca="false">cl2_*N43/(cl0+cl1_*N43)</f>
        <v>0.281547777305197</v>
      </c>
      <c r="P43" s="71" t="n">
        <f aca="false">IF(D43&gt;=hwind,vxw,0)</f>
        <v>0</v>
      </c>
      <c r="Q43" s="71" t="n">
        <f aca="false">IF(D43&gt;=hwind,vyw,0)</f>
        <v>29.34</v>
      </c>
      <c r="R43" s="70" t="n">
        <f aca="false">-const*$M43*$K43*(G43-P43)</f>
        <v>-0.0426659352240691</v>
      </c>
      <c r="S43" s="70" t="n">
        <f aca="false">-const*$M43*$K43*(H43-Q43)</f>
        <v>-7.43152208369978</v>
      </c>
      <c r="T43" s="70" t="n">
        <f aca="false">-const*$M43*$K43*I43</f>
        <v>-3.67396880553967</v>
      </c>
      <c r="U43" s="72" t="n">
        <f aca="false">omega*EXP(-A43/tau)*30/PI()</f>
        <v>1844.04316334595</v>
      </c>
      <c r="V43" s="70" t="n">
        <f aca="false">const*($O43/omega)*K43*(wy*I43-wz*(H43-Q43))</f>
        <v>3.01169698397817</v>
      </c>
      <c r="W43" s="70" t="n">
        <f aca="false">const*($O43/omega)*K43*(wz*(G43-P43)-wx*I43)</f>
        <v>-2.60384950526217</v>
      </c>
      <c r="X43" s="70" t="n">
        <f aca="false">const*($O43/omega)*K43*(wx*(H43-Q43)-wy*(G43-P43))</f>
        <v>5.23196283092285</v>
      </c>
      <c r="Y43" s="70" t="n">
        <f aca="false">R43+V43</f>
        <v>2.96903104875411</v>
      </c>
      <c r="Z43" s="70" t="n">
        <f aca="false">S43+W43</f>
        <v>-10.0353715889619</v>
      </c>
      <c r="AA43" s="70" t="n">
        <f aca="false">T43+X43-32.174</f>
        <v>-30.6160059746168</v>
      </c>
      <c r="AB43" s="0" t="n">
        <v>0</v>
      </c>
    </row>
    <row r="44" customFormat="false" ht="12.75" hidden="false" customHeight="false" outlineLevel="0" collapsed="false">
      <c r="A44" s="0" t="n">
        <f aca="false">A43+dt</f>
        <v>0.12</v>
      </c>
      <c r="B44" s="70" t="n">
        <f aca="false">B43+G43*dt+0.5*Y43*dt*dt</f>
        <v>0.0224251123931511</v>
      </c>
      <c r="C44" s="70" t="n">
        <f aca="false">C43+H43*dt+0.5*Z43*dt*dt</f>
        <v>11.6764258823071</v>
      </c>
      <c r="D44" s="70" t="n">
        <f aca="false">D43+I43*dt+0.5*AA43*dt*dt</f>
        <v>5.69142466039897</v>
      </c>
      <c r="E44" s="1" t="n">
        <f aca="false">SQRT(B44^2+C44^2)</f>
        <v>11.6764474165166</v>
      </c>
      <c r="F44" s="1" t="n">
        <f aca="false">ATAN2(C44,B44)*180/PI()</f>
        <v>0.110039041779491</v>
      </c>
      <c r="G44" s="69" t="n">
        <f aca="false">G43+Y43*dt</f>
        <v>0.369073671553733</v>
      </c>
      <c r="H44" s="69" t="n">
        <f aca="false">H43+Z43*dt</f>
        <v>88.3531973959784</v>
      </c>
      <c r="I44" s="69" t="n">
        <f aca="false">I43+AA43*dt</f>
        <v>28.9181819153711</v>
      </c>
      <c r="J44" s="1" t="n">
        <f aca="false">SQRT(G44^2+H44^2+I44^2)</f>
        <v>92.9660419226196</v>
      </c>
      <c r="K44" s="1" t="n">
        <f aca="false">IF(D44&gt;=hwind,SQRT((G44-vxw)^2+(H44-vyw)^2+I44^2),J44)</f>
        <v>65.7187562843535</v>
      </c>
      <c r="L44" s="1" t="n">
        <f aca="false">J44/1.467</f>
        <v>63.3715350529104</v>
      </c>
      <c r="M44" s="70" t="n">
        <f aca="false">cd0+cdspin*(spin/1000)*EXP(-A44/(tau*146.7/K44))</f>
        <v>0.354646363213322</v>
      </c>
      <c r="N44" s="71" t="n">
        <f aca="false">(romega/K44)*EXP(-A44/(tau*146.7/K44))</f>
        <v>0.355618680088405</v>
      </c>
      <c r="O44" s="71" t="n">
        <f aca="false">cl2_*N44/(cl0+cl1_*N44)</f>
        <v>0.281945675724379</v>
      </c>
      <c r="P44" s="71" t="n">
        <f aca="false">IF(D44&gt;=hwind,vxw,0)</f>
        <v>0</v>
      </c>
      <c r="Q44" s="71" t="n">
        <f aca="false">IF(D44&gt;=hwind,vyw,0)</f>
        <v>29.34</v>
      </c>
      <c r="R44" s="70" t="n">
        <f aca="false">-const*$M44*$K44*(G44-P44)</f>
        <v>-0.0462401145243688</v>
      </c>
      <c r="S44" s="70" t="n">
        <f aca="false">-const*$M44*$K44*(H44-Q44)</f>
        <v>-7.39358349391755</v>
      </c>
      <c r="T44" s="70" t="n">
        <f aca="false">-const*$M44*$K44*I44</f>
        <v>-3.62307080311095</v>
      </c>
      <c r="U44" s="72" t="n">
        <f aca="false">omega*EXP(-A44/tau)*30/PI()</f>
        <v>1844.04131930371</v>
      </c>
      <c r="V44" s="70" t="n">
        <f aca="false">const*($O44/omega)*K44*(wy*I44-wz*(H44-Q44))</f>
        <v>2.99653304437753</v>
      </c>
      <c r="W44" s="70" t="n">
        <f aca="false">const*($O44/omega)*K44*(wz*(G44-P44)-wx*I44)</f>
        <v>-2.57283830079035</v>
      </c>
      <c r="X44" s="70" t="n">
        <f aca="false">const*($O44/omega)*K44*(wx*(H44-Q44)-wy*(G44-P44))</f>
        <v>5.21213517160075</v>
      </c>
      <c r="Y44" s="70" t="n">
        <f aca="false">R44+V44</f>
        <v>2.95029292985316</v>
      </c>
      <c r="Z44" s="70" t="n">
        <f aca="false">S44+W44</f>
        <v>-9.9664217947079</v>
      </c>
      <c r="AA44" s="70" t="n">
        <f aca="false">T44+X44-32.174</f>
        <v>-30.5849356315102</v>
      </c>
      <c r="AB44" s="0" t="n">
        <v>0</v>
      </c>
    </row>
    <row r="45" customFormat="false" ht="12.75" hidden="false" customHeight="false" outlineLevel="0" collapsed="false">
      <c r="A45" s="0" t="n">
        <f aca="false">A44+dt</f>
        <v>0.13</v>
      </c>
      <c r="B45" s="70" t="n">
        <f aca="false">B44+G44*dt+0.5*Y44*dt*dt</f>
        <v>0.0262633637551811</v>
      </c>
      <c r="C45" s="70" t="n">
        <f aca="false">C44+H44*dt+0.5*Z44*dt*dt</f>
        <v>12.5594595351772</v>
      </c>
      <c r="D45" s="70" t="n">
        <f aca="false">D44+I44*dt+0.5*AA44*dt*dt</f>
        <v>5.97907723277111</v>
      </c>
      <c r="E45" s="1" t="n">
        <f aca="false">SQRT(B45^2+C45^2)</f>
        <v>12.5594869950977</v>
      </c>
      <c r="F45" s="1" t="n">
        <f aca="false">ATAN2(C45,B45)*180/PI()</f>
        <v>0.119812297767813</v>
      </c>
      <c r="G45" s="69" t="n">
        <f aca="false">G44+Y44*dt</f>
        <v>0.398576600852264</v>
      </c>
      <c r="H45" s="69" t="n">
        <f aca="false">H44+Z44*dt</f>
        <v>88.2535331780314</v>
      </c>
      <c r="I45" s="69" t="n">
        <f aca="false">I44+AA44*dt</f>
        <v>28.612332559056</v>
      </c>
      <c r="J45" s="1" t="n">
        <f aca="false">SQRT(G45^2+H45^2+I45^2)</f>
        <v>92.7766703227845</v>
      </c>
      <c r="K45" s="1" t="n">
        <f aca="false">IF(D45&gt;=hwind,SQRT((G45-vxw)^2+(H45-vyw)^2+I45^2),J45)</f>
        <v>65.4952580672507</v>
      </c>
      <c r="L45" s="1" t="n">
        <f aca="false">J45/1.467</f>
        <v>63.2424473911278</v>
      </c>
      <c r="M45" s="70" t="n">
        <f aca="false">cd0+cdspin*(spin/1000)*EXP(-A45/(tau*146.7/K45))</f>
        <v>0.354646340157658</v>
      </c>
      <c r="N45" s="71" t="n">
        <f aca="false">(romega/K45)*EXP(-A45/(tau*146.7/K45))</f>
        <v>0.356832052422748</v>
      </c>
      <c r="O45" s="71" t="n">
        <f aca="false">cl2_*N45/(cl0+cl1_*N45)</f>
        <v>0.282341896243119</v>
      </c>
      <c r="P45" s="71" t="n">
        <f aca="false">IF(D45&gt;=hwind,vxw,0)</f>
        <v>0</v>
      </c>
      <c r="Q45" s="71" t="n">
        <f aca="false">IF(D45&gt;=hwind,vyw,0)</f>
        <v>29.34</v>
      </c>
      <c r="R45" s="70" t="n">
        <f aca="false">-const*$M45*$K45*(G45-P45)</f>
        <v>-0.0497666180192383</v>
      </c>
      <c r="S45" s="70" t="n">
        <f aca="false">-const*$M45*$K45*(H45-Q45)</f>
        <v>-7.35599454550407</v>
      </c>
      <c r="T45" s="70" t="n">
        <f aca="false">-const*$M45*$K45*I45</f>
        <v>-3.57256051173398</v>
      </c>
      <c r="U45" s="72" t="n">
        <f aca="false">omega*EXP(-A45/tau)*30/PI()</f>
        <v>1844.03947526331</v>
      </c>
      <c r="V45" s="70" t="n">
        <f aca="false">const*($O45/omega)*K45*(wy*I45-wz*(H45-Q45))</f>
        <v>2.98146559966647</v>
      </c>
      <c r="W45" s="70" t="n">
        <f aca="false">const*($O45/omega)*K45*(wz*(G45-P45)-wx*I45)</f>
        <v>-2.54197165511457</v>
      </c>
      <c r="X45" s="70" t="n">
        <f aca="false">const*($O45/omega)*K45*(wx*(H45-Q45)-wy*(G45-P45))</f>
        <v>5.19245289457926</v>
      </c>
      <c r="Y45" s="70" t="n">
        <f aca="false">R45+V45</f>
        <v>2.93169898164723</v>
      </c>
      <c r="Z45" s="70" t="n">
        <f aca="false">S45+W45</f>
        <v>-9.89796620061864</v>
      </c>
      <c r="AA45" s="70" t="n">
        <f aca="false">T45+X45-32.174</f>
        <v>-30.5541076171547</v>
      </c>
      <c r="AB45" s="0" t="n">
        <v>0</v>
      </c>
    </row>
    <row r="46" customFormat="false" ht="12.75" hidden="false" customHeight="false" outlineLevel="0" collapsed="false">
      <c r="A46" s="0" t="n">
        <f aca="false">A45+dt</f>
        <v>0.14</v>
      </c>
      <c r="B46" s="70" t="n">
        <f aca="false">B45+G45*dt+0.5*Y45*dt*dt</f>
        <v>0.0303957147127861</v>
      </c>
      <c r="C46" s="70" t="n">
        <f aca="false">C45+H45*dt+0.5*Z45*dt*dt</f>
        <v>13.4414999686474</v>
      </c>
      <c r="D46" s="70" t="n">
        <f aca="false">D45+I45*dt+0.5*AA45*dt*dt</f>
        <v>6.26367285298081</v>
      </c>
      <c r="E46" s="1" t="n">
        <f aca="false">SQRT(B46^2+C46^2)</f>
        <v>13.4415343360281</v>
      </c>
      <c r="F46" s="1" t="n">
        <f aca="false">ATAN2(C46,B46)*180/PI()</f>
        <v>0.129564647089766</v>
      </c>
      <c r="G46" s="69" t="n">
        <f aca="false">G45+Y45*dt</f>
        <v>0.427893590668737</v>
      </c>
      <c r="H46" s="69" t="n">
        <f aca="false">H45+Z45*dt</f>
        <v>88.1545535160252</v>
      </c>
      <c r="I46" s="69" t="n">
        <f aca="false">I45+AA45*dt</f>
        <v>28.3067914828845</v>
      </c>
      <c r="J46" s="1" t="n">
        <f aca="false">SQRT(G46^2+H46^2+I46^2)</f>
        <v>92.5887835679365</v>
      </c>
      <c r="K46" s="1" t="n">
        <f aca="false">IF(D46&gt;=hwind,SQRT((G46-vxw)^2+(H46-vyw)^2+I46^2),J46)</f>
        <v>65.2733425087901</v>
      </c>
      <c r="L46" s="1" t="n">
        <f aca="false">J46/1.467</f>
        <v>63.1143718936172</v>
      </c>
      <c r="M46" s="70" t="n">
        <f aca="false">cd0+cdspin*(spin/1000)*EXP(-A46/(tau*146.7/K46))</f>
        <v>0.354646317257941</v>
      </c>
      <c r="N46" s="71" t="n">
        <f aca="false">(romega/K46)*EXP(-A46/(tau*146.7/K46))</f>
        <v>0.358045053657765</v>
      </c>
      <c r="O46" s="71" t="n">
        <f aca="false">cl2_*N46/(cl0+cl1_*N46)</f>
        <v>0.282736414687944</v>
      </c>
      <c r="P46" s="71" t="n">
        <f aca="false">IF(D46&gt;=hwind,vxw,0)</f>
        <v>0</v>
      </c>
      <c r="Q46" s="71" t="n">
        <f aca="false">IF(D46&gt;=hwind,vyw,0)</f>
        <v>29.34</v>
      </c>
      <c r="R46" s="70" t="n">
        <f aca="false">-const*$M46*$K46*(G46-P46)</f>
        <v>-0.0532461336017673</v>
      </c>
      <c r="S46" s="70" t="n">
        <f aca="false">-const*$M46*$K46*(H46-Q46)</f>
        <v>-7.31875317260127</v>
      </c>
      <c r="T46" s="70" t="n">
        <f aca="false">-const*$M46*$K46*I46</f>
        <v>-3.52243462861748</v>
      </c>
      <c r="U46" s="72" t="n">
        <f aca="false">omega*EXP(-A46/tau)*30/PI()</f>
        <v>1844.03763122476</v>
      </c>
      <c r="V46" s="70" t="n">
        <f aca="false">const*($O46/omega)*K46*(wy*I46-wz*(H46-Q46))</f>
        <v>2.96649432444115</v>
      </c>
      <c r="W46" s="70" t="n">
        <f aca="false">const*($O46/omega)*K46*(wz*(G46-P46)-wx*I46)</f>
        <v>-2.51124895263453</v>
      </c>
      <c r="X46" s="70" t="n">
        <f aca="false">const*($O46/omega)*K46*(wx*(H46-Q46)-wy*(G46-P46))</f>
        <v>5.17291555622401</v>
      </c>
      <c r="Y46" s="70" t="n">
        <f aca="false">R46+V46</f>
        <v>2.91324819083938</v>
      </c>
      <c r="Z46" s="70" t="n">
        <f aca="false">S46+W46</f>
        <v>-9.8300021252358</v>
      </c>
      <c r="AA46" s="70" t="n">
        <f aca="false">T46+X46-32.174</f>
        <v>-30.5235190723935</v>
      </c>
      <c r="AB46" s="0" t="n">
        <v>0</v>
      </c>
    </row>
    <row r="47" customFormat="false" ht="12.75" hidden="false" customHeight="false" outlineLevel="0" collapsed="false">
      <c r="A47" s="0" t="n">
        <f aca="false">A46+dt</f>
        <v>0.15</v>
      </c>
      <c r="B47" s="70" t="n">
        <f aca="false">B46+G46*dt+0.5*Y46*dt*dt</f>
        <v>0.0348203130290155</v>
      </c>
      <c r="C47" s="70" t="n">
        <f aca="false">C46+H46*dt+0.5*Z46*dt*dt</f>
        <v>14.3225540037014</v>
      </c>
      <c r="D47" s="70" t="n">
        <f aca="false">D46+I46*dt+0.5*AA46*dt*dt</f>
        <v>6.54521459185603</v>
      </c>
      <c r="E47" s="1" t="n">
        <f aca="false">SQRT(B47^2+C47^2)</f>
        <v>14.3225963303845</v>
      </c>
      <c r="F47" s="1" t="n">
        <f aca="false">ATAN2(C47,B47)*180/PI()</f>
        <v>0.139294503395757</v>
      </c>
      <c r="G47" s="69" t="n">
        <f aca="false">G46+Y46*dt</f>
        <v>0.45702607257713</v>
      </c>
      <c r="H47" s="69" t="n">
        <f aca="false">H46+Z46*dt</f>
        <v>88.0562534947728</v>
      </c>
      <c r="I47" s="69" t="n">
        <f aca="false">I46+AA46*dt</f>
        <v>28.0015562921605</v>
      </c>
      <c r="J47" s="1" t="n">
        <f aca="false">SQRT(G47^2+H47^2+I47^2)</f>
        <v>92.4023798781706</v>
      </c>
      <c r="K47" s="1" t="n">
        <f aca="false">IF(D47&gt;=hwind,SQRT((G47-vxw)^2+(H47-vyw)^2+I47^2),J47)</f>
        <v>65.0530126287513</v>
      </c>
      <c r="L47" s="1" t="n">
        <f aca="false">J47/1.467</f>
        <v>62.9873073470829</v>
      </c>
      <c r="M47" s="70" t="n">
        <f aca="false">cd0+cdspin*(spin/1000)*EXP(-A47/(tau*146.7/K47))</f>
        <v>0.354646294512412</v>
      </c>
      <c r="N47" s="71" t="n">
        <f aca="false">(romega/K47)*EXP(-A47/(tau*146.7/K47))</f>
        <v>0.359257574774652</v>
      </c>
      <c r="O47" s="71" t="n">
        <f aca="false">cl2_*N47/(cl0+cl1_*N47)</f>
        <v>0.283129206701943</v>
      </c>
      <c r="P47" s="71" t="n">
        <f aca="false">IF(D47&gt;=hwind,vxw,0)</f>
        <v>0</v>
      </c>
      <c r="Q47" s="71" t="n">
        <f aca="false">IF(D47&gt;=hwind,vyw,0)</f>
        <v>29.34</v>
      </c>
      <c r="R47" s="70" t="n">
        <f aca="false">-const*$M47*$K47*(G47-P47)</f>
        <v>-0.0566793428142774</v>
      </c>
      <c r="S47" s="70" t="n">
        <f aca="false">-const*$M47*$K47*(H47-Q47)</f>
        <v>-7.28185733875956</v>
      </c>
      <c r="T47" s="70" t="n">
        <f aca="false">-const*$M47*$K47*I47</f>
        <v>-3.47268986092429</v>
      </c>
      <c r="U47" s="72" t="n">
        <f aca="false">omega*EXP(-A47/tau)*30/PI()</f>
        <v>1844.03578718805</v>
      </c>
      <c r="V47" s="70" t="n">
        <f aca="false">const*($O47/omega)*K47*(wy*I47-wz*(H47-Q47))</f>
        <v>2.95161889698944</v>
      </c>
      <c r="W47" s="70" t="n">
        <f aca="false">const*($O47/omega)*K47*(wz*(G47-P47)-wx*I47)</f>
        <v>-2.48066957178001</v>
      </c>
      <c r="X47" s="70" t="n">
        <f aca="false">const*($O47/omega)*K47*(wx*(H47-Q47)-wy*(G47-P47))</f>
        <v>5.15352272264846</v>
      </c>
      <c r="Y47" s="70" t="n">
        <f aca="false">R47+V47</f>
        <v>2.89493955417516</v>
      </c>
      <c r="Z47" s="70" t="n">
        <f aca="false">S47+W47</f>
        <v>-9.76252691053958</v>
      </c>
      <c r="AA47" s="70" t="n">
        <f aca="false">T47+X47-32.174</f>
        <v>-30.4931671382758</v>
      </c>
      <c r="AB47" s="0" t="n">
        <v>0</v>
      </c>
    </row>
    <row r="48" customFormat="false" ht="12.75" hidden="false" customHeight="false" outlineLevel="0" collapsed="false">
      <c r="A48" s="0" t="n">
        <f aca="false">A47+dt</f>
        <v>0.16</v>
      </c>
      <c r="B48" s="70" t="n">
        <f aca="false">B47+G47*dt+0.5*Y47*dt*dt</f>
        <v>0.0395353207324955</v>
      </c>
      <c r="C48" s="70" t="n">
        <f aca="false">C47+H47*dt+0.5*Z47*dt*dt</f>
        <v>15.2026284123036</v>
      </c>
      <c r="D48" s="70" t="n">
        <f aca="false">D47+I47*dt+0.5*AA47*dt*dt</f>
        <v>6.82370549642072</v>
      </c>
      <c r="E48" s="1" t="n">
        <f aca="false">SQRT(B48^2+C48^2)</f>
        <v>15.202679819169</v>
      </c>
      <c r="F48" s="1" t="n">
        <f aca="false">ATAN2(C48,B48)*180/PI()</f>
        <v>0.149000676185502</v>
      </c>
      <c r="G48" s="69" t="n">
        <f aca="false">G47+Y47*dt</f>
        <v>0.485975468118882</v>
      </c>
      <c r="H48" s="69" t="n">
        <f aca="false">H47+Z47*dt</f>
        <v>87.9586282256674</v>
      </c>
      <c r="I48" s="69" t="n">
        <f aca="false">I47+AA47*dt</f>
        <v>27.6966246207778</v>
      </c>
      <c r="J48" s="1" t="n">
        <f aca="false">SQRT(G48^2+H48^2+I48^2)</f>
        <v>92.2174574952111</v>
      </c>
      <c r="K48" s="1" t="n">
        <f aca="false">IF(D48&gt;=hwind,SQRT((G48-vxw)^2+(H48-vyw)^2+I48^2),J48)</f>
        <v>64.8342715128265</v>
      </c>
      <c r="L48" s="1" t="n">
        <f aca="false">J48/1.467</f>
        <v>62.8612525529728</v>
      </c>
      <c r="M48" s="70" t="n">
        <f aca="false">cd0+cdspin*(spin/1000)*EXP(-A48/(tau*146.7/K48))</f>
        <v>0.354646271919306</v>
      </c>
      <c r="N48" s="71" t="n">
        <f aca="false">(romega/K48)*EXP(-A48/(tau*146.7/K48))</f>
        <v>0.360469504745356</v>
      </c>
      <c r="O48" s="71" t="n">
        <f aca="false">cl2_*N48/(cl0+cl1_*N48)</f>
        <v>0.283520247747864</v>
      </c>
      <c r="P48" s="71" t="n">
        <f aca="false">IF(D48&gt;=hwind,vxw,0)</f>
        <v>0</v>
      </c>
      <c r="Q48" s="71" t="n">
        <f aca="false">IF(D48&gt;=hwind,vyw,0)</f>
        <v>29.34</v>
      </c>
      <c r="R48" s="70" t="n">
        <f aca="false">-const*$M48*$K48*(G48-P48)</f>
        <v>-0.0600669209322805</v>
      </c>
      <c r="S48" s="70" t="n">
        <f aca="false">-const*$M48*$K48*(H48-Q48)</f>
        <v>-7.24530503652619</v>
      </c>
      <c r="T48" s="70" t="n">
        <f aca="false">-const*$M48*$K48*I48</f>
        <v>-3.42332292538754</v>
      </c>
      <c r="U48" s="72" t="n">
        <f aca="false">omega*EXP(-A48/tau)*30/PI()</f>
        <v>1844.03394315318</v>
      </c>
      <c r="V48" s="70" t="n">
        <f aca="false">const*($O48/omega)*K48*(wy*I48-wz*(H48-Q48))</f>
        <v>2.93683899919712</v>
      </c>
      <c r="W48" s="70" t="n">
        <f aca="false">const*($O48/omega)*K48*(wz*(G48-P48)-wx*I48)</f>
        <v>-2.45023288484692</v>
      </c>
      <c r="X48" s="70" t="n">
        <f aca="false">const*($O48/omega)*K48*(wx*(H48-Q48)-wy*(G48-P48))</f>
        <v>5.13427396958121</v>
      </c>
      <c r="Y48" s="70" t="n">
        <f aca="false">R48+V48</f>
        <v>2.87677207826484</v>
      </c>
      <c r="Z48" s="70" t="n">
        <f aca="false">S48+W48</f>
        <v>-9.69553792137311</v>
      </c>
      <c r="AA48" s="70" t="n">
        <f aca="false">T48+X48-32.174</f>
        <v>-30.4630489558063</v>
      </c>
      <c r="AB48" s="0" t="n">
        <v>0</v>
      </c>
    </row>
    <row r="49" customFormat="false" ht="12.75" hidden="false" customHeight="false" outlineLevel="0" collapsed="false">
      <c r="A49" s="0" t="n">
        <f aca="false">A48+dt</f>
        <v>0.17</v>
      </c>
      <c r="B49" s="70" t="n">
        <f aca="false">B48+G48*dt+0.5*Y48*dt*dt</f>
        <v>0.0445389140175976</v>
      </c>
      <c r="C49" s="70" t="n">
        <f aca="false">C48+H48*dt+0.5*Z48*dt*dt</f>
        <v>16.0817299176642</v>
      </c>
      <c r="D49" s="70" t="n">
        <f aca="false">D48+I48*dt+0.5*AA48*dt*dt</f>
        <v>7.09914859018071</v>
      </c>
      <c r="E49" s="1" t="n">
        <f aca="false">SQRT(B49^2+C49^2)</f>
        <v>16.0817915935868</v>
      </c>
      <c r="F49" s="1" t="n">
        <f aca="false">ATAN2(C49,B49)*180/PI()</f>
        <v>0.1586822615345</v>
      </c>
      <c r="G49" s="69" t="n">
        <f aca="false">G48+Y48*dt</f>
        <v>0.514743188901531</v>
      </c>
      <c r="H49" s="69" t="n">
        <f aca="false">H48+Z48*dt</f>
        <v>87.8616728464537</v>
      </c>
      <c r="I49" s="69" t="n">
        <f aca="false">I48+AA48*dt</f>
        <v>27.3919941312197</v>
      </c>
      <c r="J49" s="1" t="n">
        <f aca="false">SQRT(G49^2+H49^2+I49^2)</f>
        <v>92.0340146815978</v>
      </c>
      <c r="K49" s="1" t="n">
        <f aca="false">IF(D49&gt;=hwind,SQRT((G49-vxw)^2+(H49-vyw)^2+I49^2),J49)</f>
        <v>64.617122311216</v>
      </c>
      <c r="L49" s="1" t="n">
        <f aca="false">J49/1.467</f>
        <v>62.7362063269242</v>
      </c>
      <c r="M49" s="70" t="n">
        <f aca="false">cd0+cdspin*(spin/1000)*EXP(-A49/(tau*146.7/K49))</f>
        <v>0.354646249476855</v>
      </c>
      <c r="N49" s="71" t="n">
        <f aca="false">(romega/K49)*EXP(-A49/(tau*146.7/K49))</f>
        <v>0.361680730527526</v>
      </c>
      <c r="O49" s="71" t="n">
        <f aca="false">cl2_*N49/(cl0+cl1_*N49)</f>
        <v>0.283909513111362</v>
      </c>
      <c r="P49" s="71" t="n">
        <f aca="false">IF(D49&gt;=hwind,vxw,0)</f>
        <v>0</v>
      </c>
      <c r="Q49" s="71" t="n">
        <f aca="false">IF(D49&gt;=hwind,vyw,0)</f>
        <v>29.34</v>
      </c>
      <c r="R49" s="70" t="n">
        <f aca="false">-const*$M49*$K49*(G49-P49)</f>
        <v>-0.0634095370468361</v>
      </c>
      <c r="S49" s="70" t="n">
        <f aca="false">-const*$M49*$K49*(H49-Q49)</f>
        <v>-7.20909428703466</v>
      </c>
      <c r="T49" s="70" t="n">
        <f aca="false">-const*$M49*$K49*I49</f>
        <v>-3.37433054793186</v>
      </c>
      <c r="U49" s="72" t="n">
        <f aca="false">omega*EXP(-A49/tau)*30/PI()</f>
        <v>1844.03209912016</v>
      </c>
      <c r="V49" s="70" t="n">
        <f aca="false">const*($O49/omega)*K49*(wy*I49-wz*(H49-Q49))</f>
        <v>2.92215431645318</v>
      </c>
      <c r="W49" s="70" t="n">
        <f aca="false">const*($O49/omega)*K49*(wz*(G49-P49)-wx*I49)</f>
        <v>-2.41993825783406</v>
      </c>
      <c r="X49" s="70" t="n">
        <f aca="false">const*($O49/omega)*K49*(wx*(H49-Q49)-wy*(G49-P49))</f>
        <v>5.11516888223097</v>
      </c>
      <c r="Y49" s="70" t="n">
        <f aca="false">R49+V49</f>
        <v>2.85874477940635</v>
      </c>
      <c r="Z49" s="70" t="n">
        <f aca="false">S49+W49</f>
        <v>-9.62903254486872</v>
      </c>
      <c r="AA49" s="70" t="n">
        <f aca="false">T49+X49-32.174</f>
        <v>-30.4331616657009</v>
      </c>
      <c r="AB49" s="0" t="n">
        <v>0</v>
      </c>
    </row>
    <row r="50" customFormat="false" ht="12.75" hidden="false" customHeight="false" outlineLevel="0" collapsed="false">
      <c r="A50" s="0" t="n">
        <f aca="false">A49+dt</f>
        <v>0.18</v>
      </c>
      <c r="B50" s="70" t="n">
        <f aca="false">B49+G49*dt+0.5*Y49*dt*dt</f>
        <v>0.0498292831455832</v>
      </c>
      <c r="C50" s="70" t="n">
        <f aca="false">C49+H49*dt+0.5*Z49*dt*dt</f>
        <v>16.9598651945015</v>
      </c>
      <c r="D50" s="70" t="n">
        <f aca="false">D49+I49*dt+0.5*AA49*dt*dt</f>
        <v>7.37154687340962</v>
      </c>
      <c r="E50" s="1" t="n">
        <f aca="false">SQRT(B50^2+C50^2)</f>
        <v>16.9599383953222</v>
      </c>
      <c r="F50" s="1" t="n">
        <f aca="false">ATAN2(C50,B50)*180/PI()</f>
        <v>0.168338567120032</v>
      </c>
      <c r="G50" s="69" t="n">
        <f aca="false">G49+Y49*dt</f>
        <v>0.543330636695594</v>
      </c>
      <c r="H50" s="69" t="n">
        <f aca="false">H49+Z49*dt</f>
        <v>87.765382521005</v>
      </c>
      <c r="I50" s="69" t="n">
        <f aca="false">I49+AA49*dt</f>
        <v>27.0876625145627</v>
      </c>
      <c r="J50" s="1" t="n">
        <f aca="false">SQRT(G50^2+H50^2+I50^2)</f>
        <v>91.8520497198726</v>
      </c>
      <c r="K50" s="1" t="n">
        <f aca="false">IF(D50&gt;=hwind,SQRT((G50-vxw)^2+(H50-vyw)^2+I50^2),J50)</f>
        <v>64.4015682371895</v>
      </c>
      <c r="L50" s="1" t="n">
        <f aca="false">J50/1.467</f>
        <v>62.612167498209</v>
      </c>
      <c r="M50" s="70" t="n">
        <f aca="false">cd0+cdspin*(spin/1000)*EXP(-A50/(tau*146.7/K50))</f>
        <v>0.354646227183283</v>
      </c>
      <c r="N50" s="71" t="n">
        <f aca="false">(romega/K50)*EXP(-A50/(tau*146.7/K50))</f>
        <v>0.362891137060571</v>
      </c>
      <c r="O50" s="71" t="n">
        <f aca="false">cl2_*N50/(cl0+cl1_*N50)</f>
        <v>0.284296977904404</v>
      </c>
      <c r="P50" s="71" t="n">
        <f aca="false">IF(D50&gt;=hwind,vxw,0)</f>
        <v>0</v>
      </c>
      <c r="Q50" s="71" t="n">
        <f aca="false">IF(D50&gt;=hwind,vyw,0)</f>
        <v>29.34</v>
      </c>
      <c r="R50" s="70" t="n">
        <f aca="false">-const*$M50*$K50*(G50-P50)</f>
        <v>-0.0667078541453204</v>
      </c>
      <c r="S50" s="70" t="n">
        <f aca="false">-const*$M50*$K50*(H50-Q50)</f>
        <v>-7.17322313959506</v>
      </c>
      <c r="T50" s="70" t="n">
        <f aca="false">-const*$M50*$K50*I50</f>
        <v>-3.32570946329955</v>
      </c>
      <c r="U50" s="72" t="n">
        <f aca="false">omega*EXP(-A50/tau)*30/PI()</f>
        <v>1844.03025508898</v>
      </c>
      <c r="V50" s="70" t="n">
        <f aca="false">const*($O50/omega)*K50*(wy*I50-wz*(H50-Q50))</f>
        <v>2.90756453755405</v>
      </c>
      <c r="W50" s="70" t="n">
        <f aca="false">const*($O50/omega)*K50*(wz*(G50-P50)-wx*I50)</f>
        <v>-2.38978505028087</v>
      </c>
      <c r="X50" s="70" t="n">
        <f aca="false">const*($O50/omega)*K50*(wx*(H50-Q50)-wy*(G50-P50))</f>
        <v>5.09620705514924</v>
      </c>
      <c r="Y50" s="70" t="n">
        <f aca="false">R50+V50</f>
        <v>2.84085668340873</v>
      </c>
      <c r="Z50" s="70" t="n">
        <f aca="false">S50+W50</f>
        <v>-9.56300818987592</v>
      </c>
      <c r="AA50" s="70" t="n">
        <f aca="false">T50+X50-32.174</f>
        <v>-30.4035024081503</v>
      </c>
      <c r="AB50" s="0" t="n">
        <v>0</v>
      </c>
    </row>
    <row r="51" customFormat="false" ht="12.75" hidden="false" customHeight="false" outlineLevel="0" collapsed="false">
      <c r="A51" s="0" t="n">
        <f aca="false">A50+dt</f>
        <v>0.19</v>
      </c>
      <c r="B51" s="70" t="n">
        <f aca="false">B50+G50*dt+0.5*Y50*dt*dt</f>
        <v>0.0554046323467096</v>
      </c>
      <c r="C51" s="70" t="n">
        <f aca="false">C50+H50*dt+0.5*Z50*dt*dt</f>
        <v>17.8370408693021</v>
      </c>
      <c r="D51" s="70" t="n">
        <f aca="false">D50+I50*dt+0.5*AA50*dt*dt</f>
        <v>7.64090332343484</v>
      </c>
      <c r="E51" s="1" t="n">
        <f aca="false">SQRT(B51^2+C51^2)</f>
        <v>17.8371269168114</v>
      </c>
      <c r="F51" s="1" t="n">
        <f aca="false">ATAN2(C51,B51)*180/PI()</f>
        <v>0.17796905961062</v>
      </c>
      <c r="G51" s="69" t="n">
        <f aca="false">G50+Y50*dt</f>
        <v>0.571739203529681</v>
      </c>
      <c r="H51" s="69" t="n">
        <f aca="false">H50+Z50*dt</f>
        <v>87.6697524391063</v>
      </c>
      <c r="I51" s="69" t="n">
        <f aca="false">I50+AA50*dt</f>
        <v>26.7836274904812</v>
      </c>
      <c r="J51" s="1" t="n">
        <f aca="false">SQRT(G51^2+H51^2+I51^2)</f>
        <v>91.6715609117675</v>
      </c>
      <c r="K51" s="1" t="n">
        <f aca="false">IF(D51&gt;=hwind,SQRT((G51-vxw)^2+(H51-vyw)^2+I51^2),J51)</f>
        <v>64.1876125656122</v>
      </c>
      <c r="L51" s="1" t="n">
        <f aca="false">J51/1.467</f>
        <v>62.4891349091803</v>
      </c>
      <c r="M51" s="70" t="n">
        <f aca="false">cd0+cdspin*(spin/1000)*EXP(-A51/(tau*146.7/K51))</f>
        <v>0.354646205036811</v>
      </c>
      <c r="N51" s="71" t="n">
        <f aca="false">(romega/K51)*EXP(-A51/(tau*146.7/K51))</f>
        <v>0.364100607262878</v>
      </c>
      <c r="O51" s="71" t="n">
        <f aca="false">cl2_*N51/(cl0+cl1_*N51)</f>
        <v>0.284682617068833</v>
      </c>
      <c r="P51" s="71" t="n">
        <f aca="false">IF(D51&gt;=hwind,vxw,0)</f>
        <v>0</v>
      </c>
      <c r="Q51" s="71" t="n">
        <f aca="false">IF(D51&gt;=hwind,vyw,0)</f>
        <v>29.34</v>
      </c>
      <c r="R51" s="70" t="n">
        <f aca="false">-const*$M51*$K51*(G51-P51)</f>
        <v>-0.0699625291906203</v>
      </c>
      <c r="S51" s="70" t="n">
        <f aca="false">-const*$M51*$K51*(H51-Q51)</f>
        <v>-7.13768967128518</v>
      </c>
      <c r="T51" s="70" t="n">
        <f aca="false">-const*$M51*$K51*I51</f>
        <v>-3.27745641468193</v>
      </c>
      <c r="U51" s="72" t="n">
        <f aca="false">omega*EXP(-A51/tau)*30/PI()</f>
        <v>1844.02841105965</v>
      </c>
      <c r="V51" s="70" t="n">
        <f aca="false">const*($O51/omega)*K51*(wy*I51-wz*(H51-Q51))</f>
        <v>2.89306935460689</v>
      </c>
      <c r="W51" s="70" t="n">
        <f aca="false">const*($O51/omega)*K51*(wz*(G51-P51)-wx*I51)</f>
        <v>-2.35977261510602</v>
      </c>
      <c r="X51" s="70" t="n">
        <f aca="false">const*($O51/omega)*K51*(wx*(H51-Q51)-wy*(G51-P51))</f>
        <v>5.07738809209052</v>
      </c>
      <c r="Y51" s="70" t="n">
        <f aca="false">R51+V51</f>
        <v>2.82310682541627</v>
      </c>
      <c r="Z51" s="70" t="n">
        <f aca="false">S51+W51</f>
        <v>-9.4974622863912</v>
      </c>
      <c r="AA51" s="70" t="n">
        <f aca="false">T51+X51-32.174</f>
        <v>-30.3740683225914</v>
      </c>
      <c r="AB51" s="0" t="n">
        <v>0</v>
      </c>
    </row>
    <row r="52" customFormat="false" ht="12.75" hidden="false" customHeight="false" outlineLevel="0" collapsed="false">
      <c r="A52" s="0" t="n">
        <f aca="false">A51+dt</f>
        <v>0.2</v>
      </c>
      <c r="B52" s="70" t="n">
        <f aca="false">B51+G51*dt+0.5*Y51*dt*dt</f>
        <v>0.0612631797232772</v>
      </c>
      <c r="C52" s="70" t="n">
        <f aca="false">C51+H51*dt+0.5*Z51*dt*dt</f>
        <v>18.7132635205788</v>
      </c>
      <c r="D52" s="70" t="n">
        <f aca="false">D51+I51*dt+0.5*AA51*dt*dt</f>
        <v>7.90722089492353</v>
      </c>
      <c r="E52" s="1" t="n">
        <f aca="false">SQRT(B52^2+C52^2)</f>
        <v>18.713363801514</v>
      </c>
      <c r="F52" s="1" t="n">
        <f aca="false">ATAN2(C52,B52)*180/PI()</f>
        <v>0.187573327005112</v>
      </c>
      <c r="G52" s="69" t="n">
        <f aca="false">G51+Y51*dt</f>
        <v>0.599970271783844</v>
      </c>
      <c r="H52" s="69" t="n">
        <f aca="false">H51+Z51*dt</f>
        <v>87.5747778162423</v>
      </c>
      <c r="I52" s="69" t="n">
        <f aca="false">I51+AA51*dt</f>
        <v>26.4798868072553</v>
      </c>
      <c r="J52" s="1" t="n">
        <f aca="false">SQRT(G52^2+H52^2+I52^2)</f>
        <v>91.4925465773922</v>
      </c>
      <c r="K52" s="1" t="n">
        <f aca="false">IF(D52&gt;=hwind,SQRT((G52-vxw)^2+(H52-vyw)^2+I52^2),J52)</f>
        <v>63.9752586314365</v>
      </c>
      <c r="L52" s="1" t="n">
        <f aca="false">J52/1.467</f>
        <v>62.3671074147186</v>
      </c>
      <c r="M52" s="70" t="n">
        <f aca="false">cd0+cdspin*(spin/1000)*EXP(-A52/(tau*146.7/K52))</f>
        <v>0.354646183035655</v>
      </c>
      <c r="N52" s="71" t="n">
        <f aca="false">(romega/K52)*EXP(-A52/(tau*146.7/K52))</f>
        <v>0.365309022030226</v>
      </c>
      <c r="O52" s="71" t="n">
        <f aca="false">cl2_*N52/(cl0+cl1_*N52)</f>
        <v>0.285066405380098</v>
      </c>
      <c r="P52" s="71" t="n">
        <f aca="false">IF(D52&gt;=hwind,vxw,0)</f>
        <v>0</v>
      </c>
      <c r="Q52" s="71" t="n">
        <f aca="false">IF(D52&gt;=hwind,vyw,0)</f>
        <v>29.34</v>
      </c>
      <c r="R52" s="70" t="n">
        <f aca="false">-const*$M52*$K52*(G52-P52)</f>
        <v>-0.0731742131987651</v>
      </c>
      <c r="S52" s="70" t="n">
        <f aca="false">-const*$M52*$K52*(H52-Q52)</f>
        <v>-7.10249198654242</v>
      </c>
      <c r="T52" s="70" t="n">
        <f aca="false">-const*$M52*$K52*I52</f>
        <v>-3.2295681533557</v>
      </c>
      <c r="U52" s="72" t="n">
        <f aca="false">omega*EXP(-A52/tau)*30/PI()</f>
        <v>1844.02656703216</v>
      </c>
      <c r="V52" s="70" t="n">
        <f aca="false">const*($O52/omega)*K52*(wy*I52-wz*(H52-Q52))</f>
        <v>2.87866846293186</v>
      </c>
      <c r="W52" s="70" t="n">
        <f aca="false">const*($O52/omega)*K52*(wz*(G52-P52)-wx*I52)</f>
        <v>-2.32990029844722</v>
      </c>
      <c r="X52" s="70" t="n">
        <f aca="false">const*($O52/omega)*K52*(wx*(H52-Q52)-wy*(G52-P52))</f>
        <v>5.05871160587013</v>
      </c>
      <c r="Y52" s="70" t="n">
        <f aca="false">R52+V52</f>
        <v>2.8054942497331</v>
      </c>
      <c r="Z52" s="70" t="n">
        <f aca="false">S52+W52</f>
        <v>-9.43239228498964</v>
      </c>
      <c r="AA52" s="70" t="n">
        <f aca="false">T52+X52-32.174</f>
        <v>-30.3448565474856</v>
      </c>
      <c r="AB52" s="0" t="n">
        <v>0</v>
      </c>
    </row>
    <row r="53" customFormat="false" ht="12.75" hidden="false" customHeight="false" outlineLevel="0" collapsed="false">
      <c r="A53" s="0" t="n">
        <f aca="false">A52+dt</f>
        <v>0.21</v>
      </c>
      <c r="B53" s="70" t="n">
        <f aca="false">B52+G52*dt+0.5*Y52*dt*dt</f>
        <v>0.0674031571536023</v>
      </c>
      <c r="C53" s="70" t="n">
        <f aca="false">C52+H52*dt+0.5*Z52*dt*dt</f>
        <v>19.588539679127</v>
      </c>
      <c r="D53" s="70" t="n">
        <f aca="false">D52+I52*dt+0.5*AA52*dt*dt</f>
        <v>8.1705025201687</v>
      </c>
      <c r="E53" s="1" t="n">
        <f aca="false">SQRT(B53^2+C53^2)</f>
        <v>19.5886556441816</v>
      </c>
      <c r="F53" s="1" t="n">
        <f aca="false">ATAN2(C53,B53)*180/PI()</f>
        <v>0.197151051189468</v>
      </c>
      <c r="G53" s="69" t="n">
        <f aca="false">G52+Y52*dt</f>
        <v>0.628025214281175</v>
      </c>
      <c r="H53" s="69" t="n">
        <f aca="false">H52+Z52*dt</f>
        <v>87.4804538933924</v>
      </c>
      <c r="I53" s="69" t="n">
        <f aca="false">I52+AA52*dt</f>
        <v>26.1764382417804</v>
      </c>
      <c r="J53" s="1" t="n">
        <f aca="false">SQRT(G53^2+H53^2+I53^2)</f>
        <v>91.315005054424</v>
      </c>
      <c r="K53" s="1" t="n">
        <f aca="false">IF(D53&gt;=hwind,SQRT((G53-vxw)^2+(H53-vyw)^2+I53^2),J53)</f>
        <v>63.7645098281576</v>
      </c>
      <c r="L53" s="1" t="n">
        <f aca="false">J53/1.467</f>
        <v>62.2460838816796</v>
      </c>
      <c r="M53" s="70" t="n">
        <f aca="false">cd0+cdspin*(spin/1000)*EXP(-A53/(tau*146.7/K53))</f>
        <v>0.354646161178024</v>
      </c>
      <c r="N53" s="71" t="n">
        <f aca="false">(romega/K53)*EXP(-A53/(tau*146.7/K53))</f>
        <v>0.366516260235433</v>
      </c>
      <c r="O53" s="71" t="n">
        <f aca="false">cl2_*N53/(cl0+cl1_*N53)</f>
        <v>0.285448317451139</v>
      </c>
      <c r="P53" s="71" t="n">
        <f aca="false">IF(D53&gt;=hwind,vxw,0)</f>
        <v>0</v>
      </c>
      <c r="Q53" s="71" t="n">
        <f aca="false">IF(D53&gt;=hwind,vyw,0)</f>
        <v>29.34</v>
      </c>
      <c r="R53" s="70" t="n">
        <f aca="false">-const*$M53*$K53*(G53-P53)</f>
        <v>-0.0763435513150068</v>
      </c>
      <c r="S53" s="70" t="n">
        <f aca="false">-const*$M53*$K53*(H53-Q53)</f>
        <v>-7.0676282167562</v>
      </c>
      <c r="T53" s="70" t="n">
        <f aca="false">-const*$M53*$K53*I53</f>
        <v>-3.18204143832474</v>
      </c>
      <c r="U53" s="72" t="n">
        <f aca="false">omega*EXP(-A53/tau)*30/PI()</f>
        <v>1844.02472300652</v>
      </c>
      <c r="V53" s="70" t="n">
        <f aca="false">const*($O53/omega)*K53*(wy*I53-wz*(H53-Q53))</f>
        <v>2.86436156096336</v>
      </c>
      <c r="W53" s="70" t="n">
        <f aca="false">const*($O53/omega)*K53*(wz*(G53-P53)-wx*I53)</f>
        <v>-2.30016743950208</v>
      </c>
      <c r="X53" s="70" t="n">
        <f aca="false">const*($O53/omega)*K53*(wx*(H53-Q53)-wy*(G53-P53))</f>
        <v>5.04017721821946</v>
      </c>
      <c r="Y53" s="70" t="n">
        <f aca="false">R53+V53</f>
        <v>2.78801800964836</v>
      </c>
      <c r="Z53" s="70" t="n">
        <f aca="false">S53+W53</f>
        <v>-9.36779565625828</v>
      </c>
      <c r="AA53" s="70" t="n">
        <f aca="false">T53+X53-32.174</f>
        <v>-30.3158642201053</v>
      </c>
      <c r="AB53" s="0" t="n">
        <v>0</v>
      </c>
    </row>
    <row r="54" customFormat="false" ht="12.75" hidden="false" customHeight="false" outlineLevel="0" collapsed="false">
      <c r="A54" s="0" t="n">
        <f aca="false">A53+dt</f>
        <v>0.22</v>
      </c>
      <c r="B54" s="70" t="n">
        <f aca="false">B53+G53*dt+0.5*Y53*dt*dt</f>
        <v>0.0738228101968965</v>
      </c>
      <c r="C54" s="70" t="n">
        <f aca="false">C53+H53*dt+0.5*Z53*dt*dt</f>
        <v>20.4628758282781</v>
      </c>
      <c r="D54" s="70" t="n">
        <f aca="false">D53+I53*dt+0.5*AA53*dt*dt</f>
        <v>8.4307511093755</v>
      </c>
      <c r="E54" s="1" t="n">
        <f aca="false">SQRT(B54^2+C54^2)</f>
        <v>20.4630089911243</v>
      </c>
      <c r="F54" s="1" t="n">
        <f aca="false">ATAN2(C54,B54)*180/PI()</f>
        <v>0.206701987616994</v>
      </c>
      <c r="G54" s="69" t="n">
        <f aca="false">G53+Y53*dt</f>
        <v>0.655905394377659</v>
      </c>
      <c r="H54" s="69" t="n">
        <f aca="false">H53+Z53*dt</f>
        <v>87.3867759368298</v>
      </c>
      <c r="I54" s="69" t="n">
        <f aca="false">I53+AA53*dt</f>
        <v>25.8732795995794</v>
      </c>
      <c r="J54" s="1" t="n">
        <f aca="false">SQRT(G54^2+H54^2+I54^2)</f>
        <v>91.1389346972966</v>
      </c>
      <c r="K54" s="1" t="n">
        <f aca="false">IF(D54&gt;=hwind,SQRT((G54-vxw)^2+(H54-vyw)^2+I54^2),J54)</f>
        <v>63.5553696062332</v>
      </c>
      <c r="L54" s="1" t="n">
        <f aca="false">J54/1.467</f>
        <v>62.1260631883412</v>
      </c>
      <c r="M54" s="70" t="n">
        <f aca="false">cd0+cdspin*(spin/1000)*EXP(-A54/(tau*146.7/K54))</f>
        <v>0.354646139462123</v>
      </c>
      <c r="N54" s="71" t="n">
        <f aca="false">(romega/K54)*EXP(-A54/(tau*146.7/K54))</f>
        <v>0.367722198729303</v>
      </c>
      <c r="O54" s="71" t="n">
        <f aca="false">cl2_*N54/(cl0+cl1_*N54)</f>
        <v>0.285828327736443</v>
      </c>
      <c r="P54" s="71" t="n">
        <f aca="false">IF(D54&gt;=hwind,vxw,0)</f>
        <v>0</v>
      </c>
      <c r="Q54" s="71" t="n">
        <f aca="false">IF(D54&gt;=hwind,vyw,0)</f>
        <v>29.34</v>
      </c>
      <c r="R54" s="70" t="n">
        <f aca="false">-const*$M54*$K54*(G54-P54)</f>
        <v>-0.0794711828883618</v>
      </c>
      <c r="S54" s="70" t="n">
        <f aca="false">-const*$M54*$K54*(H54-Q54)</f>
        <v>-7.033096519861</v>
      </c>
      <c r="T54" s="70" t="n">
        <f aca="false">-const*$M54*$K54*I54</f>
        <v>-3.13487303596711</v>
      </c>
      <c r="U54" s="72" t="n">
        <f aca="false">omega*EXP(-A54/tau)*30/PI()</f>
        <v>1844.02287898272</v>
      </c>
      <c r="V54" s="70" t="n">
        <f aca="false">const*($O54/omega)*K54*(wy*I54-wz*(H54-Q54))</f>
        <v>2.8501483501503</v>
      </c>
      <c r="W54" s="70" t="n">
        <f aca="false">const*($O54/omega)*K54*(wz*(G54-P54)-wx*I54)</f>
        <v>-2.27057337037041</v>
      </c>
      <c r="X54" s="70" t="n">
        <f aca="false">const*($O54/omega)*K54*(wx*(H54-Q54)-wy*(G54-P54))</f>
        <v>5.02178455963875</v>
      </c>
      <c r="Y54" s="70" t="n">
        <f aca="false">R54+V54</f>
        <v>2.77067716726194</v>
      </c>
      <c r="Z54" s="70" t="n">
        <f aca="false">S54+W54</f>
        <v>-9.30366989023141</v>
      </c>
      <c r="AA54" s="70" t="n">
        <f aca="false">T54+X54-32.174</f>
        <v>-30.2870884763284</v>
      </c>
      <c r="AB54" s="0" t="n">
        <v>0</v>
      </c>
    </row>
    <row r="55" customFormat="false" ht="12.75" hidden="false" customHeight="false" outlineLevel="0" collapsed="false">
      <c r="A55" s="0" t="n">
        <f aca="false">A54+dt</f>
        <v>0.23</v>
      </c>
      <c r="B55" s="70" t="n">
        <f aca="false">B54+G54*dt+0.5*Y54*dt*dt</f>
        <v>0.0805203979990362</v>
      </c>
      <c r="C55" s="70" t="n">
        <f aca="false">C54+H54*dt+0.5*Z54*dt*dt</f>
        <v>21.3362784041519</v>
      </c>
      <c r="D55" s="70" t="n">
        <f aca="false">D54+I54*dt+0.5*AA54*dt*dt</f>
        <v>8.68796955094748</v>
      </c>
      <c r="E55" s="1" t="n">
        <f aca="false">SQRT(B55^2+C55^2)</f>
        <v>21.3364303404757</v>
      </c>
      <c r="F55" s="1" t="n">
        <f aca="false">ATAN2(C55,B55)*180/PI()</f>
        <v>0.216225950044247</v>
      </c>
      <c r="G55" s="69" t="n">
        <f aca="false">G54+Y54*dt</f>
        <v>0.683612166050278</v>
      </c>
      <c r="H55" s="69" t="n">
        <f aca="false">H54+Z54*dt</f>
        <v>87.2937392379275</v>
      </c>
      <c r="I55" s="69" t="n">
        <f aca="false">I54+AA54*dt</f>
        <v>25.5704087148161</v>
      </c>
      <c r="J55" s="1" t="n">
        <f aca="false">SQRT(G55^2+H55^2+I55^2)</f>
        <v>90.9643338763914</v>
      </c>
      <c r="K55" s="1" t="n">
        <f aca="false">IF(D55&gt;=hwind,SQRT((G55-vxw)^2+(H55-vyw)^2+I55^2),J55)</f>
        <v>63.3478414714662</v>
      </c>
      <c r="L55" s="1" t="n">
        <f aca="false">J55/1.467</f>
        <v>62.0070442238523</v>
      </c>
      <c r="M55" s="70" t="n">
        <f aca="false">cd0+cdspin*(spin/1000)*EXP(-A55/(tau*146.7/K55))</f>
        <v>0.354646117886151</v>
      </c>
      <c r="N55" s="71" t="n">
        <f aca="false">(romega/K55)*EXP(-A55/(tau*146.7/K55))</f>
        <v>0.368926712342886</v>
      </c>
      <c r="O55" s="71" t="n">
        <f aca="false">cl2_*N55/(cl0+cl1_*N55)</f>
        <v>0.286206410536275</v>
      </c>
      <c r="P55" s="71" t="n">
        <f aca="false">IF(D55&gt;=hwind,vxw,0)</f>
        <v>0</v>
      </c>
      <c r="Q55" s="71" t="n">
        <f aca="false">IF(D55&gt;=hwind,vyw,0)</f>
        <v>29.34</v>
      </c>
      <c r="R55" s="70" t="n">
        <f aca="false">-const*$M55*$K55*(G55-P55)</f>
        <v>-0.0825577415446251</v>
      </c>
      <c r="S55" s="70" t="n">
        <f aca="false">-const*$M55*$K55*(H55-Q55)</f>
        <v>-6.99889507992976</v>
      </c>
      <c r="T55" s="70" t="n">
        <f aca="false">-const*$M55*$K55*I55</f>
        <v>-3.08805971968754</v>
      </c>
      <c r="U55" s="72" t="n">
        <f aca="false">omega*EXP(-A55/tau)*30/PI()</f>
        <v>1844.02103496076</v>
      </c>
      <c r="V55" s="70" t="n">
        <f aca="false">const*($O55/omega)*K55*(wy*I55-wz*(H55-Q55))</f>
        <v>2.83602853485529</v>
      </c>
      <c r="W55" s="70" t="n">
        <f aca="false">const*($O55/omega)*K55*(wz*(G55-P55)-wx*I55)</f>
        <v>-2.24111741589786</v>
      </c>
      <c r="X55" s="70" t="n">
        <f aca="false">const*($O55/omega)*K55*(wx*(H55-Q55)-wy*(G55-P55))</f>
        <v>5.00353326924716</v>
      </c>
      <c r="Y55" s="70" t="n">
        <f aca="false">R55+V55</f>
        <v>2.75347079331067</v>
      </c>
      <c r="Z55" s="70" t="n">
        <f aca="false">S55+W55</f>
        <v>-9.24001249582762</v>
      </c>
      <c r="AA55" s="70" t="n">
        <f aca="false">T55+X55-32.174</f>
        <v>-30.2585264504404</v>
      </c>
      <c r="AB55" s="0" t="n">
        <v>0</v>
      </c>
    </row>
    <row r="56" customFormat="false" ht="12.75" hidden="false" customHeight="false" outlineLevel="0" collapsed="false">
      <c r="A56" s="0" t="n">
        <f aca="false">A55+dt</f>
        <v>0.24</v>
      </c>
      <c r="B56" s="70" t="n">
        <f aca="false">B55+G55*dt+0.5*Y55*dt*dt</f>
        <v>0.0874941931992045</v>
      </c>
      <c r="C56" s="70" t="n">
        <f aca="false">C55+H55*dt+0.5*Z55*dt*dt</f>
        <v>22.2087537959064</v>
      </c>
      <c r="D56" s="70" t="n">
        <f aca="false">D55+I55*dt+0.5*AA55*dt*dt</f>
        <v>8.94216071177312</v>
      </c>
      <c r="E56" s="1" t="n">
        <f aca="false">SQRT(B56^2+C56^2)</f>
        <v>22.2089261424552</v>
      </c>
      <c r="F56" s="1" t="n">
        <f aca="false">ATAN2(C56,B56)*180/PI()</f>
        <v>0.225722798913513</v>
      </c>
      <c r="G56" s="69" t="n">
        <f aca="false">G55+Y55*dt</f>
        <v>0.711146873983385</v>
      </c>
      <c r="H56" s="69" t="n">
        <f aca="false">H55+Z55*dt</f>
        <v>87.2013391129693</v>
      </c>
      <c r="I56" s="69" t="n">
        <f aca="false">I55+AA55*dt</f>
        <v>25.2678234503117</v>
      </c>
      <c r="J56" s="1" t="n">
        <f aca="false">SQRT(G56^2+H56^2+I56^2)</f>
        <v>90.7912009772289</v>
      </c>
      <c r="K56" s="1" t="n">
        <f aca="false">IF(D56&gt;=hwind,SQRT((G56-vxw)^2+(H56-vyw)^2+I56^2),J56)</f>
        <v>63.1419289833509</v>
      </c>
      <c r="L56" s="1" t="n">
        <f aca="false">J56/1.467</f>
        <v>61.8890258876816</v>
      </c>
      <c r="M56" s="70" t="n">
        <f aca="false">cd0+cdspin*(spin/1000)*EXP(-A56/(tau*146.7/K56))</f>
        <v>0.354646096448301</v>
      </c>
      <c r="N56" s="71" t="n">
        <f aca="false">(romega/K56)*EXP(-A56/(tau*146.7/K56))</f>
        <v>0.370129673891121</v>
      </c>
      <c r="O56" s="71" t="n">
        <f aca="false">cl2_*N56/(cl0+cl1_*N56)</f>
        <v>0.286582540001064</v>
      </c>
      <c r="P56" s="71" t="n">
        <f aca="false">IF(D56&gt;=hwind,vxw,0)</f>
        <v>0</v>
      </c>
      <c r="Q56" s="71" t="n">
        <f aca="false">IF(D56&gt;=hwind,vyw,0)</f>
        <v>29.34</v>
      </c>
      <c r="R56" s="70" t="n">
        <f aca="false">-const*$M56*$K56*(G56-P56)</f>
        <v>-0.0856038552578679</v>
      </c>
      <c r="S56" s="70" t="n">
        <f aca="false">-const*$M56*$K56*(H56-Q56)</f>
        <v>-6.96502210676772</v>
      </c>
      <c r="T56" s="70" t="n">
        <f aca="false">-const*$M56*$K56*I56</f>
        <v>-3.04159826957543</v>
      </c>
      <c r="U56" s="72" t="n">
        <f aca="false">omega*EXP(-A56/tau)*30/PI()</f>
        <v>1844.01919094065</v>
      </c>
      <c r="V56" s="70" t="n">
        <f aca="false">const*($O56/omega)*K56*(wy*I56-wz*(H56-Q56))</f>
        <v>2.8220018222529</v>
      </c>
      <c r="W56" s="70" t="n">
        <f aca="false">const*($O56/omega)*K56*(wz*(G56-P56)-wx*I56)</f>
        <v>-2.21179889352108</v>
      </c>
      <c r="X56" s="70" t="n">
        <f aca="false">const*($O56/omega)*K56*(wx*(H56-Q56)-wy*(G56-P56))</f>
        <v>4.98542299463032</v>
      </c>
      <c r="Y56" s="70" t="n">
        <f aca="false">R56+V56</f>
        <v>2.73639796699503</v>
      </c>
      <c r="Z56" s="70" t="n">
        <f aca="false">S56+W56</f>
        <v>-9.1768210002888</v>
      </c>
      <c r="AA56" s="70" t="n">
        <f aca="false">T56+X56-32.174</f>
        <v>-30.2301752749451</v>
      </c>
      <c r="AB56" s="0" t="n">
        <v>0</v>
      </c>
    </row>
    <row r="57" customFormat="false" ht="12.75" hidden="false" customHeight="false" outlineLevel="0" collapsed="false">
      <c r="A57" s="0" t="n">
        <f aca="false">A56+dt</f>
        <v>0.25</v>
      </c>
      <c r="B57" s="70" t="n">
        <f aca="false">B56+G56*dt+0.5*Y56*dt*dt</f>
        <v>0.0947424818373881</v>
      </c>
      <c r="C57" s="70" t="n">
        <f aca="false">C56+H56*dt+0.5*Z56*dt*dt</f>
        <v>23.0803083459861</v>
      </c>
      <c r="D57" s="70" t="n">
        <f aca="false">D56+I56*dt+0.5*AA56*dt*dt</f>
        <v>9.19332743751249</v>
      </c>
      <c r="E57" s="1" t="n">
        <f aca="false">SQRT(B57^2+C57^2)</f>
        <v>23.0805027996285</v>
      </c>
      <c r="F57" s="1" t="n">
        <f aca="false">ATAN2(C57,B57)*180/PI()</f>
        <v>0.235192432404383</v>
      </c>
      <c r="G57" s="69" t="n">
        <f aca="false">G56+Y56*dt</f>
        <v>0.738510853653335</v>
      </c>
      <c r="H57" s="69" t="n">
        <f aca="false">H56+Z56*dt</f>
        <v>87.1095709029664</v>
      </c>
      <c r="I57" s="69" t="n">
        <f aca="false">I56+AA56*dt</f>
        <v>24.9655216975622</v>
      </c>
      <c r="J57" s="1" t="n">
        <f aca="false">SQRT(G57^2+H57^2+I57^2)</f>
        <v>90.619534399661</v>
      </c>
      <c r="K57" s="1" t="n">
        <f aca="false">IF(D57&gt;=hwind,SQRT((G57-vxw)^2+(H57-vyw)^2+I57^2),J57)</f>
        <v>62.9376357533811</v>
      </c>
      <c r="L57" s="1" t="n">
        <f aca="false">J57/1.467</f>
        <v>61.7720070890668</v>
      </c>
      <c r="M57" s="70" t="n">
        <f aca="false">cd0+cdspin*(spin/1000)*EXP(-A57/(tau*146.7/K57))</f>
        <v>0.354646075146761</v>
      </c>
      <c r="N57" s="71" t="n">
        <f aca="false">(romega/K57)*EXP(-A57/(tau*146.7/K57))</f>
        <v>0.371330954177895</v>
      </c>
      <c r="O57" s="71" t="n">
        <f aca="false">cl2_*N57/(cl0+cl1_*N57)</f>
        <v>0.286956690135977</v>
      </c>
      <c r="P57" s="71" t="n">
        <f aca="false">IF(D57&gt;=hwind,vxw,0)</f>
        <v>0</v>
      </c>
      <c r="Q57" s="71" t="n">
        <f aca="false">IF(D57&gt;=hwind,vyw,0)</f>
        <v>29.34</v>
      </c>
      <c r="R57" s="70" t="n">
        <f aca="false">-const*$M57*$K57*(G57-P57)</f>
        <v>-0.0886101464204307</v>
      </c>
      <c r="S57" s="70" t="n">
        <f aca="false">-const*$M57*$K57*(H57-Q57)</f>
        <v>-6.93147583550642</v>
      </c>
      <c r="T57" s="70" t="n">
        <f aca="false">-const*$M57*$K57*I57</f>
        <v>-2.99548547206844</v>
      </c>
      <c r="U57" s="72" t="n">
        <f aca="false">omega*EXP(-A57/tau)*30/PI()</f>
        <v>1844.01734692238</v>
      </c>
      <c r="V57" s="70" t="n">
        <f aca="false">const*($O57/omega)*K57*(wy*I57-wz*(H57-Q57))</f>
        <v>2.80806792222682</v>
      </c>
      <c r="W57" s="70" t="n">
        <f aca="false">const*($O57/omega)*K57*(wz*(G57-P57)-wx*I57)</f>
        <v>-2.18261711311465</v>
      </c>
      <c r="X57" s="70" t="n">
        <f aca="false">const*($O57/omega)*K57*(wx*(H57-Q57)-wy*(G57-P57))</f>
        <v>4.96745339168512</v>
      </c>
      <c r="Y57" s="70" t="n">
        <f aca="false">R57+V57</f>
        <v>2.71945777580639</v>
      </c>
      <c r="Z57" s="70" t="n">
        <f aca="false">S57+W57</f>
        <v>-9.11409294862106</v>
      </c>
      <c r="AA57" s="70" t="n">
        <f aca="false">T57+X57-32.174</f>
        <v>-30.2020320803833</v>
      </c>
      <c r="AB57" s="0" t="n">
        <v>0</v>
      </c>
    </row>
    <row r="58" customFormat="false" ht="12.75" hidden="false" customHeight="false" outlineLevel="0" collapsed="false">
      <c r="A58" s="0" t="n">
        <f aca="false">A57+dt</f>
        <v>0.26</v>
      </c>
      <c r="B58" s="70" t="n">
        <f aca="false">B57+G57*dt+0.5*Y57*dt*dt</f>
        <v>0.102263563262712</v>
      </c>
      <c r="C58" s="70" t="n">
        <f aca="false">C57+H57*dt+0.5*Z57*dt*dt</f>
        <v>23.9509483503683</v>
      </c>
      <c r="D58" s="70" t="n">
        <f aca="false">D57+I57*dt+0.5*AA57*dt*dt</f>
        <v>9.44147255288409</v>
      </c>
      <c r="E58" s="1" t="n">
        <f aca="false">SQRT(B58^2+C58^2)</f>
        <v>23.9511666671664</v>
      </c>
      <c r="F58" s="1" t="n">
        <f aca="false">ATAN2(C58,B58)*180/PI()</f>
        <v>0.244634779465369</v>
      </c>
      <c r="G58" s="69" t="n">
        <f aca="false">G57+Y57*dt</f>
        <v>0.765705431411399</v>
      </c>
      <c r="H58" s="69" t="n">
        <f aca="false">H57+Z57*dt</f>
        <v>87.0184299734802</v>
      </c>
      <c r="I58" s="69" t="n">
        <f aca="false">I57+AA57*dt</f>
        <v>24.6635013767584</v>
      </c>
      <c r="J58" s="1" t="n">
        <f aca="false">SQRT(G58^2+H58^2+I58^2)</f>
        <v>90.4493325570649</v>
      </c>
      <c r="K58" s="1" t="n">
        <f aca="false">IF(D58&gt;=hwind,SQRT((G58-vxw)^2+(H58-vyw)^2+I58^2),J58)</f>
        <v>62.7349654433213</v>
      </c>
      <c r="L58" s="1" t="n">
        <f aca="false">J58/1.467</f>
        <v>61.6559867464655</v>
      </c>
      <c r="M58" s="70" t="n">
        <f aca="false">cd0+cdspin*(spin/1000)*EXP(-A58/(tau*146.7/K58))</f>
        <v>0.354646053979712</v>
      </c>
      <c r="N58" s="71" t="n">
        <f aca="false">(romega/K58)*EXP(-A58/(tau*146.7/K58))</f>
        <v>0.372530422002563</v>
      </c>
      <c r="O58" s="71" t="n">
        <f aca="false">cl2_*N58/(cl0+cl1_*N58)</f>
        <v>0.287328834805659</v>
      </c>
      <c r="P58" s="71" t="n">
        <f aca="false">IF(D58&gt;=hwind,vxw,0)</f>
        <v>0</v>
      </c>
      <c r="Q58" s="71" t="n">
        <f aca="false">IF(D58&gt;=hwind,vyw,0)</f>
        <v>29.34</v>
      </c>
      <c r="R58" s="70" t="n">
        <f aca="false">-const*$M58*$K58*(G58-P58)</f>
        <v>-0.0915772319114206</v>
      </c>
      <c r="S58" s="70" t="n">
        <f aca="false">-const*$M58*$K58*(H58-Q58)</f>
        <v>-6.89825452619794</v>
      </c>
      <c r="T58" s="70" t="n">
        <f aca="false">-const*$M58*$K58*I58</f>
        <v>-2.94971811962182</v>
      </c>
      <c r="U58" s="72" t="n">
        <f aca="false">omega*EXP(-A58/tau)*30/PI()</f>
        <v>1844.01550290595</v>
      </c>
      <c r="V58" s="70" t="n">
        <f aca="false">const*($O58/omega)*K58*(wy*I58-wz*(H58-Q58))</f>
        <v>2.7942265472661</v>
      </c>
      <c r="W58" s="70" t="n">
        <f aca="false">const*($O58/omega)*K58*(wz*(G58-P58)-wx*I58)</f>
        <v>-2.15357137683963</v>
      </c>
      <c r="X58" s="70" t="n">
        <f aca="false">const*($O58/omega)*K58*(wx*(H58-Q58)-wy*(G58-P58))</f>
        <v>4.9496241244618</v>
      </c>
      <c r="Y58" s="70" t="n">
        <f aca="false">R58+V58</f>
        <v>2.70264931535468</v>
      </c>
      <c r="Z58" s="70" t="n">
        <f aca="false">S58+W58</f>
        <v>-9.05182590303757</v>
      </c>
      <c r="AA58" s="70" t="n">
        <f aca="false">T58+X58-32.174</f>
        <v>-30.17409399516</v>
      </c>
      <c r="AB58" s="0" t="n">
        <v>0</v>
      </c>
    </row>
    <row r="59" customFormat="false" ht="12.75" hidden="false" customHeight="false" outlineLevel="0" collapsed="false">
      <c r="A59" s="0" t="n">
        <f aca="false">A58+dt</f>
        <v>0.27</v>
      </c>
      <c r="B59" s="70" t="n">
        <f aca="false">B58+G58*dt+0.5*Y58*dt*dt</f>
        <v>0.110055750042593</v>
      </c>
      <c r="C59" s="70" t="n">
        <f aca="false">C58+H58*dt+0.5*Z58*dt*dt</f>
        <v>24.8206800588079</v>
      </c>
      <c r="D59" s="70" t="n">
        <f aca="false">D58+I58*dt+0.5*AA58*dt*dt</f>
        <v>9.68659886195192</v>
      </c>
      <c r="E59" s="1" t="n">
        <f aca="false">SQRT(B59^2+C59^2)</f>
        <v>24.8209240531013</v>
      </c>
      <c r="F59" s="1" t="n">
        <f aca="false">ATAN2(C59,B59)*180/PI()</f>
        <v>0.25404979433255</v>
      </c>
      <c r="G59" s="69" t="n">
        <f aca="false">G58+Y58*dt</f>
        <v>0.792731924564946</v>
      </c>
      <c r="H59" s="69" t="n">
        <f aca="false">H58+Z58*dt</f>
        <v>86.9279117144498</v>
      </c>
      <c r="I59" s="69" t="n">
        <f aca="false">I58+AA58*dt</f>
        <v>24.3617604368068</v>
      </c>
      <c r="J59" s="1" t="n">
        <f aca="false">SQRT(G59^2+H59^2+I59^2)</f>
        <v>90.2805938755376</v>
      </c>
      <c r="K59" s="1" t="n">
        <f aca="false">IF(D59&gt;=hwind,SQRT((G59-vxw)^2+(H59-vyw)^2+I59^2),J59)</f>
        <v>62.5339217634385</v>
      </c>
      <c r="L59" s="1" t="n">
        <f aca="false">J59/1.467</f>
        <v>61.5409637870059</v>
      </c>
      <c r="M59" s="70" t="n">
        <f aca="false">cd0+cdspin*(spin/1000)*EXP(-A59/(tau*146.7/K59))</f>
        <v>0.354646032945331</v>
      </c>
      <c r="N59" s="71" t="n">
        <f aca="false">(romega/K59)*EXP(-A59/(tau*146.7/K59))</f>
        <v>0.373727944167978</v>
      </c>
      <c r="O59" s="71" t="n">
        <f aca="false">cl2_*N59/(cl0+cl1_*N59)</f>
        <v>0.287698947739152</v>
      </c>
      <c r="P59" s="71" t="n">
        <f aca="false">IF(D59&gt;=hwind,vxw,0)</f>
        <v>0</v>
      </c>
      <c r="Q59" s="71" t="n">
        <f aca="false">IF(D59&gt;=hwind,vyw,0)</f>
        <v>29.34</v>
      </c>
      <c r="R59" s="70" t="n">
        <f aca="false">-const*$M59*$K59*(G59-P59)</f>
        <v>-0.0945057231637251</v>
      </c>
      <c r="S59" s="70" t="n">
        <f aca="false">-const*$M59*$K59*(H59-Q59)</f>
        <v>-6.86535646340929</v>
      </c>
      <c r="T59" s="70" t="n">
        <f aca="false">-const*$M59*$K59*I59</f>
        <v>-2.90429301038353</v>
      </c>
      <c r="U59" s="72" t="n">
        <f aca="false">omega*EXP(-A59/tau)*30/PI()</f>
        <v>1844.01365889137</v>
      </c>
      <c r="V59" s="70" t="n">
        <f aca="false">const*($O59/omega)*K59*(wy*I59-wz*(H59-Q59))</f>
        <v>2.78047741236031</v>
      </c>
      <c r="W59" s="70" t="n">
        <f aca="false">const*($O59/omega)*K59*(wz*(G59-P59)-wx*I59)</f>
        <v>-2.12466097899421</v>
      </c>
      <c r="X59" s="70" t="n">
        <f aca="false">const*($O59/omega)*K59*(wx*(H59-Q59)-wy*(G59-P59))</f>
        <v>4.93193486500328</v>
      </c>
      <c r="Y59" s="70" t="n">
        <f aca="false">R59+V59</f>
        <v>2.68597168919659</v>
      </c>
      <c r="Z59" s="70" t="n">
        <f aca="false">S59+W59</f>
        <v>-8.99001744240349</v>
      </c>
      <c r="AA59" s="70" t="n">
        <f aca="false">T59+X59-32.174</f>
        <v>-30.1463581453802</v>
      </c>
      <c r="AB59" s="0" t="n">
        <v>0</v>
      </c>
    </row>
    <row r="60" customFormat="false" ht="12.75" hidden="false" customHeight="false" outlineLevel="0" collapsed="false">
      <c r="A60" s="0" t="n">
        <f aca="false">A59+dt</f>
        <v>0.28</v>
      </c>
      <c r="B60" s="70" t="n">
        <f aca="false">B59+G59*dt+0.5*Y59*dt*dt</f>
        <v>0.118117367872703</v>
      </c>
      <c r="C60" s="70" t="n">
        <f aca="false">C59+H59*dt+0.5*Z59*dt*dt</f>
        <v>25.6895096750803</v>
      </c>
      <c r="D60" s="70" t="n">
        <f aca="false">D59+I59*dt+0.5*AA59*dt*dt</f>
        <v>9.92870914841271</v>
      </c>
      <c r="E60" s="1" t="n">
        <f aca="false">SQRT(B60^2+C60^2)</f>
        <v>25.6897812185826</v>
      </c>
      <c r="F60" s="1" t="n">
        <f aca="false">ATAN2(C60,B60)*180/PI()</f>
        <v>0.263437452177714</v>
      </c>
      <c r="G60" s="69" t="n">
        <f aca="false">G59+Y59*dt</f>
        <v>0.819591641456912</v>
      </c>
      <c r="H60" s="69" t="n">
        <f aca="false">H59+Z59*dt</f>
        <v>86.8380115400258</v>
      </c>
      <c r="I60" s="69" t="n">
        <f aca="false">I59+AA59*dt</f>
        <v>24.060296855353</v>
      </c>
      <c r="J60" s="1" t="n">
        <f aca="false">SQRT(G60^2+H60^2+I60^2)</f>
        <v>90.1133167930917</v>
      </c>
      <c r="K60" s="1" t="n">
        <f aca="false">IF(D60&gt;=hwind,SQRT((G60-vxw)^2+(H60-vyw)^2+I60^2),J60)</f>
        <v>62.334508470697</v>
      </c>
      <c r="L60" s="1" t="n">
        <f aca="false">J60/1.467</f>
        <v>61.4269371459384</v>
      </c>
      <c r="M60" s="70" t="n">
        <f aca="false">cd0+cdspin*(spin/1000)*EXP(-A60/(tau*146.7/K60))</f>
        <v>0.354646012041788</v>
      </c>
      <c r="N60" s="71" t="n">
        <f aca="false">(romega/K60)*EXP(-A60/(tau*146.7/K60))</f>
        <v>0.374923385490061</v>
      </c>
      <c r="O60" s="71" t="n">
        <f aca="false">cl2_*N60/(cl0+cl1_*N60)</f>
        <v>0.28806700253499</v>
      </c>
      <c r="P60" s="71" t="n">
        <f aca="false">IF(D60&gt;=hwind,vxw,0)</f>
        <v>0</v>
      </c>
      <c r="Q60" s="71" t="n">
        <f aca="false">IF(D60&gt;=hwind,vyw,0)</f>
        <v>29.34</v>
      </c>
      <c r="R60" s="70" t="n">
        <f aca="false">-const*$M60*$K60*(G60-P60)</f>
        <v>-0.097396226229552</v>
      </c>
      <c r="S60" s="70" t="n">
        <f aca="false">-const*$M60*$K60*(H60-Q60)</f>
        <v>-6.83277995581676</v>
      </c>
      <c r="T60" s="70" t="n">
        <f aca="false">-const*$M60*$K60*I60</f>
        <v>-2.85920694787532</v>
      </c>
      <c r="U60" s="72" t="n">
        <f aca="false">omega*EXP(-A60/tau)*30/PI()</f>
        <v>1844.01181487863</v>
      </c>
      <c r="V60" s="70" t="n">
        <f aca="false">const*($O60/omega)*K60*(wy*I60-wz*(H60-Q60))</f>
        <v>2.76682023489373</v>
      </c>
      <c r="W60" s="70" t="n">
        <f aca="false">const*($O60/omega)*K60*(wz*(G60-P60)-wx*I60)</f>
        <v>-2.09588520586623</v>
      </c>
      <c r="X60" s="70" t="n">
        <f aca="false">const*($O60/omega)*K60*(wx*(H60-Q60)-wy*(G60-P60))</f>
        <v>4.91438529318171</v>
      </c>
      <c r="Y60" s="70" t="n">
        <f aca="false">R60+V60</f>
        <v>2.66942400866418</v>
      </c>
      <c r="Z60" s="70" t="n">
        <f aca="false">S60+W60</f>
        <v>-8.92866516168298</v>
      </c>
      <c r="AA60" s="70" t="n">
        <f aca="false">T60+X60-32.174</f>
        <v>-30.1188216546936</v>
      </c>
      <c r="AB60" s="0" t="n">
        <v>0</v>
      </c>
    </row>
    <row r="61" customFormat="false" ht="12.75" hidden="false" customHeight="false" outlineLevel="0" collapsed="false">
      <c r="A61" s="0" t="n">
        <f aca="false">A60+dt</f>
        <v>0.29</v>
      </c>
      <c r="B61" s="70" t="n">
        <f aca="false">B60+G60*dt+0.5*Y60*dt*dt</f>
        <v>0.126446755487705</v>
      </c>
      <c r="C61" s="70" t="n">
        <f aca="false">C60+H60*dt+0.5*Z60*dt*dt</f>
        <v>26.5574433572225</v>
      </c>
      <c r="D61" s="70" t="n">
        <f aca="false">D60+I60*dt+0.5*AA60*dt*dt</f>
        <v>10.1678061758835</v>
      </c>
      <c r="E61" s="1" t="n">
        <f aca="false">SQRT(B61^2+C61^2)</f>
        <v>26.5577443781292</v>
      </c>
      <c r="F61" s="1" t="n">
        <f aca="false">ATAN2(C61,B61)*180/PI()</f>
        <v>0.272797745623435</v>
      </c>
      <c r="G61" s="69" t="n">
        <f aca="false">G60+Y60*dt</f>
        <v>0.846285881543553</v>
      </c>
      <c r="H61" s="69" t="n">
        <f aca="false">H60+Z60*dt</f>
        <v>86.7487248884089</v>
      </c>
      <c r="I61" s="69" t="n">
        <f aca="false">I60+AA60*dt</f>
        <v>23.7591086388061</v>
      </c>
      <c r="J61" s="1" t="n">
        <f aca="false">SQRT(G61^2+H61^2+I61^2)</f>
        <v>89.9474997588524</v>
      </c>
      <c r="K61" s="1" t="n">
        <f aca="false">IF(D61&gt;=hwind,SQRT((G61-vxw)^2+(H61-vyw)^2+I61^2),J61)</f>
        <v>62.1367293669124</v>
      </c>
      <c r="L61" s="1" t="n">
        <f aca="false">J61/1.467</f>
        <v>61.3139057660889</v>
      </c>
      <c r="M61" s="70" t="n">
        <f aca="false">cd0+cdspin*(spin/1000)*EXP(-A61/(tau*146.7/K61))</f>
        <v>0.354645991267246</v>
      </c>
      <c r="N61" s="71" t="n">
        <f aca="false">(romega/K61)*EXP(-A61/(tau*146.7/K61))</f>
        <v>0.376116608808981</v>
      </c>
      <c r="O61" s="71" t="n">
        <f aca="false">cl2_*N61/(cl0+cl1_*N61)</f>
        <v>0.288432972666476</v>
      </c>
      <c r="P61" s="71" t="n">
        <f aca="false">IF(D61&gt;=hwind,vxw,0)</f>
        <v>0</v>
      </c>
      <c r="Q61" s="71" t="n">
        <f aca="false">IF(D61&gt;=hwind,vyw,0)</f>
        <v>29.34</v>
      </c>
      <c r="R61" s="70" t="n">
        <f aca="false">-const*$M61*$K61*(G61-P61)</f>
        <v>-0.100249341844505</v>
      </c>
      <c r="S61" s="70" t="n">
        <f aca="false">-const*$M61*$K61*(H61-Q61)</f>
        <v>-6.80052333580029</v>
      </c>
      <c r="T61" s="70" t="n">
        <f aca="false">-const*$M61*$K61*I61</f>
        <v>-2.8144567406798</v>
      </c>
      <c r="U61" s="72" t="n">
        <f aca="false">omega*EXP(-A61/tau)*30/PI()</f>
        <v>1844.00997086774</v>
      </c>
      <c r="V61" s="70" t="n">
        <f aca="false">const*($O61/omega)*K61*(wy*I61-wz*(H61-Q61))</f>
        <v>2.75325473453856</v>
      </c>
      <c r="W61" s="70" t="n">
        <f aca="false">const*($O61/omega)*K61*(wz*(G61-P61)-wx*I61)</f>
        <v>-2.06724333558801</v>
      </c>
      <c r="X61" s="70" t="n">
        <f aca="false">const*($O61/omega)*K61*(wx*(H61-Q61)-wy*(G61-P61))</f>
        <v>4.89697509653219</v>
      </c>
      <c r="Y61" s="70" t="n">
        <f aca="false">R61+V61</f>
        <v>2.65300539269405</v>
      </c>
      <c r="Z61" s="70" t="n">
        <f aca="false">S61+W61</f>
        <v>-8.8677666713883</v>
      </c>
      <c r="AA61" s="70" t="n">
        <f aca="false">T61+X61-32.174</f>
        <v>-30.0914816441476</v>
      </c>
      <c r="AB61" s="0" t="n">
        <v>0</v>
      </c>
    </row>
    <row r="62" customFormat="false" ht="12.75" hidden="false" customHeight="false" outlineLevel="0" collapsed="false">
      <c r="A62" s="0" t="n">
        <f aca="false">A61+dt</f>
        <v>0.3</v>
      </c>
      <c r="B62" s="70" t="n">
        <f aca="false">B61+G61*dt+0.5*Y61*dt*dt</f>
        <v>0.135042264572775</v>
      </c>
      <c r="C62" s="70" t="n">
        <f aca="false">C61+H61*dt+0.5*Z61*dt*dt</f>
        <v>27.424487217773</v>
      </c>
      <c r="D62" s="70" t="n">
        <f aca="false">D61+I61*dt+0.5*AA61*dt*dt</f>
        <v>10.4038926881894</v>
      </c>
      <c r="E62" s="1" t="n">
        <f aca="false">SQRT(B62^2+C62^2)</f>
        <v>27.4248196998816</v>
      </c>
      <c r="F62" s="1" t="n">
        <f aca="false">ATAN2(C62,B62)*180/PI()</f>
        <v>0.282130681930028</v>
      </c>
      <c r="G62" s="69" t="n">
        <f aca="false">G61+Y61*dt</f>
        <v>0.872815935470494</v>
      </c>
      <c r="H62" s="69" t="n">
        <f aca="false">H61+Z61*dt</f>
        <v>86.6600472216951</v>
      </c>
      <c r="I62" s="69" t="n">
        <f aca="false">I61+AA61*dt</f>
        <v>23.4581938223646</v>
      </c>
      <c r="J62" s="1" t="n">
        <f aca="false">SQRT(G62^2+H62^2+I62^2)</f>
        <v>89.7831412322561</v>
      </c>
      <c r="K62" s="1" t="n">
        <f aca="false">IF(D62&gt;=hwind,SQRT((G62-vxw)^2+(H62-vyw)^2+I62^2),J62)</f>
        <v>61.9405882968687</v>
      </c>
      <c r="L62" s="1" t="n">
        <f aca="false">J62/1.467</f>
        <v>61.2018685973116</v>
      </c>
      <c r="M62" s="70" t="n">
        <f aca="false">cd0+cdspin*(spin/1000)*EXP(-A62/(tau*146.7/K62))</f>
        <v>0.354645970619864</v>
      </c>
      <c r="N62" s="71" t="n">
        <f aca="false">(romega/K62)*EXP(-A62/(tau*146.7/K62))</f>
        <v>0.377307475001957</v>
      </c>
      <c r="O62" s="71" t="n">
        <f aca="false">cl2_*N62/(cl0+cl1_*N62)</f>
        <v>0.288796831487139</v>
      </c>
      <c r="P62" s="71" t="n">
        <f aca="false">IF(D62&gt;=hwind,vxw,0)</f>
        <v>0</v>
      </c>
      <c r="Q62" s="71" t="n">
        <f aca="false">IF(D62&gt;=hwind,vyw,0)</f>
        <v>29.34</v>
      </c>
      <c r="R62" s="70" t="n">
        <f aca="false">-const*$M62*$K62*(G62-P62)</f>
        <v>-0.103065665490206</v>
      </c>
      <c r="S62" s="70" t="n">
        <f aca="false">-const*$M62*$K62*(H62-Q62)</f>
        <v>-6.76858495903776</v>
      </c>
      <c r="T62" s="70" t="n">
        <f aca="false">-const*$M62*$K62*I62</f>
        <v>-2.77003920213369</v>
      </c>
      <c r="U62" s="72" t="n">
        <f aca="false">omega*EXP(-A62/tau)*30/PI()</f>
        <v>1844.00812685869</v>
      </c>
      <c r="V62" s="70" t="n">
        <f aca="false">const*($O62/omega)*K62*(wy*I62-wz*(H62-Q62))</f>
        <v>2.73978063314716</v>
      </c>
      <c r="W62" s="70" t="n">
        <f aca="false">const*($O62/omega)*K62*(wz*(G62-P62)-wx*I62)</f>
        <v>-2.03873463799342</v>
      </c>
      <c r="X62" s="70" t="n">
        <f aca="false">const*($O62/omega)*K62*(wx*(H62-Q62)-wy*(G62-P62))</f>
        <v>4.87970397008364</v>
      </c>
      <c r="Y62" s="70" t="n">
        <f aca="false">R62+V62</f>
        <v>2.63671496765695</v>
      </c>
      <c r="Z62" s="70" t="n">
        <f aca="false">S62+W62</f>
        <v>-8.80731959703118</v>
      </c>
      <c r="AA62" s="70" t="n">
        <f aca="false">T62+X62-32.174</f>
        <v>-30.06433523205</v>
      </c>
      <c r="AB62" s="0" t="n">
        <v>0</v>
      </c>
    </row>
    <row r="63" customFormat="false" ht="12.75" hidden="false" customHeight="false" outlineLevel="0" collapsed="false">
      <c r="A63" s="0" t="n">
        <f aca="false">A62+dt</f>
        <v>0.31</v>
      </c>
      <c r="B63" s="70" t="n">
        <f aca="false">B62+G62*dt+0.5*Y62*dt*dt</f>
        <v>0.143902259675863</v>
      </c>
      <c r="C63" s="70" t="n">
        <f aca="false">C62+H62*dt+0.5*Z62*dt*dt</f>
        <v>28.2906473240101</v>
      </c>
      <c r="D63" s="70" t="n">
        <f aca="false">D62+I62*dt+0.5*AA62*dt*dt</f>
        <v>10.6369714096514</v>
      </c>
      <c r="E63" s="1" t="n">
        <f aca="false">SQRT(B63^2+C63^2)</f>
        <v>28.2910133058514</v>
      </c>
      <c r="F63" s="1" t="n">
        <f aca="false">ATAN2(C63,B63)*180/PI()</f>
        <v>0.291436280707914</v>
      </c>
      <c r="G63" s="69" t="n">
        <f aca="false">G62+Y62*dt</f>
        <v>0.899183085147063</v>
      </c>
      <c r="H63" s="69" t="n">
        <f aca="false">H62+Z62*dt</f>
        <v>86.5719740257248</v>
      </c>
      <c r="I63" s="69" t="n">
        <f aca="false">I62+AA62*dt</f>
        <v>23.1575504700441</v>
      </c>
      <c r="J63" s="1" t="n">
        <f aca="false">SQRT(G63^2+H63^2+I63^2)</f>
        <v>89.6202396822504</v>
      </c>
      <c r="K63" s="1" t="n">
        <f aca="false">IF(D63&gt;=hwind,SQRT((G63-vxw)^2+(H63-vyw)^2+I63^2),J63)</f>
        <v>61.7460891463944</v>
      </c>
      <c r="L63" s="1" t="n">
        <f aca="false">J63/1.467</f>
        <v>61.0908245959444</v>
      </c>
      <c r="M63" s="70" t="n">
        <f aca="false">cd0+cdspin*(spin/1000)*EXP(-A63/(tau*146.7/K63))</f>
        <v>0.354645950097795</v>
      </c>
      <c r="N63" s="71" t="n">
        <f aca="false">(romega/K63)*EXP(-A63/(tau*146.7/K63))</f>
        <v>0.378495842997752</v>
      </c>
      <c r="O63" s="71" t="n">
        <f aca="false">cl2_*N63/(cl0+cl1_*N63)</f>
        <v>0.289158552236375</v>
      </c>
      <c r="P63" s="71" t="n">
        <f aca="false">IF(D63&gt;=hwind,vxw,0)</f>
        <v>0</v>
      </c>
      <c r="Q63" s="71" t="n">
        <f aca="false">IF(D63&gt;=hwind,vyw,0)</f>
        <v>29.34</v>
      </c>
      <c r="R63" s="70" t="n">
        <f aca="false">-const*$M63*$K63*(G63-P63)</f>
        <v>-0.105845787455474</v>
      </c>
      <c r="S63" s="70" t="n">
        <f aca="false">-const*$M63*$K63*(H63-Q63)</f>
        <v>-6.73696320409907</v>
      </c>
      <c r="T63" s="70" t="n">
        <f aca="false">-const*$M63*$K63*I63</f>
        <v>-2.72595115002725</v>
      </c>
      <c r="U63" s="72" t="n">
        <f aca="false">omega*EXP(-A63/tau)*30/PI()</f>
        <v>1844.00628285149</v>
      </c>
      <c r="V63" s="70" t="n">
        <f aca="false">const*($O63/omega)*K63*(wy*I63-wz*(H63-Q63))</f>
        <v>2.72639765464329</v>
      </c>
      <c r="W63" s="70" t="n">
        <f aca="false">const*($O63/omega)*K63*(wz*(G63-P63)-wx*I63)</f>
        <v>-2.01035837447742</v>
      </c>
      <c r="X63" s="70" t="n">
        <f aca="false">const*($O63/omega)*K63*(wx*(H63-Q63)-wy*(G63-P63))</f>
        <v>4.86257161618682</v>
      </c>
      <c r="Y63" s="70" t="n">
        <f aca="false">R63+V63</f>
        <v>2.62055186718782</v>
      </c>
      <c r="Z63" s="70" t="n">
        <f aca="false">S63+W63</f>
        <v>-8.74732157857649</v>
      </c>
      <c r="AA63" s="70" t="n">
        <f aca="false">T63+X63-32.174</f>
        <v>-30.0373795338404</v>
      </c>
      <c r="AB63" s="0" t="n">
        <v>0</v>
      </c>
    </row>
    <row r="64" customFormat="false" ht="12.75" hidden="false" customHeight="false" outlineLevel="0" collapsed="false">
      <c r="A64" s="0" t="n">
        <f aca="false">A63+dt</f>
        <v>0.32</v>
      </c>
      <c r="B64" s="70" t="n">
        <f aca="false">B63+G63*dt+0.5*Y63*dt*dt</f>
        <v>0.153025118120693</v>
      </c>
      <c r="C64" s="70" t="n">
        <f aca="false">C63+H63*dt+0.5*Z63*dt*dt</f>
        <v>29.1559296981884</v>
      </c>
      <c r="D64" s="70" t="n">
        <f aca="false">D63+I63*dt+0.5*AA63*dt*dt</f>
        <v>10.8670450453752</v>
      </c>
      <c r="E64" s="1" t="n">
        <f aca="false">SQRT(B64^2+C64^2)</f>
        <v>29.1563312721694</v>
      </c>
      <c r="F64" s="1" t="n">
        <f aca="false">ATAN2(C64,B64)*180/PI()</f>
        <v>0.30071457204432</v>
      </c>
      <c r="G64" s="69" t="n">
        <f aca="false">G63+Y63*dt</f>
        <v>0.925388603818941</v>
      </c>
      <c r="H64" s="69" t="n">
        <f aca="false">H63+Z63*dt</f>
        <v>86.484500809939</v>
      </c>
      <c r="I64" s="69" t="n">
        <f aca="false">I63+AA63*dt</f>
        <v>22.8571766747057</v>
      </c>
      <c r="J64" s="1" t="n">
        <f aca="false">SQRT(G64^2+H64^2+I64^2)</f>
        <v>89.458793586495</v>
      </c>
      <c r="K64" s="1" t="n">
        <f aca="false">IF(D64&gt;=hwind,SQRT((G64-vxw)^2+(H64-vyw)^2+I64^2),J64)</f>
        <v>61.5532358404</v>
      </c>
      <c r="L64" s="1" t="n">
        <f aca="false">J64/1.467</f>
        <v>60.9807727242638</v>
      </c>
      <c r="M64" s="70" t="n">
        <f aca="false">cd0+cdspin*(spin/1000)*EXP(-A64/(tau*146.7/K64))</f>
        <v>0.354645929699182</v>
      </c>
      <c r="N64" s="71" t="n">
        <f aca="false">(romega/K64)*EXP(-A64/(tau*146.7/K64))</f>
        <v>0.37968156979288</v>
      </c>
      <c r="O64" s="71" t="n">
        <f aca="false">cl2_*N64/(cl0+cl1_*N64)</f>
        <v>0.289518108045269</v>
      </c>
      <c r="P64" s="71" t="n">
        <f aca="false">IF(D64&gt;=hwind,vxw,0)</f>
        <v>0</v>
      </c>
      <c r="Q64" s="71" t="n">
        <f aca="false">IF(D64&gt;=hwind,vyw,0)</f>
        <v>29.34</v>
      </c>
      <c r="R64" s="70" t="n">
        <f aca="false">-const*$M64*$K64*(G64-P64)</f>
        <v>-0.108590292896063</v>
      </c>
      <c r="S64" s="70" t="n">
        <f aca="false">-const*$M64*$K64*(H64-Q64)</f>
        <v>-6.70565647204007</v>
      </c>
      <c r="T64" s="70" t="n">
        <f aca="false">-const*$M64*$K64*I64</f>
        <v>-2.68218940631021</v>
      </c>
      <c r="U64" s="72" t="n">
        <f aca="false">omega*EXP(-A64/tau)*30/PI()</f>
        <v>1844.00443884613</v>
      </c>
      <c r="V64" s="70" t="n">
        <f aca="false">const*($O64/omega)*K64*(wy*I64-wz*(H64-Q64))</f>
        <v>2.71310552491245</v>
      </c>
      <c r="W64" s="70" t="n">
        <f aca="false">const*($O64/omega)*K64*(wz*(G64-P64)-wx*I64)</f>
        <v>-1.98211379785822</v>
      </c>
      <c r="X64" s="70" t="n">
        <f aca="false">const*($O64/omega)*K64*(wx*(H64-Q64)-wy*(G64-P64))</f>
        <v>4.84557774433942</v>
      </c>
      <c r="Y64" s="70" t="n">
        <f aca="false">R64+V64</f>
        <v>2.60451523201639</v>
      </c>
      <c r="Z64" s="70" t="n">
        <f aca="false">S64+W64</f>
        <v>-8.68777026989829</v>
      </c>
      <c r="AA64" s="70" t="n">
        <f aca="false">T64+X64-32.174</f>
        <v>-30.0106116619708</v>
      </c>
      <c r="AB64" s="0" t="n">
        <v>0</v>
      </c>
    </row>
    <row r="65" customFormat="false" ht="12.75" hidden="false" customHeight="false" outlineLevel="0" collapsed="false">
      <c r="A65" s="0" t="n">
        <f aca="false">A64+dt</f>
        <v>0.33</v>
      </c>
      <c r="B65" s="70" t="n">
        <f aca="false">B64+G64*dt+0.5*Y64*dt*dt</f>
        <v>0.162409229920483</v>
      </c>
      <c r="C65" s="70" t="n">
        <f aca="false">C64+H64*dt+0.5*Z64*dt*dt</f>
        <v>30.0203403177743</v>
      </c>
      <c r="D65" s="70" t="n">
        <f aca="false">D64+I64*dt+0.5*AA64*dt*dt</f>
        <v>11.0941162815391</v>
      </c>
      <c r="E65" s="1" t="n">
        <f aca="false">SQRT(B65^2+C65^2)</f>
        <v>30.0207796293326</v>
      </c>
      <c r="F65" s="1" t="n">
        <f aca="false">ATAN2(C65,B65)*180/PI()</f>
        <v>0.309965594959273</v>
      </c>
      <c r="G65" s="69" t="n">
        <f aca="false">G64+Y64*dt</f>
        <v>0.951433756139105</v>
      </c>
      <c r="H65" s="69" t="n">
        <f aca="false">H64+Z64*dt</f>
        <v>86.39762310724</v>
      </c>
      <c r="I65" s="69" t="n">
        <f aca="false">I64+AA64*dt</f>
        <v>22.557070558086</v>
      </c>
      <c r="J65" s="1" t="n">
        <f aca="false">SQRT(G65^2+H65^2+I65^2)</f>
        <v>89.298801430565</v>
      </c>
      <c r="K65" s="1" t="n">
        <f aca="false">IF(D65&gt;=hwind,SQRT((G65-vxw)^2+(H65-vyw)^2+I65^2),J65)</f>
        <v>61.3620323408754</v>
      </c>
      <c r="L65" s="1" t="n">
        <f aca="false">J65/1.467</f>
        <v>60.8717119499421</v>
      </c>
      <c r="M65" s="70" t="n">
        <f aca="false">cd0+cdspin*(spin/1000)*EXP(-A65/(tau*146.7/K65))</f>
        <v>0.354645909422167</v>
      </c>
      <c r="N65" s="71" t="n">
        <f aca="false">(romega/K65)*EXP(-A65/(tau*146.7/K65))</f>
        <v>0.380864510469588</v>
      </c>
      <c r="O65" s="71" t="n">
        <f aca="false">cl2_*N65/(cl0+cl1_*N65)</f>
        <v>0.289875471942603</v>
      </c>
      <c r="P65" s="71" t="n">
        <f aca="false">IF(D65&gt;=hwind,vxw,0)</f>
        <v>0</v>
      </c>
      <c r="Q65" s="71" t="n">
        <f aca="false">IF(D65&gt;=hwind,vyw,0)</f>
        <v>29.34</v>
      </c>
      <c r="R65" s="70" t="n">
        <f aca="false">-const*$M65*$K65*(G65-P65)</f>
        <v>-0.11129976189299</v>
      </c>
      <c r="S65" s="70" t="n">
        <f aca="false">-const*$M65*$K65*(H65-Q65)</f>
        <v>-6.67466318599622</v>
      </c>
      <c r="T65" s="70" t="n">
        <f aca="false">-const*$M65*$K65*I65</f>
        <v>-2.63875079680407</v>
      </c>
      <c r="U65" s="72" t="n">
        <f aca="false">omega*EXP(-A65/tau)*30/PI()</f>
        <v>1844.00259484261</v>
      </c>
      <c r="V65" s="70" t="n">
        <f aca="false">const*($O65/omega)*K65*(wy*I65-wz*(H65-Q65))</f>
        <v>2.69990397169124</v>
      </c>
      <c r="W65" s="70" t="n">
        <f aca="false">const*($O65/omega)*K65*(wz*(G65-P65)-wx*I65)</f>
        <v>-1.95400015224214</v>
      </c>
      <c r="X65" s="70" t="n">
        <f aca="false">const*($O65/omega)*K65*(wx*(H65-Q65)-wy*(G65-P65))</f>
        <v>4.82872207100827</v>
      </c>
      <c r="Y65" s="70" t="n">
        <f aca="false">R65+V65</f>
        <v>2.58860420979825</v>
      </c>
      <c r="Z65" s="70" t="n">
        <f aca="false">S65+W65</f>
        <v>-8.62866333823837</v>
      </c>
      <c r="AA65" s="70" t="n">
        <f aca="false">T65+X65-32.174</f>
        <v>-29.9840287257958</v>
      </c>
      <c r="AB65" s="0" t="n">
        <v>0</v>
      </c>
    </row>
    <row r="66" customFormat="false" ht="12.75" hidden="false" customHeight="false" outlineLevel="0" collapsed="false">
      <c r="A66" s="0" t="n">
        <f aca="false">A65+dt</f>
        <v>0.34</v>
      </c>
      <c r="B66" s="70" t="n">
        <f aca="false">B65+G65*dt+0.5*Y65*dt*dt</f>
        <v>0.172052997692364</v>
      </c>
      <c r="C66" s="70" t="n">
        <f aca="false">C65+H65*dt+0.5*Z65*dt*dt</f>
        <v>30.8838851156798</v>
      </c>
      <c r="D66" s="70" t="n">
        <f aca="false">D65+I65*dt+0.5*AA65*dt*dt</f>
        <v>11.3181877856837</v>
      </c>
      <c r="E66" s="1" t="n">
        <f aca="false">SQRT(B66^2+C66^2)</f>
        <v>30.8843643624492</v>
      </c>
      <c r="F66" s="1" t="n">
        <f aca="false">ATAN2(C66,B66)*180/PI()</f>
        <v>0.319189396125226</v>
      </c>
      <c r="G66" s="69" t="n">
        <f aca="false">G65+Y65*dt</f>
        <v>0.977319798237088</v>
      </c>
      <c r="H66" s="69" t="n">
        <f aca="false">H65+Z65*dt</f>
        <v>86.3113364738576</v>
      </c>
      <c r="I66" s="69" t="n">
        <f aca="false">I65+AA65*dt</f>
        <v>22.257230270828</v>
      </c>
      <c r="J66" s="1" t="n">
        <f aca="false">SQRT(G66^2+H66^2+I66^2)</f>
        <v>89.1402617071554</v>
      </c>
      <c r="K66" s="1" t="n">
        <f aca="false">IF(D66&gt;=hwind,SQRT((G66-vxw)^2+(H66-vyw)^2+I66^2),J66)</f>
        <v>61.1724826448477</v>
      </c>
      <c r="L66" s="1" t="n">
        <f aca="false">J66/1.467</f>
        <v>60.7636412455047</v>
      </c>
      <c r="M66" s="70" t="n">
        <f aca="false">cd0+cdspin*(spin/1000)*EXP(-A66/(tau*146.7/K66))</f>
        <v>0.354645889264882</v>
      </c>
      <c r="N66" s="71" t="n">
        <f aca="false">(romega/K66)*EXP(-A66/(tau*146.7/K66))</f>
        <v>0.382044518215632</v>
      </c>
      <c r="O66" s="71" t="n">
        <f aca="false">cl2_*N66/(cl0+cl1_*N66)</f>
        <v>0.29023061686105</v>
      </c>
      <c r="P66" s="71" t="n">
        <f aca="false">IF(D66&gt;=hwind,vxw,0)</f>
        <v>0</v>
      </c>
      <c r="Q66" s="71" t="n">
        <f aca="false">IF(D66&gt;=hwind,vyw,0)</f>
        <v>29.34</v>
      </c>
      <c r="R66" s="70" t="n">
        <f aca="false">-const*$M66*$K66*(G66-P66)</f>
        <v>-0.113974769509428</v>
      </c>
      <c r="S66" s="70" t="n">
        <f aca="false">-const*$M66*$K66*(H66-Q66)</f>
        <v>-6.64398179077592</v>
      </c>
      <c r="T66" s="70" t="n">
        <f aca="false">-const*$M66*$K66*I66</f>
        <v>-2.59563215092109</v>
      </c>
      <c r="U66" s="72" t="n">
        <f aca="false">omega*EXP(-A66/tau)*30/PI()</f>
        <v>1844.00075084094</v>
      </c>
      <c r="V66" s="70" t="n">
        <f aca="false">const*($O66/omega)*K66*(wy*I66-wz*(H66-Q66))</f>
        <v>2.68679272445583</v>
      </c>
      <c r="W66" s="70" t="n">
        <f aca="false">const*($O66/omega)*K66*(wz*(G66-P66)-wx*I66)</f>
        <v>-1.92601667289142</v>
      </c>
      <c r="X66" s="70" t="n">
        <f aca="false">const*($O66/omega)*K66*(wx*(H66-Q66)-wy*(G66-P66))</f>
        <v>4.81200431944861</v>
      </c>
      <c r="Y66" s="70" t="n">
        <f aca="false">R66+V66</f>
        <v>2.5728179549464</v>
      </c>
      <c r="Z66" s="70" t="n">
        <f aca="false">S66+W66</f>
        <v>-8.56999846366734</v>
      </c>
      <c r="AA66" s="70" t="n">
        <f aca="false">T66+X66-32.174</f>
        <v>-29.9576278314725</v>
      </c>
      <c r="AB66" s="0" t="n">
        <v>0</v>
      </c>
    </row>
    <row r="67" customFormat="false" ht="12.75" hidden="false" customHeight="false" outlineLevel="0" collapsed="false">
      <c r="A67" s="0" t="n">
        <f aca="false">A66+dt</f>
        <v>0.35</v>
      </c>
      <c r="B67" s="70" t="n">
        <f aca="false">B66+G66*dt+0.5*Y66*dt*dt</f>
        <v>0.181954836572483</v>
      </c>
      <c r="C67" s="70" t="n">
        <f aca="false">C66+H66*dt+0.5*Z66*dt*dt</f>
        <v>31.7465699804952</v>
      </c>
      <c r="D67" s="70" t="n">
        <f aca="false">D66+I66*dt+0.5*AA66*dt*dt</f>
        <v>11.5392622070004</v>
      </c>
      <c r="E67" s="1" t="n">
        <f aca="false">SQRT(B67^2+C67^2)</f>
        <v>31.7470914114826</v>
      </c>
      <c r="F67" s="1" t="n">
        <f aca="false">ATAN2(C67,B67)*180/PI()</f>
        <v>0.328386028799206</v>
      </c>
      <c r="G67" s="69" t="n">
        <f aca="false">G66+Y66*dt</f>
        <v>1.00304797778655</v>
      </c>
      <c r="H67" s="69" t="n">
        <f aca="false">H66+Z66*dt</f>
        <v>86.2256364892209</v>
      </c>
      <c r="I67" s="69" t="n">
        <f aca="false">I66+AA66*dt</f>
        <v>21.9576539925133</v>
      </c>
      <c r="J67" s="1" t="n">
        <f aca="false">SQRT(G67^2+H67^2+I67^2)</f>
        <v>88.9831729152875</v>
      </c>
      <c r="K67" s="1" t="n">
        <f aca="false">IF(D67&gt;=hwind,SQRT((G67-vxw)^2+(H67-vyw)^2+I67^2),J67)</f>
        <v>60.9845907822989</v>
      </c>
      <c r="L67" s="1" t="n">
        <f aca="false">J67/1.467</f>
        <v>60.6565595877897</v>
      </c>
      <c r="M67" s="70" t="n">
        <f aca="false">cd0+cdspin*(spin/1000)*EXP(-A67/(tau*146.7/K67))</f>
        <v>0.354645869225454</v>
      </c>
      <c r="N67" s="71" t="n">
        <f aca="false">(romega/K67)*EXP(-A67/(tau*146.7/K67))</f>
        <v>0.383221444345908</v>
      </c>
      <c r="O67" s="71" t="n">
        <f aca="false">cl2_*N67/(cl0+cl1_*N67)</f>
        <v>0.290583515643554</v>
      </c>
      <c r="P67" s="71" t="n">
        <f aca="false">IF(D67&gt;=hwind,vxw,0)</f>
        <v>0</v>
      </c>
      <c r="Q67" s="71" t="n">
        <f aca="false">IF(D67&gt;=hwind,vyw,0)</f>
        <v>29.34</v>
      </c>
      <c r="R67" s="70" t="n">
        <f aca="false">-const*$M67*$K67*(G67-P67)</f>
        <v>-0.116615885846208</v>
      </c>
      <c r="S67" s="70" t="n">
        <f aca="false">-const*$M67*$K67*(H67-Q67)</f>
        <v>-6.61361075245351</v>
      </c>
      <c r="T67" s="70" t="n">
        <f aca="false">-const*$M67*$K67*I67</f>
        <v>-2.55283030139</v>
      </c>
      <c r="U67" s="72" t="n">
        <f aca="false">omega*EXP(-A67/tau)*30/PI()</f>
        <v>1843.99890684111</v>
      </c>
      <c r="V67" s="70" t="n">
        <f aca="false">const*($O67/omega)*K67*(wy*I67-wz*(H67-Q67))</f>
        <v>2.67377151430952</v>
      </c>
      <c r="W67" s="70" t="n">
        <f aca="false">const*($O67/omega)*K67*(wz*(G67-P67)-wx*I67)</f>
        <v>-1.898162586095</v>
      </c>
      <c r="X67" s="70" t="n">
        <f aca="false">const*($O67/omega)*K67*(wx*(H67-Q67)-wy*(G67-P67))</f>
        <v>4.79542421952044</v>
      </c>
      <c r="Y67" s="70" t="n">
        <f aca="false">R67+V67</f>
        <v>2.55715562846332</v>
      </c>
      <c r="Z67" s="70" t="n">
        <f aca="false">S67+W67</f>
        <v>-8.51177333854851</v>
      </c>
      <c r="AA67" s="70" t="n">
        <f aca="false">T67+X67-32.174</f>
        <v>-29.9314060818695</v>
      </c>
      <c r="AB67" s="0" t="n">
        <v>0</v>
      </c>
    </row>
    <row r="68" customFormat="false" ht="12.75" hidden="false" customHeight="false" outlineLevel="0" collapsed="false">
      <c r="A68" s="0" t="n">
        <f aca="false">A67+dt</f>
        <v>0.36</v>
      </c>
      <c r="B68" s="70" t="n">
        <f aca="false">B67+G67*dt+0.5*Y67*dt*dt</f>
        <v>0.192113174131771</v>
      </c>
      <c r="C68" s="70" t="n">
        <f aca="false">C67+H67*dt+0.5*Z67*dt*dt</f>
        <v>32.6084007567205</v>
      </c>
      <c r="D68" s="70" t="n">
        <f aca="false">D67+I67*dt+0.5*AA67*dt*dt</f>
        <v>11.7573421766214</v>
      </c>
      <c r="E68" s="1" t="n">
        <f aca="false">SQRT(B68^2+C68^2)</f>
        <v>32.6089666714934</v>
      </c>
      <c r="F68" s="1" t="n">
        <f aca="false">ATAN2(C68,B68)*180/PI()</f>
        <v>0.337555551927371</v>
      </c>
      <c r="G68" s="69" t="n">
        <f aca="false">G67+Y67*dt</f>
        <v>1.02861953407119</v>
      </c>
      <c r="H68" s="69" t="n">
        <f aca="false">H67+Z67*dt</f>
        <v>86.1405187558355</v>
      </c>
      <c r="I68" s="69" t="n">
        <f aca="false">I67+AA67*dt</f>
        <v>21.6583399316946</v>
      </c>
      <c r="J68" s="1" t="n">
        <f aca="false">SQRT(G68^2+H68^2+I68^2)</f>
        <v>88.8275335595172</v>
      </c>
      <c r="K68" s="1" t="n">
        <f aca="false">IF(D68&gt;=hwind,SQRT((G68-vxw)^2+(H68-vyw)^2+I68^2),J68)</f>
        <v>60.7983608140444</v>
      </c>
      <c r="L68" s="1" t="n">
        <f aca="false">J68/1.467</f>
        <v>60.5504659574078</v>
      </c>
      <c r="M68" s="70" t="n">
        <f aca="false">cd0+cdspin*(spin/1000)*EXP(-A68/(tau*146.7/K68))</f>
        <v>0.354645849302005</v>
      </c>
      <c r="N68" s="71" t="n">
        <f aca="false">(romega/K68)*EXP(-A68/(tau*146.7/K68))</f>
        <v>0.384395138325961</v>
      </c>
      <c r="O68" s="71" t="n">
        <f aca="false">cl2_*N68/(cl0+cl1_*N68)</f>
        <v>0.2909341410499</v>
      </c>
      <c r="P68" s="71" t="n">
        <f aca="false">IF(D68&gt;=hwind,vxw,0)</f>
        <v>0</v>
      </c>
      <c r="Q68" s="71" t="n">
        <f aca="false">IF(D68&gt;=hwind,vyw,0)</f>
        <v>29.34</v>
      </c>
      <c r="R68" s="70" t="n">
        <f aca="false">-const*$M68*$K68*(G68-P68)</f>
        <v>-0.119223676095917</v>
      </c>
      <c r="S68" s="70" t="n">
        <f aca="false">-const*$M68*$K68*(H68-Q68)</f>
        <v>-6.58354855796188</v>
      </c>
      <c r="T68" s="70" t="n">
        <f aca="false">-const*$M68*$K68*I68</f>
        <v>-2.51034208398858</v>
      </c>
      <c r="U68" s="72" t="n">
        <f aca="false">omega*EXP(-A68/tau)*30/PI()</f>
        <v>1843.99706284312</v>
      </c>
      <c r="V68" s="70" t="n">
        <f aca="false">const*($O68/omega)*K68*(wy*I68-wz*(H68-Q68))</f>
        <v>2.66084007386952</v>
      </c>
      <c r="W68" s="70" t="n">
        <f aca="false">const*($O68/omega)*K68*(wz*(G68-P68)-wx*I68)</f>
        <v>-1.87043710904252</v>
      </c>
      <c r="X68" s="70" t="n">
        <f aca="false">const*($O68/omega)*K68*(wx*(H68-Q68)-wy*(G68-P68))</f>
        <v>4.77898150750191</v>
      </c>
      <c r="Y68" s="70" t="n">
        <f aca="false">R68+V68</f>
        <v>2.5416163977736</v>
      </c>
      <c r="Z68" s="70" t="n">
        <f aca="false">S68+W68</f>
        <v>-8.4539856670044</v>
      </c>
      <c r="AA68" s="70" t="n">
        <f aca="false">T68+X68-32.174</f>
        <v>-29.9053605764867</v>
      </c>
      <c r="AB68" s="0" t="n">
        <v>0</v>
      </c>
    </row>
    <row r="69" customFormat="false" ht="12.75" hidden="false" customHeight="false" outlineLevel="0" collapsed="false">
      <c r="A69" s="0" t="n">
        <f aca="false">A68+dt</f>
        <v>0.37</v>
      </c>
      <c r="B69" s="70" t="n">
        <f aca="false">B68+G68*dt+0.5*Y68*dt*dt</f>
        <v>0.202526450292372</v>
      </c>
      <c r="C69" s="70" t="n">
        <f aca="false">C68+H68*dt+0.5*Z68*dt*dt</f>
        <v>33.4693832449955</v>
      </c>
      <c r="D69" s="70" t="n">
        <f aca="false">D68+I68*dt+0.5*AA68*dt*dt</f>
        <v>11.9724303079095</v>
      </c>
      <c r="E69" s="1" t="n">
        <f aca="false">SQRT(B69^2+C69^2)</f>
        <v>33.4699959928807</v>
      </c>
      <c r="F69" s="1" t="n">
        <f aca="false">ATAN2(C69,B69)*180/PI()</f>
        <v>0.346698029390315</v>
      </c>
      <c r="G69" s="69" t="n">
        <f aca="false">G68+Y68*dt</f>
        <v>1.05403569804892</v>
      </c>
      <c r="H69" s="69" t="n">
        <f aca="false">H68+Z68*dt</f>
        <v>86.0559788991654</v>
      </c>
      <c r="I69" s="69" t="n">
        <f aca="false">I68+AA68*dt</f>
        <v>21.3592863259297</v>
      </c>
      <c r="J69" s="1" t="n">
        <f aca="false">SQRT(G69^2+H69^2+I69^2)</f>
        <v>88.6733421491454</v>
      </c>
      <c r="K69" s="1" t="n">
        <f aca="false">IF(D69&gt;=hwind,SQRT((G69-vxw)^2+(H69-vyw)^2+I69^2),J69)</f>
        <v>60.6137968295699</v>
      </c>
      <c r="L69" s="1" t="n">
        <f aca="false">J69/1.467</f>
        <v>60.4453593382041</v>
      </c>
      <c r="M69" s="70" t="n">
        <f aca="false">cd0+cdspin*(spin/1000)*EXP(-A69/(tau*146.7/K69))</f>
        <v>0.354645829492648</v>
      </c>
      <c r="N69" s="71" t="n">
        <f aca="false">(romega/K69)*EXP(-A69/(tau*146.7/K69))</f>
        <v>0.385565447797421</v>
      </c>
      <c r="O69" s="71" t="n">
        <f aca="false">cl2_*N69/(cl0+cl1_*N69)</f>
        <v>0.291282465763463</v>
      </c>
      <c r="P69" s="71" t="n">
        <f aca="false">IF(D69&gt;=hwind,vxw,0)</f>
        <v>0</v>
      </c>
      <c r="Q69" s="71" t="n">
        <f aca="false">IF(D69&gt;=hwind,vyw,0)</f>
        <v>29.34</v>
      </c>
      <c r="R69" s="70" t="n">
        <f aca="false">-const*$M69*$K69*(G69-P69)</f>
        <v>-0.121798700595609</v>
      </c>
      <c r="S69" s="70" t="n">
        <f aca="false">-const*$M69*$K69*(H69-Q69)</f>
        <v>-6.55379371468468</v>
      </c>
      <c r="T69" s="70" t="n">
        <f aca="false">-const*$M69*$K69*I69</f>
        <v>-2.46816433728324</v>
      </c>
      <c r="U69" s="72" t="n">
        <f aca="false">omega*EXP(-A69/tau)*30/PI()</f>
        <v>1843.99521884698</v>
      </c>
      <c r="V69" s="70" t="n">
        <f aca="false">const*($O69/omega)*K69*(wy*I69-wz*(H69-Q69))</f>
        <v>2.64799813715272</v>
      </c>
      <c r="W69" s="70" t="n">
        <f aca="false">const*($O69/omega)*K69*(wz*(G69-P69)-wx*I69)</f>
        <v>-1.8428394497017</v>
      </c>
      <c r="X69" s="70" t="n">
        <f aca="false">const*($O69/omega)*K69*(wx*(H69-Q69)-wy*(G69-P69))</f>
        <v>4.76267592589975</v>
      </c>
      <c r="Y69" s="70" t="n">
        <f aca="false">R69+V69</f>
        <v>2.52619943655711</v>
      </c>
      <c r="Z69" s="70" t="n">
        <f aca="false">S69+W69</f>
        <v>-8.39663316438638</v>
      </c>
      <c r="AA69" s="70" t="n">
        <f aca="false">T69+X69-32.174</f>
        <v>-29.8794884113835</v>
      </c>
      <c r="AB69" s="0" t="n">
        <f aca="false">IF(($D69-height)*($D70-height)&lt;0,1,0)</f>
        <v>0</v>
      </c>
    </row>
    <row r="70" customFormat="false" ht="12.75" hidden="false" customHeight="false" outlineLevel="0" collapsed="false">
      <c r="A70" s="0" t="n">
        <f aca="false">A69+dt</f>
        <v>0.38</v>
      </c>
      <c r="B70" s="70" t="n">
        <f aca="false">B69+G69*dt+0.5*Y69*dt*dt</f>
        <v>0.213193117244689</v>
      </c>
      <c r="C70" s="70" t="n">
        <f aca="false">C69+H69*dt+0.5*Z69*dt*dt</f>
        <v>34.3295232023289</v>
      </c>
      <c r="D70" s="70" t="n">
        <f aca="false">D69+I69*dt+0.5*AA69*dt*dt</f>
        <v>12.1845291967483</v>
      </c>
      <c r="E70" s="1" t="n">
        <f aca="false">SQRT(B70^2+C70^2)</f>
        <v>34.3301851816223</v>
      </c>
      <c r="F70" s="1" t="n">
        <f aca="false">ATAN2(C70,B70)*180/PI()</f>
        <v>0.355813529363889</v>
      </c>
      <c r="G70" s="69" t="n">
        <f aca="false">G69+Y69*dt</f>
        <v>1.07929769241449</v>
      </c>
      <c r="H70" s="69" t="n">
        <f aca="false">H69+Z69*dt</f>
        <v>85.9720125675215</v>
      </c>
      <c r="I70" s="69" t="n">
        <f aca="false">I69+AA69*dt</f>
        <v>21.0604914418159</v>
      </c>
      <c r="J70" s="1" t="n">
        <f aca="false">SQRT(G70^2+H70^2+I70^2)</f>
        <v>88.5205971974304</v>
      </c>
      <c r="K70" s="1" t="n">
        <f aca="false">IF(D70&gt;=hwind,SQRT((G70-vxw)^2+(H70-vyw)^2+I70^2),J70)</f>
        <v>60.4309029448309</v>
      </c>
      <c r="L70" s="1" t="n">
        <f aca="false">J70/1.467</f>
        <v>60.3412387167215</v>
      </c>
      <c r="M70" s="70" t="n">
        <f aca="false">cd0+cdspin*(spin/1000)*EXP(-A70/(tau*146.7/K70))</f>
        <v>0.354645809795491</v>
      </c>
      <c r="N70" s="71" t="n">
        <f aca="false">(romega/K70)*EXP(-A70/(tau*146.7/K70))</f>
        <v>0.386732218605398</v>
      </c>
      <c r="O70" s="71" t="n">
        <f aca="false">cl2_*N70/(cl0+cl1_*N70)</f>
        <v>0.291628462398155</v>
      </c>
      <c r="P70" s="71" t="n">
        <f aca="false">IF(D70&gt;=hwind,vxw,0)</f>
        <v>0</v>
      </c>
      <c r="Q70" s="71" t="n">
        <f aca="false">IF(D70&gt;=hwind,vyw,0)</f>
        <v>29.34</v>
      </c>
      <c r="R70" s="70" t="n">
        <f aca="false">-const*$M70*$K70*(G70-P70)</f>
        <v>-0.12434151487814</v>
      </c>
      <c r="S70" s="70" t="n">
        <f aca="false">-const*$M70*$K70*(H70-Q70)</f>
        <v>-6.52434475004806</v>
      </c>
      <c r="T70" s="70" t="n">
        <f aca="false">-const*$M70*$K70*I70</f>
        <v>-2.42629390237574</v>
      </c>
      <c r="U70" s="72" t="n">
        <f aca="false">omega*EXP(-A70/tau)*30/PI()</f>
        <v>1843.99337485269</v>
      </c>
      <c r="V70" s="70" t="n">
        <f aca="false">const*($O70/omega)*K70*(wy*I70-wz*(H70-Q70))</f>
        <v>2.63524543946082</v>
      </c>
      <c r="W70" s="70" t="n">
        <f aca="false">const*($O70/omega)*K70*(wz*(G70-P70)-wx*I70)</f>
        <v>-1.81536880669917</v>
      </c>
      <c r="X70" s="70" t="n">
        <f aca="false">const*($O70/omega)*K70*(wx*(H70-Q70)-wy*(G70-P70))</f>
        <v>4.74650722325684</v>
      </c>
      <c r="Y70" s="70" t="n">
        <f aca="false">R70+V70</f>
        <v>2.51090392458268</v>
      </c>
      <c r="Z70" s="70" t="n">
        <f aca="false">S70+W70</f>
        <v>-8.33971355674723</v>
      </c>
      <c r="AA70" s="70" t="n">
        <f aca="false">T70+X70-32.174</f>
        <v>-29.8537866791189</v>
      </c>
      <c r="AB70" s="0" t="n">
        <f aca="false">IF(($D70-height)*($D71-height)&lt;0,1,0)</f>
        <v>0</v>
      </c>
    </row>
    <row r="71" customFormat="false" ht="12.75" hidden="false" customHeight="false" outlineLevel="0" collapsed="false">
      <c r="A71" s="0" t="n">
        <f aca="false">A70+dt</f>
        <v>0.39</v>
      </c>
      <c r="B71" s="70" t="n">
        <f aca="false">B70+G70*dt+0.5*Y70*dt*dt</f>
        <v>0.224111639365063</v>
      </c>
      <c r="C71" s="70" t="n">
        <f aca="false">C70+H70*dt+0.5*Z70*dt*dt</f>
        <v>35.1888263423263</v>
      </c>
      <c r="D71" s="70" t="n">
        <f aca="false">D70+I70*dt+0.5*AA70*dt*dt</f>
        <v>12.3936414218325</v>
      </c>
      <c r="E71" s="1" t="n">
        <f aca="false">SQRT(B71^2+C71^2)</f>
        <v>35.1895399995126</v>
      </c>
      <c r="F71" s="1" t="n">
        <f aca="false">ATAN2(C71,B71)*180/PI()</f>
        <v>0.364902123775387</v>
      </c>
      <c r="G71" s="69" t="n">
        <f aca="false">G70+Y70*dt</f>
        <v>1.10440673166032</v>
      </c>
      <c r="H71" s="69" t="n">
        <f aca="false">H70+Z70*dt</f>
        <v>85.8886154319541</v>
      </c>
      <c r="I71" s="69" t="n">
        <f aca="false">I70+AA70*dt</f>
        <v>20.7619535750247</v>
      </c>
      <c r="J71" s="1" t="n">
        <f aca="false">SQRT(G71^2+H71^2+I71^2)</f>
        <v>88.3692972208024</v>
      </c>
      <c r="K71" s="1" t="n">
        <f aca="false">IF(D71&gt;=hwind,SQRT((G71-vxw)^2+(H71-vyw)^2+I71^2),J71)</f>
        <v>60.2496833000096</v>
      </c>
      <c r="L71" s="1" t="n">
        <f aca="false">J71/1.467</f>
        <v>60.2381030816649</v>
      </c>
      <c r="M71" s="70" t="n">
        <f aca="false">cd0+cdspin*(spin/1000)*EXP(-A71/(tau*146.7/K71))</f>
        <v>0.354645790208637</v>
      </c>
      <c r="N71" s="71" t="n">
        <f aca="false">(romega/K71)*EXP(-A71/(tau*146.7/K71))</f>
        <v>0.38789529482787</v>
      </c>
      <c r="O71" s="71" t="n">
        <f aca="false">cl2_*N71/(cl0+cl1_*N71)</f>
        <v>0.291972103505554</v>
      </c>
      <c r="P71" s="71" t="n">
        <f aca="false">IF(D71&gt;=hwind,vxw,0)</f>
        <v>0</v>
      </c>
      <c r="Q71" s="71" t="n">
        <f aca="false">IF(D71&gt;=hwind,vyw,0)</f>
        <v>29.34</v>
      </c>
      <c r="R71" s="70" t="n">
        <f aca="false">-const*$M71*$K71*(G71-P71)</f>
        <v>-0.126852669722133</v>
      </c>
      <c r="S71" s="70" t="n">
        <f aca="false">-const*$M71*$K71*(H71-Q71)</f>
        <v>-6.49520021111197</v>
      </c>
      <c r="T71" s="70" t="n">
        <f aca="false">-const*$M71*$K71*I71</f>
        <v>-2.38472762265715</v>
      </c>
      <c r="U71" s="72" t="n">
        <f aca="false">omega*EXP(-A71/tau)*30/PI()</f>
        <v>1843.99153086023</v>
      </c>
      <c r="V71" s="70" t="n">
        <f aca="false">const*($O71/omega)*K71*(wy*I71-wz*(H71-Q71))</f>
        <v>2.62258171726455</v>
      </c>
      <c r="W71" s="70" t="n">
        <f aca="false">const*($O71/omega)*K71*(wz*(G71-P71)-wx*I71)</f>
        <v>-1.78802436920496</v>
      </c>
      <c r="X71" s="70" t="n">
        <f aca="false">const*($O71/omega)*K71*(wx*(H71-Q71)-wy*(G71-P71))</f>
        <v>4.73047515395673</v>
      </c>
      <c r="Y71" s="70" t="n">
        <f aca="false">R71+V71</f>
        <v>2.49572904754241</v>
      </c>
      <c r="Z71" s="70" t="n">
        <f aca="false">S71+W71</f>
        <v>-8.28322458031694</v>
      </c>
      <c r="AA71" s="70" t="n">
        <f aca="false">T71+X71-32.174</f>
        <v>-29.8282524687004</v>
      </c>
      <c r="AB71" s="0" t="n">
        <f aca="false">IF(($D71-height)*($D72-height)&lt;0,1,0)</f>
        <v>0</v>
      </c>
    </row>
    <row r="72" customFormat="false" ht="12.75" hidden="false" customHeight="false" outlineLevel="0" collapsed="false">
      <c r="A72" s="0" t="n">
        <f aca="false">A71+dt</f>
        <v>0.4</v>
      </c>
      <c r="B72" s="70" t="n">
        <f aca="false">B71+G71*dt+0.5*Y71*dt*dt</f>
        <v>0.235280493134043</v>
      </c>
      <c r="C72" s="70" t="n">
        <f aca="false">C71+H71*dt+0.5*Z71*dt*dt</f>
        <v>36.0472983354168</v>
      </c>
      <c r="D72" s="70" t="n">
        <f aca="false">D71+I71*dt+0.5*AA71*dt*dt</f>
        <v>12.5997695449593</v>
      </c>
      <c r="E72" s="1" t="n">
        <f aca="false">SQRT(B72^2+C72^2)</f>
        <v>36.0480661644005</v>
      </c>
      <c r="F72" s="1" t="n">
        <f aca="false">ATAN2(C72,B72)*180/PI()</f>
        <v>0.373963887838832</v>
      </c>
      <c r="G72" s="69" t="n">
        <f aca="false">G71+Y71*dt</f>
        <v>1.12936402213574</v>
      </c>
      <c r="H72" s="69" t="n">
        <f aca="false">H71+Z71*dt</f>
        <v>85.8057831861509</v>
      </c>
      <c r="I72" s="69" t="n">
        <f aca="false">I71+AA71*dt</f>
        <v>20.4636710503377</v>
      </c>
      <c r="J72" s="1" t="n">
        <f aca="false">SQRT(G72^2+H72^2+I72^2)</f>
        <v>88.2194407380803</v>
      </c>
      <c r="K72" s="1" t="n">
        <f aca="false">IF(D72&gt;=hwind,SQRT((G72-vxw)^2+(H72-vyw)^2+I72^2),J72)</f>
        <v>60.0701420572344</v>
      </c>
      <c r="L72" s="1" t="n">
        <f aca="false">J72/1.467</f>
        <v>60.1359514233676</v>
      </c>
      <c r="M72" s="70" t="n">
        <f aca="false">cd0+cdspin*(spin/1000)*EXP(-A72/(tau*146.7/K72))</f>
        <v>0.354645770730179</v>
      </c>
      <c r="N72" s="71" t="n">
        <f aca="false">(romega/K72)*EXP(-A72/(tau*146.7/K72))</f>
        <v>0.3890545188071</v>
      </c>
      <c r="O72" s="71" t="n">
        <f aca="false">cl2_*N72/(cl0+cl1_*N72)</f>
        <v>0.292313361582217</v>
      </c>
      <c r="P72" s="71" t="n">
        <f aca="false">IF(D72&gt;=hwind,vxw,0)</f>
        <v>0</v>
      </c>
      <c r="Q72" s="71" t="n">
        <f aca="false">IF(D72&gt;=hwind,vyw,0)</f>
        <v>29.34</v>
      </c>
      <c r="R72" s="70" t="n">
        <f aca="false">-const*$M72*$K72*(G72-P72)</f>
        <v>-0.129332711200582</v>
      </c>
      <c r="S72" s="70" t="n">
        <f aca="false">-const*$M72*$K72*(H72-Q72)</f>
        <v>-6.46635866416094</v>
      </c>
      <c r="T72" s="70" t="n">
        <f aca="false">-const*$M72*$K72*I72</f>
        <v>-2.34346234356925</v>
      </c>
      <c r="U72" s="72" t="n">
        <f aca="false">omega*EXP(-A72/tau)*30/PI()</f>
        <v>1843.98968686962</v>
      </c>
      <c r="V72" s="70" t="n">
        <f aca="false">const*($O72/omega)*K72*(wy*I72-wz*(H72-Q72))</f>
        <v>2.61000670808724</v>
      </c>
      <c r="W72" s="70" t="n">
        <f aca="false">const*($O72/omega)*K72*(wz*(G72-P72)-wx*I72)</f>
        <v>-1.76080531682088</v>
      </c>
      <c r="X72" s="70" t="n">
        <f aca="false">const*($O72/omega)*K72*(wx*(H72-Q72)-wy*(G72-P72))</f>
        <v>4.71457947802533</v>
      </c>
      <c r="Y72" s="70" t="n">
        <f aca="false">R72+V72</f>
        <v>2.48067399688665</v>
      </c>
      <c r="Z72" s="70" t="n">
        <f aca="false">S72+W72</f>
        <v>-8.22716398098182</v>
      </c>
      <c r="AA72" s="70" t="n">
        <f aca="false">T72+X72-32.174</f>
        <v>-29.8028828655439</v>
      </c>
      <c r="AB72" s="0" t="n">
        <f aca="false">IF(($D72-height)*($D73-height)&lt;0,1,0)</f>
        <v>0</v>
      </c>
    </row>
    <row r="73" customFormat="false" ht="12.75" hidden="false" customHeight="false" outlineLevel="0" collapsed="false">
      <c r="A73" s="0" t="n">
        <f aca="false">A72+dt</f>
        <v>0.41</v>
      </c>
      <c r="B73" s="70" t="n">
        <f aca="false">B72+G72*dt+0.5*Y72*dt*dt</f>
        <v>0.246698167055245</v>
      </c>
      <c r="C73" s="70" t="n">
        <f aca="false">C72+H72*dt+0.5*Z72*dt*dt</f>
        <v>36.9049448090793</v>
      </c>
      <c r="D73" s="70" t="n">
        <f aca="false">D72+I72*dt+0.5*AA72*dt*dt</f>
        <v>12.8029161113194</v>
      </c>
      <c r="E73" s="1" t="n">
        <f aca="false">SQRT(B73^2+C73^2)</f>
        <v>36.9057693504256</v>
      </c>
      <c r="F73" s="1" t="n">
        <f aca="false">ATAN2(C73,B73)*180/PI()</f>
        <v>0.382998899656198</v>
      </c>
      <c r="G73" s="69" t="n">
        <f aca="false">G72+Y72*dt</f>
        <v>1.15417076210461</v>
      </c>
      <c r="H73" s="69" t="n">
        <f aca="false">H72+Z72*dt</f>
        <v>85.7235115463411</v>
      </c>
      <c r="I73" s="69" t="n">
        <f aca="false">I72+AA72*dt</f>
        <v>20.1656422216823</v>
      </c>
      <c r="J73" s="1" t="n">
        <f aca="false">SQRT(G73^2+H73^2+I73^2)</f>
        <v>88.0710262696913</v>
      </c>
      <c r="K73" s="1" t="n">
        <f aca="false">IF(D73&gt;=hwind,SQRT((G73-vxw)^2+(H73-vyw)^2+I73^2),J73)</f>
        <v>59.892283398259</v>
      </c>
      <c r="L73" s="1" t="n">
        <f aca="false">J73/1.467</f>
        <v>60.0347827332593</v>
      </c>
      <c r="M73" s="70" t="n">
        <f aca="false">cd0+cdspin*(spin/1000)*EXP(-A73/(tau*146.7/K73))</f>
        <v>0.354645751358208</v>
      </c>
      <c r="N73" s="71" t="n">
        <f aca="false">(romega/K73)*EXP(-A73/(tau*146.7/K73))</f>
        <v>0.390209731183119</v>
      </c>
      <c r="O73" s="71" t="n">
        <f aca="false">cl2_*N73/(cl0+cl1_*N73)</f>
        <v>0.292652209077193</v>
      </c>
      <c r="P73" s="71" t="n">
        <f aca="false">IF(D73&gt;=hwind,vxw,0)</f>
        <v>0</v>
      </c>
      <c r="Q73" s="71" t="n">
        <f aca="false">IF(D73&gt;=hwind,vyw,0)</f>
        <v>29.34</v>
      </c>
      <c r="R73" s="70" t="n">
        <f aca="false">-const*$M73*$K73*(G73-P73)</f>
        <v>-0.131782180728104</v>
      </c>
      <c r="S73" s="70" t="n">
        <f aca="false">-const*$M73*$K73*(H73-Q73)</f>
        <v>-6.43781869429439</v>
      </c>
      <c r="T73" s="70" t="n">
        <f aca="false">-const*$M73*$K73*I73</f>
        <v>-2.30249491237342</v>
      </c>
      <c r="U73" s="72" t="n">
        <f aca="false">omega*EXP(-A73/tau)*30/PI()</f>
        <v>1843.98784288086</v>
      </c>
      <c r="V73" s="70" t="n">
        <f aca="false">const*($O73/omega)*K73*(wy*I73-wz*(H73-Q73))</f>
        <v>2.5975201503876</v>
      </c>
      <c r="W73" s="70" t="n">
        <f aca="false">const*($O73/omega)*K73*(wz*(G73-P73)-wx*I73)</f>
        <v>-1.73371081947278</v>
      </c>
      <c r="X73" s="70" t="n">
        <f aca="false">const*($O73/omega)*K73*(wx*(H73-Q73)-wy*(G73-P73))</f>
        <v>4.6988199609296</v>
      </c>
      <c r="Y73" s="70" t="n">
        <f aca="false">R73+V73</f>
        <v>2.4657379696595</v>
      </c>
      <c r="Z73" s="70" t="n">
        <f aca="false">S73+W73</f>
        <v>-8.17152951376717</v>
      </c>
      <c r="AA73" s="70" t="n">
        <f aca="false">T73+X73-32.174</f>
        <v>-29.7776749514438</v>
      </c>
      <c r="AB73" s="0" t="n">
        <f aca="false">IF(($D73-height)*($D74-height)&lt;0,1,0)</f>
        <v>0</v>
      </c>
    </row>
    <row r="74" customFormat="false" ht="12.75" hidden="false" customHeight="false" outlineLevel="0" collapsed="false">
      <c r="A74" s="0" t="n">
        <f aca="false">A73+dt</f>
        <v>0.42</v>
      </c>
      <c r="B74" s="70" t="n">
        <f aca="false">B73+G73*dt+0.5*Y73*dt*dt</f>
        <v>0.258363161574774</v>
      </c>
      <c r="C74" s="70" t="n">
        <f aca="false">C73+H73*dt+0.5*Z73*dt*dt</f>
        <v>37.761771348067</v>
      </c>
      <c r="D74" s="70" t="n">
        <f aca="false">D73+I73*dt+0.5*AA73*dt*dt</f>
        <v>13.0030836497886</v>
      </c>
      <c r="E74" s="1" t="n">
        <f aca="false">SQRT(B74^2+C74^2)</f>
        <v>37.7626551882538</v>
      </c>
      <c r="F74" s="1" t="n">
        <f aca="false">ATAN2(C74,B74)*180/PI()</f>
        <v>0.392007239873852</v>
      </c>
      <c r="G74" s="69" t="n">
        <f aca="false">G73+Y73*dt</f>
        <v>1.1788281418012</v>
      </c>
      <c r="H74" s="69" t="n">
        <f aca="false">H73+Z73*dt</f>
        <v>85.6417962512034</v>
      </c>
      <c r="I74" s="69" t="n">
        <f aca="false">I73+AA73*dt</f>
        <v>19.8678654721678</v>
      </c>
      <c r="J74" s="1" t="n">
        <f aca="false">SQRT(G74^2+H74^2+I74^2)</f>
        <v>87.924052336893</v>
      </c>
      <c r="K74" s="1" t="n">
        <f aca="false">IF(D74&gt;=hwind,SQRT((G74-vxw)^2+(H74-vyw)^2+I74^2),J74)</f>
        <v>59.7161115221017</v>
      </c>
      <c r="L74" s="1" t="n">
        <f aca="false">J74/1.467</f>
        <v>59.9345960033354</v>
      </c>
      <c r="M74" s="70" t="n">
        <f aca="false">cd0+cdspin*(spin/1000)*EXP(-A74/(tau*146.7/K74))</f>
        <v>0.354645732090805</v>
      </c>
      <c r="N74" s="71" t="n">
        <f aca="false">(romega/K74)*EXP(-A74/(tau*146.7/K74))</f>
        <v>0.3913607709293</v>
      </c>
      <c r="O74" s="71" t="n">
        <f aca="false">cl2_*N74/(cl0+cl1_*N74)</f>
        <v>0.292988618399705</v>
      </c>
      <c r="P74" s="71" t="n">
        <f aca="false">IF(D74&gt;=hwind,vxw,0)</f>
        <v>0</v>
      </c>
      <c r="Q74" s="71" t="n">
        <f aca="false">IF(D74&gt;=hwind,vyw,0)</f>
        <v>29.34</v>
      </c>
      <c r="R74" s="70" t="n">
        <f aca="false">-const*$M74*$K74*(G74-P74)</f>
        <v>-0.134201615106858</v>
      </c>
      <c r="S74" s="70" t="n">
        <f aca="false">-const*$M74*$K74*(H74-Q74)</f>
        <v>-6.40957890501645</v>
      </c>
      <c r="T74" s="70" t="n">
        <f aca="false">-const*$M74*$K74*I74</f>
        <v>-2.26182217792722</v>
      </c>
      <c r="U74" s="72" t="n">
        <f aca="false">omega*EXP(-A74/tau)*30/PI()</f>
        <v>1843.98599889394</v>
      </c>
      <c r="V74" s="70" t="n">
        <f aca="false">const*($O74/omega)*K74*(wy*I74-wz*(H74-Q74))</f>
        <v>2.58512178344188</v>
      </c>
      <c r="W74" s="70" t="n">
        <f aca="false">const*($O74/omega)*K74*(wz*(G74-P74)-wx*I74)</f>
        <v>-1.70674003730704</v>
      </c>
      <c r="X74" s="70" t="n">
        <f aca="false">const*($O74/omega)*K74*(wx*(H74-Q74)-wy*(G74-P74))</f>
        <v>4.68319637337343</v>
      </c>
      <c r="Y74" s="70" t="n">
        <f aca="false">R74+V74</f>
        <v>2.45092016833502</v>
      </c>
      <c r="Z74" s="70" t="n">
        <f aca="false">S74+W74</f>
        <v>-8.11631894232349</v>
      </c>
      <c r="AA74" s="70" t="n">
        <f aca="false">T74+X74-32.174</f>
        <v>-29.7526258045538</v>
      </c>
      <c r="AB74" s="0" t="n">
        <f aca="false">IF(($D74-height)*($D75-height)&lt;0,1,0)</f>
        <v>0</v>
      </c>
    </row>
    <row r="75" customFormat="false" ht="12.75" hidden="false" customHeight="false" outlineLevel="0" collapsed="false">
      <c r="A75" s="0" t="n">
        <f aca="false">A74+dt</f>
        <v>0.43</v>
      </c>
      <c r="B75" s="70" t="n">
        <f aca="false">B74+G74*dt+0.5*Y74*dt*dt</f>
        <v>0.270273989001203</v>
      </c>
      <c r="C75" s="70" t="n">
        <f aca="false">C74+H74*dt+0.5*Z74*dt*dt</f>
        <v>38.6177834946319</v>
      </c>
      <c r="D75" s="70" t="n">
        <f aca="false">D74+I74*dt+0.5*AA74*dt*dt</f>
        <v>13.2002746732201</v>
      </c>
      <c r="E75" s="1" t="n">
        <f aca="false">SQRT(B75^2+C75^2)</f>
        <v>38.6187292653111</v>
      </c>
      <c r="F75" s="1" t="n">
        <f aca="false">ATAN2(C75,B75)*180/PI()</f>
        <v>0.400988991385431</v>
      </c>
      <c r="G75" s="69" t="n">
        <f aca="false">G74+Y74*dt</f>
        <v>1.20333734348456</v>
      </c>
      <c r="H75" s="69" t="n">
        <f aca="false">H74+Z74*dt</f>
        <v>85.5606330617802</v>
      </c>
      <c r="I75" s="69" t="n">
        <f aca="false">I74+AA74*dt</f>
        <v>19.5703392141223</v>
      </c>
      <c r="J75" s="1" t="n">
        <f aca="false">SQRT(G75^2+H75^2+I75^2)</f>
        <v>87.7785174609974</v>
      </c>
      <c r="K75" s="1" t="n">
        <f aca="false">IF(D75&gt;=hwind,SQRT((G75-vxw)^2+(H75-vyw)^2+I75^2),J75)</f>
        <v>59.5416306426467</v>
      </c>
      <c r="L75" s="1" t="n">
        <f aca="false">J75/1.467</f>
        <v>59.8353902256288</v>
      </c>
      <c r="M75" s="70" t="n">
        <f aca="false">cd0+cdspin*(spin/1000)*EXP(-A75/(tau*146.7/K75))</f>
        <v>0.354645712926047</v>
      </c>
      <c r="N75" s="71" t="n">
        <f aca="false">(romega/K75)*EXP(-A75/(tau*146.7/K75))</f>
        <v>0.392507475390052</v>
      </c>
      <c r="O75" s="71" t="n">
        <f aca="false">cl2_*N75/(cl0+cl1_*N75)</f>
        <v>0.293322561927033</v>
      </c>
      <c r="P75" s="71" t="n">
        <f aca="false">IF(D75&gt;=hwind,vxw,0)</f>
        <v>0</v>
      </c>
      <c r="Q75" s="71" t="n">
        <f aca="false">IF(D75&gt;=hwind,vyw,0)</f>
        <v>29.34</v>
      </c>
      <c r="R75" s="70" t="n">
        <f aca="false">-const*$M75*$K75*(G75-P75)</f>
        <v>-0.136591546571122</v>
      </c>
      <c r="S75" s="70" t="n">
        <f aca="false">-const*$M75*$K75*(H75-Q75)</f>
        <v>-6.38163791782522</v>
      </c>
      <c r="T75" s="70" t="n">
        <f aca="false">-const*$M75*$K75*I75</f>
        <v>-2.22144099046881</v>
      </c>
      <c r="U75" s="72" t="n">
        <f aca="false">omega*EXP(-A75/tau)*30/PI()</f>
        <v>1843.98415490886</v>
      </c>
      <c r="V75" s="70" t="n">
        <f aca="false">const*($O75/omega)*K75*(wy*I75-wz*(H75-Q75))</f>
        <v>2.57281134722535</v>
      </c>
      <c r="W75" s="70" t="n">
        <f aca="false">const*($O75/omega)*K75*(wz*(G75-P75)-wx*I75)</f>
        <v>-1.67989212059131</v>
      </c>
      <c r="X75" s="70" t="n">
        <f aca="false">const*($O75/omega)*K75*(wx*(H75-Q75)-wy*(G75-P75))</f>
        <v>4.66770849109063</v>
      </c>
      <c r="Y75" s="70" t="n">
        <f aca="false">R75+V75</f>
        <v>2.43621980065423</v>
      </c>
      <c r="Z75" s="70" t="n">
        <f aca="false">S75+W75</f>
        <v>-8.06153003841653</v>
      </c>
      <c r="AA75" s="70" t="n">
        <f aca="false">T75+X75-32.174</f>
        <v>-29.7277324993782</v>
      </c>
      <c r="AB75" s="0" t="n">
        <f aca="false">IF(($D75-height)*($D76-height)&lt;0,1,0)</f>
        <v>0</v>
      </c>
    </row>
    <row r="76" customFormat="false" ht="12.75" hidden="false" customHeight="false" outlineLevel="0" collapsed="false">
      <c r="A76" s="0" t="n">
        <f aca="false">A75+dt</f>
        <v>0.44</v>
      </c>
      <c r="B76" s="70" t="n">
        <f aca="false">B75+G75*dt+0.5*Y75*dt*dt</f>
        <v>0.282429173426081</v>
      </c>
      <c r="C76" s="70" t="n">
        <f aca="false">C75+H75*dt+0.5*Z75*dt*dt</f>
        <v>39.4729867487478</v>
      </c>
      <c r="D76" s="70" t="n">
        <f aca="false">D75+I75*dt+0.5*AA75*dt*dt</f>
        <v>13.3944916787363</v>
      </c>
      <c r="E76" s="1" t="n">
        <f aca="false">SQRT(B76^2+C76^2)</f>
        <v>39.4739971260173</v>
      </c>
      <c r="F76" s="1" t="n">
        <f aca="false">ATAN2(C76,B76)*180/PI()</f>
        <v>0.40994423907394</v>
      </c>
      <c r="G76" s="69" t="n">
        <f aca="false">G75+Y75*dt</f>
        <v>1.2276995414911</v>
      </c>
      <c r="H76" s="69" t="n">
        <f aca="false">H75+Z75*dt</f>
        <v>85.480017761396</v>
      </c>
      <c r="I76" s="69" t="n">
        <f aca="false">I75+AA75*dt</f>
        <v>19.2730618891285</v>
      </c>
      <c r="J76" s="1" t="n">
        <f aca="false">SQRT(G76^2+H76^2+I76^2)</f>
        <v>87.634420162599</v>
      </c>
      <c r="K76" s="1" t="n">
        <f aca="false">IF(D76&gt;=hwind,SQRT((G76-vxw)^2+(H76-vyw)^2+I76^2),J76)</f>
        <v>59.3688449862065</v>
      </c>
      <c r="L76" s="1" t="n">
        <f aca="false">J76/1.467</f>
        <v>59.737164391683</v>
      </c>
      <c r="M76" s="70" t="n">
        <f aca="false">cd0+cdspin*(spin/1000)*EXP(-A76/(tau*146.7/K76))</f>
        <v>0.354645693862002</v>
      </c>
      <c r="N76" s="71" t="n">
        <f aca="false">(romega/K76)*EXP(-A76/(tau*146.7/K76))</f>
        <v>0.393649680320667</v>
      </c>
      <c r="O76" s="71" t="n">
        <f aca="false">cl2_*N76/(cl0+cl1_*N76)</f>
        <v>0.293654012012571</v>
      </c>
      <c r="P76" s="71" t="n">
        <f aca="false">IF(D76&gt;=hwind,vxw,0)</f>
        <v>0</v>
      </c>
      <c r="Q76" s="71" t="n">
        <f aca="false">IF(D76&gt;=hwind,vyw,0)</f>
        <v>29.34</v>
      </c>
      <c r="R76" s="70" t="n">
        <f aca="false">-const*$M76*$K76*(G76-P76)</f>
        <v>-0.138952502830556</v>
      </c>
      <c r="S76" s="70" t="n">
        <f aca="false">-const*$M76*$K76*(H76-Q76)</f>
        <v>-6.35399437180162</v>
      </c>
      <c r="T76" s="70" t="n">
        <f aca="false">-const*$M76*$K76*I76</f>
        <v>-2.18134820140929</v>
      </c>
      <c r="U76" s="72" t="n">
        <f aca="false">omega*EXP(-A76/tau)*30/PI()</f>
        <v>1843.98231092563</v>
      </c>
      <c r="V76" s="70" t="n">
        <f aca="false">const*($O76/omega)*K76*(wy*I76-wz*(H76-Q76))</f>
        <v>2.56058858229322</v>
      </c>
      <c r="W76" s="70" t="n">
        <f aca="false">const*($O76/omega)*K76*(wz*(G76-P76)-wx*I76)</f>
        <v>-1.65316620961977</v>
      </c>
      <c r="X76" s="70" t="n">
        <f aca="false">const*($O76/omega)*K76*(wx*(H76-Q76)-wy*(G76-P76))</f>
        <v>4.65235609463502</v>
      </c>
      <c r="Y76" s="70" t="n">
        <f aca="false">R76+V76</f>
        <v>2.42163607946266</v>
      </c>
      <c r="Z76" s="70" t="n">
        <f aca="false">S76+W76</f>
        <v>-8.00716058142139</v>
      </c>
      <c r="AA76" s="70" t="n">
        <f aca="false">T76+X76-32.174</f>
        <v>-29.7029921067743</v>
      </c>
      <c r="AB76" s="0" t="n">
        <f aca="false">IF(($D76-height)*($D77-height)&lt;0,1,0)</f>
        <v>0</v>
      </c>
    </row>
    <row r="77" customFormat="false" ht="12.75" hidden="false" customHeight="false" outlineLevel="0" collapsed="false">
      <c r="A77" s="0" t="n">
        <f aca="false">A76+dt</f>
        <v>0.45</v>
      </c>
      <c r="B77" s="70" t="n">
        <f aca="false">B76+G76*dt+0.5*Y76*dt*dt</f>
        <v>0.294827250644965</v>
      </c>
      <c r="C77" s="70" t="n">
        <f aca="false">C76+H76*dt+0.5*Z76*dt*dt</f>
        <v>40.3273865683327</v>
      </c>
      <c r="D77" s="70" t="n">
        <f aca="false">D76+I76*dt+0.5*AA76*dt*dt</f>
        <v>13.5857371480223</v>
      </c>
      <c r="E77" s="1" t="n">
        <f aca="false">SQRT(B77^2+C77^2)</f>
        <v>40.3284642720184</v>
      </c>
      <c r="F77" s="1" t="n">
        <f aca="false">ATAN2(C77,B77)*180/PI()</f>
        <v>0.418873069587097</v>
      </c>
      <c r="G77" s="69" t="n">
        <f aca="false">G76+Y76*dt</f>
        <v>1.25191590228572</v>
      </c>
      <c r="H77" s="69" t="n">
        <f aca="false">H76+Z76*dt</f>
        <v>85.3999461555818</v>
      </c>
      <c r="I77" s="69" t="n">
        <f aca="false">I76+AA76*dt</f>
        <v>18.9760319680608</v>
      </c>
      <c r="J77" s="1" t="n">
        <f aca="false">SQRT(G77^2+H77^2+I77^2)</f>
        <v>87.4917589608046</v>
      </c>
      <c r="K77" s="1" t="n">
        <f aca="false">IF(D77&gt;=hwind,SQRT((G77-vxw)^2+(H77-vyw)^2+I77^2),J77)</f>
        <v>59.1977587890453</v>
      </c>
      <c r="L77" s="1" t="n">
        <f aca="false">J77/1.467</f>
        <v>59.6399174920277</v>
      </c>
      <c r="M77" s="70" t="n">
        <f aca="false">cd0+cdspin*(spin/1000)*EXP(-A77/(tau*146.7/K77))</f>
        <v>0.354645674896735</v>
      </c>
      <c r="N77" s="71" t="n">
        <f aca="false">(romega/K77)*EXP(-A77/(tau*146.7/K77))</f>
        <v>0.394787219929337</v>
      </c>
      <c r="O77" s="71" t="n">
        <f aca="false">cl2_*N77/(cl0+cl1_*N77)</f>
        <v>0.293982940994077</v>
      </c>
      <c r="P77" s="71" t="n">
        <f aca="false">IF(D77&gt;=hwind,vxw,0)</f>
        <v>0</v>
      </c>
      <c r="Q77" s="71" t="n">
        <f aca="false">IF(D77&gt;=hwind,vyw,0)</f>
        <v>29.34</v>
      </c>
      <c r="R77" s="70" t="n">
        <f aca="false">-const*$M77*$K77*(G77-P77)</f>
        <v>-0.141285007112151</v>
      </c>
      <c r="S77" s="70" t="n">
        <f aca="false">-const*$M77*$K77*(H77-Q77)</f>
        <v>-6.32664692319765</v>
      </c>
      <c r="T77" s="70" t="n">
        <f aca="false">-const*$M77*$K77*I77</f>
        <v>-2.14154066313312</v>
      </c>
      <c r="U77" s="72" t="n">
        <f aca="false">omega*EXP(-A77/tau)*30/PI()</f>
        <v>1843.98046694424</v>
      </c>
      <c r="V77" s="70" t="n">
        <f aca="false">const*($O77/omega)*K77*(wy*I77-wz*(H77-Q77))</f>
        <v>2.54845322966103</v>
      </c>
      <c r="W77" s="70" t="n">
        <f aca="false">const*($O77/omega)*K77*(wz*(G77-P77)-wx*I77)</f>
        <v>-1.62656143462302</v>
      </c>
      <c r="X77" s="70" t="n">
        <f aca="false">const*($O77/omega)*K77*(wx*(H77-Q77)-wy*(G77-P77))</f>
        <v>4.63713896916779</v>
      </c>
      <c r="Y77" s="70" t="n">
        <f aca="false">R77+V77</f>
        <v>2.40716822254888</v>
      </c>
      <c r="Z77" s="70" t="n">
        <f aca="false">S77+W77</f>
        <v>-7.95320835782066</v>
      </c>
      <c r="AA77" s="70" t="n">
        <f aca="false">T77+X77-32.174</f>
        <v>-29.6784016939653</v>
      </c>
      <c r="AB77" s="0" t="n">
        <f aca="false">IF(($D77-height)*($D78-height)&lt;0,1,0)</f>
        <v>0</v>
      </c>
    </row>
    <row r="78" customFormat="false" ht="12.75" hidden="false" customHeight="false" outlineLevel="0" collapsed="false">
      <c r="A78" s="0" t="n">
        <f aca="false">A77+dt</f>
        <v>0.46</v>
      </c>
      <c r="B78" s="70" t="n">
        <f aca="false">B77+G77*dt+0.5*Y77*dt*dt</f>
        <v>0.30746676807895</v>
      </c>
      <c r="C78" s="70" t="n">
        <f aca="false">C77+H77*dt+0.5*Z77*dt*dt</f>
        <v>41.1809883694706</v>
      </c>
      <c r="D78" s="70" t="n">
        <f aca="false">D77+I77*dt+0.5*AA77*dt*dt</f>
        <v>13.7740135476182</v>
      </c>
      <c r="E78" s="1" t="n">
        <f aca="false">SQRT(B78^2+C78^2)</f>
        <v>41.1821361624182</v>
      </c>
      <c r="F78" s="1" t="n">
        <f aca="false">ATAN2(C78,B78)*180/PI()</f>
        <v>0.427775571140968</v>
      </c>
      <c r="G78" s="69" t="n">
        <f aca="false">G77+Y77*dt</f>
        <v>1.27598758451121</v>
      </c>
      <c r="H78" s="69" t="n">
        <f aca="false">H77+Z77*dt</f>
        <v>85.3204140720036</v>
      </c>
      <c r="I78" s="69" t="n">
        <f aca="false">I77+AA77*dt</f>
        <v>18.6792479511211</v>
      </c>
      <c r="J78" s="1" t="n">
        <f aca="false">SQRT(G78^2+H78^2+I78^2)</f>
        <v>87.3505323724672</v>
      </c>
      <c r="K78" s="1" t="n">
        <f aca="false">IF(D78&gt;=hwind,SQRT((G78-vxw)^2+(H78-vyw)^2+I78^2),J78)</f>
        <v>59.0283762948657</v>
      </c>
      <c r="L78" s="1" t="n">
        <f aca="false">J78/1.467</f>
        <v>59.5436485156559</v>
      </c>
      <c r="M78" s="70" t="n">
        <f aca="false">cd0+cdspin*(spin/1000)*EXP(-A78/(tau*146.7/K78))</f>
        <v>0.354645656028302</v>
      </c>
      <c r="N78" s="71" t="n">
        <f aca="false">(romega/K78)*EXP(-A78/(tau*146.7/K78))</f>
        <v>0.395919926921375</v>
      </c>
      <c r="O78" s="71" t="n">
        <f aca="false">cl2_*N78/(cl0+cl1_*N78)</f>
        <v>0.294309321202097</v>
      </c>
      <c r="P78" s="71" t="n">
        <f aca="false">IF(D78&gt;=hwind,vxw,0)</f>
        <v>0</v>
      </c>
      <c r="Q78" s="71" t="n">
        <f aca="false">IF(D78&gt;=hwind,vyw,0)</f>
        <v>29.34</v>
      </c>
      <c r="R78" s="70" t="n">
        <f aca="false">-const*$M78*$K78*(G78-P78)</f>
        <v>-0.143589578200873</v>
      </c>
      <c r="S78" s="70" t="n">
        <f aca="false">-const*$M78*$K78*(H78-Q78)</f>
        <v>-6.29959424502422</v>
      </c>
      <c r="T78" s="70" t="n">
        <f aca="false">-const*$M78*$K78*I78</f>
        <v>-2.10201522880681</v>
      </c>
      <c r="U78" s="72" t="n">
        <f aca="false">omega*EXP(-A78/tau)*30/PI()</f>
        <v>1843.97862296469</v>
      </c>
      <c r="V78" s="70" t="n">
        <f aca="false">const*($O78/omega)*K78*(wy*I78-wz*(H78-Q78))</f>
        <v>2.53640503068449</v>
      </c>
      <c r="W78" s="70" t="n">
        <f aca="false">const*($O78/omega)*K78*(wz*(G78-P78)-wx*I78)</f>
        <v>-1.60007691568273</v>
      </c>
      <c r="X78" s="70" t="n">
        <f aca="false">const*($O78/omega)*K78*(wx*(H78-Q78)-wy*(G78-P78))</f>
        <v>4.62205690424205</v>
      </c>
      <c r="Y78" s="70" t="n">
        <f aca="false">R78+V78</f>
        <v>2.39281545248361</v>
      </c>
      <c r="Z78" s="70" t="n">
        <f aca="false">S78+W78</f>
        <v>-7.89967116070695</v>
      </c>
      <c r="AA78" s="70" t="n">
        <f aca="false">T78+X78-32.174</f>
        <v>-29.6539583245648</v>
      </c>
      <c r="AB78" s="0" t="n">
        <f aca="false">IF(($D78-height)*($D79-height)&lt;0,1,0)</f>
        <v>0</v>
      </c>
    </row>
    <row r="79" customFormat="false" ht="12.75" hidden="false" customHeight="false" outlineLevel="0" collapsed="false">
      <c r="A79" s="0" t="n">
        <f aca="false">A78+dt</f>
        <v>0.47</v>
      </c>
      <c r="B79" s="70" t="n">
        <f aca="false">B78+G78*dt+0.5*Y78*dt*dt</f>
        <v>0.320346284696686</v>
      </c>
      <c r="C79" s="70" t="n">
        <f aca="false">C78+H78*dt+0.5*Z78*dt*dt</f>
        <v>42.0337975266326</v>
      </c>
      <c r="D79" s="70" t="n">
        <f aca="false">D78+I78*dt+0.5*AA78*dt*dt</f>
        <v>13.9593233292132</v>
      </c>
      <c r="E79" s="1" t="n">
        <f aca="false">SQRT(B79^2+C79^2)</f>
        <v>42.035018214009</v>
      </c>
      <c r="F79" s="1" t="n">
        <f aca="false">ATAN2(C79,B79)*180/PI()</f>
        <v>0.436651833347772</v>
      </c>
      <c r="G79" s="69" t="n">
        <f aca="false">G78+Y78*dt</f>
        <v>1.29991573903605</v>
      </c>
      <c r="H79" s="69" t="n">
        <f aca="false">H78+Z78*dt</f>
        <v>85.2414173603965</v>
      </c>
      <c r="I79" s="69" t="n">
        <f aca="false">I78+AA78*dt</f>
        <v>18.3827083678755</v>
      </c>
      <c r="J79" s="1" t="n">
        <f aca="false">SQRT(G79^2+H79^2+I79^2)</f>
        <v>87.2107389114223</v>
      </c>
      <c r="K79" s="1" t="n">
        <f aca="false">IF(D79&gt;=hwind,SQRT((G79-vxw)^2+(H79-vyw)^2+I79^2),J79)</f>
        <v>58.8607017522574</v>
      </c>
      <c r="L79" s="1" t="n">
        <f aca="false">J79/1.467</f>
        <v>59.4483564495039</v>
      </c>
      <c r="M79" s="70" t="n">
        <f aca="false">cd0+cdspin*(spin/1000)*EXP(-A79/(tau*146.7/K79))</f>
        <v>0.354645637254754</v>
      </c>
      <c r="N79" s="71" t="n">
        <f aca="false">(romega/K79)*EXP(-A79/(tau*146.7/K79))</f>
        <v>0.397047632545648</v>
      </c>
      <c r="O79" s="71" t="n">
        <f aca="false">cl2_*N79/(cl0+cl1_*N79)</f>
        <v>0.294633124968572</v>
      </c>
      <c r="P79" s="71" t="n">
        <f aca="false">IF(D79&gt;=hwind,vxw,0)</f>
        <v>0</v>
      </c>
      <c r="Q79" s="71" t="n">
        <f aca="false">IF(D79&gt;=hwind,vyw,0)</f>
        <v>29.34</v>
      </c>
      <c r="R79" s="70" t="n">
        <f aca="false">-const*$M79*$K79*(G79-P79)</f>
        <v>-0.145866730479018</v>
      </c>
      <c r="S79" s="70" t="n">
        <f aca="false">-const*$M79*$K79*(H79-Q79)</f>
        <v>-6.27283502663856</v>
      </c>
      <c r="T79" s="70" t="n">
        <f aca="false">-const*$M79*$K79*I79</f>
        <v>-2.06276875219596</v>
      </c>
      <c r="U79" s="72" t="n">
        <f aca="false">omega*EXP(-A79/tau)*30/PI()</f>
        <v>1843.97677898699</v>
      </c>
      <c r="V79" s="70" t="n">
        <f aca="false">const*($O79/omega)*K79*(wy*I79-wz*(H79-Q79))</f>
        <v>2.52444372693893</v>
      </c>
      <c r="W79" s="70" t="n">
        <f aca="false">const*($O79/omega)*K79*(wz*(G79-P79)-wx*I79)</f>
        <v>-1.57371176265135</v>
      </c>
      <c r="X79" s="70" t="n">
        <f aca="false">const*($O79/omega)*K79*(wx*(H79-Q79)-wy*(G79-P79))</f>
        <v>4.60710969358469</v>
      </c>
      <c r="Y79" s="70" t="n">
        <f aca="false">R79+V79</f>
        <v>2.37857699645991</v>
      </c>
      <c r="Z79" s="70" t="n">
        <f aca="false">S79+W79</f>
        <v>-7.84654678928991</v>
      </c>
      <c r="AA79" s="70" t="n">
        <f aca="false">T79+X79-32.174</f>
        <v>-29.6296590586113</v>
      </c>
      <c r="AB79" s="0" t="n">
        <f aca="false">IF(($D79-height)*($D80-height)&lt;0,1,0)</f>
        <v>0</v>
      </c>
    </row>
    <row r="80" customFormat="false" ht="12.75" hidden="false" customHeight="false" outlineLevel="0" collapsed="false">
      <c r="A80" s="0" t="n">
        <f aca="false">A79+dt</f>
        <v>0.48</v>
      </c>
      <c r="B80" s="70" t="n">
        <f aca="false">B79+G79*dt+0.5*Y79*dt*dt</f>
        <v>0.33346437093687</v>
      </c>
      <c r="C80" s="70" t="n">
        <f aca="false">C79+H79*dt+0.5*Z79*dt*dt</f>
        <v>42.8858193728971</v>
      </c>
      <c r="D80" s="70" t="n">
        <f aca="false">D79+I79*dt+0.5*AA79*dt*dt</f>
        <v>14.141668929939</v>
      </c>
      <c r="E80" s="1" t="n">
        <f aca="false">SQRT(B80^2+C80^2)</f>
        <v>42.887115801502</v>
      </c>
      <c r="F80" s="1" t="n">
        <f aca="false">ATAN2(C80,B80)*180/PI()</f>
        <v>0.445501947064383</v>
      </c>
      <c r="G80" s="69" t="n">
        <f aca="false">G79+Y79*dt</f>
        <v>1.32370150900065</v>
      </c>
      <c r="H80" s="69" t="n">
        <f aca="false">H79+Z79*dt</f>
        <v>85.1629518925036</v>
      </c>
      <c r="I80" s="69" t="n">
        <f aca="false">I79+AA79*dt</f>
        <v>18.0864117772893</v>
      </c>
      <c r="J80" s="1" t="n">
        <f aca="false">SQRT(G80^2+H80^2+I80^2)</f>
        <v>87.0723770877279</v>
      </c>
      <c r="K80" s="1" t="n">
        <f aca="false">IF(D80&gt;=hwind,SQRT((G80-vxw)^2+(H80-vyw)^2+I80^2),J80)</f>
        <v>58.6947394121089</v>
      </c>
      <c r="L80" s="1" t="n">
        <f aca="false">J80/1.467</f>
        <v>59.3540402779331</v>
      </c>
      <c r="M80" s="70" t="n">
        <f aca="false">cd0+cdspin*(spin/1000)*EXP(-A80/(tau*146.7/K80))</f>
        <v>0.354645618574135</v>
      </c>
      <c r="N80" s="71" t="n">
        <f aca="false">(romega/K80)*EXP(-A80/(tau*146.7/K80))</f>
        <v>0.398170166643252</v>
      </c>
      <c r="O80" s="71" t="n">
        <f aca="false">cl2_*N80/(cl0+cl1_*N80)</f>
        <v>0.294954324635627</v>
      </c>
      <c r="P80" s="71" t="n">
        <f aca="false">IF(D80&gt;=hwind,vxw,0)</f>
        <v>0</v>
      </c>
      <c r="Q80" s="71" t="n">
        <f aca="false">IF(D80&gt;=hwind,vyw,0)</f>
        <v>29.34</v>
      </c>
      <c r="R80" s="70" t="n">
        <f aca="false">-const*$M80*$K80*(G80-P80)</f>
        <v>-0.14811697396429</v>
      </c>
      <c r="S80" s="70" t="n">
        <f aca="false">-const*$M80*$K80*(H80-Q80)</f>
        <v>-6.24636797333117</v>
      </c>
      <c r="T80" s="70" t="n">
        <f aca="false">-const*$M80*$K80*I80</f>
        <v>-2.0237980874908</v>
      </c>
      <c r="U80" s="72" t="n">
        <f aca="false">omega*EXP(-A80/tau)*30/PI()</f>
        <v>1843.97493501114</v>
      </c>
      <c r="V80" s="70" t="n">
        <f aca="false">const*($O80/omega)*K80*(wy*I80-wz*(H80-Q80))</f>
        <v>2.51256906009834</v>
      </c>
      <c r="W80" s="70" t="n">
        <f aca="false">const*($O80/omega)*K80*(wz*(G80-P80)-wx*I80)</f>
        <v>-1.54746507507687</v>
      </c>
      <c r="X80" s="70" t="n">
        <f aca="false">const*($O80/omega)*K80*(wx*(H80-Q80)-wy*(G80-P80))</f>
        <v>4.59229713487554</v>
      </c>
      <c r="Y80" s="70" t="n">
        <f aca="false">R80+V80</f>
        <v>2.36445208613405</v>
      </c>
      <c r="Z80" s="70" t="n">
        <f aca="false">S80+W80</f>
        <v>-7.79383304840804</v>
      </c>
      <c r="AA80" s="70" t="n">
        <f aca="false">T80+X80-32.174</f>
        <v>-29.6055009526153</v>
      </c>
      <c r="AB80" s="0" t="n">
        <f aca="false">IF(($D80-height)*($D81-height)&lt;0,1,0)</f>
        <v>0</v>
      </c>
    </row>
    <row r="81" customFormat="false" ht="12.75" hidden="false" customHeight="false" outlineLevel="0" collapsed="false">
      <c r="A81" s="0" t="n">
        <f aca="false">A80+dt</f>
        <v>0.49</v>
      </c>
      <c r="B81" s="70" t="n">
        <f aca="false">B80+G80*dt+0.5*Y80*dt*dt</f>
        <v>0.346819608631183</v>
      </c>
      <c r="C81" s="70" t="n">
        <f aca="false">C80+H80*dt+0.5*Z80*dt*dt</f>
        <v>43.7370592001698</v>
      </c>
      <c r="D81" s="70" t="n">
        <f aca="false">D80+I80*dt+0.5*AA80*dt*dt</f>
        <v>14.3210527726643</v>
      </c>
      <c r="E81" s="1" t="n">
        <f aca="false">SQRT(B81^2+C81^2)</f>
        <v>43.7384342577565</v>
      </c>
      <c r="F81" s="1" t="n">
        <f aca="false">ATAN2(C81,B81)*180/PI()</f>
        <v>0.454326004258629</v>
      </c>
      <c r="G81" s="69" t="n">
        <f aca="false">G80+Y80*dt</f>
        <v>1.34734602986199</v>
      </c>
      <c r="H81" s="69" t="n">
        <f aca="false">H80+Z80*dt</f>
        <v>85.0850135620195</v>
      </c>
      <c r="I81" s="69" t="n">
        <f aca="false">I80+AA80*dt</f>
        <v>17.7903567677632</v>
      </c>
      <c r="J81" s="1" t="n">
        <f aca="false">SQRT(G81^2+H81^2+I81^2)</f>
        <v>86.9354454069083</v>
      </c>
      <c r="K81" s="1" t="n">
        <f aca="false">IF(D81&gt;=hwind,SQRT((G81-vxw)^2+(H81-vyw)^2+I81^2),J81)</f>
        <v>58.5304935249843</v>
      </c>
      <c r="L81" s="1" t="n">
        <f aca="false">J81/1.467</f>
        <v>59.2606989822142</v>
      </c>
      <c r="M81" s="70" t="n">
        <f aca="false">cd0+cdspin*(spin/1000)*EXP(-A81/(tau*146.7/K81))</f>
        <v>0.354645599984483</v>
      </c>
      <c r="N81" s="71" t="n">
        <f aca="false">(romega/K81)*EXP(-A81/(tau*146.7/K81))</f>
        <v>0.399287357698436</v>
      </c>
      <c r="O81" s="71" t="n">
        <f aca="false">cl2_*N81/(cl0+cl1_*N81)</f>
        <v>0.295272892564529</v>
      </c>
      <c r="P81" s="71" t="n">
        <f aca="false">IF(D81&gt;=hwind,vxw,0)</f>
        <v>0</v>
      </c>
      <c r="Q81" s="71" t="n">
        <f aca="false">IF(D81&gt;=hwind,vyw,0)</f>
        <v>29.34</v>
      </c>
      <c r="R81" s="70" t="n">
        <f aca="false">-const*$M81*$K81*(G81-P81)</f>
        <v>-0.150340814346597</v>
      </c>
      <c r="S81" s="70" t="n">
        <f aca="false">-const*$M81*$K81*(H81-Q81)</f>
        <v>-6.22019180591236</v>
      </c>
      <c r="T81" s="70" t="n">
        <f aca="false">-const*$M81*$K81*I81</f>
        <v>-1.9851000891404</v>
      </c>
      <c r="U81" s="72" t="n">
        <f aca="false">omega*EXP(-A81/tau)*30/PI()</f>
        <v>1843.97309103712</v>
      </c>
      <c r="V81" s="70" t="n">
        <f aca="false">const*($O81/omega)*K81*(wy*I81-wz*(H81-Q81))</f>
        <v>2.50078077181408</v>
      </c>
      <c r="W81" s="70" t="n">
        <f aca="false">const*($O81/omega)*K81*(wz*(G81-P81)-wx*I81)</f>
        <v>-1.52133594213298</v>
      </c>
      <c r="X81" s="70" t="n">
        <f aca="false">const*($O81/omega)*K81*(wx*(H81-Q81)-wy*(G81-P81))</f>
        <v>4.57761902952389</v>
      </c>
      <c r="Y81" s="70" t="n">
        <f aca="false">R81+V81</f>
        <v>2.35043995746748</v>
      </c>
      <c r="Z81" s="70" t="n">
        <f aca="false">S81+W81</f>
        <v>-7.74152774804534</v>
      </c>
      <c r="AA81" s="70" t="n">
        <f aca="false">T81+X81-32.174</f>
        <v>-29.5814810596165</v>
      </c>
      <c r="AB81" s="0" t="n">
        <f aca="false">IF(($D81-height)*($D82-height)&lt;0,1,0)</f>
        <v>0</v>
      </c>
    </row>
    <row r="82" customFormat="false" ht="12.75" hidden="false" customHeight="false" outlineLevel="0" collapsed="false">
      <c r="A82" s="0" t="n">
        <f aca="false">A81+dt</f>
        <v>0.5</v>
      </c>
      <c r="B82" s="70" t="n">
        <f aca="false">B81+G81*dt+0.5*Y81*dt*dt</f>
        <v>0.360410590927676</v>
      </c>
      <c r="C82" s="70" t="n">
        <f aca="false">C81+H81*dt+0.5*Z81*dt*dt</f>
        <v>44.5875222594025</v>
      </c>
      <c r="D82" s="70" t="n">
        <f aca="false">D81+I81*dt+0.5*AA81*dt*dt</f>
        <v>14.4974772662889</v>
      </c>
      <c r="E82" s="1" t="n">
        <f aca="false">SQRT(B82^2+C82^2)</f>
        <v>44.5889788740084</v>
      </c>
      <c r="F82" s="1" t="n">
        <f aca="false">ATAN2(C82,B82)*180/PI()</f>
        <v>0.46312409789094</v>
      </c>
      <c r="G82" s="69" t="n">
        <f aca="false">G81+Y81*dt</f>
        <v>1.37085042943666</v>
      </c>
      <c r="H82" s="69" t="n">
        <f aca="false">H81+Z81*dt</f>
        <v>85.0075982845391</v>
      </c>
      <c r="I82" s="69" t="n">
        <f aca="false">I81+AA81*dt</f>
        <v>17.494541957167</v>
      </c>
      <c r="J82" s="1" t="n">
        <f aca="false">SQRT(G82^2+H82^2+I82^2)</f>
        <v>86.7999423692006</v>
      </c>
      <c r="K82" s="1" t="n">
        <f aca="false">IF(D82&gt;=hwind,SQRT((G82-vxw)^2+(H82-vyw)^2+I82^2),J82)</f>
        <v>58.3679683384627</v>
      </c>
      <c r="L82" s="1" t="n">
        <f aca="false">J82/1.467</f>
        <v>59.168331540014</v>
      </c>
      <c r="M82" s="70" t="n">
        <f aca="false">cd0+cdspin*(spin/1000)*EXP(-A82/(tau*146.7/K82))</f>
        <v>0.35464558148383</v>
      </c>
      <c r="N82" s="71" t="n">
        <f aca="false">(romega/K82)*EXP(-A82/(tau*146.7/K82))</f>
        <v>0.400399032891791</v>
      </c>
      <c r="O82" s="71" t="n">
        <f aca="false">cl2_*N82/(cl0+cl1_*N82)</f>
        <v>0.295588801144827</v>
      </c>
      <c r="P82" s="71" t="n">
        <f aca="false">IF(D82&gt;=hwind,vxw,0)</f>
        <v>0</v>
      </c>
      <c r="Q82" s="71" t="n">
        <f aca="false">IF(D82&gt;=hwind,vyw,0)</f>
        <v>29.34</v>
      </c>
      <c r="R82" s="70" t="n">
        <f aca="false">-const*$M82*$K82*(G82-P82)</f>
        <v>-0.152538753023594</v>
      </c>
      <c r="S82" s="70" t="n">
        <f aca="false">-const*$M82*$K82*(H82-Q82)</f>
        <v>-6.19430526029846</v>
      </c>
      <c r="T82" s="70" t="n">
        <f aca="false">-const*$M82*$K82*I82</f>
        <v>-1.94667161169569</v>
      </c>
      <c r="U82" s="72" t="n">
        <f aca="false">omega*EXP(-A82/tau)*30/PI()</f>
        <v>1843.97124706495</v>
      </c>
      <c r="V82" s="70" t="n">
        <f aca="false">const*($O82/omega)*K82*(wy*I82-wz*(H82-Q82))</f>
        <v>2.48907860359326</v>
      </c>
      <c r="W82" s="70" t="n">
        <f aca="false">const*($O82/omega)*K82*(wz*(G82-P82)-wx*I82)</f>
        <v>-1.49532344255465</v>
      </c>
      <c r="X82" s="70" t="n">
        <f aca="false">const*($O82/omega)*K82*(wx*(H82-Q82)-wy*(G82-P82))</f>
        <v>4.56307518244255</v>
      </c>
      <c r="Y82" s="70" t="n">
        <f aca="false">R82+V82</f>
        <v>2.33653985056967</v>
      </c>
      <c r="Z82" s="70" t="n">
        <f aca="false">S82+W82</f>
        <v>-7.68962870285311</v>
      </c>
      <c r="AA82" s="70" t="n">
        <f aca="false">T82+X82-32.174</f>
        <v>-29.5575964292531</v>
      </c>
      <c r="AB82" s="0" t="n">
        <f aca="false">IF(($D82-height)*($D83-height)&lt;0,1,0)</f>
        <v>0</v>
      </c>
    </row>
    <row r="83" customFormat="false" ht="12.75" hidden="false" customHeight="false" outlineLevel="0" collapsed="false">
      <c r="A83" s="0" t="n">
        <f aca="false">A82+dt</f>
        <v>0.51</v>
      </c>
      <c r="B83" s="70" t="n">
        <f aca="false">B82+G82*dt+0.5*Y82*dt*dt</f>
        <v>0.374235922214571</v>
      </c>
      <c r="C83" s="70" t="n">
        <f aca="false">C82+H82*dt+0.5*Z82*dt*dt</f>
        <v>45.4372137608128</v>
      </c>
      <c r="D83" s="70" t="n">
        <f aca="false">D82+I82*dt+0.5*AA82*dt*dt</f>
        <v>14.6709448060391</v>
      </c>
      <c r="E83" s="1" t="n">
        <f aca="false">SQRT(B83^2+C83^2)</f>
        <v>45.438754900099</v>
      </c>
      <c r="F83" s="1" t="n">
        <f aca="false">ATAN2(C83,B83)*180/PI()</f>
        <v>0.471896321809265</v>
      </c>
      <c r="G83" s="69" t="n">
        <f aca="false">G82+Y82*dt</f>
        <v>1.39421582794236</v>
      </c>
      <c r="H83" s="69" t="n">
        <f aca="false">H82+Z82*dt</f>
        <v>84.9307019975106</v>
      </c>
      <c r="I83" s="69" t="n">
        <f aca="false">I82+AA82*dt</f>
        <v>17.1989659928745</v>
      </c>
      <c r="J83" s="1" t="n">
        <f aca="false">SQRT(G83^2+H83^2+I83^2)</f>
        <v>86.6658664688058</v>
      </c>
      <c r="K83" s="1" t="n">
        <f aca="false">IF(D83&gt;=hwind,SQRT((G83-vxw)^2+(H83-vyw)^2+I83^2),J83)</f>
        <v>58.2071680944449</v>
      </c>
      <c r="L83" s="1" t="n">
        <f aca="false">J83/1.467</f>
        <v>59.0769369248847</v>
      </c>
      <c r="M83" s="70" t="n">
        <f aca="false">cd0+cdspin*(spin/1000)*EXP(-A83/(tau*146.7/K83))</f>
        <v>0.354645563070202</v>
      </c>
      <c r="N83" s="71" t="n">
        <f aca="false">(romega/K83)*EXP(-A83/(tau*146.7/K83))</f>
        <v>0.40150501815572</v>
      </c>
      <c r="O83" s="71" t="n">
        <f aca="false">cl2_*N83/(cl0+cl1_*N83)</f>
        <v>0.295902022803654</v>
      </c>
      <c r="P83" s="71" t="n">
        <f aca="false">IF(D83&gt;=hwind,vxw,0)</f>
        <v>0</v>
      </c>
      <c r="Q83" s="71" t="n">
        <f aca="false">IF(D83&gt;=hwind,vyw,0)</f>
        <v>29.34</v>
      </c>
      <c r="R83" s="70" t="n">
        <f aca="false">-const*$M83*$K83*(G83-P83)</f>
        <v>-0.154711287134979</v>
      </c>
      <c r="S83" s="70" t="n">
        <f aca="false">-const*$M83*$K83*(H83-Q83)</f>
        <v>-6.16870708709775</v>
      </c>
      <c r="T83" s="70" t="n">
        <f aca="false">-const*$M83*$K83*I83</f>
        <v>-1.90850950966133</v>
      </c>
      <c r="U83" s="72" t="n">
        <f aca="false">omega*EXP(-A83/tau)*30/PI()</f>
        <v>1843.96940309463</v>
      </c>
      <c r="V83" s="70" t="n">
        <f aca="false">const*($O83/omega)*K83*(wy*I83-wz*(H83-Q83))</f>
        <v>2.47746229667704</v>
      </c>
      <c r="W83" s="70" t="n">
        <f aca="false">const*($O83/omega)*K83*(wz*(G83-P83)-wx*I83)</f>
        <v>-1.46942664457934</v>
      </c>
      <c r="X83" s="70" t="n">
        <f aca="false">const*($O83/omega)*K83*(wx*(H83-Q83)-wy*(G83-P83))</f>
        <v>4.54866540181925</v>
      </c>
      <c r="Y83" s="70" t="n">
        <f aca="false">R83+V83</f>
        <v>2.32275100954206</v>
      </c>
      <c r="Z83" s="70" t="n">
        <f aca="false">S83+W83</f>
        <v>-7.63813373167709</v>
      </c>
      <c r="AA83" s="70" t="n">
        <f aca="false">T83+X83-32.174</f>
        <v>-29.5338441078421</v>
      </c>
      <c r="AB83" s="0" t="n">
        <f aca="false">IF(($D83-height)*($D84-height)&lt;0,1,0)</f>
        <v>0</v>
      </c>
    </row>
    <row r="84" customFormat="false" ht="12.75" hidden="false" customHeight="false" outlineLevel="0" collapsed="false">
      <c r="A84" s="0" t="n">
        <f aca="false">A83+dt</f>
        <v>0.52</v>
      </c>
      <c r="B84" s="70" t="n">
        <f aca="false">B83+G83*dt+0.5*Y83*dt*dt</f>
        <v>0.388294218044472</v>
      </c>
      <c r="C84" s="70" t="n">
        <f aca="false">C83+H83*dt+0.5*Z83*dt*dt</f>
        <v>46.2861388741013</v>
      </c>
      <c r="D84" s="70" t="n">
        <f aca="false">D83+I83*dt+0.5*AA83*dt*dt</f>
        <v>14.8414577737625</v>
      </c>
      <c r="E84" s="1" t="n">
        <f aca="false">SQRT(B84^2+C84^2)</f>
        <v>46.2877675447019</v>
      </c>
      <c r="F84" s="1" t="n">
        <f aca="false">ATAN2(C84,B84)*180/PI()</f>
        <v>0.480642770655491</v>
      </c>
      <c r="G84" s="69" t="n">
        <f aca="false">G83+Y83*dt</f>
        <v>1.41744333803778</v>
      </c>
      <c r="H84" s="69" t="n">
        <f aca="false">H83+Z83*dt</f>
        <v>84.8543206601938</v>
      </c>
      <c r="I84" s="69" t="n">
        <f aca="false">I83+AA83*dt</f>
        <v>16.9036275517961</v>
      </c>
      <c r="J84" s="1" t="n">
        <f aca="false">SQRT(G84^2+H84^2+I84^2)</f>
        <v>86.5332161931439</v>
      </c>
      <c r="K84" s="1" t="n">
        <f aca="false">IF(D84&gt;=hwind,SQRT((G84-vxw)^2+(H84-vyw)^2+I84^2),J84)</f>
        <v>58.0480970264246</v>
      </c>
      <c r="L84" s="1" t="n">
        <f aca="false">J84/1.467</f>
        <v>58.9865141057559</v>
      </c>
      <c r="M84" s="70" t="n">
        <f aca="false">cd0+cdspin*(spin/1000)*EXP(-A84/(tau*146.7/K84))</f>
        <v>0.354645544741619</v>
      </c>
      <c r="N84" s="71" t="n">
        <f aca="false">(romega/K84)*EXP(-A84/(tau*146.7/K84))</f>
        <v>0.402605138232183</v>
      </c>
      <c r="O84" s="71" t="n">
        <f aca="false">cl2_*N84/(cl0+cl1_*N84)</f>
        <v>0.296212530015205</v>
      </c>
      <c r="P84" s="71" t="n">
        <f aca="false">IF(D84&gt;=hwind,vxw,0)</f>
        <v>0</v>
      </c>
      <c r="Q84" s="71" t="n">
        <f aca="false">IF(D84&gt;=hwind,vyw,0)</f>
        <v>29.34</v>
      </c>
      <c r="R84" s="70" t="n">
        <f aca="false">-const*$M84*$K84*(G84-P84)</f>
        <v>-0.156858909595546</v>
      </c>
      <c r="S84" s="70" t="n">
        <f aca="false">-const*$M84*$K84*(H84-Q84)</f>
        <v>-6.14339605119607</v>
      </c>
      <c r="T84" s="70" t="n">
        <f aca="false">-const*$M84*$K84*I84</f>
        <v>-1.87061063735677</v>
      </c>
      <c r="U84" s="72" t="n">
        <f aca="false">omega*EXP(-A84/tau)*30/PI()</f>
        <v>1843.96755912615</v>
      </c>
      <c r="V84" s="70" t="n">
        <f aca="false">const*($O84/omega)*K84*(wy*I84-wz*(H84-Q84))</f>
        <v>2.46593159191861</v>
      </c>
      <c r="W84" s="70" t="n">
        <f aca="false">const*($O84/omega)*K84*(wz*(G84-P84)-wx*I84)</f>
        <v>-1.44364460589408</v>
      </c>
      <c r="X84" s="70" t="n">
        <f aca="false">const*($O84/omega)*K84*(wx*(H84-Q84)-wy*(G84-P84))</f>
        <v>4.53438949888583</v>
      </c>
      <c r="Y84" s="70" t="n">
        <f aca="false">R84+V84</f>
        <v>2.30907268232306</v>
      </c>
      <c r="Z84" s="70" t="n">
        <f aca="false">S84+W84</f>
        <v>-7.58704065709016</v>
      </c>
      <c r="AA84" s="70" t="n">
        <f aca="false">T84+X84-32.174</f>
        <v>-29.5102211384709</v>
      </c>
      <c r="AB84" s="0" t="n">
        <f aca="false">IF(($D84-height)*($D85-height)&lt;0,1,0)</f>
        <v>0</v>
      </c>
    </row>
    <row r="85" customFormat="false" ht="12.75" hidden="false" customHeight="false" outlineLevel="0" collapsed="false">
      <c r="A85" s="0" t="n">
        <f aca="false">A84+dt</f>
        <v>0.53</v>
      </c>
      <c r="B85" s="70" t="n">
        <f aca="false">B84+G84*dt+0.5*Y84*dt*dt</f>
        <v>0.402584105058966</v>
      </c>
      <c r="C85" s="70" t="n">
        <f aca="false">C84+H84*dt+0.5*Z84*dt*dt</f>
        <v>47.1343027286704</v>
      </c>
      <c r="D85" s="70" t="n">
        <f aca="false">D84+I84*dt+0.5*AA84*dt*dt</f>
        <v>15.0090185382235</v>
      </c>
      <c r="E85" s="1" t="n">
        <f aca="false">SQRT(B85^2+C85^2)</f>
        <v>47.1360219755506</v>
      </c>
      <c r="F85" s="1" t="n">
        <f aca="false">ATAN2(C85,B85)*180/PI()</f>
        <v>0.489363539781875</v>
      </c>
      <c r="G85" s="69" t="n">
        <f aca="false">G84+Y84*dt</f>
        <v>1.44053406486101</v>
      </c>
      <c r="H85" s="69" t="n">
        <f aca="false">H84+Z84*dt</f>
        <v>84.7784502536229</v>
      </c>
      <c r="I85" s="69" t="n">
        <f aca="false">I84+AA84*dt</f>
        <v>16.6085253404114</v>
      </c>
      <c r="J85" s="1" t="n">
        <f aca="false">SQRT(G85^2+H85^2+I85^2)</f>
        <v>86.4019900221119</v>
      </c>
      <c r="K85" s="1" t="n">
        <f aca="false">IF(D85&gt;=hwind,SQRT((G85-vxw)^2+(H85-vyw)^2+I85^2),J85)</f>
        <v>57.8907593567275</v>
      </c>
      <c r="L85" s="1" t="n">
        <f aca="false">J85/1.467</f>
        <v>58.8970620464294</v>
      </c>
      <c r="M85" s="70" t="n">
        <f aca="false">cd0+cdspin*(spin/1000)*EXP(-A85/(tau*146.7/K85))</f>
        <v>0.354645526496094</v>
      </c>
      <c r="N85" s="71" t="n">
        <f aca="false">(romega/K85)*EXP(-A85/(tau*146.7/K85))</f>
        <v>0.403699216732735</v>
      </c>
      <c r="O85" s="71" t="n">
        <f aca="false">cl2_*N85/(cl0+cl1_*N85)</f>
        <v>0.296520295310376</v>
      </c>
      <c r="P85" s="71" t="n">
        <f aca="false">IF(D85&gt;=hwind,vxw,0)</f>
        <v>0</v>
      </c>
      <c r="Q85" s="71" t="n">
        <f aca="false">IF(D85&gt;=hwind,vyw,0)</f>
        <v>29.34</v>
      </c>
      <c r="R85" s="70" t="n">
        <f aca="false">-const*$M85*$K85*(G85-P85)</f>
        <v>-0.158982109127014</v>
      </c>
      <c r="S85" s="70" t="n">
        <f aca="false">-const*$M85*$K85*(H85-Q85)</f>
        <v>-6.11837093134231</v>
      </c>
      <c r="T85" s="70" t="n">
        <f aca="false">-const*$M85*$K85*I85</f>
        <v>-1.83297184878638</v>
      </c>
      <c r="U85" s="72" t="n">
        <f aca="false">omega*EXP(-A85/tau)*30/PI()</f>
        <v>1843.96571515951</v>
      </c>
      <c r="V85" s="70" t="n">
        <f aca="false">const*($O85/omega)*K85*(wy*I85-wz*(H85-Q85))</f>
        <v>2.45448622966124</v>
      </c>
      <c r="W85" s="70" t="n">
        <f aca="false">const*($O85/omega)*K85*(wz*(G85-P85)-wx*I85)</f>
        <v>-1.41797637358852</v>
      </c>
      <c r="X85" s="70" t="n">
        <f aca="false">const*($O85/omega)*K85*(wx*(H85-Q85)-wy*(G85-P85))</f>
        <v>4.52024728768489</v>
      </c>
      <c r="Y85" s="70" t="n">
        <f aca="false">R85+V85</f>
        <v>2.29550412053423</v>
      </c>
      <c r="Z85" s="70" t="n">
        <f aca="false">S85+W85</f>
        <v>-7.53634730493082</v>
      </c>
      <c r="AA85" s="70" t="n">
        <f aca="false">T85+X85-32.174</f>
        <v>-29.4867245611015</v>
      </c>
      <c r="AB85" s="0" t="n">
        <f aca="false">IF(($D85-height)*($D86-height)&lt;0,1,0)</f>
        <v>0</v>
      </c>
    </row>
    <row r="86" customFormat="false" ht="12.75" hidden="false" customHeight="false" outlineLevel="0" collapsed="false">
      <c r="A86" s="0" t="n">
        <f aca="false">A85+dt</f>
        <v>0.54</v>
      </c>
      <c r="B86" s="70" t="n">
        <f aca="false">B85+G85*dt+0.5*Y85*dt*dt</f>
        <v>0.417104220913603</v>
      </c>
      <c r="C86" s="70" t="n">
        <f aca="false">C85+H85*dt+0.5*Z85*dt*dt</f>
        <v>47.9817104138414</v>
      </c>
      <c r="D86" s="70" t="n">
        <f aca="false">D85+I85*dt+0.5*AA85*dt*dt</f>
        <v>15.1736294553996</v>
      </c>
      <c r="E86" s="1" t="n">
        <f aca="false">SQRT(B86^2+C86^2)</f>
        <v>47.983523319665</v>
      </c>
      <c r="F86" s="1" t="n">
        <f aca="false">ATAN2(C86,B86)*180/PI()</f>
        <v>0.49805872517619</v>
      </c>
      <c r="G86" s="69" t="n">
        <f aca="false">G85+Y85*dt</f>
        <v>1.46348910606635</v>
      </c>
      <c r="H86" s="69" t="n">
        <f aca="false">H85+Z85*dt</f>
        <v>84.7030867805736</v>
      </c>
      <c r="I86" s="69" t="n">
        <f aca="false">I85+AA85*dt</f>
        <v>16.3136580948003</v>
      </c>
      <c r="J86" s="1" t="n">
        <f aca="false">SQRT(G86^2+H86^2+I86^2)</f>
        <v>86.2721864273475</v>
      </c>
      <c r="K86" s="1" t="n">
        <f aca="false">IF(D86&gt;=hwind,SQRT((G86-vxw)^2+(H86-vyw)^2+I86^2),J86)</f>
        <v>57.7351592937175</v>
      </c>
      <c r="L86" s="1" t="n">
        <f aca="false">J86/1.467</f>
        <v>58.8085797050767</v>
      </c>
      <c r="M86" s="70" t="n">
        <f aca="false">cd0+cdspin*(spin/1000)*EXP(-A86/(tau*146.7/K86))</f>
        <v>0.354645508331635</v>
      </c>
      <c r="N86" s="71" t="n">
        <f aca="false">(romega/K86)*EXP(-A86/(tau*146.7/K86))</f>
        <v>0.404787076200852</v>
      </c>
      <c r="O86" s="71" t="n">
        <f aca="false">cl2_*N86/(cl0+cl1_*N86)</f>
        <v>0.29682529128656</v>
      </c>
      <c r="P86" s="71" t="n">
        <f aca="false">IF(D86&gt;=hwind,vxw,0)</f>
        <v>0</v>
      </c>
      <c r="Q86" s="71" t="n">
        <f aca="false">IF(D86&gt;=hwind,vyw,0)</f>
        <v>29.34</v>
      </c>
      <c r="R86" s="70" t="n">
        <f aca="false">-const*$M86*$K86*(G86-P86)</f>
        <v>-0.16108137028864</v>
      </c>
      <c r="S86" s="70" t="n">
        <f aca="false">-const*$M86*$K86*(H86-Q86)</f>
        <v>-6.09363051973366</v>
      </c>
      <c r="T86" s="70" t="n">
        <f aca="false">-const*$M86*$K86*I86</f>
        <v>-1.79558999751902</v>
      </c>
      <c r="U86" s="72" t="n">
        <f aca="false">omega*EXP(-A86/tau)*30/PI()</f>
        <v>1843.96387119472</v>
      </c>
      <c r="V86" s="70" t="n">
        <f aca="false">const*($O86/omega)*K86*(wy*I86-wz*(H86-Q86))</f>
        <v>2.44312594961622</v>
      </c>
      <c r="W86" s="70" t="n">
        <f aca="false">const*($O86/omega)*K86*(wz*(G86-P86)-wx*I86)</f>
        <v>-1.392420984114</v>
      </c>
      <c r="X86" s="70" t="n">
        <f aca="false">const*($O86/omega)*K86*(wx*(H86-Q86)-wy*(G86-P86))</f>
        <v>4.5062385848343</v>
      </c>
      <c r="Y86" s="70" t="n">
        <f aca="false">R86+V86</f>
        <v>2.28204457932759</v>
      </c>
      <c r="Z86" s="70" t="n">
        <f aca="false">S86+W86</f>
        <v>-7.48605150384766</v>
      </c>
      <c r="AA86" s="70" t="n">
        <f aca="false">T86+X86-32.174</f>
        <v>-29.4633514126847</v>
      </c>
      <c r="AB86" s="0" t="n">
        <f aca="false">IF(($D86-height)*($D87-height)&lt;0,1,0)</f>
        <v>0</v>
      </c>
    </row>
    <row r="87" customFormat="false" ht="12.75" hidden="false" customHeight="false" outlineLevel="0" collapsed="false">
      <c r="A87" s="0" t="n">
        <f aca="false">A86+dt</f>
        <v>0.55</v>
      </c>
      <c r="B87" s="70" t="n">
        <f aca="false">B86+G86*dt+0.5*Y86*dt*dt</f>
        <v>0.431853214203233</v>
      </c>
      <c r="C87" s="70" t="n">
        <f aca="false">C86+H86*dt+0.5*Z86*dt*dt</f>
        <v>48.8283669790719</v>
      </c>
      <c r="D87" s="70" t="n">
        <f aca="false">D86+I86*dt+0.5*AA86*dt*dt</f>
        <v>15.3352928687769</v>
      </c>
      <c r="E87" s="1" t="n">
        <f aca="false">SQRT(B87^2+C87^2)</f>
        <v>48.8302766635777</v>
      </c>
      <c r="F87" s="1" t="n">
        <f aca="false">ATAN2(C87,B87)*180/PI()</f>
        <v>0.506728423394492</v>
      </c>
      <c r="G87" s="69" t="n">
        <f aca="false">G86+Y86*dt</f>
        <v>1.48630955185963</v>
      </c>
      <c r="H87" s="69" t="n">
        <f aca="false">H86+Z86*dt</f>
        <v>84.6282262655351</v>
      </c>
      <c r="I87" s="69" t="n">
        <f aca="false">I86+AA86*dt</f>
        <v>16.0190245806735</v>
      </c>
      <c r="J87" s="1" t="n">
        <f aca="false">SQRT(G87^2+H87^2+I87^2)</f>
        <v>86.143803871496</v>
      </c>
      <c r="K87" s="1" t="n">
        <f aca="false">IF(D87&gt;=hwind,SQRT((G87-vxw)^2+(H87-vyw)^2+I87^2),J87)</f>
        <v>57.5813010289727</v>
      </c>
      <c r="L87" s="1" t="n">
        <f aca="false">J87/1.467</f>
        <v>58.7210660337396</v>
      </c>
      <c r="M87" s="70" t="n">
        <f aca="false">cd0+cdspin*(spin/1000)*EXP(-A87/(tau*146.7/K87))</f>
        <v>0.354645490246244</v>
      </c>
      <c r="N87" s="71" t="n">
        <f aca="false">(romega/K87)*EXP(-A87/(tau*146.7/K87))</f>
        <v>0.405868538176538</v>
      </c>
      <c r="O87" s="71" t="n">
        <f aca="false">cl2_*N87/(cl0+cl1_*N87)</f>
        <v>0.297127490617612</v>
      </c>
      <c r="P87" s="71" t="n">
        <f aca="false">IF(D87&gt;=hwind,vxw,0)</f>
        <v>0</v>
      </c>
      <c r="Q87" s="71" t="n">
        <f aca="false">IF(D87&gt;=hwind,vyw,0)</f>
        <v>29.34</v>
      </c>
      <c r="R87" s="70" t="n">
        <f aca="false">-const*$M87*$K87*(G87-P87)</f>
        <v>-0.163157173506635</v>
      </c>
      <c r="S87" s="70" t="n">
        <f aca="false">-const*$M87*$K87*(H87-Q87)</f>
        <v>-6.06917362160095</v>
      </c>
      <c r="T87" s="70" t="n">
        <f aca="false">-const*$M87*$K87*I87</f>
        <v>-1.75846193657701</v>
      </c>
      <c r="U87" s="72" t="n">
        <f aca="false">omega*EXP(-A87/tau)*30/PI()</f>
        <v>1843.96202723177</v>
      </c>
      <c r="V87" s="70" t="n">
        <f aca="false">const*($O87/omega)*K87*(wy*I87-wz*(H87-Q87))</f>
        <v>2.43185049074091</v>
      </c>
      <c r="W87" s="70" t="n">
        <f aca="false">const*($O87/omega)*K87*(wz*(G87-P87)-wx*I87)</f>
        <v>-1.36697746324912</v>
      </c>
      <c r="X87" s="70" t="n">
        <f aca="false">const*($O87/omega)*K87*(wx*(H87-Q87)-wy*(G87-P87))</f>
        <v>4.4923632092895</v>
      </c>
      <c r="Y87" s="70" t="n">
        <f aca="false">R87+V87</f>
        <v>2.26869331723428</v>
      </c>
      <c r="Z87" s="70" t="n">
        <f aca="false">S87+W87</f>
        <v>-7.43615108485007</v>
      </c>
      <c r="AA87" s="70" t="n">
        <f aca="false">T87+X87-32.174</f>
        <v>-29.4400987272875</v>
      </c>
      <c r="AB87" s="0" t="n">
        <f aca="false">IF(($D87-height)*($D88-height)&lt;0,1,0)</f>
        <v>0</v>
      </c>
    </row>
    <row r="88" customFormat="false" ht="12.75" hidden="false" customHeight="false" outlineLevel="0" collapsed="false">
      <c r="A88" s="0" t="n">
        <f aca="false">A87+dt</f>
        <v>0.56</v>
      </c>
      <c r="B88" s="70" t="n">
        <f aca="false">B87+G87*dt+0.5*Y87*dt*dt</f>
        <v>0.446829744387691</v>
      </c>
      <c r="C88" s="70" t="n">
        <f aca="false">C87+H87*dt+0.5*Z87*dt*dt</f>
        <v>49.674277434173</v>
      </c>
      <c r="D88" s="70" t="n">
        <f aca="false">D87+I87*dt+0.5*AA87*dt*dt</f>
        <v>15.4940111096473</v>
      </c>
      <c r="E88" s="1" t="n">
        <f aca="false">SQRT(B88^2+C88^2)</f>
        <v>49.6762870535597</v>
      </c>
      <c r="F88" s="1" t="n">
        <f aca="false">ATAN2(C88,B88)*180/PI()</f>
        <v>0.515372731500568</v>
      </c>
      <c r="G88" s="69" t="n">
        <f aca="false">G87+Y87*dt</f>
        <v>1.50899648503197</v>
      </c>
      <c r="H88" s="69" t="n">
        <f aca="false">H87+Z87*dt</f>
        <v>84.5538647546866</v>
      </c>
      <c r="I88" s="69" t="n">
        <f aca="false">I87+AA87*dt</f>
        <v>15.7246235934006</v>
      </c>
      <c r="J88" s="1" t="n">
        <f aca="false">SQRT(G88^2+H88^2+I88^2)</f>
        <v>86.0168408074826</v>
      </c>
      <c r="K88" s="1" t="n">
        <f aca="false">IF(D88&gt;=hwind,SQRT((G88-vxw)^2+(H88-vyw)^2+I88^2),J88)</f>
        <v>57.4291887344301</v>
      </c>
      <c r="L88" s="1" t="n">
        <f aca="false">J88/1.467</f>
        <v>58.6345199778341</v>
      </c>
      <c r="M88" s="70" t="n">
        <f aca="false">cd0+cdspin*(spin/1000)*EXP(-A88/(tau*146.7/K88))</f>
        <v>0.354645472237917</v>
      </c>
      <c r="N88" s="71" t="n">
        <f aca="false">(romega/K88)*EXP(-A88/(tau*146.7/K88))</f>
        <v>0.406943423263217</v>
      </c>
      <c r="O88" s="71" t="n">
        <f aca="false">cl2_*N88/(cl0+cl1_*N88)</f>
        <v>0.297426866063952</v>
      </c>
      <c r="P88" s="71" t="n">
        <f aca="false">IF(D88&gt;=hwind,vxw,0)</f>
        <v>0</v>
      </c>
      <c r="Q88" s="71" t="n">
        <f aca="false">IF(D88&gt;=hwind,vyw,0)</f>
        <v>29.34</v>
      </c>
      <c r="R88" s="70" t="n">
        <f aca="false">-const*$M88*$K88*(G88-P88)</f>
        <v>-0.165209995102385</v>
      </c>
      <c r="S88" s="70" t="n">
        <f aca="false">-const*$M88*$K88*(H88-Q88)</f>
        <v>-6.04499905479384</v>
      </c>
      <c r="T88" s="70" t="n">
        <f aca="false">-const*$M88*$K88*I88</f>
        <v>-1.72158451833472</v>
      </c>
      <c r="U88" s="72" t="n">
        <f aca="false">omega*EXP(-A88/tau)*30/PI()</f>
        <v>1843.96018327066</v>
      </c>
      <c r="V88" s="70" t="n">
        <f aca="false">const*($O88/omega)*K88*(wy*I88-wz*(H88-Q88))</f>
        <v>2.42065959111688</v>
      </c>
      <c r="W88" s="70" t="n">
        <f aca="false">const*($O88/omega)*K88*(wz*(G88-P88)-wx*I88)</f>
        <v>-1.34164482607159</v>
      </c>
      <c r="X88" s="70" t="n">
        <f aca="false">const*($O88/omega)*K88*(wx*(H88-Q88)-wy*(G88-P88))</f>
        <v>4.47862098210373</v>
      </c>
      <c r="Y88" s="70" t="n">
        <f aca="false">R88+V88</f>
        <v>2.25544959601449</v>
      </c>
      <c r="Z88" s="70" t="n">
        <f aca="false">S88+W88</f>
        <v>-7.38664388086543</v>
      </c>
      <c r="AA88" s="70" t="n">
        <f aca="false">T88+X88-32.174</f>
        <v>-29.416963536231</v>
      </c>
      <c r="AB88" s="0" t="n">
        <f aca="false">IF(($D88-height)*($D89-height)&lt;0,1,0)</f>
        <v>0</v>
      </c>
    </row>
    <row r="89" customFormat="false" ht="12.75" hidden="false" customHeight="false" outlineLevel="0" collapsed="false">
      <c r="A89" s="0" t="n">
        <f aca="false">A88+dt</f>
        <v>0.57</v>
      </c>
      <c r="B89" s="70" t="n">
        <f aca="false">B88+G88*dt+0.5*Y88*dt*dt</f>
        <v>0.462032481717811</v>
      </c>
      <c r="C89" s="70" t="n">
        <f aca="false">C88+H88*dt+0.5*Z88*dt*dt</f>
        <v>50.5194467495259</v>
      </c>
      <c r="D89" s="70" t="n">
        <f aca="false">D88+I88*dt+0.5*AA88*dt*dt</f>
        <v>15.6497864974045</v>
      </c>
      <c r="E89" s="1" t="n">
        <f aca="false">SQRT(B89^2+C89^2)</f>
        <v>50.5215594958463</v>
      </c>
      <c r="F89" s="1" t="n">
        <f aca="false">ATAN2(C89,B89)*180/PI()</f>
        <v>0.523991747011222</v>
      </c>
      <c r="G89" s="69" t="n">
        <f aca="false">G88+Y88*dt</f>
        <v>1.53155098099212</v>
      </c>
      <c r="H89" s="69" t="n">
        <f aca="false">H88+Z88*dt</f>
        <v>84.4799983158779</v>
      </c>
      <c r="I89" s="69" t="n">
        <f aca="false">I88+AA88*dt</f>
        <v>15.4304539580383</v>
      </c>
      <c r="J89" s="1" t="n">
        <f aca="false">SQRT(G89^2+H89^2+I89^2)</f>
        <v>85.8912956777883</v>
      </c>
      <c r="K89" s="1" t="n">
        <f aca="false">IF(D89&gt;=hwind,SQRT((G89-vxw)^2+(H89-vyw)^2+I89^2),J89)</f>
        <v>57.2788265595022</v>
      </c>
      <c r="L89" s="1" t="n">
        <f aca="false">J89/1.467</f>
        <v>58.5489404756567</v>
      </c>
      <c r="M89" s="70" t="n">
        <f aca="false">cd0+cdspin*(spin/1000)*EXP(-A89/(tau*146.7/K89))</f>
        <v>0.354645454304646</v>
      </c>
      <c r="N89" s="71" t="n">
        <f aca="false">(romega/K89)*EXP(-A89/(tau*146.7/K89))</f>
        <v>0.408011551196891</v>
      </c>
      <c r="O89" s="71" t="n">
        <f aca="false">cl2_*N89/(cl0+cl1_*N89)</f>
        <v>0.297723390482826</v>
      </c>
      <c r="P89" s="71" t="n">
        <f aca="false">IF(D89&gt;=hwind,vxw,0)</f>
        <v>0</v>
      </c>
      <c r="Q89" s="71" t="n">
        <f aca="false">IF(D89&gt;=hwind,vyw,0)</f>
        <v>29.34</v>
      </c>
      <c r="R89" s="70" t="n">
        <f aca="false">-const*$M89*$K89*(G89-P89)</f>
        <v>-0.167240307319498</v>
      </c>
      <c r="S89" s="70" t="n">
        <f aca="false">-const*$M89*$K89*(H89-Q89)</f>
        <v>-6.02110564936623</v>
      </c>
      <c r="T89" s="70" t="n">
        <f aca="false">-const*$M89*$K89*I89</f>
        <v>-1.6849545944269</v>
      </c>
      <c r="U89" s="72" t="n">
        <f aca="false">omega*EXP(-A89/tau)*30/PI()</f>
        <v>1843.9583393114</v>
      </c>
      <c r="V89" s="70" t="n">
        <f aca="false">const*($O89/omega)*K89*(wy*I89-wz*(H89-Q89))</f>
        <v>2.4095529878283</v>
      </c>
      <c r="W89" s="70" t="n">
        <f aca="false">const*($O89/omega)*K89*(wz*(G89-P89)-wx*I89)</f>
        <v>-1.3164220769368</v>
      </c>
      <c r="X89" s="70" t="n">
        <f aca="false">const*($O89/omega)*K89*(wx*(H89-Q89)-wy*(G89-P89))</f>
        <v>4.46501172618628</v>
      </c>
      <c r="Y89" s="70" t="n">
        <f aca="false">R89+V89</f>
        <v>2.2423126805088</v>
      </c>
      <c r="Z89" s="70" t="n">
        <f aca="false">S89+W89</f>
        <v>-7.33752772630303</v>
      </c>
      <c r="AA89" s="70" t="n">
        <f aca="false">T89+X89-32.174</f>
        <v>-29.3939428682406</v>
      </c>
      <c r="AB89" s="0" t="n">
        <f aca="false">IF(($D89-height)*($D90-height)&lt;0,1,0)</f>
        <v>0</v>
      </c>
    </row>
    <row r="90" customFormat="false" ht="12.75" hidden="false" customHeight="false" outlineLevel="0" collapsed="false">
      <c r="A90" s="0" t="n">
        <f aca="false">A89+dt</f>
        <v>0.58</v>
      </c>
      <c r="B90" s="70" t="n">
        <f aca="false">B89+G89*dt+0.5*Y89*dt*dt</f>
        <v>0.477460107161758</v>
      </c>
      <c r="C90" s="70" t="n">
        <f aca="false">C89+H89*dt+0.5*Z89*dt*dt</f>
        <v>51.3638798562983</v>
      </c>
      <c r="D90" s="70" t="n">
        <f aca="false">D89+I89*dt+0.5*AA89*dt*dt</f>
        <v>15.8026213398415</v>
      </c>
      <c r="E90" s="1" t="n">
        <f aca="false">SQRT(B90^2+C90^2)</f>
        <v>51.3660989568624</v>
      </c>
      <c r="F90" s="1" t="n">
        <f aca="false">ATAN2(C90,B90)*180/PI()</f>
        <v>0.532585567846733</v>
      </c>
      <c r="G90" s="69" t="n">
        <f aca="false">G89+Y89*dt</f>
        <v>1.55397410779721</v>
      </c>
      <c r="H90" s="69" t="n">
        <f aca="false">H89+Z89*dt</f>
        <v>84.4066230386149</v>
      </c>
      <c r="I90" s="69" t="n">
        <f aca="false">I89+AA89*dt</f>
        <v>15.1365145293559</v>
      </c>
      <c r="J90" s="1" t="n">
        <f aca="false">SQRT(G90^2+H90^2+I90^2)</f>
        <v>85.7671669137319</v>
      </c>
      <c r="K90" s="1" t="n">
        <f aca="false">IF(D90&gt;=hwind,SQRT((G90-vxw)^2+(H90-vyw)^2+I90^2),J90)</f>
        <v>57.1302186281658</v>
      </c>
      <c r="L90" s="1" t="n">
        <f aca="false">J90/1.467</f>
        <v>58.4643264578949</v>
      </c>
      <c r="M90" s="70" t="n">
        <f aca="false">cd0+cdspin*(spin/1000)*EXP(-A90/(tau*146.7/K90))</f>
        <v>0.354645436444414</v>
      </c>
      <c r="N90" s="71" t="n">
        <f aca="false">(romega/K90)*EXP(-A90/(tau*146.7/K90))</f>
        <v>0.409072740917563</v>
      </c>
      <c r="O90" s="71" t="n">
        <f aca="false">cl2_*N90/(cl0+cl1_*N90)</f>
        <v>0.298017036838714</v>
      </c>
      <c r="P90" s="71" t="n">
        <f aca="false">IF(D90&gt;=hwind,vxw,0)</f>
        <v>0</v>
      </c>
      <c r="Q90" s="71" t="n">
        <f aca="false">IF(D90&gt;=hwind,vyw,0)</f>
        <v>29.34</v>
      </c>
      <c r="R90" s="70" t="n">
        <f aca="false">-const*$M90*$K90*(G90-P90)</f>
        <v>-0.16924857834969</v>
      </c>
      <c r="S90" s="70" t="n">
        <f aca="false">-const*$M90*$K90*(H90-Q90)</f>
        <v>-5.99749224716178</v>
      </c>
      <c r="T90" s="70" t="n">
        <f aca="false">-const*$M90*$K90*I90</f>
        <v>-1.64856901566679</v>
      </c>
      <c r="U90" s="72" t="n">
        <f aca="false">omega*EXP(-A90/tau)*30/PI()</f>
        <v>1843.95649535398</v>
      </c>
      <c r="V90" s="70" t="n">
        <f aca="false">const*($O90/omega)*K90*(wy*I90-wz*(H90-Q90))</f>
        <v>2.39853041684061</v>
      </c>
      <c r="W90" s="70" t="n">
        <f aca="false">const*($O90/omega)*K90*(wz*(G90-P90)-wx*I90)</f>
        <v>-1.29130820946312</v>
      </c>
      <c r="X90" s="70" t="n">
        <f aca="false">const*($O90/omega)*K90*(wx*(H90-Q90)-wy*(G90-P90))</f>
        <v>4.45153526605885</v>
      </c>
      <c r="Y90" s="70" t="n">
        <f aca="false">R90+V90</f>
        <v>2.22928183849092</v>
      </c>
      <c r="Z90" s="70" t="n">
        <f aca="false">S90+W90</f>
        <v>-7.2888004566249</v>
      </c>
      <c r="AA90" s="70" t="n">
        <f aca="false">T90+X90-32.174</f>
        <v>-29.3710337496079</v>
      </c>
      <c r="AB90" s="0" t="n">
        <f aca="false">IF(($D90-height)*($D91-height)&lt;0,1,0)</f>
        <v>0</v>
      </c>
    </row>
    <row r="91" customFormat="false" ht="12.75" hidden="false" customHeight="false" outlineLevel="0" collapsed="false">
      <c r="A91" s="0" t="n">
        <f aca="false">A90+dt</f>
        <v>0.59</v>
      </c>
      <c r="B91" s="70" t="n">
        <f aca="false">B90+G90*dt+0.5*Y90*dt*dt</f>
        <v>0.493111312331654</v>
      </c>
      <c r="C91" s="70" t="n">
        <f aca="false">C90+H90*dt+0.5*Z90*dt*dt</f>
        <v>52.2075816466616</v>
      </c>
      <c r="D91" s="70" t="n">
        <f aca="false">D90+I90*dt+0.5*AA90*dt*dt</f>
        <v>15.9525179334476</v>
      </c>
      <c r="E91" s="1" t="n">
        <f aca="false">SQRT(B91^2+C91^2)</f>
        <v>52.2099103634472</v>
      </c>
      <c r="F91" s="1" t="n">
        <f aca="false">ATAN2(C91,B91)*180/PI()</f>
        <v>0.541154292285837</v>
      </c>
      <c r="G91" s="69" t="n">
        <f aca="false">G90+Y90*dt</f>
        <v>1.57626692618211</v>
      </c>
      <c r="H91" s="69" t="n">
        <f aca="false">H90+Z90*dt</f>
        <v>84.3337350340487</v>
      </c>
      <c r="I91" s="69" t="n">
        <f aca="false">I90+AA90*dt</f>
        <v>14.8428041918598</v>
      </c>
      <c r="J91" s="1" t="n">
        <f aca="false">SQRT(G91^2+H91^2+I91^2)</f>
        <v>85.6444529347558</v>
      </c>
      <c r="K91" s="1" t="n">
        <f aca="false">IF(D91&gt;=hwind,SQRT((G91-vxw)^2+(H91-vyw)^2+I91^2),J91)</f>
        <v>56.9833690360233</v>
      </c>
      <c r="L91" s="1" t="n">
        <f aca="false">J91/1.467</f>
        <v>58.3806768471409</v>
      </c>
      <c r="M91" s="70" t="n">
        <f aca="false">cd0+cdspin*(spin/1000)*EXP(-A91/(tau*146.7/K91))</f>
        <v>0.354645418655201</v>
      </c>
      <c r="N91" s="71" t="n">
        <f aca="false">(romega/K91)*EXP(-A91/(tau*146.7/K91))</f>
        <v>0.41012681064289</v>
      </c>
      <c r="O91" s="71" t="n">
        <f aca="false">cl2_*N91/(cl0+cl1_*N91)</f>
        <v>0.298307778213864</v>
      </c>
      <c r="P91" s="71" t="n">
        <f aca="false">IF(D91&gt;=hwind,vxw,0)</f>
        <v>0</v>
      </c>
      <c r="Q91" s="71" t="n">
        <f aca="false">IF(D91&gt;=hwind,vyw,0)</f>
        <v>29.34</v>
      </c>
      <c r="R91" s="70" t="n">
        <f aca="false">-const*$M91*$K91*(G91-P91)</f>
        <v>-0.17123527235752</v>
      </c>
      <c r="S91" s="70" t="n">
        <f aca="false">-const*$M91*$K91*(H91-Q91)</f>
        <v>-5.97415770139976</v>
      </c>
      <c r="T91" s="70" t="n">
        <f aca="false">-const*$M91*$K91*I91</f>
        <v>-1.6124246319743</v>
      </c>
      <c r="U91" s="72" t="n">
        <f aca="false">omega*EXP(-A91/tau)*30/PI()</f>
        <v>1843.95465139841</v>
      </c>
      <c r="V91" s="70" t="n">
        <f aca="false">const*($O91/omega)*K91*(wy*I91-wz*(H91-Q91))</f>
        <v>2.38759161287956</v>
      </c>
      <c r="W91" s="70" t="n">
        <f aca="false">const*($O91/omega)*K91*(wz*(G91-P91)-wx*I91)</f>
        <v>-1.26630220652417</v>
      </c>
      <c r="X91" s="70" t="n">
        <f aca="false">const*($O91/omega)*K91*(wx*(H91-Q91)-wy*(G91-P91))</f>
        <v>4.43819142761022</v>
      </c>
      <c r="Y91" s="70" t="n">
        <f aca="false">R91+V91</f>
        <v>2.21635634052204</v>
      </c>
      <c r="Z91" s="70" t="n">
        <f aca="false">S91+W91</f>
        <v>-7.24045990792393</v>
      </c>
      <c r="AA91" s="70" t="n">
        <f aca="false">T91+X91-32.174</f>
        <v>-29.3482332043641</v>
      </c>
      <c r="AB91" s="0" t="n">
        <f aca="false">IF(($D91-height)*($D92-height)&lt;0,1,0)</f>
        <v>0</v>
      </c>
    </row>
    <row r="92" customFormat="false" ht="12.75" hidden="false" customHeight="false" outlineLevel="0" collapsed="false">
      <c r="A92" s="0" t="n">
        <f aca="false">A91+dt</f>
        <v>0.6</v>
      </c>
      <c r="B92" s="70" t="n">
        <f aca="false">B91+G91*dt+0.5*Y91*dt*dt</f>
        <v>0.508984799410502</v>
      </c>
      <c r="C92" s="70" t="n">
        <f aca="false">C91+H91*dt+0.5*Z91*dt*dt</f>
        <v>53.0505569740067</v>
      </c>
      <c r="D92" s="70" t="n">
        <f aca="false">D91+I91*dt+0.5*AA91*dt*dt</f>
        <v>16.0994785637059</v>
      </c>
      <c r="E92" s="1" t="n">
        <f aca="false">SQRT(B92^2+C92^2)</f>
        <v>53.0529986030796</v>
      </c>
      <c r="F92" s="1" t="n">
        <f aca="false">ATAN2(C92,B92)*180/PI()</f>
        <v>0.549698018924717</v>
      </c>
      <c r="G92" s="69" t="n">
        <f aca="false">G91+Y91*dt</f>
        <v>1.59843048958733</v>
      </c>
      <c r="H92" s="69" t="n">
        <f aca="false">H91+Z91*dt</f>
        <v>84.2613304349694</v>
      </c>
      <c r="I92" s="69" t="n">
        <f aca="false">I91+AA91*dt</f>
        <v>14.5493218598162</v>
      </c>
      <c r="J92" s="1" t="n">
        <f aca="false">SQRT(G92^2+H92^2+I92^2)</f>
        <v>85.5231521477177</v>
      </c>
      <c r="K92" s="1" t="n">
        <f aca="false">IF(D92&gt;=hwind,SQRT((G92-vxw)^2+(H92-vyw)^2+I92^2),J92)</f>
        <v>56.8382818473401</v>
      </c>
      <c r="L92" s="1" t="n">
        <f aca="false">J92/1.467</f>
        <v>58.2979905574081</v>
      </c>
      <c r="M92" s="70" t="n">
        <f aca="false">cd0+cdspin*(spin/1000)*EXP(-A92/(tau*146.7/K92))</f>
        <v>0.354645400934982</v>
      </c>
      <c r="N92" s="71" t="n">
        <f aca="false">(romega/K92)*EXP(-A92/(tau*146.7/K92))</f>
        <v>0.411173577944061</v>
      </c>
      <c r="O92" s="71" t="n">
        <f aca="false">cl2_*N92/(cl0+cl1_*N92)</f>
        <v>0.298595587818974</v>
      </c>
      <c r="P92" s="71" t="n">
        <f aca="false">IF(D92&gt;=hwind,vxw,0)</f>
        <v>0</v>
      </c>
      <c r="Q92" s="71" t="n">
        <f aca="false">IF(D92&gt;=hwind,vyw,0)</f>
        <v>29.34</v>
      </c>
      <c r="R92" s="70" t="n">
        <f aca="false">-const*$M92*$K92*(G92-P92)</f>
        <v>-0.173200849503987</v>
      </c>
      <c r="S92" s="70" t="n">
        <f aca="false">-const*$M92*$K92*(H92-Q92)</f>
        <v>-5.95110087626125</v>
      </c>
      <c r="T92" s="70" t="n">
        <f aca="false">-const*$M92*$K92*I92</f>
        <v>-1.57651829231415</v>
      </c>
      <c r="U92" s="72" t="n">
        <f aca="false">omega*EXP(-A92/tau)*30/PI()</f>
        <v>1843.95280744468</v>
      </c>
      <c r="V92" s="70" t="n">
        <f aca="false">const*($O92/omega)*K92*(wy*I92-wz*(H92-Q92))</f>
        <v>2.3767363093107</v>
      </c>
      <c r="W92" s="70" t="n">
        <f aca="false">const*($O92/omega)*K92*(wz*(G92-P92)-wx*I92)</f>
        <v>-1.24140304024809</v>
      </c>
      <c r="X92" s="70" t="n">
        <f aca="false">const*($O92/omega)*K92*(wx*(H92-Q92)-wy*(G92-P92))</f>
        <v>4.4249800378492</v>
      </c>
      <c r="Y92" s="70" t="n">
        <f aca="false">R92+V92</f>
        <v>2.20353545980671</v>
      </c>
      <c r="Z92" s="70" t="n">
        <f aca="false">S92+W92</f>
        <v>-7.19250391650934</v>
      </c>
      <c r="AA92" s="70" t="n">
        <f aca="false">T92+X92-32.174</f>
        <v>-29.3255382544649</v>
      </c>
      <c r="AB92" s="0" t="n">
        <f aca="false">IF(($D92-height)*($D93-height)&lt;0,1,0)</f>
        <v>0</v>
      </c>
    </row>
    <row r="93" customFormat="false" ht="12.75" hidden="false" customHeight="false" outlineLevel="0" collapsed="false">
      <c r="A93" s="0" t="n">
        <f aca="false">A92+dt</f>
        <v>0.61</v>
      </c>
      <c r="B93" s="70" t="n">
        <f aca="false">B92+G92*dt+0.5*Y92*dt*dt</f>
        <v>0.525079281079365</v>
      </c>
      <c r="C93" s="70" t="n">
        <f aca="false">C92+H92*dt+0.5*Z92*dt*dt</f>
        <v>53.8928106531606</v>
      </c>
      <c r="D93" s="70" t="n">
        <f aca="false">D92+I92*dt+0.5*AA92*dt*dt</f>
        <v>16.2435055053914</v>
      </c>
      <c r="E93" s="1" t="n">
        <f aca="false">SQRT(B93^2+C93^2)</f>
        <v>53.8953685241027</v>
      </c>
      <c r="F93" s="1" t="n">
        <f aca="false">ATAN2(C93,B93)*180/PI()</f>
        <v>0.558216846639545</v>
      </c>
      <c r="G93" s="69" t="n">
        <f aca="false">G92+Y92*dt</f>
        <v>1.6204658441854</v>
      </c>
      <c r="H93" s="69" t="n">
        <f aca="false">H92+Z92*dt</f>
        <v>84.1894053958043</v>
      </c>
      <c r="I93" s="69" t="n">
        <f aca="false">I92+AA92*dt</f>
        <v>14.2560664772715</v>
      </c>
      <c r="J93" s="1" t="n">
        <f aca="false">SQRT(G93^2+H93^2+I93^2)</f>
        <v>85.4032629461875</v>
      </c>
      <c r="K93" s="1" t="n">
        <f aca="false">IF(D93&gt;=hwind,SQRT((G93-vxw)^2+(H93-vyw)^2+I93^2),J93)</f>
        <v>56.6949610920569</v>
      </c>
      <c r="L93" s="1" t="n">
        <f aca="false">J93/1.467</f>
        <v>58.216266493652</v>
      </c>
      <c r="M93" s="70" t="n">
        <f aca="false">cd0+cdspin*(spin/1000)*EXP(-A93/(tau*146.7/K93))</f>
        <v>0.354645383281726</v>
      </c>
      <c r="N93" s="71" t="n">
        <f aca="false">(romega/K93)*EXP(-A93/(tau*146.7/K93))</f>
        <v>0.412212859823878</v>
      </c>
      <c r="O93" s="71" t="n">
        <f aca="false">cl2_*N93/(cl0+cl1_*N93)</f>
        <v>0.298880439003991</v>
      </c>
      <c r="P93" s="71" t="n">
        <f aca="false">IF(D93&gt;=hwind,vxw,0)</f>
        <v>0</v>
      </c>
      <c r="Q93" s="71" t="n">
        <f aca="false">IF(D93&gt;=hwind,vyw,0)</f>
        <v>29.34</v>
      </c>
      <c r="R93" s="70" t="n">
        <f aca="false">-const*$M93*$K93*(G93-P93)</f>
        <v>-0.175145765969016</v>
      </c>
      <c r="S93" s="70" t="n">
        <f aca="false">-const*$M93*$K93*(H93-Q93)</f>
        <v>-5.92832064647584</v>
      </c>
      <c r="T93" s="70" t="n">
        <f aca="false">-const*$M93*$K93*I93</f>
        <v>-1.5408468446443</v>
      </c>
      <c r="U93" s="72" t="n">
        <f aca="false">omega*EXP(-A93/tau)*30/PI()</f>
        <v>1843.9509634928</v>
      </c>
      <c r="V93" s="70" t="n">
        <f aca="false">const*($O93/omega)*K93*(wy*I93-wz*(H93-Q93))</f>
        <v>2.36596423801941</v>
      </c>
      <c r="W93" s="70" t="n">
        <f aca="false">const*($O93/omega)*K93*(wz*(G93-P93)-wx*I93)</f>
        <v>-1.21660967202412</v>
      </c>
      <c r="X93" s="70" t="n">
        <f aca="false">const*($O93/omega)*K93*(wx*(H93-Q93)-wy*(G93-P93))</f>
        <v>4.4119009246561</v>
      </c>
      <c r="Y93" s="70" t="n">
        <f aca="false">R93+V93</f>
        <v>2.19081847205039</v>
      </c>
      <c r="Z93" s="70" t="n">
        <f aca="false">S93+W93</f>
        <v>-7.14493031849996</v>
      </c>
      <c r="AA93" s="70" t="n">
        <f aca="false">T93+X93-32.174</f>
        <v>-29.3029459199882</v>
      </c>
      <c r="AB93" s="0" t="n">
        <f aca="false">IF(($D93-height)*($D94-height)&lt;0,1,0)</f>
        <v>0</v>
      </c>
    </row>
    <row r="94" customFormat="false" ht="12.75" hidden="false" customHeight="false" outlineLevel="0" collapsed="false">
      <c r="A94" s="0" t="n">
        <f aca="false">A93+dt</f>
        <v>0.62</v>
      </c>
      <c r="B94" s="70" t="n">
        <f aca="false">B93+G93*dt+0.5*Y93*dt*dt</f>
        <v>0.541393480444822</v>
      </c>
      <c r="C94" s="70" t="n">
        <f aca="false">C93+H93*dt+0.5*Z93*dt*dt</f>
        <v>54.7343474606027</v>
      </c>
      <c r="D94" s="70" t="n">
        <f aca="false">D93+I93*dt+0.5*AA93*dt*dt</f>
        <v>16.3846010228681</v>
      </c>
      <c r="E94" s="1" t="n">
        <f aca="false">SQRT(B94^2+C94^2)</f>
        <v>54.7370249359486</v>
      </c>
      <c r="F94" s="1" t="n">
        <f aca="false">ATAN2(C94,B94)*180/PI()</f>
        <v>0.566710874552153</v>
      </c>
      <c r="G94" s="69" t="n">
        <f aca="false">G93+Y93*dt</f>
        <v>1.64237402890591</v>
      </c>
      <c r="H94" s="69" t="n">
        <f aca="false">H93+Z93*dt</f>
        <v>84.1179560926193</v>
      </c>
      <c r="I94" s="69" t="n">
        <f aca="false">I93+AA93*dt</f>
        <v>13.9630370180717</v>
      </c>
      <c r="J94" s="1" t="n">
        <f aca="false">SQRT(G94^2+H94^2+I94^2)</f>
        <v>85.2847837097492</v>
      </c>
      <c r="K94" s="1" t="n">
        <f aca="false">IF(D94&gt;=hwind,SQRT((G94-vxw)^2+(H94-vyw)^2+I94^2),J94)</f>
        <v>56.5534107627807</v>
      </c>
      <c r="L94" s="1" t="n">
        <f aca="false">J94/1.467</f>
        <v>58.1355035512946</v>
      </c>
      <c r="M94" s="70" t="n">
        <f aca="false">cd0+cdspin*(spin/1000)*EXP(-A94/(tau*146.7/K94))</f>
        <v>0.354645365693397</v>
      </c>
      <c r="N94" s="71" t="n">
        <f aca="false">(romega/K94)*EXP(-A94/(tau*146.7/K94))</f>
        <v>0.413244472796987</v>
      </c>
      <c r="O94" s="71" t="n">
        <f aca="false">cl2_*N94/(cl0+cl1_*N94)</f>
        <v>0.299162305269039</v>
      </c>
      <c r="P94" s="71" t="n">
        <f aca="false">IF(D94&gt;=hwind,vxw,0)</f>
        <v>0</v>
      </c>
      <c r="Q94" s="71" t="n">
        <f aca="false">IF(D94&gt;=hwind,vyw,0)</f>
        <v>29.34</v>
      </c>
      <c r="R94" s="70" t="n">
        <f aca="false">-const*$M94*$K94*(G94-P94)</f>
        <v>-0.177070473972829</v>
      </c>
      <c r="S94" s="70" t="n">
        <f aca="false">-const*$M94*$K94*(H94-Q94)</f>
        <v>-5.90581589690897</v>
      </c>
      <c r="T94" s="70" t="n">
        <f aca="false">-const*$M94*$K94*I94</f>
        <v>-1.50540713587463</v>
      </c>
      <c r="U94" s="72" t="n">
        <f aca="false">omega*EXP(-A94/tau)*30/PI()</f>
        <v>1843.94911954275</v>
      </c>
      <c r="V94" s="70" t="n">
        <f aca="false">const*($O94/omega)*K94*(wy*I94-wz*(H94-Q94))</f>
        <v>2.35527512929158</v>
      </c>
      <c r="W94" s="70" t="n">
        <f aca="false">const*($O94/omega)*K94*(wz*(G94-P94)-wx*I94)</f>
        <v>-1.19192105251647</v>
      </c>
      <c r="X94" s="70" t="n">
        <f aca="false">const*($O94/omega)*K94*(wx*(H94-Q94)-wy*(G94-P94))</f>
        <v>4.39895391653282</v>
      </c>
      <c r="Y94" s="70" t="n">
        <f aca="false">R94+V94</f>
        <v>2.17820465531875</v>
      </c>
      <c r="Z94" s="70" t="n">
        <f aca="false">S94+W94</f>
        <v>-7.09773694942544</v>
      </c>
      <c r="AA94" s="70" t="n">
        <f aca="false">T94+X94-32.174</f>
        <v>-29.2804532193418</v>
      </c>
      <c r="AB94" s="0" t="n">
        <f aca="false">IF(($D94-height)*($D95-height)&lt;0,1,0)</f>
        <v>0</v>
      </c>
    </row>
    <row r="95" customFormat="false" ht="12.75" hidden="false" customHeight="false" outlineLevel="0" collapsed="false">
      <c r="A95" s="0" t="n">
        <f aca="false">A94+dt</f>
        <v>0.63</v>
      </c>
      <c r="B95" s="70" t="n">
        <f aca="false">B94+G94*dt+0.5*Y94*dt*dt</f>
        <v>0.557926130966647</v>
      </c>
      <c r="C95" s="70" t="n">
        <f aca="false">C94+H94*dt+0.5*Z94*dt*dt</f>
        <v>55.5751721346814</v>
      </c>
      <c r="D95" s="70" t="n">
        <f aca="false">D94+I94*dt+0.5*AA94*dt*dt</f>
        <v>16.5227673703878</v>
      </c>
      <c r="E95" s="1" t="n">
        <f aca="false">SQRT(B95^2+C95^2)</f>
        <v>55.5779726093629</v>
      </c>
      <c r="F95" s="1" t="n">
        <f aca="false">ATAN2(C95,B95)*180/PI()</f>
        <v>0.575180201998494</v>
      </c>
      <c r="G95" s="69" t="n">
        <f aca="false">G94+Y94*dt</f>
        <v>1.66415607545909</v>
      </c>
      <c r="H95" s="69" t="n">
        <f aca="false">H94+Z94*dt</f>
        <v>84.0469787231251</v>
      </c>
      <c r="I95" s="69" t="n">
        <f aca="false">I94+AA94*dt</f>
        <v>13.6702324858782</v>
      </c>
      <c r="J95" s="1" t="n">
        <f aca="false">SQRT(G95^2+H95^2+I95^2)</f>
        <v>85.1677128033088</v>
      </c>
      <c r="K95" s="1" t="n">
        <f aca="false">IF(D95&gt;=hwind,SQRT((G95-vxw)^2+(H95-vyw)^2+I95^2),J95)</f>
        <v>56.4136348117537</v>
      </c>
      <c r="L95" s="1" t="n">
        <f aca="false">J95/1.467</f>
        <v>58.0557006157524</v>
      </c>
      <c r="M95" s="70" t="n">
        <f aca="false">cd0+cdspin*(spin/1000)*EXP(-A95/(tau*146.7/K95))</f>
        <v>0.354645348167953</v>
      </c>
      <c r="N95" s="71" t="n">
        <f aca="false">(romega/K95)*EXP(-A95/(tau*146.7/K95))</f>
        <v>0.414268232972257</v>
      </c>
      <c r="O95" s="71" t="n">
        <f aca="false">cl2_*N95/(cl0+cl1_*N95)</f>
        <v>0.299441160275462</v>
      </c>
      <c r="P95" s="71" t="n">
        <f aca="false">IF(D95&gt;=hwind,vxw,0)</f>
        <v>0</v>
      </c>
      <c r="Q95" s="71" t="n">
        <f aca="false">IF(D95&gt;=hwind,vyw,0)</f>
        <v>29.34</v>
      </c>
      <c r="R95" s="70" t="n">
        <f aca="false">-const*$M95*$K95*(G95-P95)</f>
        <v>-0.178975421796235</v>
      </c>
      <c r="S95" s="70" t="n">
        <f aca="false">-const*$M95*$K95*(H95-Q95)</f>
        <v>-5.88358552214994</v>
      </c>
      <c r="T95" s="70" t="n">
        <f aca="false">-const*$M95*$K95*I95</f>
        <v>-1.47019601183603</v>
      </c>
      <c r="U95" s="72" t="n">
        <f aca="false">omega*EXP(-A95/tau)*30/PI()</f>
        <v>1843.94727559456</v>
      </c>
      <c r="V95" s="70" t="n">
        <f aca="false">const*($O95/omega)*K95*(wy*I95-wz*(H95-Q95))</f>
        <v>2.344668711695</v>
      </c>
      <c r="W95" s="70" t="n">
        <f aca="false">const*($O95/omega)*K95*(wz*(G95-P95)-wx*I95)</f>
        <v>-1.1673361216857</v>
      </c>
      <c r="X95" s="70" t="n">
        <f aca="false">const*($O95/omega)*K95*(wx*(H95-Q95)-wy*(G95-P95))</f>
        <v>4.38613884235173</v>
      </c>
      <c r="Y95" s="70" t="n">
        <f aca="false">R95+V95</f>
        <v>2.16569328989876</v>
      </c>
      <c r="Z95" s="70" t="n">
        <f aca="false">S95+W95</f>
        <v>-7.05092164383564</v>
      </c>
      <c r="AA95" s="70" t="n">
        <f aca="false">T95+X95-32.174</f>
        <v>-29.2580571694843</v>
      </c>
      <c r="AB95" s="0" t="n">
        <f aca="false">IF(($D95-height)*($D96-height)&lt;0,1,0)</f>
        <v>0</v>
      </c>
    </row>
    <row r="96" customFormat="false" ht="12.75" hidden="false" customHeight="false" outlineLevel="0" collapsed="false">
      <c r="A96" s="0" t="n">
        <f aca="false">A95+dt</f>
        <v>0.64</v>
      </c>
      <c r="B96" s="70" t="n">
        <f aca="false">B95+G95*dt+0.5*Y95*dt*dt</f>
        <v>0.574675976385733</v>
      </c>
      <c r="C96" s="70" t="n">
        <f aca="false">C95+H95*dt+0.5*Z95*dt*dt</f>
        <v>56.4152893758305</v>
      </c>
      <c r="D96" s="70" t="n">
        <f aca="false">D95+I95*dt+0.5*AA95*dt*dt</f>
        <v>16.6580067923882</v>
      </c>
      <c r="E96" s="1" t="n">
        <f aca="false">SQRT(B96^2+C96^2)</f>
        <v>56.4182162766294</v>
      </c>
      <c r="F96" s="1" t="n">
        <f aca="false">ATAN2(C96,B96)*180/PI()</f>
        <v>0.583624928499576</v>
      </c>
      <c r="G96" s="69" t="n">
        <f aca="false">G95+Y95*dt</f>
        <v>1.68581300835808</v>
      </c>
      <c r="H96" s="69" t="n">
        <f aca="false">H95+Z95*dt</f>
        <v>83.9764695066867</v>
      </c>
      <c r="I96" s="69" t="n">
        <f aca="false">I95+AA95*dt</f>
        <v>13.3776519141834</v>
      </c>
      <c r="J96" s="1" t="n">
        <f aca="false">SQRT(G96^2+H96^2+I96^2)</f>
        <v>85.0520485764081</v>
      </c>
      <c r="K96" s="1" t="n">
        <f aca="false">IF(D96&gt;=hwind,SQRT((G96-vxw)^2+(H96-vyw)^2+I96^2),J96)</f>
        <v>56.2756371478041</v>
      </c>
      <c r="L96" s="1" t="n">
        <f aca="false">J96/1.467</f>
        <v>57.9768565619687</v>
      </c>
      <c r="M96" s="70" t="n">
        <f aca="false">cd0+cdspin*(spin/1000)*EXP(-A96/(tau*146.7/K96))</f>
        <v>0.35464533070335</v>
      </c>
      <c r="N96" s="71" t="n">
        <f aca="false">(romega/K96)*EXP(-A96/(tau*146.7/K96))</f>
        <v>0.415283956137248</v>
      </c>
      <c r="O96" s="71" t="n">
        <f aca="false">cl2_*N96/(cl0+cl1_*N96)</f>
        <v>0.29971697785697</v>
      </c>
      <c r="P96" s="71" t="n">
        <f aca="false">IF(D96&gt;=hwind,vxw,0)</f>
        <v>0</v>
      </c>
      <c r="Q96" s="71" t="n">
        <f aca="false">IF(D96&gt;=hwind,vyw,0)</f>
        <v>29.34</v>
      </c>
      <c r="R96" s="70" t="n">
        <f aca="false">-const*$M96*$K96*(G96-P96)</f>
        <v>-0.18086105379984</v>
      </c>
      <c r="S96" s="70" t="n">
        <f aca="false">-const*$M96*$K96*(H96-Q96)</f>
        <v>-5.86162842610076</v>
      </c>
      <c r="T96" s="70" t="n">
        <f aca="false">-const*$M96*$K96*I96</f>
        <v>-1.43521031726001</v>
      </c>
      <c r="U96" s="72" t="n">
        <f aca="false">omega*EXP(-A96/tau)*30/PI()</f>
        <v>1843.9454316482</v>
      </c>
      <c r="V96" s="70" t="n">
        <f aca="false">const*($O96/omega)*K96*(wy*I96-wz*(H96-Q96))</f>
        <v>2.33414471196155</v>
      </c>
      <c r="W96" s="70" t="n">
        <f aca="false">const*($O96/omega)*K96*(wz*(G96-P96)-wx*I96)</f>
        <v>-1.14285380881781</v>
      </c>
      <c r="X96" s="70" t="n">
        <f aca="false">const*($O96/omega)*K96*(wx*(H96-Q96)-wy*(G96-P96))</f>
        <v>4.37345553110332</v>
      </c>
      <c r="Y96" s="70" t="n">
        <f aca="false">R96+V96</f>
        <v>2.15328365816171</v>
      </c>
      <c r="Z96" s="70" t="n">
        <f aca="false">S96+W96</f>
        <v>-7.00448223491858</v>
      </c>
      <c r="AA96" s="70" t="n">
        <f aca="false">T96+X96-32.174</f>
        <v>-29.2357547861567</v>
      </c>
      <c r="AB96" s="0" t="n">
        <f aca="false">IF(($D96-height)*($D97-height)&lt;0,1,0)</f>
        <v>0</v>
      </c>
    </row>
    <row r="97" customFormat="false" ht="12.75" hidden="false" customHeight="false" outlineLevel="0" collapsed="false">
      <c r="A97" s="0" t="n">
        <f aca="false">A96+dt</f>
        <v>0.65</v>
      </c>
      <c r="B97" s="70" t="n">
        <f aca="false">B96+G96*dt+0.5*Y96*dt*dt</f>
        <v>0.591641770652222</v>
      </c>
      <c r="C97" s="70" t="n">
        <f aca="false">C96+H96*dt+0.5*Z96*dt*dt</f>
        <v>57.2547038467856</v>
      </c>
      <c r="D97" s="70" t="n">
        <f aca="false">D96+I96*dt+0.5*AA96*dt*dt</f>
        <v>16.7903215237907</v>
      </c>
      <c r="E97" s="1" t="n">
        <f aca="false">SQRT(B97^2+C97^2)</f>
        <v>57.2577606317948</v>
      </c>
      <c r="F97" s="1" t="n">
        <f aca="false">ATAN2(C97,B97)*180/PI()</f>
        <v>0.592045153734601</v>
      </c>
      <c r="G97" s="69" t="n">
        <f aca="false">G96+Y96*dt</f>
        <v>1.7073458449397</v>
      </c>
      <c r="H97" s="69" t="n">
        <f aca="false">H96+Z96*dt</f>
        <v>83.9064246843375</v>
      </c>
      <c r="I97" s="69" t="n">
        <f aca="false">I96+AA96*dt</f>
        <v>13.0852943663218</v>
      </c>
      <c r="J97" s="1" t="n">
        <f aca="false">SQRT(G97^2+H97^2+I97^2)</f>
        <v>84.9377893625442</v>
      </c>
      <c r="K97" s="1" t="n">
        <f aca="false">IF(D97&gt;=hwind,SQRT((G97-vxw)^2+(H97-vyw)^2+I97^2),J97)</f>
        <v>56.1394216332784</v>
      </c>
      <c r="L97" s="1" t="n">
        <f aca="false">J97/1.467</f>
        <v>57.8989702539497</v>
      </c>
      <c r="M97" s="70" t="n">
        <f aca="false">cd0+cdspin*(spin/1000)*EXP(-A97/(tau*146.7/K97))</f>
        <v>0.354645313297536</v>
      </c>
      <c r="N97" s="71" t="n">
        <f aca="false">(romega/K97)*EXP(-A97/(tau*146.7/K97))</f>
        <v>0.416291457844736</v>
      </c>
      <c r="O97" s="71" t="n">
        <f aca="false">cl2_*N97/(cl0+cl1_*N97)</f>
        <v>0.299989732030898</v>
      </c>
      <c r="P97" s="71" t="n">
        <f aca="false">IF(D97&gt;=hwind,vxw,0)</f>
        <v>0</v>
      </c>
      <c r="Q97" s="71" t="n">
        <f aca="false">IF(D97&gt;=hwind,vyw,0)</f>
        <v>29.34</v>
      </c>
      <c r="R97" s="70" t="n">
        <f aca="false">-const*$M97*$K97*(G97-P97)</f>
        <v>-0.182727810442204</v>
      </c>
      <c r="S97" s="70" t="n">
        <f aca="false">-const*$M97*$K97*(H97-Q97)</f>
        <v>-5.83994352156611</v>
      </c>
      <c r="T97" s="70" t="n">
        <f aca="false">-const*$M97*$K97*I97</f>
        <v>-1.40044689576888</v>
      </c>
      <c r="U97" s="72" t="n">
        <f aca="false">omega*EXP(-A97/tau)*30/PI()</f>
        <v>1843.94358770369</v>
      </c>
      <c r="V97" s="70" t="n">
        <f aca="false">const*($O97/omega)*K97*(wy*I97-wz*(H97-Q97))</f>
        <v>2.32370285487036</v>
      </c>
      <c r="W97" s="70" t="n">
        <f aca="false">const*($O97/omega)*K97*(wz*(G97-P97)-wx*I97)</f>
        <v>-1.11847303256098</v>
      </c>
      <c r="X97" s="70" t="n">
        <f aca="false">const*($O97/omega)*K97*(wx*(H97-Q97)-wy*(G97-P97))</f>
        <v>4.36090381164305</v>
      </c>
      <c r="Y97" s="70" t="n">
        <f aca="false">R97+V97</f>
        <v>2.14097504442815</v>
      </c>
      <c r="Z97" s="70" t="n">
        <f aca="false">S97+W97</f>
        <v>-6.9584165541271</v>
      </c>
      <c r="AA97" s="70" t="n">
        <f aca="false">T97+X97-32.174</f>
        <v>-29.2135430841258</v>
      </c>
      <c r="AB97" s="0" t="n">
        <f aca="false">IF(($D97-height)*($D98-height)&lt;0,1,0)</f>
        <v>0</v>
      </c>
    </row>
    <row r="98" customFormat="false" ht="12.75" hidden="false" customHeight="false" outlineLevel="0" collapsed="false">
      <c r="A98" s="0" t="n">
        <f aca="false">A97+dt</f>
        <v>0.66</v>
      </c>
      <c r="B98" s="70" t="n">
        <f aca="false">B97+G97*dt+0.5*Y97*dt*dt</f>
        <v>0.60882227785384</v>
      </c>
      <c r="C98" s="70" t="n">
        <f aca="false">C97+H97*dt+0.5*Z97*dt*dt</f>
        <v>58.0934201728013</v>
      </c>
      <c r="D98" s="70" t="n">
        <f aca="false">D97+I97*dt+0.5*AA97*dt*dt</f>
        <v>16.9197137902997</v>
      </c>
      <c r="E98" s="1" t="n">
        <f aca="false">SQRT(B98^2+C98^2)</f>
        <v>58.0966103308932</v>
      </c>
      <c r="F98" s="1" t="n">
        <f aca="false">ATAN2(C98,B98)*180/PI()</f>
        <v>0.600440977516063</v>
      </c>
      <c r="G98" s="69" t="n">
        <f aca="false">G97+Y97*dt</f>
        <v>1.72875559538398</v>
      </c>
      <c r="H98" s="69" t="n">
        <f aca="false">H97+Z97*dt</f>
        <v>83.8368405187963</v>
      </c>
      <c r="I98" s="69" t="n">
        <f aca="false">I97+AA97*dt</f>
        <v>12.7931589354806</v>
      </c>
      <c r="J98" s="1" t="n">
        <f aca="false">SQRT(G98^2+H98^2+I98^2)</f>
        <v>84.8249334784951</v>
      </c>
      <c r="K98" s="1" t="n">
        <f aca="false">IF(D98&gt;=hwind,SQRT((G98-vxw)^2+(H98-vyw)^2+I98^2),J98)</f>
        <v>56.0049920809578</v>
      </c>
      <c r="L98" s="1" t="n">
        <f aca="false">J98/1.467</f>
        <v>57.8220405443048</v>
      </c>
      <c r="M98" s="70" t="n">
        <f aca="false">cd0+cdspin*(spin/1000)*EXP(-A98/(tau*146.7/K98))</f>
        <v>0.354645295948457</v>
      </c>
      <c r="N98" s="71" t="n">
        <f aca="false">(romega/K98)*EXP(-A98/(tau*146.7/K98))</f>
        <v>0.417290553501244</v>
      </c>
      <c r="O98" s="71" t="n">
        <f aca="false">cl2_*N98/(cl0+cl1_*N98)</f>
        <v>0.300259397009549</v>
      </c>
      <c r="P98" s="71" t="n">
        <f aca="false">IF(D98&gt;=hwind,vxw,0)</f>
        <v>0</v>
      </c>
      <c r="Q98" s="71" t="n">
        <f aca="false">IF(D98&gt;=hwind,vyw,0)</f>
        <v>29.34</v>
      </c>
      <c r="R98" s="70" t="n">
        <f aca="false">-const*$M98*$K98*(G98-P98)</f>
        <v>-0.18457612829696</v>
      </c>
      <c r="S98" s="70" t="n">
        <f aca="false">-const*$M98*$K98*(H98-Q98)</f>
        <v>-5.81852972984425</v>
      </c>
      <c r="T98" s="70" t="n">
        <f aca="false">-const*$M98*$K98*I98</f>
        <v>-1.36590258987661</v>
      </c>
      <c r="U98" s="72" t="n">
        <f aca="false">omega*EXP(-A98/tau)*30/PI()</f>
        <v>1843.94174376103</v>
      </c>
      <c r="V98" s="70" t="n">
        <f aca="false">const*($O98/omega)*K98*(wy*I98-wz*(H98-Q98))</f>
        <v>2.31334286313185</v>
      </c>
      <c r="W98" s="70" t="n">
        <f aca="false">const*($O98/omega)*K98*(wz*(G98-P98)-wx*I98)</f>
        <v>-1.09419270097026</v>
      </c>
      <c r="X98" s="70" t="n">
        <f aca="false">const*($O98/omega)*K98*(wx*(H98-Q98)-wy*(G98-P98))</f>
        <v>4.34848351243725</v>
      </c>
      <c r="Y98" s="70" t="n">
        <f aca="false">R98+V98</f>
        <v>2.12876673483489</v>
      </c>
      <c r="Z98" s="70" t="n">
        <f aca="false">S98+W98</f>
        <v>-6.91272243081452</v>
      </c>
      <c r="AA98" s="70" t="n">
        <f aca="false">T98+X98-32.174</f>
        <v>-29.1914190774394</v>
      </c>
      <c r="AB98" s="0" t="n">
        <f aca="false">IF(($D98-height)*($D99-height)&lt;0,1,0)</f>
        <v>0</v>
      </c>
    </row>
    <row r="99" customFormat="false" ht="12.75" hidden="false" customHeight="false" outlineLevel="0" collapsed="false">
      <c r="A99" s="0" t="n">
        <f aca="false">A98+dt</f>
        <v>0.67</v>
      </c>
      <c r="B99" s="70" t="n">
        <f aca="false">B98+G98*dt+0.5*Y98*dt*dt</f>
        <v>0.626216272144422</v>
      </c>
      <c r="C99" s="70" t="n">
        <f aca="false">C98+H98*dt+0.5*Z98*dt*dt</f>
        <v>58.9314429418677</v>
      </c>
      <c r="D99" s="70" t="n">
        <f aca="false">D98+I98*dt+0.5*AA98*dt*dt</f>
        <v>17.0461858087006</v>
      </c>
      <c r="E99" s="1" t="n">
        <f aca="false">SQRT(B99^2+C99^2)</f>
        <v>58.9347699921711</v>
      </c>
      <c r="F99" s="1" t="n">
        <f aca="false">ATAN2(C99,B99)*180/PI()</f>
        <v>0.608812499766594</v>
      </c>
      <c r="G99" s="69" t="n">
        <f aca="false">G98+Y98*dt</f>
        <v>1.75004326273233</v>
      </c>
      <c r="H99" s="69" t="n">
        <f aca="false">H98+Z98*dt</f>
        <v>83.7677132944881</v>
      </c>
      <c r="I99" s="69" t="n">
        <f aca="false">I98+AA98*dt</f>
        <v>12.5012447447062</v>
      </c>
      <c r="J99" s="1" t="n">
        <f aca="false">SQRT(G99^2+H99^2+I99^2)</f>
        <v>84.7134792236515</v>
      </c>
      <c r="K99" s="1" t="n">
        <f aca="false">IF(D99&gt;=hwind,SQRT((G99-vxw)^2+(H99-vyw)^2+I99^2),J99)</f>
        <v>55.8723522509611</v>
      </c>
      <c r="L99" s="1" t="n">
        <f aca="false">J99/1.467</f>
        <v>57.7460662737911</v>
      </c>
      <c r="M99" s="70" t="n">
        <f aca="false">cd0+cdspin*(spin/1000)*EXP(-A99/(tau*146.7/K99))</f>
        <v>0.354645278654054</v>
      </c>
      <c r="N99" s="71" t="n">
        <f aca="false">(romega/K99)*EXP(-A99/(tau*146.7/K99))</f>
        <v>0.418281058457539</v>
      </c>
      <c r="O99" s="71" t="n">
        <f aca="false">cl2_*N99/(cl0+cl1_*N99)</f>
        <v>0.300525947211638</v>
      </c>
      <c r="P99" s="71" t="n">
        <f aca="false">IF(D99&gt;=hwind,vxw,0)</f>
        <v>0</v>
      </c>
      <c r="Q99" s="71" t="n">
        <f aca="false">IF(D99&gt;=hwind,vyw,0)</f>
        <v>29.34</v>
      </c>
      <c r="R99" s="70" t="n">
        <f aca="false">-const*$M99*$K99*(G99-P99)</f>
        <v>-0.186406440068908</v>
      </c>
      <c r="S99" s="70" t="n">
        <f aca="false">-const*$M99*$K99*(H99-Q99)</f>
        <v>-5.79738598031932</v>
      </c>
      <c r="T99" s="70" t="n">
        <f aca="false">-const*$M99*$K99*I99</f>
        <v>-1.33157424100049</v>
      </c>
      <c r="U99" s="72" t="n">
        <f aca="false">omega*EXP(-A99/tau)*30/PI()</f>
        <v>1843.93989982021</v>
      </c>
      <c r="V99" s="70" t="n">
        <f aca="false">const*($O99/omega)*K99*(wy*I99-wz*(H99-Q99))</f>
        <v>2.30306445727302</v>
      </c>
      <c r="W99" s="70" t="n">
        <f aca="false">const*($O99/omega)*K99*(wz*(G99-P99)-wx*I99)</f>
        <v>-1.07001171156025</v>
      </c>
      <c r="X99" s="70" t="n">
        <f aca="false">const*($O99/omega)*K99*(wx*(H99-Q99)-wy*(G99-P99))</f>
        <v>4.33619446130851</v>
      </c>
      <c r="Y99" s="70" t="n">
        <f aca="false">R99+V99</f>
        <v>2.11665801720411</v>
      </c>
      <c r="Z99" s="70" t="n">
        <f aca="false">S99+W99</f>
        <v>-6.86739769187957</v>
      </c>
      <c r="AA99" s="70" t="n">
        <f aca="false">T99+X99-32.174</f>
        <v>-29.169379779692</v>
      </c>
      <c r="AB99" s="0" t="n">
        <f aca="false">IF(($D99-height)*($D100-height)&lt;0,1,0)</f>
        <v>0</v>
      </c>
    </row>
    <row r="100" customFormat="false" ht="12.75" hidden="false" customHeight="false" outlineLevel="0" collapsed="false">
      <c r="A100" s="0" t="n">
        <f aca="false">A99+dt</f>
        <v>0.68</v>
      </c>
      <c r="B100" s="70" t="n">
        <f aca="false">B99+G99*dt+0.5*Y99*dt*dt</f>
        <v>0.643822537672605</v>
      </c>
      <c r="C100" s="70" t="n">
        <f aca="false">C99+H99*dt+0.5*Z99*dt*dt</f>
        <v>59.768776704928</v>
      </c>
      <c r="D100" s="70" t="n">
        <f aca="false">D99+I99*dt+0.5*AA99*dt*dt</f>
        <v>17.1697397871587</v>
      </c>
      <c r="E100" s="1" t="n">
        <f aca="false">SQRT(B100^2+C100^2)</f>
        <v>59.772244196312</v>
      </c>
      <c r="F100" s="1" t="n">
        <f aca="false">ATAN2(C100,B100)*180/PI()</f>
        <v>0.617159820497381</v>
      </c>
      <c r="G100" s="69" t="n">
        <f aca="false">G99+Y99*dt</f>
        <v>1.77120984290437</v>
      </c>
      <c r="H100" s="69" t="n">
        <f aca="false">H99+Z99*dt</f>
        <v>83.6990393175693</v>
      </c>
      <c r="I100" s="69" t="n">
        <f aca="false">I99+AA99*dt</f>
        <v>12.2095509469093</v>
      </c>
      <c r="J100" s="1" t="n">
        <f aca="false">SQRT(G100^2+H100^2+I100^2)</f>
        <v>84.6034248793557</v>
      </c>
      <c r="K100" s="1" t="n">
        <f aca="false">IF(D100&gt;=hwind,SQRT((G100-vxw)^2+(H100-vyw)^2+I100^2),J100)</f>
        <v>55.741505847634</v>
      </c>
      <c r="L100" s="1" t="n">
        <f aca="false">J100/1.467</f>
        <v>57.6710462708628</v>
      </c>
      <c r="M100" s="70" t="n">
        <f aca="false">cd0+cdspin*(spin/1000)*EXP(-A100/(tau*146.7/K100))</f>
        <v>0.354645261412264</v>
      </c>
      <c r="N100" s="71" t="n">
        <f aca="false">(romega/K100)*EXP(-A100/(tau*146.7/K100))</f>
        <v>0.419262788101024</v>
      </c>
      <c r="O100" s="71" t="n">
        <f aca="false">cl2_*N100/(cl0+cl1_*N100)</f>
        <v>0.300789357273806</v>
      </c>
      <c r="P100" s="71" t="n">
        <f aca="false">IF(D100&gt;=hwind,vxw,0)</f>
        <v>0</v>
      </c>
      <c r="Q100" s="71" t="n">
        <f aca="false">IF(D100&gt;=hwind,vyw,0)</f>
        <v>29.34</v>
      </c>
      <c r="R100" s="70" t="n">
        <f aca="false">-const*$M100*$K100*(G100-P100)</f>
        <v>-0.188219174609106</v>
      </c>
      <c r="S100" s="70" t="n">
        <f aca="false">-const*$M100*$K100*(H100-Q100)</f>
        <v>-5.77651121005499</v>
      </c>
      <c r="T100" s="70" t="n">
        <f aca="false">-const*$M100*$K100*I100</f>
        <v>-1.29745868948356</v>
      </c>
      <c r="U100" s="72" t="n">
        <f aca="false">omega*EXP(-A100/tau)*30/PI()</f>
        <v>1843.93805588123</v>
      </c>
      <c r="V100" s="70" t="n">
        <f aca="false">const*($O100/omega)*K100*(wy*I100-wz*(H100-Q100))</f>
        <v>2.29286735552387</v>
      </c>
      <c r="W100" s="70" t="n">
        <f aca="false">const*($O100/omega)*K100*(wz*(G100-P100)-wx*I100)</f>
        <v>-1.0459289513659</v>
      </c>
      <c r="X100" s="70" t="n">
        <f aca="false">const*($O100/omega)*K100*(wx*(H100-Q100)-wy*(G100-P100))</f>
        <v>4.32403648518044</v>
      </c>
      <c r="Y100" s="70" t="n">
        <f aca="false">R100+V100</f>
        <v>2.10464818091476</v>
      </c>
      <c r="Z100" s="70" t="n">
        <f aca="false">S100+W100</f>
        <v>-6.82244016142089</v>
      </c>
      <c r="AA100" s="70" t="n">
        <f aca="false">T100+X100-32.174</f>
        <v>-29.1474222043031</v>
      </c>
      <c r="AB100" s="0" t="n">
        <f aca="false">IF(($D100-height)*($D101-height)&lt;0,1,0)</f>
        <v>0</v>
      </c>
    </row>
    <row r="101" customFormat="false" ht="12.75" hidden="false" customHeight="false" outlineLevel="0" collapsed="false">
      <c r="A101" s="0" t="n">
        <f aca="false">A100+dt</f>
        <v>0.69</v>
      </c>
      <c r="B101" s="70" t="n">
        <f aca="false">B100+G100*dt+0.5*Y100*dt*dt</f>
        <v>0.661639868510694</v>
      </c>
      <c r="C101" s="70" t="n">
        <f aca="false">C100+H100*dt+0.5*Z100*dt*dt</f>
        <v>60.6054259760956</v>
      </c>
      <c r="D101" s="70" t="n">
        <f aca="false">D100+I100*dt+0.5*AA100*dt*dt</f>
        <v>17.2903779255176</v>
      </c>
      <c r="E101" s="1" t="n">
        <f aca="false">SQRT(B101^2+C101^2)</f>
        <v>60.6090374866621</v>
      </c>
      <c r="F101" s="1" t="n">
        <f aca="false">ATAN2(C101,B101)*180/PI()</f>
        <v>0.625483039787972</v>
      </c>
      <c r="G101" s="69" t="n">
        <f aca="false">G100+Y100*dt</f>
        <v>1.79225632471352</v>
      </c>
      <c r="H101" s="69" t="n">
        <f aca="false">H100+Z100*dt</f>
        <v>83.6308149159551</v>
      </c>
      <c r="I101" s="69" t="n">
        <f aca="false">I100+AA100*dt</f>
        <v>11.9180767248662</v>
      </c>
      <c r="J101" s="1" t="n">
        <f aca="false">SQRT(G101^2+H101^2+I101^2)</f>
        <v>84.4947687082462</v>
      </c>
      <c r="K101" s="1" t="n">
        <f aca="false">IF(D101&gt;=hwind,SQRT((G101-vxw)^2+(H101-vyw)^2+I101^2),J101)</f>
        <v>55.6124565164295</v>
      </c>
      <c r="L101" s="1" t="n">
        <f aca="false">J101/1.467</f>
        <v>57.5969793512244</v>
      </c>
      <c r="M101" s="70" t="n">
        <f aca="false">cd0+cdspin*(spin/1000)*EXP(-A101/(tau*146.7/K101))</f>
        <v>0.35464524422102</v>
      </c>
      <c r="N101" s="71" t="n">
        <f aca="false">(romega/K101)*EXP(-A101/(tau*146.7/K101))</f>
        <v>0.420235557949981</v>
      </c>
      <c r="O101" s="71" t="n">
        <f aca="false">cl2_*N101/(cl0+cl1_*N101)</f>
        <v>0.301049602062209</v>
      </c>
      <c r="P101" s="71" t="n">
        <f aca="false">IF(D101&gt;=hwind,vxw,0)</f>
        <v>0</v>
      </c>
      <c r="Q101" s="71" t="n">
        <f aca="false">IF(D101&gt;=hwind,vyw,0)</f>
        <v>29.34</v>
      </c>
      <c r="R101" s="70" t="n">
        <f aca="false">-const*$M101*$K101*(G101-P101)</f>
        <v>-0.190014756928979</v>
      </c>
      <c r="S101" s="70" t="n">
        <f aca="false">-const*$M101*$K101*(H101-Q101)</f>
        <v>-5.75590436338973</v>
      </c>
      <c r="T101" s="70" t="n">
        <f aca="false">-const*$M101*$K101*I101</f>
        <v>-1.26355277462801</v>
      </c>
      <c r="U101" s="72" t="n">
        <f aca="false">omega*EXP(-A101/tau)*30/PI()</f>
        <v>1843.93621194409</v>
      </c>
      <c r="V101" s="70" t="n">
        <f aca="false">const*($O101/omega)*K101*(wy*I101-wz*(H101-Q101))</f>
        <v>2.2827512737051</v>
      </c>
      <c r="W101" s="70" t="n">
        <f aca="false">const*($O101/omega)*K101*(wz*(G101-P101)-wx*I101)</f>
        <v>-1.0219432970115</v>
      </c>
      <c r="X101" s="70" t="n">
        <f aca="false">const*($O101/omega)*K101*(wx*(H101-Q101)-wy*(G101-P101))</f>
        <v>4.31200940982223</v>
      </c>
      <c r="Y101" s="70" t="n">
        <f aca="false">R101+V101</f>
        <v>2.09273651677612</v>
      </c>
      <c r="Z101" s="70" t="n">
        <f aca="false">S101+W101</f>
        <v>-6.77784766040123</v>
      </c>
      <c r="AA101" s="70" t="n">
        <f aca="false">T101+X101-32.174</f>
        <v>-29.1255433648058</v>
      </c>
      <c r="AB101" s="0" t="n">
        <f aca="false">IF(($D101-height)*($D102-height)&lt;0,1,0)</f>
        <v>0</v>
      </c>
    </row>
    <row r="102" customFormat="false" ht="12.75" hidden="false" customHeight="false" outlineLevel="0" collapsed="false">
      <c r="A102" s="0" t="n">
        <f aca="false">A101+dt</f>
        <v>0.7</v>
      </c>
      <c r="B102" s="70" t="n">
        <f aca="false">B101+G101*dt+0.5*Y101*dt*dt</f>
        <v>0.679667068583668</v>
      </c>
      <c r="C102" s="70" t="n">
        <f aca="false">C101+H101*dt+0.5*Z101*dt*dt</f>
        <v>61.4413952328721</v>
      </c>
      <c r="D102" s="70" t="n">
        <f aca="false">D101+I101*dt+0.5*AA101*dt*dt</f>
        <v>17.408102415598</v>
      </c>
      <c r="E102" s="1" t="n">
        <f aca="false">SQRT(B102^2+C102^2)</f>
        <v>61.4451543694547</v>
      </c>
      <c r="F102" s="1" t="n">
        <f aca="false">ATAN2(C102,B102)*180/PI()</f>
        <v>0.633782257767335</v>
      </c>
      <c r="G102" s="69" t="n">
        <f aca="false">G101+Y101*dt</f>
        <v>1.81318368988128</v>
      </c>
      <c r="H102" s="69" t="n">
        <f aca="false">H101+Z101*dt</f>
        <v>83.5630364393511</v>
      </c>
      <c r="I102" s="69" t="n">
        <f aca="false">I101+AA101*dt</f>
        <v>11.6268212912182</v>
      </c>
      <c r="J102" s="1" t="n">
        <f aca="false">SQRT(G102^2+H102^2+I102^2)</f>
        <v>84.3875089536093</v>
      </c>
      <c r="K102" s="1" t="n">
        <f aca="false">IF(D102&gt;=hwind,SQRT((G102-vxw)^2+(H102-vyw)^2+I102^2),J102)</f>
        <v>55.4852078407783</v>
      </c>
      <c r="L102" s="1" t="n">
        <f aca="false">J102/1.467</f>
        <v>57.5238643173888</v>
      </c>
      <c r="M102" s="70" t="n">
        <f aca="false">cd0+cdspin*(spin/1000)*EXP(-A102/(tau*146.7/K102))</f>
        <v>0.354645227078249</v>
      </c>
      <c r="N102" s="71" t="n">
        <f aca="false">(romega/K102)*EXP(-A102/(tau*146.7/K102))</f>
        <v>0.421199183749594</v>
      </c>
      <c r="O102" s="71" t="n">
        <f aca="false">cl2_*N102/(cl0+cl1_*N102)</f>
        <v>0.301306656684177</v>
      </c>
      <c r="P102" s="71" t="n">
        <f aca="false">IF(D102&gt;=hwind,vxw,0)</f>
        <v>0</v>
      </c>
      <c r="Q102" s="71" t="n">
        <f aca="false">IF(D102&gt;=hwind,vyw,0)</f>
        <v>29.34</v>
      </c>
      <c r="R102" s="70" t="n">
        <f aca="false">-const*$M102*$K102*(G102-P102)</f>
        <v>-0.191793608213455</v>
      </c>
      <c r="S102" s="70" t="n">
        <f aca="false">-const*$M102*$K102*(H102-Q102)</f>
        <v>-5.73556439153374</v>
      </c>
      <c r="T102" s="70" t="n">
        <f aca="false">-const*$M102*$K102*I102</f>
        <v>-1.2298533347395</v>
      </c>
      <c r="U102" s="72" t="n">
        <f aca="false">omega*EXP(-A102/tau)*30/PI()</f>
        <v>1843.9343680088</v>
      </c>
      <c r="V102" s="70" t="n">
        <f aca="false">const*($O102/omega)*K102*(wy*I102-wz*(H102-Q102))</f>
        <v>2.27271592511728</v>
      </c>
      <c r="W102" s="70" t="n">
        <f aca="false">const*($O102/omega)*K102*(wz*(G102-P102)-wx*I102)</f>
        <v>-0.998053614788033</v>
      </c>
      <c r="X102" s="70" t="n">
        <f aca="false">const*($O102/omega)*K102*(wx*(H102-Q102)-wy*(G102-P102))</f>
        <v>4.30011305959303</v>
      </c>
      <c r="Y102" s="70" t="n">
        <f aca="false">R102+V102</f>
        <v>2.08092231690383</v>
      </c>
      <c r="Z102" s="70" t="n">
        <f aca="false">S102+W102</f>
        <v>-6.73361800632178</v>
      </c>
      <c r="AA102" s="70" t="n">
        <f aca="false">T102+X102-32.174</f>
        <v>-29.1037402751465</v>
      </c>
      <c r="AB102" s="0" t="n">
        <f aca="false">IF(($D102-height)*($D103-height)&lt;0,1,0)</f>
        <v>0</v>
      </c>
    </row>
    <row r="103" customFormat="false" ht="12.75" hidden="false" customHeight="false" outlineLevel="0" collapsed="false">
      <c r="A103" s="0" t="n">
        <f aca="false">A102+dt</f>
        <v>0.71</v>
      </c>
      <c r="B103" s="70" t="n">
        <f aca="false">B102+G102*dt+0.5*Y102*dt*dt</f>
        <v>0.697902951598326</v>
      </c>
      <c r="C103" s="70" t="n">
        <f aca="false">C102+H102*dt+0.5*Z102*dt*dt</f>
        <v>62.2766889163653</v>
      </c>
      <c r="D103" s="70" t="n">
        <f aca="false">D102+I102*dt+0.5*AA102*dt*dt</f>
        <v>17.5229154414964</v>
      </c>
      <c r="E103" s="1" t="n">
        <f aca="false">SQRT(B103^2+C103^2)</f>
        <v>62.2805993140367</v>
      </c>
      <c r="F103" s="1" t="n">
        <f aca="false">ATAN2(C103,B103)*180/PI()</f>
        <v>0.642057574596043</v>
      </c>
      <c r="G103" s="69" t="n">
        <f aca="false">G102+Y102*dt</f>
        <v>1.83399291305032</v>
      </c>
      <c r="H103" s="69" t="n">
        <f aca="false">H102+Z102*dt</f>
        <v>83.4957002592879</v>
      </c>
      <c r="I103" s="69" t="n">
        <f aca="false">I102+AA102*dt</f>
        <v>11.3357838884667</v>
      </c>
      <c r="J103" s="1" t="n">
        <f aca="false">SQRT(G103^2+H103^2+I103^2)</f>
        <v>84.2816438387386</v>
      </c>
      <c r="K103" s="1" t="n">
        <f aca="false">IF(D103&gt;=hwind,SQRT((G103-vxw)^2+(H103-vyw)^2+I103^2),J103)</f>
        <v>55.3597633389538</v>
      </c>
      <c r="L103" s="1" t="n">
        <f aca="false">J103/1.467</f>
        <v>57.4516999582403</v>
      </c>
      <c r="M103" s="70" t="n">
        <f aca="false">cd0+cdspin*(spin/1000)*EXP(-A103/(tau*146.7/K103))</f>
        <v>0.354645209981879</v>
      </c>
      <c r="N103" s="71" t="n">
        <f aca="false">(romega/K103)*EXP(-A103/(tau*146.7/K103))</f>
        <v>0.42215348156968</v>
      </c>
      <c r="O103" s="71" t="n">
        <f aca="false">cl2_*N103/(cl0+cl1_*N103)</f>
        <v>0.301560496499922</v>
      </c>
      <c r="P103" s="71" t="n">
        <f aca="false">IF(D103&gt;=hwind,vxw,0)</f>
        <v>0</v>
      </c>
      <c r="Q103" s="71" t="n">
        <f aca="false">IF(D103&gt;=hwind,vyw,0)</f>
        <v>29.34</v>
      </c>
      <c r="R103" s="70" t="n">
        <f aca="false">-const*$M103*$K103*(G103-P103)</f>
        <v>-0.193556145833168</v>
      </c>
      <c r="S103" s="70" t="n">
        <f aca="false">-const*$M103*$K103*(H103-Q103)</f>
        <v>-5.71549025216788</v>
      </c>
      <c r="T103" s="70" t="n">
        <f aca="false">-const*$M103*$K103*I103</f>
        <v>-1.19635720718248</v>
      </c>
      <c r="U103" s="72" t="n">
        <f aca="false">omega*EXP(-A103/tau)*30/PI()</f>
        <v>1843.93252407536</v>
      </c>
      <c r="V103" s="70" t="n">
        <f aca="false">const*($O103/omega)*K103*(wy*I103-wz*(H103-Q103))</f>
        <v>2.26276102043148</v>
      </c>
      <c r="W103" s="70" t="n">
        <f aca="false">const*($O103/omega)*K103*(wz*(G103-P103)-wx*I103)</f>
        <v>-0.974258760738904</v>
      </c>
      <c r="X103" s="70" t="n">
        <f aca="false">const*($O103/omega)*K103*(wx*(H103-Q103)-wy*(G103-P103))</f>
        <v>4.28834725718636</v>
      </c>
      <c r="Y103" s="70" t="n">
        <f aca="false">R103+V103</f>
        <v>2.06920487459831</v>
      </c>
      <c r="Z103" s="70" t="n">
        <f aca="false">S103+W103</f>
        <v>-6.68974901290678</v>
      </c>
      <c r="AA103" s="70" t="n">
        <f aca="false">T103+X103-32.174</f>
        <v>-29.0820099499961</v>
      </c>
      <c r="AB103" s="0" t="n">
        <f aca="false">IF(($D103-height)*($D104-height)&lt;0,1,0)</f>
        <v>0</v>
      </c>
    </row>
    <row r="104" customFormat="false" ht="12.75" hidden="false" customHeight="false" outlineLevel="0" collapsed="false">
      <c r="A104" s="0" t="n">
        <f aca="false">A103+dt</f>
        <v>0.72</v>
      </c>
      <c r="B104" s="70" t="n">
        <f aca="false">B103+G103*dt+0.5*Y103*dt*dt</f>
        <v>0.716346340972559</v>
      </c>
      <c r="C104" s="70" t="n">
        <f aca="false">C103+H103*dt+0.5*Z103*dt*dt</f>
        <v>63.1113114315076</v>
      </c>
      <c r="D104" s="70" t="n">
        <f aca="false">D103+I103*dt+0.5*AA103*dt*dt</f>
        <v>17.6348191798836</v>
      </c>
      <c r="E104" s="1" t="n">
        <f aca="false">SQRT(B104^2+C104^2)</f>
        <v>63.1153767530937</v>
      </c>
      <c r="F104" s="1" t="n">
        <f aca="false">ATAN2(C104,B104)*180/PI()</f>
        <v>0.650309090449453</v>
      </c>
      <c r="G104" s="69" t="n">
        <f aca="false">G103+Y103*dt</f>
        <v>1.8546849617963</v>
      </c>
      <c r="H104" s="69" t="n">
        <f aca="false">H103+Z103*dt</f>
        <v>83.4288027691588</v>
      </c>
      <c r="I104" s="69" t="n">
        <f aca="false">I103+AA103*dt</f>
        <v>11.0449637889667</v>
      </c>
      <c r="J104" s="1" t="n">
        <f aca="false">SQRT(G104^2+H104^2+I104^2)</f>
        <v>84.1771715663</v>
      </c>
      <c r="K104" s="1" t="n">
        <f aca="false">IF(D104&gt;=hwind,SQRT((G104-vxw)^2+(H104-vyw)^2+I104^2),J104)</f>
        <v>55.2361264609319</v>
      </c>
      <c r="L104" s="1" t="n">
        <f aca="false">J104/1.467</f>
        <v>57.3804850486026</v>
      </c>
      <c r="M104" s="70" t="n">
        <f aca="false">cd0+cdspin*(spin/1000)*EXP(-A104/(tau*146.7/K104))</f>
        <v>0.354645192929831</v>
      </c>
      <c r="N104" s="71" t="n">
        <f aca="false">(romega/K104)*EXP(-A104/(tau*146.7/K104))</f>
        <v>0.42309826790407</v>
      </c>
      <c r="O104" s="71" t="n">
        <f aca="false">cl2_*N104/(cl0+cl1_*N104)</f>
        <v>0.301811097134294</v>
      </c>
      <c r="P104" s="71" t="n">
        <f aca="false">IF(D104&gt;=hwind,vxw,0)</f>
        <v>0</v>
      </c>
      <c r="Q104" s="71" t="n">
        <f aca="false">IF(D104&gt;=hwind,vyw,0)</f>
        <v>29.34</v>
      </c>
      <c r="R104" s="70" t="n">
        <f aca="false">-const*$M104*$K104*(G104-P104)</f>
        <v>-0.195302783355718</v>
      </c>
      <c r="S104" s="70" t="n">
        <f aca="false">-const*$M104*$K104*(H104-Q104)</f>
        <v>-5.69568090904454</v>
      </c>
      <c r="T104" s="70" t="n">
        <f aca="false">-const*$M104*$K104*I104</f>
        <v>-1.16306122844664</v>
      </c>
      <c r="U104" s="72" t="n">
        <f aca="false">omega*EXP(-A104/tau)*30/PI()</f>
        <v>1843.93068014376</v>
      </c>
      <c r="V104" s="70" t="n">
        <f aca="false">const*($O104/omega)*K104*(wy*I104-wz*(H104-Q104))</f>
        <v>2.25288626758155</v>
      </c>
      <c r="W104" s="70" t="n">
        <f aca="false">const*($O104/omega)*K104*(wz*(G104-P104)-wx*I104)</f>
        <v>-0.950557580754169</v>
      </c>
      <c r="X104" s="70" t="n">
        <f aca="false">const*($O104/omega)*K104*(wx*(H104-Q104)-wy*(G104-P104))</f>
        <v>4.27671182337476</v>
      </c>
      <c r="Y104" s="70" t="n">
        <f aca="false">R104+V104</f>
        <v>2.05758348422583</v>
      </c>
      <c r="Z104" s="70" t="n">
        <f aca="false">S104+W104</f>
        <v>-6.64623848979871</v>
      </c>
      <c r="AA104" s="70" t="n">
        <f aca="false">T104+X104-32.174</f>
        <v>-29.0603494050719</v>
      </c>
      <c r="AB104" s="0" t="n">
        <f aca="false">IF(($D104-height)*($D105-height)&lt;0,1,0)</f>
        <v>0</v>
      </c>
    </row>
    <row r="105" customFormat="false" ht="12.75" hidden="false" customHeight="false" outlineLevel="0" collapsed="false">
      <c r="A105" s="0" t="n">
        <f aca="false">A104+dt</f>
        <v>0.73</v>
      </c>
      <c r="B105" s="70" t="n">
        <f aca="false">B104+G104*dt+0.5*Y104*dt*dt</f>
        <v>0.734996069764734</v>
      </c>
      <c r="C105" s="70" t="n">
        <f aca="false">C104+H104*dt+0.5*Z104*dt*dt</f>
        <v>63.9452671472747</v>
      </c>
      <c r="D105" s="70" t="n">
        <f aca="false">D104+I104*dt+0.5*AA104*dt*dt</f>
        <v>17.743815800303</v>
      </c>
      <c r="E105" s="1" t="n">
        <f aca="false">SQRT(B105^2+C105^2)</f>
        <v>63.9494910828765</v>
      </c>
      <c r="F105" s="1" t="n">
        <f aca="false">ATAN2(C105,B105)*180/PI()</f>
        <v>0.658536905501793</v>
      </c>
      <c r="G105" s="69" t="n">
        <f aca="false">G104+Y104*dt</f>
        <v>1.87526079663856</v>
      </c>
      <c r="H105" s="69" t="n">
        <f aca="false">H104+Z104*dt</f>
        <v>83.3623403842608</v>
      </c>
      <c r="I105" s="69" t="n">
        <f aca="false">I104+AA104*dt</f>
        <v>10.754360294916</v>
      </c>
      <c r="J105" s="1" t="n">
        <f aca="false">SQRT(G105^2+H105^2+I105^2)</f>
        <v>84.0740903177051</v>
      </c>
      <c r="K105" s="1" t="n">
        <f aca="false">IF(D105&gt;=hwind,SQRT((G105-vxw)^2+(H105-vyw)^2+I105^2),J105)</f>
        <v>55.1143005852493</v>
      </c>
      <c r="L105" s="1" t="n">
        <f aca="false">J105/1.467</f>
        <v>57.3102183488106</v>
      </c>
      <c r="M105" s="70" t="n">
        <f aca="false">cd0+cdspin*(spin/1000)*EXP(-A105/(tau*146.7/K105))</f>
        <v>0.354645175920025</v>
      </c>
      <c r="N105" s="71" t="n">
        <f aca="false">(romega/K105)*EXP(-A105/(tau*146.7/K105))</f>
        <v>0.424033359771541</v>
      </c>
      <c r="O105" s="71" t="n">
        <f aca="false">cl2_*N105/(cl0+cl1_*N105)</f>
        <v>0.302058434488581</v>
      </c>
      <c r="P105" s="71" t="n">
        <f aca="false">IF(D105&gt;=hwind,vxw,0)</f>
        <v>0</v>
      </c>
      <c r="Q105" s="71" t="n">
        <f aca="false">IF(D105&gt;=hwind,vyw,0)</f>
        <v>29.34</v>
      </c>
      <c r="R105" s="70" t="n">
        <f aca="false">-const*$M105*$K105*(G105-P105)</f>
        <v>-0.197033930556042</v>
      </c>
      <c r="S105" s="70" t="n">
        <f aca="false">-const*$M105*$K105*(H105-Q105)</f>
        <v>-5.67613533159085</v>
      </c>
      <c r="T105" s="70" t="n">
        <f aca="false">-const*$M105*$K105*I105</f>
        <v>-1.12996223422441</v>
      </c>
      <c r="U105" s="72" t="n">
        <f aca="false">omega*EXP(-A105/tau)*30/PI()</f>
        <v>1843.928836214</v>
      </c>
      <c r="V105" s="70" t="n">
        <f aca="false">const*($O105/omega)*K105*(wy*I105-wz*(H105-Q105))</f>
        <v>2.2430913716581</v>
      </c>
      <c r="W105" s="70" t="n">
        <f aca="false">const*($O105/omega)*K105*(wz*(G105-P105)-wx*I105)</f>
        <v>-0.926948910673348</v>
      </c>
      <c r="X105" s="70" t="n">
        <f aca="false">const*($O105/omega)*K105*(wx*(H105-Q105)-wy*(G105-P105))</f>
        <v>4.26520657675482</v>
      </c>
      <c r="Y105" s="70" t="n">
        <f aca="false">R105+V105</f>
        <v>2.04605744110205</v>
      </c>
      <c r="Z105" s="70" t="n">
        <f aca="false">S105+W105</f>
        <v>-6.6030842422642</v>
      </c>
      <c r="AA105" s="70" t="n">
        <f aca="false">T105+X105-32.174</f>
        <v>-29.0387556574696</v>
      </c>
      <c r="AB105" s="0" t="n">
        <f aca="false">IF(($D105-height)*($D106-height)&lt;0,1,0)</f>
        <v>0</v>
      </c>
    </row>
    <row r="106" customFormat="false" ht="12.75" hidden="false" customHeight="false" outlineLevel="0" collapsed="false">
      <c r="A106" s="0" t="n">
        <f aca="false">A105+dt</f>
        <v>0.74</v>
      </c>
      <c r="B106" s="70" t="n">
        <f aca="false">B105+G105*dt+0.5*Y105*dt*dt</f>
        <v>0.753850980603174</v>
      </c>
      <c r="C106" s="70" t="n">
        <f aca="false">C105+H105*dt+0.5*Z105*dt*dt</f>
        <v>64.7785603969052</v>
      </c>
      <c r="D106" s="70" t="n">
        <f aca="false">D105+I105*dt+0.5*AA105*dt*dt</f>
        <v>17.8499074654693</v>
      </c>
      <c r="E106" s="1" t="n">
        <f aca="false">SQRT(B106^2+C106^2)</f>
        <v>64.7829466634271</v>
      </c>
      <c r="F106" s="1" t="n">
        <f aca="false">ATAN2(C106,B106)*180/PI()</f>
        <v>0.666741119911057</v>
      </c>
      <c r="G106" s="69" t="n">
        <f aca="false">G105+Y105*dt</f>
        <v>1.89572137104958</v>
      </c>
      <c r="H106" s="69" t="n">
        <f aca="false">H105+Z105*dt</f>
        <v>83.2963095418382</v>
      </c>
      <c r="I106" s="69" t="n">
        <f aca="false">I105+AA105*dt</f>
        <v>10.4639727383413</v>
      </c>
      <c r="J106" s="1" t="n">
        <f aca="false">SQRT(G106^2+H106^2+I106^2)</f>
        <v>83.972398252492</v>
      </c>
      <c r="K106" s="1" t="n">
        <f aca="false">IF(D106&gt;=hwind,SQRT((G106-vxw)^2+(H106-vyw)^2+I106^2),J106)</f>
        <v>54.9942890158611</v>
      </c>
      <c r="L106" s="1" t="n">
        <f aca="false">J106/1.467</f>
        <v>57.240898604289</v>
      </c>
      <c r="M106" s="70" t="n">
        <f aca="false">cd0+cdspin*(spin/1000)*EXP(-A106/(tau*146.7/K106))</f>
        <v>0.354645158950375</v>
      </c>
      <c r="N106" s="71" t="n">
        <f aca="false">(romega/K106)*EXP(-A106/(tau*146.7/K106))</f>
        <v>0.424958574818239</v>
      </c>
      <c r="O106" s="71" t="n">
        <f aca="false">cl2_*N106/(cl0+cl1_*N106)</f>
        <v>0.302302484752331</v>
      </c>
      <c r="P106" s="71" t="n">
        <f aca="false">IF(D106&gt;=hwind,vxw,0)</f>
        <v>0</v>
      </c>
      <c r="Q106" s="71" t="n">
        <f aca="false">IF(D106&gt;=hwind,vyw,0)</f>
        <v>29.34</v>
      </c>
      <c r="R106" s="70" t="n">
        <f aca="false">-const*$M106*$K106*(G106-P106)</f>
        <v>-0.198749993425895</v>
      </c>
      <c r="S106" s="70" t="n">
        <f aca="false">-const*$M106*$K106*(H106-Q106)</f>
        <v>-5.6568524945143</v>
      </c>
      <c r="T106" s="70" t="n">
        <f aca="false">-const*$M106*$K106*I106</f>
        <v>-1.09705705949954</v>
      </c>
      <c r="U106" s="72" t="n">
        <f aca="false">omega*EXP(-A106/tau)*30/PI()</f>
        <v>1843.92699228608</v>
      </c>
      <c r="V106" s="70" t="n">
        <f aca="false">const*($O106/omega)*K106*(wy*I106-wz*(H106-Q106))</f>
        <v>2.23337603480432</v>
      </c>
      <c r="W106" s="70" t="n">
        <f aca="false">const*($O106/omega)*K106*(wz*(G106-P106)-wx*I106)</f>
        <v>-0.903431576396873</v>
      </c>
      <c r="X106" s="70" t="n">
        <f aca="false">const*($O106/omega)*K106*(wx*(H106-Q106)-wy*(G106-P106))</f>
        <v>4.25383133349292</v>
      </c>
      <c r="Y106" s="70" t="n">
        <f aca="false">R106+V106</f>
        <v>2.03462604137842</v>
      </c>
      <c r="Z106" s="70" t="n">
        <f aca="false">S106+W106</f>
        <v>-6.56028407091117</v>
      </c>
      <c r="AA106" s="70" t="n">
        <f aca="false">T106+X106-32.174</f>
        <v>-29.0172257260066</v>
      </c>
      <c r="AB106" s="0" t="n">
        <f aca="false">IF(($D106-height)*($D107-height)&lt;0,1,0)</f>
        <v>0</v>
      </c>
    </row>
    <row r="107" customFormat="false" ht="12.75" hidden="false" customHeight="false" outlineLevel="0" collapsed="false">
      <c r="A107" s="0" t="n">
        <f aca="false">A106+dt</f>
        <v>0.75</v>
      </c>
      <c r="B107" s="70" t="n">
        <f aca="false">B106+G106*dt+0.5*Y106*dt*dt</f>
        <v>0.772909925615739</v>
      </c>
      <c r="C107" s="70" t="n">
        <f aca="false">C106+H106*dt+0.5*Z106*dt*dt</f>
        <v>65.61119547812</v>
      </c>
      <c r="D107" s="70" t="n">
        <f aca="false">D106+I106*dt+0.5*AA106*dt*dt</f>
        <v>17.9530963315664</v>
      </c>
      <c r="E107" s="1" t="n">
        <f aca="false">SQRT(B107^2+C107^2)</f>
        <v>65.6157478188063</v>
      </c>
      <c r="F107" s="1" t="n">
        <f aca="false">ATAN2(C107,B107)*180/PI()</f>
        <v>0.674921833804626</v>
      </c>
      <c r="G107" s="69" t="n">
        <f aca="false">G106+Y106*dt</f>
        <v>1.91606763146336</v>
      </c>
      <c r="H107" s="69" t="n">
        <f aca="false">H106+Z106*dt</f>
        <v>83.230706701129</v>
      </c>
      <c r="I107" s="69" t="n">
        <f aca="false">I106+AA106*dt</f>
        <v>10.1738004810813</v>
      </c>
      <c r="J107" s="1" t="n">
        <f aca="false">SQRT(G107^2+H107^2+I107^2)</f>
        <v>83.872093507713</v>
      </c>
      <c r="K107" s="1" t="n">
        <f aca="false">IF(D107&gt;=hwind,SQRT((G107-vxw)^2+(H107-vyw)^2+I107^2),J107)</f>
        <v>54.8760949790007</v>
      </c>
      <c r="L107" s="1" t="n">
        <f aca="false">J107/1.467</f>
        <v>57.172524545135</v>
      </c>
      <c r="M107" s="70" t="n">
        <f aca="false">cd0+cdspin*(spin/1000)*EXP(-A107/(tau*146.7/K107))</f>
        <v>0.354645142018797</v>
      </c>
      <c r="N107" s="71" t="n">
        <f aca="false">(romega/K107)*EXP(-A107/(tau*146.7/K107))</f>
        <v>0.425873731421492</v>
      </c>
      <c r="O107" s="71" t="n">
        <f aca="false">cl2_*N107/(cl0+cl1_*N107)</f>
        <v>0.302543224415198</v>
      </c>
      <c r="P107" s="71" t="n">
        <f aca="false">IF(D107&gt;=hwind,vxw,0)</f>
        <v>0</v>
      </c>
      <c r="Q107" s="71" t="n">
        <f aca="false">IF(D107&gt;=hwind,vyw,0)</f>
        <v>29.34</v>
      </c>
      <c r="R107" s="70" t="n">
        <f aca="false">-const*$M107*$K107*(G107-P107)</f>
        <v>-0.200451374182465</v>
      </c>
      <c r="S107" s="70" t="n">
        <f aca="false">-const*$M107*$K107*(H107-Q107)</f>
        <v>-5.63783137741088</v>
      </c>
      <c r="T107" s="70" t="n">
        <f aca="false">-const*$M107*$K107*I107</f>
        <v>-1.06434253864695</v>
      </c>
      <c r="U107" s="72" t="n">
        <f aca="false">omega*EXP(-A107/tau)*30/PI()</f>
        <v>1843.92514836001</v>
      </c>
      <c r="V107" s="70" t="n">
        <f aca="false">const*($O107/omega)*K107*(wy*I107-wz*(H107-Q107))</f>
        <v>2.22373995611374</v>
      </c>
      <c r="W107" s="70" t="n">
        <f aca="false">const*($O107/omega)*K107*(wz*(G107-P107)-wx*I107)</f>
        <v>-0.880004394006232</v>
      </c>
      <c r="X107" s="70" t="n">
        <f aca="false">const*($O107/omega)*K107*(wx*(H107-Q107)-wy*(G107-P107))</f>
        <v>4.24258590707158</v>
      </c>
      <c r="Y107" s="70" t="n">
        <f aca="false">R107+V107</f>
        <v>2.02328858193127</v>
      </c>
      <c r="Z107" s="70" t="n">
        <f aca="false">S107+W107</f>
        <v>-6.51783577141711</v>
      </c>
      <c r="AA107" s="70" t="n">
        <f aca="false">T107+X107-32.174</f>
        <v>-28.9957566315754</v>
      </c>
      <c r="AB107" s="0" t="n">
        <f aca="false">IF(($D107-height)*($D108-height)&lt;0,1,0)</f>
        <v>0</v>
      </c>
    </row>
    <row r="108" customFormat="false" ht="12.75" hidden="false" customHeight="false" outlineLevel="0" collapsed="false">
      <c r="A108" s="0" t="n">
        <f aca="false">A107+dt</f>
        <v>0.76</v>
      </c>
      <c r="B108" s="70" t="n">
        <f aca="false">B107+G107*dt+0.5*Y107*dt*dt</f>
        <v>0.792171766359469</v>
      </c>
      <c r="C108" s="70" t="n">
        <f aca="false">C107+H107*dt+0.5*Z107*dt*dt</f>
        <v>66.4431766533427</v>
      </c>
      <c r="D108" s="70" t="n">
        <f aca="false">D107+I107*dt+0.5*AA107*dt*dt</f>
        <v>18.0533845485456</v>
      </c>
      <c r="E108" s="1" t="n">
        <f aca="false">SQRT(B108^2+C108^2)</f>
        <v>66.4478988373201</v>
      </c>
      <c r="F108" s="1" t="n">
        <f aca="false">ATAN2(C108,B108)*180/PI()</f>
        <v>0.683079147265539</v>
      </c>
      <c r="G108" s="69" t="n">
        <f aca="false">G107+Y107*dt</f>
        <v>1.93630051728268</v>
      </c>
      <c r="H108" s="69" t="n">
        <f aca="false">H107+Z107*dt</f>
        <v>83.1655283434149</v>
      </c>
      <c r="I108" s="69" t="n">
        <f aca="false">I107+AA107*dt</f>
        <v>9.8838429147655</v>
      </c>
      <c r="J108" s="1" t="n">
        <f aca="false">SQRT(G108^2+H108^2+I108^2)</f>
        <v>83.7731741973308</v>
      </c>
      <c r="K108" s="1" t="n">
        <f aca="false">IF(D108&gt;=hwind,SQRT((G108-vxw)^2+(H108-vyw)^2+I108^2),J108)</f>
        <v>54.7597216200443</v>
      </c>
      <c r="L108" s="1" t="n">
        <f aca="false">J108/1.467</f>
        <v>57.1050948857061</v>
      </c>
      <c r="M108" s="70" t="n">
        <f aca="false">cd0+cdspin*(spin/1000)*EXP(-A108/(tau*146.7/K108))</f>
        <v>0.3546451251232</v>
      </c>
      <c r="N108" s="71" t="n">
        <f aca="false">(romega/K108)*EXP(-A108/(tau*146.7/K108))</f>
        <v>0.426778648794925</v>
      </c>
      <c r="O108" s="71" t="n">
        <f aca="false">cl2_*N108/(cl0+cl1_*N108)</f>
        <v>0.302780630278793</v>
      </c>
      <c r="P108" s="71" t="n">
        <f aca="false">IF(D108&gt;=hwind,vxw,0)</f>
        <v>0</v>
      </c>
      <c r="Q108" s="71" t="n">
        <f aca="false">IF(D108&gt;=hwind,vyw,0)</f>
        <v>29.34</v>
      </c>
      <c r="R108" s="70" t="n">
        <f aca="false">-const*$M108*$K108*(G108-P108)</f>
        <v>-0.202138471276161</v>
      </c>
      <c r="S108" s="70" t="n">
        <f aca="false">-const*$M108*$K108*(H108-Q108)</f>
        <v>-5.61907096437614</v>
      </c>
      <c r="T108" s="70" t="n">
        <f aca="false">-const*$M108*$K108*I108</f>
        <v>-1.03181550554363</v>
      </c>
      <c r="U108" s="72" t="n">
        <f aca="false">omega*EXP(-A108/tau)*30/PI()</f>
        <v>1843.92330443579</v>
      </c>
      <c r="V108" s="70" t="n">
        <f aca="false">const*($O108/omega)*K108*(wy*I108-wz*(H108-Q108))</f>
        <v>2.21418283153001</v>
      </c>
      <c r="W108" s="70" t="n">
        <f aca="false">const*($O108/omega)*K108*(wz*(G108-P108)-wx*I108)</f>
        <v>-0.85666616989288</v>
      </c>
      <c r="X108" s="70" t="n">
        <f aca="false">const*($O108/omega)*K108*(wx*(H108-Q108)-wy*(G108-P108))</f>
        <v>4.23147010803704</v>
      </c>
      <c r="Y108" s="70" t="n">
        <f aca="false">R108+V108</f>
        <v>2.01204436025385</v>
      </c>
      <c r="Z108" s="70" t="n">
        <f aca="false">S108+W108</f>
        <v>-6.47573713426902</v>
      </c>
      <c r="AA108" s="70" t="n">
        <f aca="false">T108+X108-32.174</f>
        <v>-28.9743453975066</v>
      </c>
      <c r="AB108" s="0" t="n">
        <f aca="false">IF(($D108-height)*($D109-height)&lt;0,1,0)</f>
        <v>0</v>
      </c>
    </row>
    <row r="109" customFormat="false" ht="12.75" hidden="false" customHeight="false" outlineLevel="0" collapsed="false">
      <c r="A109" s="0" t="n">
        <f aca="false">A108+dt</f>
        <v>0.77</v>
      </c>
      <c r="B109" s="70" t="n">
        <f aca="false">B108+G108*dt+0.5*Y108*dt*dt</f>
        <v>0.811635373750309</v>
      </c>
      <c r="C109" s="70" t="n">
        <f aca="false">C108+H108*dt+0.5*Z108*dt*dt</f>
        <v>67.2745081499201</v>
      </c>
      <c r="D109" s="70" t="n">
        <f aca="false">D108+I108*dt+0.5*AA108*dt*dt</f>
        <v>18.1507742604234</v>
      </c>
      <c r="E109" s="1" t="n">
        <f aca="false">SQRT(B109^2+C109^2)</f>
        <v>67.2794039717475</v>
      </c>
      <c r="F109" s="1" t="n">
        <f aca="false">ATAN2(C109,B109)*180/PI()</f>
        <v>0.691213160319354</v>
      </c>
      <c r="G109" s="69" t="n">
        <f aca="false">G108+Y108*dt</f>
        <v>1.95642096088521</v>
      </c>
      <c r="H109" s="69" t="n">
        <f aca="false">H108+Z108*dt</f>
        <v>83.1007709720722</v>
      </c>
      <c r="I109" s="69" t="n">
        <f aca="false">I108+AA108*dt</f>
        <v>9.59409946079044</v>
      </c>
      <c r="J109" s="1" t="n">
        <f aca="false">SQRT(G109^2+H109^2+I109^2)</f>
        <v>83.6756384116221</v>
      </c>
      <c r="K109" s="1" t="n">
        <f aca="false">IF(D109&gt;=hwind,SQRT((G109-vxw)^2+(H109-vyw)^2+I109^2),J109)</f>
        <v>54.645172000382</v>
      </c>
      <c r="L109" s="1" t="n">
        <f aca="false">J109/1.467</f>
        <v>57.0386083242141</v>
      </c>
      <c r="M109" s="70" t="n">
        <f aca="false">cd0+cdspin*(spin/1000)*EXP(-A109/(tau*146.7/K109))</f>
        <v>0.354645108261493</v>
      </c>
      <c r="N109" s="71" t="n">
        <f aca="false">(romega/K109)*EXP(-A109/(tau*146.7/K109))</f>
        <v>0.427673147094792</v>
      </c>
      <c r="O109" s="71" t="n">
        <f aca="false">cl2_*N109/(cl0+cl1_*N109)</f>
        <v>0.30301467946854</v>
      </c>
      <c r="P109" s="71" t="n">
        <f aca="false">IF(D109&gt;=hwind,vxw,0)</f>
        <v>0</v>
      </c>
      <c r="Q109" s="71" t="n">
        <f aca="false">IF(D109&gt;=hwind,vyw,0)</f>
        <v>29.34</v>
      </c>
      <c r="R109" s="70" t="n">
        <f aca="false">-const*$M109*$K109*(G109-P109)</f>
        <v>-0.203811679397575</v>
      </c>
      <c r="S109" s="70" t="n">
        <f aca="false">-const*$M109*$K109*(H109-Q109)</f>
        <v>-5.60057024361912</v>
      </c>
      <c r="T109" s="70" t="n">
        <f aca="false">-const*$M109*$K109*I109</f>
        <v>-0.999472793690743</v>
      </c>
      <c r="U109" s="72" t="n">
        <f aca="false">omega*EXP(-A109/tau)*30/PI()</f>
        <v>1843.92146051341</v>
      </c>
      <c r="V109" s="70" t="n">
        <f aca="false">const*($O109/omega)*K109*(wy*I109-wz*(H109-Q109))</f>
        <v>2.20470435374886</v>
      </c>
      <c r="W109" s="70" t="n">
        <f aca="false">const*($O109/omega)*K109*(wz*(G109-P109)-wx*I109)</f>
        <v>-0.833415700895939</v>
      </c>
      <c r="X109" s="70" t="n">
        <f aca="false">const*($O109/omega)*K109*(wx*(H109-Q109)-wy*(G109-P109))</f>
        <v>4.22048374374789</v>
      </c>
      <c r="Y109" s="70" t="n">
        <f aca="false">R109+V109</f>
        <v>2.00089267435129</v>
      </c>
      <c r="Z109" s="70" t="n">
        <f aca="false">S109+W109</f>
        <v>-6.43398594451506</v>
      </c>
      <c r="AA109" s="70" t="n">
        <f aca="false">T109+X109-32.174</f>
        <v>-28.9529890499429</v>
      </c>
      <c r="AB109" s="0" t="n">
        <f aca="false">IF(($D109-height)*($D110-height)&lt;0,1,0)</f>
        <v>0</v>
      </c>
    </row>
    <row r="110" customFormat="false" ht="12.75" hidden="false" customHeight="false" outlineLevel="0" collapsed="false">
      <c r="A110" s="0" t="n">
        <f aca="false">A109+dt</f>
        <v>0.78</v>
      </c>
      <c r="B110" s="70" t="n">
        <f aca="false">B109+G109*dt+0.5*Y109*dt*dt</f>
        <v>0.831299627992878</v>
      </c>
      <c r="C110" s="70" t="n">
        <f aca="false">C109+H109*dt+0.5*Z109*dt*dt</f>
        <v>68.1051941603436</v>
      </c>
      <c r="D110" s="70" t="n">
        <f aca="false">D109+I109*dt+0.5*AA109*dt*dt</f>
        <v>18.2452676055788</v>
      </c>
      <c r="E110" s="1" t="n">
        <f aca="false">SQRT(B110^2+C110^2)</f>
        <v>68.1102674395689</v>
      </c>
      <c r="F110" s="1" t="n">
        <f aca="false">ATAN2(C110,B110)*180/PI()</f>
        <v>0.699323972921539</v>
      </c>
      <c r="G110" s="69" t="n">
        <f aca="false">G109+Y109*dt</f>
        <v>1.97642988762873</v>
      </c>
      <c r="H110" s="69" t="n">
        <f aca="false">H109+Z109*dt</f>
        <v>83.036431112627</v>
      </c>
      <c r="I110" s="69" t="n">
        <f aca="false">I109+AA109*dt</f>
        <v>9.30456957029101</v>
      </c>
      <c r="J110" s="1" t="n">
        <f aca="false">SQRT(G110^2+H110^2+I110^2)</f>
        <v>83.5794842165896</v>
      </c>
      <c r="K110" s="1" t="n">
        <f aca="false">IF(D110&gt;=hwind,SQRT((G110-vxw)^2+(H110-vyw)^2+I110^2),J110)</f>
        <v>54.5324490942979</v>
      </c>
      <c r="L110" s="1" t="n">
        <f aca="false">J110/1.467</f>
        <v>56.9730635423242</v>
      </c>
      <c r="M110" s="70" t="n">
        <f aca="false">cd0+cdspin*(spin/1000)*EXP(-A110/(tau*146.7/K110))</f>
        <v>0.354645091431583</v>
      </c>
      <c r="N110" s="71" t="n">
        <f aca="false">(romega/K110)*EXP(-A110/(tau*146.7/K110))</f>
        <v>0.42855704752741</v>
      </c>
      <c r="O110" s="71" t="n">
        <f aca="false">cl2_*N110/(cl0+cl1_*N110)</f>
        <v>0.303245349445518</v>
      </c>
      <c r="P110" s="71" t="n">
        <f aca="false">IF(D110&gt;=hwind,vxw,0)</f>
        <v>0</v>
      </c>
      <c r="Q110" s="71" t="n">
        <f aca="false">IF(D110&gt;=hwind,vyw,0)</f>
        <v>29.34</v>
      </c>
      <c r="R110" s="70" t="n">
        <f aca="false">-const*$M110*$K110*(G110-P110)</f>
        <v>-0.205471389483656</v>
      </c>
      <c r="S110" s="70" t="n">
        <f aca="false">-const*$M110*$K110*(H110-Q110)</f>
        <v>-5.58232820707955</v>
      </c>
      <c r="T110" s="70" t="n">
        <f aca="false">-const*$M110*$K110*I110</f>
        <v>-0.967311236346866</v>
      </c>
      <c r="U110" s="72" t="n">
        <f aca="false">omega*EXP(-A110/tau)*30/PI()</f>
        <v>1843.91961659287</v>
      </c>
      <c r="V110" s="70" t="n">
        <f aca="false">const*($O110/omega)*K110*(wy*I110-wz*(H110-Q110))</f>
        <v>2.19530421212231</v>
      </c>
      <c r="W110" s="70" t="n">
        <f aca="false">const*($O110/omega)*K110*(wz*(G110-P110)-wx*I110)</f>
        <v>-0.81025177444874</v>
      </c>
      <c r="X110" s="70" t="n">
        <f aca="false">const*($O110/omega)*K110*(wx*(H110-Q110)-wy*(G110-P110))</f>
        <v>4.2096266181252</v>
      </c>
      <c r="Y110" s="70" t="n">
        <f aca="false">R110+V110</f>
        <v>1.98983282263866</v>
      </c>
      <c r="Z110" s="70" t="n">
        <f aca="false">S110+W110</f>
        <v>-6.39257998152829</v>
      </c>
      <c r="AA110" s="70" t="n">
        <f aca="false">T110+X110-32.174</f>
        <v>-28.9316846182217</v>
      </c>
      <c r="AB110" s="0" t="n">
        <f aca="false">IF(($D110-height)*($D111-height)&lt;0,1,0)</f>
        <v>0</v>
      </c>
    </row>
    <row r="111" customFormat="false" ht="12.75" hidden="false" customHeight="false" outlineLevel="0" collapsed="false">
      <c r="A111" s="0" t="n">
        <f aca="false">A110+dt</f>
        <v>0.790000000000001</v>
      </c>
      <c r="B111" s="70" t="n">
        <f aca="false">B110+G110*dt+0.5*Y110*dt*dt</f>
        <v>0.851163418510298</v>
      </c>
      <c r="C111" s="70" t="n">
        <f aca="false">C110+H110*dt+0.5*Z110*dt*dt</f>
        <v>68.9352388424708</v>
      </c>
      <c r="D111" s="70" t="n">
        <f aca="false">D110+I110*dt+0.5*AA110*dt*dt</f>
        <v>18.3368667170508</v>
      </c>
      <c r="E111" s="1" t="n">
        <f aca="false">SQRT(B111^2+C111^2)</f>
        <v>68.9404934231944</v>
      </c>
      <c r="F111" s="1" t="n">
        <f aca="false">ATAN2(C111,B111)*180/PI()</f>
        <v>0.707411684945333</v>
      </c>
      <c r="G111" s="69" t="n">
        <f aca="false">G110+Y110*dt</f>
        <v>1.99632821585511</v>
      </c>
      <c r="H111" s="69" t="n">
        <f aca="false">H110+Z110*dt</f>
        <v>82.9725053128117</v>
      </c>
      <c r="I111" s="69" t="n">
        <f aca="false">I110+AA110*dt</f>
        <v>9.01525272410879</v>
      </c>
      <c r="J111" s="1" t="n">
        <f aca="false">SQRT(G111^2+H111^2+I111^2)</f>
        <v>83.4847096533823</v>
      </c>
      <c r="K111" s="1" t="n">
        <f aca="false">IF(D111&gt;=hwind,SQRT((G111-vxw)^2+(H111-vyw)^2+I111^2),J111)</f>
        <v>54.4215557858625</v>
      </c>
      <c r="L111" s="1" t="n">
        <f aca="false">J111/1.467</f>
        <v>56.9084592047596</v>
      </c>
      <c r="M111" s="70" t="n">
        <f aca="false">cd0+cdspin*(spin/1000)*EXP(-A111/(tau*146.7/K111))</f>
        <v>0.354645074631374</v>
      </c>
      <c r="N111" s="71" t="n">
        <f aca="false">(romega/K111)*EXP(-A111/(tau*146.7/K111))</f>
        <v>0.429430172457603</v>
      </c>
      <c r="O111" s="71" t="n">
        <f aca="false">cl2_*N111/(cl0+cl1_*N111)</f>
        <v>0.303472618018283</v>
      </c>
      <c r="P111" s="71" t="n">
        <f aca="false">IF(D111&gt;=hwind,vxw,0)</f>
        <v>0</v>
      </c>
      <c r="Q111" s="71" t="n">
        <f aca="false">IF(D111&gt;=hwind,vyw,0)</f>
        <v>29.34</v>
      </c>
      <c r="R111" s="70" t="n">
        <f aca="false">-const*$M111*$K111*(G111-P111)</f>
        <v>-0.207117988723117</v>
      </c>
      <c r="S111" s="70" t="n">
        <f aca="false">-const*$M111*$K111*(H111-Q111)</f>
        <v>-5.56434385004838</v>
      </c>
      <c r="T111" s="70" t="n">
        <f aca="false">-const*$M111*$K111*I111</f>
        <v>-0.935327666672388</v>
      </c>
      <c r="U111" s="72" t="n">
        <f aca="false">omega*EXP(-A111/tau)*30/PI()</f>
        <v>1843.91777267417</v>
      </c>
      <c r="V111" s="70" t="n">
        <f aca="false">const*($O111/omega)*K111*(wy*I111-wz*(H111-Q111))</f>
        <v>2.18598209256523</v>
      </c>
      <c r="W111" s="70" t="n">
        <f aca="false">const*($O111/omega)*K111*(wz*(G111-P111)-wx*I111)</f>
        <v>-0.787173168734213</v>
      </c>
      <c r="X111" s="70" t="n">
        <f aca="false">const*($O111/omega)*K111*(wx*(H111-Q111)-wy*(G111-P111))</f>
        <v>4.19889853140425</v>
      </c>
      <c r="Y111" s="70" t="n">
        <f aca="false">R111+V111</f>
        <v>1.97886410384211</v>
      </c>
      <c r="Z111" s="70" t="n">
        <f aca="false">S111+W111</f>
        <v>-6.35151701878259</v>
      </c>
      <c r="AA111" s="70" t="n">
        <f aca="false">T111+X111-32.174</f>
        <v>-28.9104291352681</v>
      </c>
      <c r="AB111" s="0" t="n">
        <f aca="false">IF(($D111-height)*($D112-height)&lt;0,1,0)</f>
        <v>0</v>
      </c>
    </row>
    <row r="112" customFormat="false" ht="12.75" hidden="false" customHeight="false" outlineLevel="0" collapsed="false">
      <c r="A112" s="0" t="n">
        <f aca="false">A111+dt</f>
        <v>0.8</v>
      </c>
      <c r="B112" s="70" t="n">
        <f aca="false">B111+G111*dt+0.5*Y111*dt*dt</f>
        <v>0.871225643874041</v>
      </c>
      <c r="C112" s="70" t="n">
        <f aca="false">C111+H111*dt+0.5*Z111*dt*dt</f>
        <v>69.764646319748</v>
      </c>
      <c r="D112" s="70" t="n">
        <f aca="false">D111+I111*dt+0.5*AA111*dt*dt</f>
        <v>18.4255737228351</v>
      </c>
      <c r="E112" s="1" t="n">
        <f aca="false">SQRT(B112^2+C112^2)</f>
        <v>69.7700860701925</v>
      </c>
      <c r="F112" s="1" t="n">
        <f aca="false">ATAN2(C112,B112)*180/PI()</f>
        <v>0.715476396170042</v>
      </c>
      <c r="G112" s="69" t="n">
        <f aca="false">G111+Y111*dt</f>
        <v>2.01611685689353</v>
      </c>
      <c r="H112" s="69" t="n">
        <f aca="false">H111+Z111*dt</f>
        <v>82.9089901426239</v>
      </c>
      <c r="I112" s="69" t="n">
        <f aca="false">I111+AA111*dt</f>
        <v>8.72614843275611</v>
      </c>
      <c r="J112" s="1" t="n">
        <f aca="false">SQRT(G112^2+H112^2+I112^2)</f>
        <v>83.3913127377238</v>
      </c>
      <c r="K112" s="1" t="n">
        <f aca="false">IF(D112&gt;=hwind,SQRT((G112-vxw)^2+(H112-vyw)^2+I112^2),J112)</f>
        <v>54.312494865838</v>
      </c>
      <c r="L112" s="1" t="n">
        <f aca="false">J112/1.467</f>
        <v>56.8447939589119</v>
      </c>
      <c r="M112" s="70" t="n">
        <f aca="false">cd0+cdspin*(spin/1000)*EXP(-A112/(tau*146.7/K112))</f>
        <v>0.354645057858771</v>
      </c>
      <c r="N112" s="71" t="n">
        <f aca="false">(romega/K112)*EXP(-A112/(tau*146.7/K112))</f>
        <v>0.430292345518048</v>
      </c>
      <c r="O112" s="71" t="n">
        <f aca="false">cl2_*N112/(cl0+cl1_*N112)</f>
        <v>0.303696463354659</v>
      </c>
      <c r="P112" s="71" t="n">
        <f aca="false">IF(D112&gt;=hwind,vxw,0)</f>
        <v>0</v>
      </c>
      <c r="Q112" s="71" t="n">
        <f aca="false">IF(D112&gt;=hwind,vyw,0)</f>
        <v>29.34</v>
      </c>
      <c r="R112" s="70" t="n">
        <f aca="false">-const*$M112*$K112*(G112-P112)</f>
        <v>-0.208751860561097</v>
      </c>
      <c r="S112" s="70" t="n">
        <f aca="false">-const*$M112*$K112*(H112-Q112)</f>
        <v>-5.54661617079189</v>
      </c>
      <c r="T112" s="70" t="n">
        <f aca="false">-const*$M112*$K112*I112</f>
        <v>-0.903518917884992</v>
      </c>
      <c r="U112" s="72" t="n">
        <f aca="false">omega*EXP(-A112/tau)*30/PI()</f>
        <v>1843.91592875732</v>
      </c>
      <c r="V112" s="70" t="n">
        <f aca="false">const*($O112/omega)*K112*(wy*I112-wz*(H112-Q112))</f>
        <v>2.17673767746439</v>
      </c>
      <c r="W112" s="70" t="n">
        <f aca="false">const*($O112/omega)*K112*(wz*(G112-P112)-wx*I112)</f>
        <v>-0.764178652849164</v>
      </c>
      <c r="X112" s="70" t="n">
        <f aca="false">const*($O112/omega)*K112*(wx*(H112-Q112)-wy*(G112-P112))</f>
        <v>4.18829927988812</v>
      </c>
      <c r="Y112" s="70" t="n">
        <f aca="false">R112+V112</f>
        <v>1.96798581690329</v>
      </c>
      <c r="Z112" s="70" t="n">
        <f aca="false">S112+W112</f>
        <v>-6.31079482364105</v>
      </c>
      <c r="AA112" s="70" t="n">
        <f aca="false">T112+X112-32.174</f>
        <v>-28.8892196379969</v>
      </c>
      <c r="AB112" s="0" t="n">
        <f aca="false">IF(($D112-height)*($D113-height)&lt;0,1,0)</f>
        <v>0</v>
      </c>
    </row>
    <row r="113" customFormat="false" ht="12.75" hidden="false" customHeight="false" outlineLevel="0" collapsed="false">
      <c r="A113" s="0" t="n">
        <f aca="false">A112+dt</f>
        <v>0.810000000000001</v>
      </c>
      <c r="B113" s="70" t="n">
        <f aca="false">B112+G112*dt+0.5*Y112*dt*dt</f>
        <v>0.891485211733822</v>
      </c>
      <c r="C113" s="70" t="n">
        <f aca="false">C112+H112*dt+0.5*Z112*dt*dt</f>
        <v>70.5934206814331</v>
      </c>
      <c r="D113" s="70" t="n">
        <f aca="false">D112+I112*dt+0.5*AA112*dt*dt</f>
        <v>18.5113907461808</v>
      </c>
      <c r="E113" s="1" t="n">
        <f aca="false">SQRT(B113^2+C113^2)</f>
        <v>70.5990494935202</v>
      </c>
      <c r="F113" s="1" t="n">
        <f aca="false">ATAN2(C113,B113)*180/PI()</f>
        <v>0.723518206269714</v>
      </c>
      <c r="G113" s="69" t="n">
        <f aca="false">G112+Y112*dt</f>
        <v>2.03579671506257</v>
      </c>
      <c r="H113" s="69" t="n">
        <f aca="false">H112+Z112*dt</f>
        <v>82.8458821943875</v>
      </c>
      <c r="I113" s="69" t="n">
        <f aca="false">I112+AA112*dt</f>
        <v>8.43725623637614</v>
      </c>
      <c r="J113" s="1" t="n">
        <f aca="false">SQRT(G113^2+H113^2+I113^2)</f>
        <v>83.2992914593495</v>
      </c>
      <c r="K113" s="1" t="n">
        <f aca="false">IF(D113&gt;=hwind,SQRT((G113-vxw)^2+(H113-vyw)^2+I113^2),J113)</f>
        <v>54.2052690286009</v>
      </c>
      <c r="L113" s="1" t="n">
        <f aca="false">J113/1.467</f>
        <v>56.7820664344577</v>
      </c>
      <c r="M113" s="70" t="n">
        <f aca="false">cd0+cdspin*(spin/1000)*EXP(-A113/(tau*146.7/K113))</f>
        <v>0.354645041111675</v>
      </c>
      <c r="N113" s="71" t="n">
        <f aca="false">(romega/K113)*EXP(-A113/(tau*146.7/K113))</f>
        <v>0.431143391719401</v>
      </c>
      <c r="O113" s="71" t="n">
        <f aca="false">cl2_*N113/(cl0+cl1_*N113)</f>
        <v>0.303916863993485</v>
      </c>
      <c r="P113" s="71" t="n">
        <f aca="false">IF(D113&gt;=hwind,vxw,0)</f>
        <v>0</v>
      </c>
      <c r="Q113" s="71" t="n">
        <f aca="false">IF(D113&gt;=hwind,vyw,0)</f>
        <v>29.34</v>
      </c>
      <c r="R113" s="70" t="n">
        <f aca="false">-const*$M113*$K113*(G113-P113)</f>
        <v>-0.210373384703108</v>
      </c>
      <c r="S113" s="70" t="n">
        <f aca="false">-const*$M113*$K113*(H113-Q113)</f>
        <v>-5.52914417017963</v>
      </c>
      <c r="T113" s="70" t="n">
        <f aca="false">-const*$M113*$K113*I113</f>
        <v>-0.871881823426216</v>
      </c>
      <c r="U113" s="72" t="n">
        <f aca="false">omega*EXP(-A113/tau)*30/PI()</f>
        <v>1843.91408484231</v>
      </c>
      <c r="V113" s="70" t="n">
        <f aca="false">const*($O113/omega)*K113*(wy*I113-wz*(H113-Q113))</f>
        <v>2.1675706455901</v>
      </c>
      <c r="W113" s="70" t="n">
        <f aca="false">const*($O113/omega)*K113*(wz*(G113-P113)-wx*I113)</f>
        <v>-0.741266986977416</v>
      </c>
      <c r="X113" s="70" t="n">
        <f aca="false">const*($O113/omega)*K113*(wx*(H113-Q113)-wy*(G113-P113))</f>
        <v>4.17782865570332</v>
      </c>
      <c r="Y113" s="70" t="n">
        <f aca="false">R113+V113</f>
        <v>1.95719726088699</v>
      </c>
      <c r="Z113" s="70" t="n">
        <f aca="false">S113+W113</f>
        <v>-6.27041115715705</v>
      </c>
      <c r="AA113" s="70" t="n">
        <f aca="false">T113+X113-32.174</f>
        <v>-28.8680531677229</v>
      </c>
      <c r="AB113" s="0" t="n">
        <f aca="false">IF(($D113-height)*($D114-height)&lt;0,1,0)</f>
        <v>0</v>
      </c>
    </row>
    <row r="114" customFormat="false" ht="12.75" hidden="false" customHeight="false" outlineLevel="0" collapsed="false">
      <c r="A114" s="0" t="n">
        <f aca="false">A113+dt</f>
        <v>0.82</v>
      </c>
      <c r="B114" s="70" t="n">
        <f aca="false">B113+G113*dt+0.5*Y113*dt*dt</f>
        <v>0.911941038747491</v>
      </c>
      <c r="C114" s="70" t="n">
        <f aca="false">C113+H113*dt+0.5*Z113*dt*dt</f>
        <v>71.4215659828191</v>
      </c>
      <c r="D114" s="70" t="n">
        <f aca="false">D113+I113*dt+0.5*AA113*dt*dt</f>
        <v>18.5943199058862</v>
      </c>
      <c r="E114" s="1" t="n">
        <f aca="false">SQRT(B114^2+C114^2)</f>
        <v>71.4273877717527</v>
      </c>
      <c r="F114" s="1" t="n">
        <f aca="false">ATAN2(C114,B114)*180/PI()</f>
        <v>0.731537214802164</v>
      </c>
      <c r="G114" s="69" t="n">
        <f aca="false">G113+Y113*dt</f>
        <v>2.05536868767144</v>
      </c>
      <c r="H114" s="69" t="n">
        <f aca="false">H113+Z113*dt</f>
        <v>82.7831780828159</v>
      </c>
      <c r="I114" s="69" t="n">
        <f aca="false">I113+AA113*dt</f>
        <v>8.14857570469891</v>
      </c>
      <c r="J114" s="1" t="n">
        <f aca="false">SQRT(G114^2+H114^2+I114^2)</f>
        <v>83.2086437814527</v>
      </c>
      <c r="K114" s="1" t="n">
        <f aca="false">IF(D114&gt;=hwind,SQRT((G114-vxw)^2+(H114-vyw)^2+I114^2),J114)</f>
        <v>54.0998808690837</v>
      </c>
      <c r="L114" s="1" t="n">
        <f aca="false">J114/1.467</f>
        <v>56.7202752429807</v>
      </c>
      <c r="M114" s="70" t="n">
        <f aca="false">cd0+cdspin*(spin/1000)*EXP(-A114/(tau*146.7/K114))</f>
        <v>0.354645024387988</v>
      </c>
      <c r="N114" s="71" t="n">
        <f aca="false">(romega/K114)*EXP(-A114/(tau*146.7/K114))</f>
        <v>0.431983137561106</v>
      </c>
      <c r="O114" s="71" t="n">
        <f aca="false">cl2_*N114/(cl0+cl1_*N114)</f>
        <v>0.304133798856312</v>
      </c>
      <c r="P114" s="71" t="n">
        <f aca="false">IF(D114&gt;=hwind,vxw,0)</f>
        <v>0</v>
      </c>
      <c r="Q114" s="71" t="n">
        <f aca="false">IF(D114&gt;=hwind,vyw,0)</f>
        <v>29.34</v>
      </c>
      <c r="R114" s="70" t="n">
        <f aca="false">-const*$M114*$K114*(G114-P114)</f>
        <v>-0.211982937118287</v>
      </c>
      <c r="S114" s="70" t="n">
        <f aca="false">-const*$M114*$K114*(H114-Q114)</f>
        <v>-5.51192685131631</v>
      </c>
      <c r="T114" s="70" t="n">
        <f aca="false">-const*$M114*$K114*I114</f>
        <v>-0.840413217139034</v>
      </c>
      <c r="U114" s="72" t="n">
        <f aca="false">omega*EXP(-A114/tau)*30/PI()</f>
        <v>1843.91224092915</v>
      </c>
      <c r="V114" s="70" t="n">
        <f aca="false">const*($O114/omega)*K114*(wy*I114-wz*(H114-Q114))</f>
        <v>2.15848067201052</v>
      </c>
      <c r="W114" s="70" t="n">
        <f aca="false">const*($O114/omega)*K114*(wz*(G114-P114)-wx*I114)</f>
        <v>-0.718436922571845</v>
      </c>
      <c r="X114" s="70" t="n">
        <f aca="false">const*($O114/omega)*K114*(wx*(H114-Q114)-wy*(G114-P114))</f>
        <v>4.1674864465578</v>
      </c>
      <c r="Y114" s="70" t="n">
        <f aca="false">R114+V114</f>
        <v>1.94649773489224</v>
      </c>
      <c r="Z114" s="70" t="n">
        <f aca="false">S114+W114</f>
        <v>-6.23036377388816</v>
      </c>
      <c r="AA114" s="70" t="n">
        <f aca="false">T114+X114-32.174</f>
        <v>-28.8469267705812</v>
      </c>
      <c r="AB114" s="0" t="n">
        <f aca="false">IF(($D114-height)*($D115-height)&lt;0,1,0)</f>
        <v>0</v>
      </c>
    </row>
    <row r="115" customFormat="false" ht="12.75" hidden="false" customHeight="false" outlineLevel="0" collapsed="false">
      <c r="A115" s="0" t="n">
        <f aca="false">A114+dt</f>
        <v>0.83</v>
      </c>
      <c r="B115" s="70" t="n">
        <f aca="false">B114+G114*dt+0.5*Y114*dt*dt</f>
        <v>0.93259205051095</v>
      </c>
      <c r="C115" s="70" t="n">
        <f aca="false">C114+H114*dt+0.5*Z114*dt*dt</f>
        <v>72.2490862454585</v>
      </c>
      <c r="D115" s="70" t="n">
        <f aca="false">D114+I114*dt+0.5*AA114*dt*dt</f>
        <v>18.6743633165946</v>
      </c>
      <c r="E115" s="1" t="n">
        <f aca="false">SQRT(B115^2+C115^2)</f>
        <v>72.255104949314</v>
      </c>
      <c r="F115" s="1" t="n">
        <f aca="false">ATAN2(C115,B115)*180/PI()</f>
        <v>0.739533521198313</v>
      </c>
      <c r="G115" s="69" t="n">
        <f aca="false">G114+Y114*dt</f>
        <v>2.07483366502036</v>
      </c>
      <c r="H115" s="69" t="n">
        <f aca="false">H114+Z114*dt</f>
        <v>82.720874445077</v>
      </c>
      <c r="I115" s="69" t="n">
        <f aca="false">I114+AA114*dt</f>
        <v>7.8601064369931</v>
      </c>
      <c r="J115" s="1" t="n">
        <f aca="false">SQRT(G115^2+H115^2+I115^2)</f>
        <v>83.1193676401389</v>
      </c>
      <c r="K115" s="1" t="n">
        <f aca="false">IF(D115&gt;=hwind,SQRT((G115-vxw)^2+(H115-vyw)^2+I115^2),J115)</f>
        <v>53.9963328797377</v>
      </c>
      <c r="L115" s="1" t="n">
        <f aca="false">J115/1.467</f>
        <v>56.6594189775998</v>
      </c>
      <c r="M115" s="70" t="n">
        <f aca="false">cd0+cdspin*(spin/1000)*EXP(-A115/(tau*146.7/K115))</f>
        <v>0.35464500768561</v>
      </c>
      <c r="N115" s="71" t="n">
        <f aca="false">(romega/K115)*EXP(-A115/(tau*146.7/K115))</f>
        <v>0.432811411142746</v>
      </c>
      <c r="O115" s="71" t="n">
        <f aca="false">cl2_*N115/(cl0+cl1_*N115)</f>
        <v>0.304347247259032</v>
      </c>
      <c r="P115" s="71" t="n">
        <f aca="false">IF(D115&gt;=hwind,vxw,0)</f>
        <v>0</v>
      </c>
      <c r="Q115" s="71" t="n">
        <f aca="false">IF(D115&gt;=hwind,vyw,0)</f>
        <v>29.34</v>
      </c>
      <c r="R115" s="70" t="n">
        <f aca="false">-const*$M115*$K115*(G115-P115)</f>
        <v>-0.213580890041984</v>
      </c>
      <c r="S115" s="70" t="n">
        <f aca="false">-const*$M115*$K115*(H115-Q115)</f>
        <v>-5.49496321917791</v>
      </c>
      <c r="T115" s="70" t="n">
        <f aca="false">-const*$M115*$K115*I115</f>
        <v>-0.809109933456397</v>
      </c>
      <c r="U115" s="72" t="n">
        <f aca="false">omega*EXP(-A115/tau)*30/PI()</f>
        <v>1843.91039701783</v>
      </c>
      <c r="V115" s="70" t="n">
        <f aca="false">const*($O115/omega)*K115*(wy*I115-wz*(H115-Q115))</f>
        <v>2.1494674280088</v>
      </c>
      <c r="W115" s="70" t="n">
        <f aca="false">const*($O115/omega)*K115*(wz*(G115-P115)-wx*I115)</f>
        <v>-0.695687202545258</v>
      </c>
      <c r="X115" s="70" t="n">
        <f aca="false">const*($O115/omega)*K115*(wx*(H115-Q115)-wy*(G115-P115))</f>
        <v>4.15727243550132</v>
      </c>
      <c r="Y115" s="70" t="n">
        <f aca="false">R115+V115</f>
        <v>1.93588653796682</v>
      </c>
      <c r="Z115" s="70" t="n">
        <f aca="false">S115+W115</f>
        <v>-6.19065042172317</v>
      </c>
      <c r="AA115" s="70" t="n">
        <f aca="false">T115+X115-32.174</f>
        <v>-28.8258374979551</v>
      </c>
      <c r="AB115" s="0" t="n">
        <f aca="false">IF(($D115-height)*($D116-height)&lt;0,1,0)</f>
        <v>0</v>
      </c>
    </row>
    <row r="116" customFormat="false" ht="12.75" hidden="false" customHeight="false" outlineLevel="0" collapsed="false">
      <c r="A116" s="0" t="n">
        <f aca="false">A115+dt</f>
        <v>0.84</v>
      </c>
      <c r="B116" s="70" t="n">
        <f aca="false">B115+G115*dt+0.5*Y115*dt*dt</f>
        <v>0.953437181488052</v>
      </c>
      <c r="C116" s="70" t="n">
        <f aca="false">C115+H115*dt+0.5*Z115*dt*dt</f>
        <v>73.0759854573882</v>
      </c>
      <c r="D116" s="70" t="n">
        <f aca="false">D115+I115*dt+0.5*AA115*dt*dt</f>
        <v>18.7515230890897</v>
      </c>
      <c r="E116" s="1" t="n">
        <f aca="false">SQRT(B116^2+C116^2)</f>
        <v>73.0822050367082</v>
      </c>
      <c r="F116" s="1" t="n">
        <f aca="false">ATAN2(C116,B116)*180/PI()</f>
        <v>0.747507224751808</v>
      </c>
      <c r="G116" s="69" t="n">
        <f aca="false">G115+Y115*dt</f>
        <v>2.09419253040003</v>
      </c>
      <c r="H116" s="69" t="n">
        <f aca="false">H115+Z115*dt</f>
        <v>82.6589679408598</v>
      </c>
      <c r="I116" s="69" t="n">
        <f aca="false">I115+AA115*dt</f>
        <v>7.57184806201355</v>
      </c>
      <c r="J116" s="1" t="n">
        <f aca="false">SQRT(G116^2+H116^2+I116^2)</f>
        <v>83.0314609438898</v>
      </c>
      <c r="K116" s="1" t="n">
        <f aca="false">IF(D116&gt;=hwind,SQRT((G116-vxw)^2+(H116-vyw)^2+I116^2),J116)</f>
        <v>53.8946274475206</v>
      </c>
      <c r="L116" s="1" t="n">
        <f aca="false">J116/1.467</f>
        <v>56.5994962126038</v>
      </c>
      <c r="M116" s="70" t="n">
        <f aca="false">cd0+cdspin*(spin/1000)*EXP(-A116/(tau*146.7/K116))</f>
        <v>0.354644991002441</v>
      </c>
      <c r="N116" s="71" t="n">
        <f aca="false">(romega/K116)*EXP(-A116/(tau*146.7/K116))</f>
        <v>0.433628042275838</v>
      </c>
      <c r="O116" s="71" t="n">
        <f aca="false">cl2_*N116/(cl0+cl1_*N116)</f>
        <v>0.304557188923437</v>
      </c>
      <c r="P116" s="71" t="n">
        <f aca="false">IF(D116&gt;=hwind,vxw,0)</f>
        <v>0</v>
      </c>
      <c r="Q116" s="71" t="n">
        <f aca="false">IF(D116&gt;=hwind,vyw,0)</f>
        <v>29.34</v>
      </c>
      <c r="R116" s="70" t="n">
        <f aca="false">-const*$M116*$K116*(G116-P116)</f>
        <v>-0.215167611977714</v>
      </c>
      <c r="S116" s="70" t="n">
        <f aca="false">-const*$M116*$K116*(H116-Q116)</f>
        <v>-5.47825228025221</v>
      </c>
      <c r="T116" s="70" t="n">
        <f aca="false">-const*$M116*$K116*I116</f>
        <v>-0.777968807600669</v>
      </c>
      <c r="U116" s="72" t="n">
        <f aca="false">omega*EXP(-A116/tau)*30/PI()</f>
        <v>1843.90855310836</v>
      </c>
      <c r="V116" s="70" t="n">
        <f aca="false">const*($O116/omega)*K116*(wy*I116-wz*(H116-Q116))</f>
        <v>2.14053058100306</v>
      </c>
      <c r="W116" s="70" t="n">
        <f aca="false">const*($O116/omega)*K116*(wz*(G116-P116)-wx*I116)</f>
        <v>-0.673016561470119</v>
      </c>
      <c r="X116" s="70" t="n">
        <f aca="false">const*($O116/omega)*K116*(wx*(H116-Q116)-wy*(G116-P116))</f>
        <v>4.14718640068868</v>
      </c>
      <c r="Y116" s="70" t="n">
        <f aca="false">R116+V116</f>
        <v>1.92536296902535</v>
      </c>
      <c r="Z116" s="70" t="n">
        <f aca="false">S116+W116</f>
        <v>-6.15126884172233</v>
      </c>
      <c r="AA116" s="70" t="n">
        <f aca="false">T116+X116-32.174</f>
        <v>-28.804782406912</v>
      </c>
      <c r="AB116" s="0" t="n">
        <f aca="false">IF(($D116-height)*($D117-height)&lt;0,1,0)</f>
        <v>0</v>
      </c>
    </row>
    <row r="117" customFormat="false" ht="12.75" hidden="false" customHeight="false" outlineLevel="0" collapsed="false">
      <c r="A117" s="0" t="n">
        <f aca="false">A116+dt</f>
        <v>0.850000000000001</v>
      </c>
      <c r="B117" s="70" t="n">
        <f aca="false">B116+G116*dt+0.5*Y116*dt*dt</f>
        <v>0.974475374940504</v>
      </c>
      <c r="C117" s="70" t="n">
        <f aca="false">C116+H116*dt+0.5*Z116*dt*dt</f>
        <v>73.9022675733547</v>
      </c>
      <c r="D117" s="70" t="n">
        <f aca="false">D116+I116*dt+0.5*AA116*dt*dt</f>
        <v>18.8258013305895</v>
      </c>
      <c r="E117" s="1" t="n">
        <f aca="false">SQRT(B117^2+C117^2)</f>
        <v>73.9086920107512</v>
      </c>
      <c r="F117" s="1" t="n">
        <f aca="false">ATAN2(C117,B117)*180/PI()</f>
        <v>0.755458424608894</v>
      </c>
      <c r="G117" s="69" t="n">
        <f aca="false">G116+Y116*dt</f>
        <v>2.11344616009028</v>
      </c>
      <c r="H117" s="69" t="n">
        <f aca="false">H116+Z116*dt</f>
        <v>82.5974552524426</v>
      </c>
      <c r="I117" s="69" t="n">
        <f aca="false">I116+AA116*dt</f>
        <v>7.28380023794443</v>
      </c>
      <c r="J117" s="1" t="n">
        <f aca="false">SQRT(G117^2+H117^2+I117^2)</f>
        <v>82.9449215730363</v>
      </c>
      <c r="K117" s="1" t="n">
        <f aca="false">IF(D117&gt;=hwind,SQRT((G117-vxw)^2+(H117-vyw)^2+I117^2),J117)</f>
        <v>53.7947668509104</v>
      </c>
      <c r="L117" s="1" t="n">
        <f aca="false">J117/1.467</f>
        <v>56.5405055030922</v>
      </c>
      <c r="M117" s="70" t="n">
        <f aca="false">cd0+cdspin*(spin/1000)*EXP(-A117/(tau*146.7/K117))</f>
        <v>0.354644974336382</v>
      </c>
      <c r="N117" s="71" t="n">
        <f aca="false">(romega/K117)*EXP(-A117/(tau*146.7/K117))</f>
        <v>0.434432862595922</v>
      </c>
      <c r="O117" s="71" t="n">
        <f aca="false">cl2_*N117/(cl0+cl1_*N117)</f>
        <v>0.304763603988685</v>
      </c>
      <c r="P117" s="71" t="n">
        <f aca="false">IF(D117&gt;=hwind,vxw,0)</f>
        <v>0</v>
      </c>
      <c r="Q117" s="71" t="n">
        <f aca="false">IF(D117&gt;=hwind,vyw,0)</f>
        <v>29.34</v>
      </c>
      <c r="R117" s="70" t="n">
        <f aca="false">-const*$M117*$K117*(G117-P117)</f>
        <v>-0.216743467698488</v>
      </c>
      <c r="S117" s="70" t="n">
        <f aca="false">-const*$M117*$K117*(H117-Q117)</f>
        <v>-5.46179304218394</v>
      </c>
      <c r="T117" s="70" t="n">
        <f aca="false">-const*$M117*$K117*I117</f>
        <v>-0.746986675793865</v>
      </c>
      <c r="U117" s="72" t="n">
        <f aca="false">omega*EXP(-A117/tau)*30/PI()</f>
        <v>1843.90670920073</v>
      </c>
      <c r="V117" s="70" t="n">
        <f aca="false">const*($O117/omega)*K117*(wy*I117-wz*(H117-Q117))</f>
        <v>2.13166979446941</v>
      </c>
      <c r="W117" s="70" t="n">
        <f aca="false">const*($O117/omega)*K117*(wz*(G117-P117)-wx*I117)</f>
        <v>-0.650423725787063</v>
      </c>
      <c r="X117" s="70" t="n">
        <f aca="false">const*($O117/omega)*K117*(wx*(H117-Q117)-wy*(G117-P117))</f>
        <v>4.13722811514584</v>
      </c>
      <c r="Y117" s="70" t="n">
        <f aca="false">R117+V117</f>
        <v>1.91492632677092</v>
      </c>
      <c r="Z117" s="70" t="n">
        <f aca="false">S117+W117</f>
        <v>-6.112216767971</v>
      </c>
      <c r="AA117" s="70" t="n">
        <f aca="false">T117+X117-32.174</f>
        <v>-28.783758560648</v>
      </c>
      <c r="AB117" s="0" t="n">
        <f aca="false">IF(($D117-height)*($D118-height)&lt;0,1,0)</f>
        <v>0</v>
      </c>
    </row>
    <row r="118" customFormat="false" ht="12.75" hidden="false" customHeight="false" outlineLevel="0" collapsed="false">
      <c r="A118" s="0" t="n">
        <f aca="false">A117+dt</f>
        <v>0.860000000000001</v>
      </c>
      <c r="B118" s="70" t="n">
        <f aca="false">B117+G117*dt+0.5*Y117*dt*dt</f>
        <v>0.995705582857745</v>
      </c>
      <c r="C118" s="70" t="n">
        <f aca="false">C117+H117*dt+0.5*Z117*dt*dt</f>
        <v>74.7279365150408</v>
      </c>
      <c r="D118" s="70" t="n">
        <f aca="false">D117+I117*dt+0.5*AA117*dt*dt</f>
        <v>18.8972001450409</v>
      </c>
      <c r="E118" s="1" t="n">
        <f aca="false">SQRT(B118^2+C118^2)</f>
        <v>74.7345698148032</v>
      </c>
      <c r="F118" s="1" t="n">
        <f aca="false">ATAN2(C118,B118)*180/PI()</f>
        <v>0.763387219758521</v>
      </c>
      <c r="G118" s="69" t="n">
        <f aca="false">G117+Y117*dt</f>
        <v>2.13259542335799</v>
      </c>
      <c r="H118" s="69" t="n">
        <f aca="false">H117+Z117*dt</f>
        <v>82.5363330847629</v>
      </c>
      <c r="I118" s="69" t="n">
        <f aca="false">I117+AA117*dt</f>
        <v>6.99596265233795</v>
      </c>
      <c r="J118" s="1" t="n">
        <f aca="false">SQRT(G118^2+H118^2+I118^2)</f>
        <v>82.8597473792405</v>
      </c>
      <c r="K118" s="1" t="n">
        <f aca="false">IF(D118&gt;=hwind,SQRT((G118-vxw)^2+(H118-vyw)^2+I118^2),J118)</f>
        <v>53.6967532569491</v>
      </c>
      <c r="L118" s="1" t="n">
        <f aca="false">J118/1.467</f>
        <v>56.482445384622</v>
      </c>
      <c r="M118" s="70" t="n">
        <f aca="false">cd0+cdspin*(spin/1000)*EXP(-A118/(tau*146.7/K118))</f>
        <v>0.354644957685331</v>
      </c>
      <c r="N118" s="71" t="n">
        <f aca="false">(romega/K118)*EXP(-A118/(tau*146.7/K118))</f>
        <v>0.435225705674829</v>
      </c>
      <c r="O118" s="71" t="n">
        <f aca="false">cl2_*N118/(cl0+cl1_*N118)</f>
        <v>0.304966473022674</v>
      </c>
      <c r="P118" s="71" t="n">
        <f aca="false">IF(D118&gt;=hwind,vxw,0)</f>
        <v>0</v>
      </c>
      <c r="Q118" s="71" t="n">
        <f aca="false">IF(D118&gt;=hwind,vyw,0)</f>
        <v>29.34</v>
      </c>
      <c r="R118" s="70" t="n">
        <f aca="false">-const*$M118*$K118*(G118-P118)</f>
        <v>-0.218308818247573</v>
      </c>
      <c r="S118" s="70" t="n">
        <f aca="false">-const*$M118*$K118*(H118-Q118)</f>
        <v>-5.44558451342478</v>
      </c>
      <c r="T118" s="70" t="n">
        <f aca="false">-const*$M118*$K118*I118</f>
        <v>-0.716160375478623</v>
      </c>
      <c r="U118" s="72" t="n">
        <f aca="false">omega*EXP(-A118/tau)*30/PI()</f>
        <v>1843.90486529494</v>
      </c>
      <c r="V118" s="70" t="n">
        <f aca="false">const*($O118/omega)*K118*(wy*I118-wz*(H118-Q118))</f>
        <v>2.12288472786808</v>
      </c>
      <c r="W118" s="70" t="n">
        <f aca="false">const*($O118/omega)*K118*(wz*(G118-P118)-wx*I118)</f>
        <v>-0.62790741402217</v>
      </c>
      <c r="X118" s="70" t="n">
        <f aca="false">const*($O118/omega)*K118*(wx*(H118-Q118)-wy*(G118-P118))</f>
        <v>4.12739734653926</v>
      </c>
      <c r="Y118" s="70" t="n">
        <f aca="false">R118+V118</f>
        <v>1.90457590962051</v>
      </c>
      <c r="Z118" s="70" t="n">
        <f aca="false">S118+W118</f>
        <v>-6.07349192744695</v>
      </c>
      <c r="AA118" s="70" t="n">
        <f aca="false">T118+X118-32.174</f>
        <v>-28.7627630289394</v>
      </c>
      <c r="AB118" s="0" t="n">
        <f aca="false">IF(($D118-height)*($D119-height)&lt;0,1,0)</f>
        <v>0</v>
      </c>
    </row>
    <row r="119" customFormat="false" ht="12.75" hidden="false" customHeight="false" outlineLevel="0" collapsed="false">
      <c r="A119" s="0" t="n">
        <f aca="false">A118+dt</f>
        <v>0.87</v>
      </c>
      <c r="B119" s="70" t="n">
        <f aca="false">B118+G118*dt+0.5*Y118*dt*dt</f>
        <v>1.01712676588681</v>
      </c>
      <c r="C119" s="70" t="n">
        <f aca="false">C118+H118*dt+0.5*Z118*dt*dt</f>
        <v>75.552996171292</v>
      </c>
      <c r="D119" s="70" t="n">
        <f aca="false">D118+I118*dt+0.5*AA118*dt*dt</f>
        <v>18.9657216334128</v>
      </c>
      <c r="E119" s="1" t="n">
        <f aca="false">SQRT(B119^2+C119^2)</f>
        <v>75.5598423590015</v>
      </c>
      <c r="F119" s="1" t="n">
        <f aca="false">ATAN2(C119,B119)*180/PI()</f>
        <v>0.771293709022648</v>
      </c>
      <c r="G119" s="69" t="n">
        <f aca="false">G118+Y118*dt</f>
        <v>2.1516411824542</v>
      </c>
      <c r="H119" s="69" t="n">
        <f aca="false">H118+Z118*dt</f>
        <v>82.4755981654884</v>
      </c>
      <c r="I119" s="69" t="n">
        <f aca="false">I118+AA118*dt</f>
        <v>6.70833502204856</v>
      </c>
      <c r="J119" s="1" t="n">
        <f aca="false">SQRT(G119^2+H119^2+I119^2)</f>
        <v>82.7759361849879</v>
      </c>
      <c r="K119" s="1" t="n">
        <f aca="false">IF(D119&gt;=hwind,SQRT((G119-vxw)^2+(H119-vyw)^2+I119^2),J119)</f>
        <v>53.6005887183185</v>
      </c>
      <c r="L119" s="1" t="n">
        <f aca="false">J119/1.467</f>
        <v>56.4253143728616</v>
      </c>
      <c r="M119" s="70" t="n">
        <f aca="false">cd0+cdspin*(spin/1000)*EXP(-A119/(tau*146.7/K119))</f>
        <v>0.354644941047191</v>
      </c>
      <c r="N119" s="71" t="n">
        <f aca="false">(romega/K119)*EXP(-A119/(tau*146.7/K119))</f>
        <v>0.436006407133004</v>
      </c>
      <c r="O119" s="71" t="n">
        <f aca="false">cl2_*N119/(cl0+cl1_*N119)</f>
        <v>0.305165777033298</v>
      </c>
      <c r="P119" s="71" t="n">
        <f aca="false">IF(D119&gt;=hwind,vxw,0)</f>
        <v>0</v>
      </c>
      <c r="Q119" s="71" t="n">
        <f aca="false">IF(D119&gt;=hwind,vyw,0)</f>
        <v>29.34</v>
      </c>
      <c r="R119" s="70" t="n">
        <f aca="false">-const*$M119*$K119*(G119-P119)</f>
        <v>-0.219864020938685</v>
      </c>
      <c r="S119" s="70" t="n">
        <f aca="false">-const*$M119*$K119*(H119-Q119)</f>
        <v>-5.42962570288841</v>
      </c>
      <c r="T119" s="70" t="n">
        <f aca="false">-const*$M119*$K119*I119</f>
        <v>-0.685486745549776</v>
      </c>
      <c r="U119" s="72" t="n">
        <f aca="false">omega*EXP(-A119/tau)*30/PI()</f>
        <v>1843.903021391</v>
      </c>
      <c r="V119" s="70" t="n">
        <f aca="false">const*($O119/omega)*K119*(wy*I119-wz*(H119-Q119))</f>
        <v>2.11417503657275</v>
      </c>
      <c r="W119" s="70" t="n">
        <f aca="false">const*($O119/omega)*K119*(wz*(G119-P119)-wx*I119)</f>
        <v>-0.605466337012927</v>
      </c>
      <c r="X119" s="70" t="n">
        <f aca="false">const*($O119/omega)*K119*(wx*(H119-Q119)-wy*(G119-P119))</f>
        <v>4.11769385694861</v>
      </c>
      <c r="Y119" s="70" t="n">
        <f aca="false">R119+V119</f>
        <v>1.89431101563407</v>
      </c>
      <c r="Z119" s="70" t="n">
        <f aca="false">S119+W119</f>
        <v>-6.03509203990133</v>
      </c>
      <c r="AA119" s="70" t="n">
        <f aca="false">T119+X119-32.174</f>
        <v>-28.7417928886012</v>
      </c>
      <c r="AB119" s="0" t="n">
        <f aca="false">IF(($D119-height)*($D120-height)&lt;0,1,0)</f>
        <v>0</v>
      </c>
    </row>
    <row r="120" customFormat="false" ht="12.75" hidden="false" customHeight="false" outlineLevel="0" collapsed="false">
      <c r="A120" s="0" t="n">
        <f aca="false">A119+dt</f>
        <v>0.88</v>
      </c>
      <c r="B120" s="70" t="n">
        <f aca="false">B119+G119*dt+0.5*Y119*dt*dt</f>
        <v>1.03873789326213</v>
      </c>
      <c r="C120" s="70" t="n">
        <f aca="false">C119+H119*dt+0.5*Z119*dt*dt</f>
        <v>76.3774503983449</v>
      </c>
      <c r="D120" s="70" t="n">
        <f aca="false">D119+I119*dt+0.5*AA119*dt*dt</f>
        <v>19.0313678939889</v>
      </c>
      <c r="E120" s="1" t="n">
        <f aca="false">SQRT(B120^2+C120^2)</f>
        <v>76.384513520494</v>
      </c>
      <c r="F120" s="1" t="n">
        <f aca="false">ATAN2(C120,B120)*180/PI()</f>
        <v>0.779177991046749</v>
      </c>
      <c r="G120" s="69" t="n">
        <f aca="false">G119+Y119*dt</f>
        <v>2.17058429261054</v>
      </c>
      <c r="H120" s="69" t="n">
        <f aca="false">H119+Z119*dt</f>
        <v>82.4152472450894</v>
      </c>
      <c r="I120" s="69" t="n">
        <f aca="false">I119+AA119*dt</f>
        <v>6.42091709316254</v>
      </c>
      <c r="J120" s="1" t="n">
        <f aca="false">SQRT(G120^2+H120^2+I120^2)</f>
        <v>82.6934857830882</v>
      </c>
      <c r="K120" s="1" t="n">
        <f aca="false">IF(D120&gt;=hwind,SQRT((G120-vxw)^2+(H120-vyw)^2+I120^2),J120)</f>
        <v>53.5062751704505</v>
      </c>
      <c r="L120" s="1" t="n">
        <f aca="false">J120/1.467</f>
        <v>56.3691109632503</v>
      </c>
      <c r="M120" s="70" t="n">
        <f aca="false">cd0+cdspin*(spin/1000)*EXP(-A120/(tau*146.7/K120))</f>
        <v>0.354644924419863</v>
      </c>
      <c r="N120" s="71" t="n">
        <f aca="false">(romega/K120)*EXP(-A120/(tau*146.7/K120))</f>
        <v>0.436774804751721</v>
      </c>
      <c r="O120" s="71" t="n">
        <f aca="false">cl2_*N120/(cl0+cl1_*N120)</f>
        <v>0.305361497479597</v>
      </c>
      <c r="P120" s="71" t="n">
        <f aca="false">IF(D120&gt;=hwind,vxw,0)</f>
        <v>0</v>
      </c>
      <c r="Q120" s="71" t="n">
        <f aca="false">IF(D120&gt;=hwind,vyw,0)</f>
        <v>29.34</v>
      </c>
      <c r="R120" s="70" t="n">
        <f aca="false">-const*$M120*$K120*(G120-P120)</f>
        <v>-0.221409429355664</v>
      </c>
      <c r="S120" s="70" t="n">
        <f aca="false">-const*$M120*$K120*(H120-Q120)</f>
        <v>-5.41391561961079</v>
      </c>
      <c r="T120" s="70" t="n">
        <f aca="false">-const*$M120*$K120*I120</f>
        <v>-0.654962626596428</v>
      </c>
      <c r="U120" s="72" t="n">
        <f aca="false">omega*EXP(-A120/tau)*30/PI()</f>
        <v>1843.9011774889</v>
      </c>
      <c r="V120" s="70" t="n">
        <f aca="false">const*($O120/omega)*K120*(wy*I120-wz*(H120-Q120))</f>
        <v>2.10554037180316</v>
      </c>
      <c r="W120" s="70" t="n">
        <f aca="false">const*($O120/omega)*K120*(wz*(G120-P120)-wx*I120)</f>
        <v>-0.583099198142816</v>
      </c>
      <c r="X120" s="70" t="n">
        <f aca="false">const*($O120/omega)*K120*(wx*(H120-Q120)-wy*(G120-P120))</f>
        <v>4.10811740264317</v>
      </c>
      <c r="Y120" s="70" t="n">
        <f aca="false">R120+V120</f>
        <v>1.88413094244749</v>
      </c>
      <c r="Z120" s="70" t="n">
        <f aca="false">S120+W120</f>
        <v>-5.99701481775361</v>
      </c>
      <c r="AA120" s="70" t="n">
        <f aca="false">T120+X120-32.174</f>
        <v>-28.7208452239533</v>
      </c>
      <c r="AB120" s="0" t="n">
        <f aca="false">IF(($D120-height)*($D121-height)&lt;0,1,0)</f>
        <v>0</v>
      </c>
    </row>
    <row r="121" customFormat="false" ht="12.75" hidden="false" customHeight="false" outlineLevel="0" collapsed="false">
      <c r="A121" s="0" t="n">
        <f aca="false">A120+dt</f>
        <v>0.890000000000001</v>
      </c>
      <c r="B121" s="70" t="n">
        <f aca="false">B120+G120*dt+0.5*Y120*dt*dt</f>
        <v>1.06053794273536</v>
      </c>
      <c r="C121" s="70" t="n">
        <f aca="false">C120+H120*dt+0.5*Z120*dt*dt</f>
        <v>77.2013030200549</v>
      </c>
      <c r="D121" s="70" t="n">
        <f aca="false">D120+I120*dt+0.5*AA120*dt*dt</f>
        <v>19.0941410226593</v>
      </c>
      <c r="E121" s="1" t="n">
        <f aca="false">SQRT(B121^2+C121^2)</f>
        <v>77.2085871436741</v>
      </c>
      <c r="F121" s="1" t="n">
        <f aca="false">ATAN2(C121,B121)*180/PI()</f>
        <v>0.787040164290471</v>
      </c>
      <c r="G121" s="69" t="n">
        <f aca="false">G120+Y120*dt</f>
        <v>2.18942560203501</v>
      </c>
      <c r="H121" s="69" t="n">
        <f aca="false">H120+Z120*dt</f>
        <v>82.3552770969119</v>
      </c>
      <c r="I121" s="69" t="n">
        <f aca="false">I120+AA120*dt</f>
        <v>6.13370864092301</v>
      </c>
      <c r="J121" s="1" t="n">
        <f aca="false">SQRT(G121^2+H121^2+I121^2)</f>
        <v>82.6123939361868</v>
      </c>
      <c r="K121" s="1" t="n">
        <f aca="false">IF(D121&gt;=hwind,SQRT((G121-vxw)^2+(H121-vyw)^2+I121^2),J121)</f>
        <v>53.413814428675</v>
      </c>
      <c r="L121" s="1" t="n">
        <f aca="false">J121/1.467</f>
        <v>56.3138336306658</v>
      </c>
      <c r="M121" s="70" t="n">
        <f aca="false">cd0+cdspin*(spin/1000)*EXP(-A121/(tau*146.7/K121))</f>
        <v>0.354644907801248</v>
      </c>
      <c r="N121" s="71" t="n">
        <f aca="false">(romega/K121)*EXP(-A121/(tau*146.7/K121))</f>
        <v>0.437530738585088</v>
      </c>
      <c r="O121" s="71" t="n">
        <f aca="false">cl2_*N121/(cl0+cl1_*N121)</f>
        <v>0.305553616282755</v>
      </c>
      <c r="P121" s="71" t="n">
        <f aca="false">IF(D121&gt;=hwind,vxw,0)</f>
        <v>0</v>
      </c>
      <c r="Q121" s="71" t="n">
        <f aca="false">IF(D121&gt;=hwind,vyw,0)</f>
        <v>29.34</v>
      </c>
      <c r="R121" s="70" t="n">
        <f aca="false">-const*$M121*$K121*(G121-P121)</f>
        <v>-0.222945393351642</v>
      </c>
      <c r="S121" s="70" t="n">
        <f aca="false">-const*$M121*$K121*(H121-Q121)</f>
        <v>-5.39845327241602</v>
      </c>
      <c r="T121" s="70" t="n">
        <f aca="false">-const*$M121*$K121*I121</f>
        <v>-0.624584861154409</v>
      </c>
      <c r="U121" s="72" t="n">
        <f aca="false">omega*EXP(-A121/tau)*30/PI()</f>
        <v>1843.89933358864</v>
      </c>
      <c r="V121" s="70" t="n">
        <f aca="false">const*($O121/omega)*K121*(wy*I121-wz*(H121-Q121))</f>
        <v>2.09698038056112</v>
      </c>
      <c r="W121" s="70" t="n">
        <f aca="false">const*($O121/omega)*K121*(wz*(G121-P121)-wx*I121)</f>
        <v>-0.560804693584438</v>
      </c>
      <c r="X121" s="70" t="n">
        <f aca="false">const*($O121/omega)*K121*(wx*(H121-Q121)-wy*(G121-P121))</f>
        <v>4.09866773386206</v>
      </c>
      <c r="Y121" s="70" t="n">
        <f aca="false">R121+V121</f>
        <v>1.87403498720948</v>
      </c>
      <c r="Z121" s="70" t="n">
        <f aca="false">S121+W121</f>
        <v>-5.95925796600045</v>
      </c>
      <c r="AA121" s="70" t="n">
        <f aca="false">T121+X121-32.174</f>
        <v>-28.6999171272923</v>
      </c>
      <c r="AB121" s="0" t="n">
        <f aca="false">IF(($D121-height)*($D122-height)&lt;0,1,0)</f>
        <v>0</v>
      </c>
    </row>
    <row r="122" customFormat="false" ht="12.75" hidden="false" customHeight="false" outlineLevel="0" collapsed="false">
      <c r="A122" s="0" t="n">
        <f aca="false">A121+dt</f>
        <v>0.900000000000001</v>
      </c>
      <c r="B122" s="70" t="n">
        <f aca="false">B121+G121*dt+0.5*Y121*dt*dt</f>
        <v>1.08252590050507</v>
      </c>
      <c r="C122" s="70" t="n">
        <f aca="false">C121+H121*dt+0.5*Z121*dt*dt</f>
        <v>78.0245578281257</v>
      </c>
      <c r="D122" s="70" t="n">
        <f aca="false">D121+I121*dt+0.5*AA121*dt*dt</f>
        <v>19.1540431132122</v>
      </c>
      <c r="E122" s="1" t="n">
        <f aca="false">SQRT(B122^2+C122^2)</f>
        <v>78.0320670404149</v>
      </c>
      <c r="F122" s="1" t="n">
        <f aca="false">ATAN2(C122,B122)*180/PI()</f>
        <v>0.794880327018453</v>
      </c>
      <c r="G122" s="69" t="n">
        <f aca="false">G121+Y121*dt</f>
        <v>2.20816595190711</v>
      </c>
      <c r="H122" s="69" t="n">
        <f aca="false">H121+Z121*dt</f>
        <v>82.2956845172518</v>
      </c>
      <c r="I122" s="69" t="n">
        <f aca="false">I121+AA121*dt</f>
        <v>5.84670946965009</v>
      </c>
      <c r="J122" s="1" t="n">
        <f aca="false">SQRT(G122^2+H122^2+I122^2)</f>
        <v>82.5326583762858</v>
      </c>
      <c r="K122" s="1" t="n">
        <f aca="false">IF(D122&gt;=hwind,SQRT((G122-vxw)^2+(H122-vyw)^2+I122^2),J122)</f>
        <v>53.323208185408</v>
      </c>
      <c r="L122" s="1" t="n">
        <f aca="false">J122/1.467</f>
        <v>56.2594808290974</v>
      </c>
      <c r="M122" s="70" t="n">
        <f aca="false">cd0+cdspin*(spin/1000)*EXP(-A122/(tau*146.7/K122))</f>
        <v>0.354644891189251</v>
      </c>
      <c r="N122" s="71" t="n">
        <f aca="false">(romega/K122)*EXP(-A122/(tau*146.7/K122))</f>
        <v>0.438274051071674</v>
      </c>
      <c r="O122" s="71" t="n">
        <f aca="false">cl2_*N122/(cl0+cl1_*N122)</f>
        <v>0.30574211583697</v>
      </c>
      <c r="P122" s="71" t="n">
        <f aca="false">IF(D122&gt;=hwind,vxw,0)</f>
        <v>0</v>
      </c>
      <c r="Q122" s="71" t="n">
        <f aca="false">IF(D122&gt;=hwind,vyw,0)</f>
        <v>29.34</v>
      </c>
      <c r="R122" s="70" t="n">
        <f aca="false">-const*$M122*$K122*(G122-P122)</f>
        <v>-0.22447225904775</v>
      </c>
      <c r="S122" s="70" t="n">
        <f aca="false">-const*$M122*$K122*(H122-Q122)</f>
        <v>-5.38323766958777</v>
      </c>
      <c r="T122" s="70" t="n">
        <f aca="false">-const*$M122*$K122*I122</f>
        <v>-0.594350293968955</v>
      </c>
      <c r="U122" s="72" t="n">
        <f aca="false">omega*EXP(-A122/tau)*30/PI()</f>
        <v>1843.89748969023</v>
      </c>
      <c r="V122" s="70" t="n">
        <f aca="false">const*($O122/omega)*K122*(wy*I122-wz*(H122-Q122))</f>
        <v>2.08849470557008</v>
      </c>
      <c r="W122" s="70" t="n">
        <f aca="false">const*($O122/omega)*K122*(wz*(G122-P122)-wx*I122)</f>
        <v>-0.53858151255109</v>
      </c>
      <c r="X122" s="70" t="n">
        <f aca="false">const*($O122/omega)*K122*(wx*(H122-Q122)-wy*(G122-P122))</f>
        <v>4.08934459459854</v>
      </c>
      <c r="Y122" s="70" t="n">
        <f aca="false">R122+V122</f>
        <v>1.86402244652233</v>
      </c>
      <c r="Z122" s="70" t="n">
        <f aca="false">S122+W122</f>
        <v>-5.92181918213886</v>
      </c>
      <c r="AA122" s="70" t="n">
        <f aca="false">T122+X122-32.174</f>
        <v>-28.6790056993704</v>
      </c>
      <c r="AB122" s="0" t="n">
        <f aca="false">IF(($D122-height)*($D123-height)&lt;0,1,0)</f>
        <v>0</v>
      </c>
    </row>
    <row r="123" customFormat="false" ht="12.75" hidden="false" customHeight="false" outlineLevel="0" collapsed="false">
      <c r="A123" s="0" t="n">
        <f aca="false">A122+dt</f>
        <v>0.910000000000001</v>
      </c>
      <c r="B123" s="70" t="n">
        <f aca="false">B122+G122*dt+0.5*Y122*dt*dt</f>
        <v>1.10470076114647</v>
      </c>
      <c r="C123" s="70" t="n">
        <f aca="false">C122+H122*dt+0.5*Z122*dt*dt</f>
        <v>78.8472185823391</v>
      </c>
      <c r="D123" s="70" t="n">
        <f aca="false">D122+I122*dt+0.5*AA122*dt*dt</f>
        <v>19.2110762576237</v>
      </c>
      <c r="E123" s="1" t="n">
        <f aca="false">SQRT(B123^2+C123^2)</f>
        <v>78.854956990305</v>
      </c>
      <c r="F123" s="1" t="n">
        <f aca="false">ATAN2(C123,B123)*180/PI()</f>
        <v>0.802698577291287</v>
      </c>
      <c r="G123" s="69" t="n">
        <f aca="false">G122+Y122*dt</f>
        <v>2.22680617637233</v>
      </c>
      <c r="H123" s="69" t="n">
        <f aca="false">H122+Z122*dt</f>
        <v>82.2364663254305</v>
      </c>
      <c r="I123" s="69" t="n">
        <f aca="false">I122+AA122*dt</f>
        <v>5.55991941265638</v>
      </c>
      <c r="J123" s="1" t="n">
        <f aca="false">SQRT(G123^2+H123^2+I123^2)</f>
        <v>82.4542768042751</v>
      </c>
      <c r="K123" s="1" t="n">
        <f aca="false">IF(D123&gt;=hwind,SQRT((G123-vxw)^2+(H123-vyw)^2+I123^2),J123)</f>
        <v>53.2344580073824</v>
      </c>
      <c r="L123" s="1" t="n">
        <f aca="false">J123/1.467</f>
        <v>56.2060509913259</v>
      </c>
      <c r="M123" s="70" t="n">
        <f aca="false">cd0+cdspin*(spin/1000)*EXP(-A123/(tau*146.7/K123))</f>
        <v>0.354644874581778</v>
      </c>
      <c r="N123" s="71" t="n">
        <f aca="false">(romega/K123)*EXP(-A123/(tau*146.7/K123))</f>
        <v>0.439004587145632</v>
      </c>
      <c r="O123" s="71" t="n">
        <f aca="false">cl2_*N123/(cl0+cl1_*N123)</f>
        <v>0.305926979020159</v>
      </c>
      <c r="P123" s="71" t="n">
        <f aca="false">IF(D123&gt;=hwind,vxw,0)</f>
        <v>0</v>
      </c>
      <c r="Q123" s="71" t="n">
        <f aca="false">IF(D123&gt;=hwind,vyw,0)</f>
        <v>29.34</v>
      </c>
      <c r="R123" s="70" t="n">
        <f aca="false">-const*$M123*$K123*(G123-P123)</f>
        <v>-0.22599036883138</v>
      </c>
      <c r="S123" s="70" t="n">
        <f aca="false">-const*$M123*$K123*(H123-Q123)</f>
        <v>-5.36826781854676</v>
      </c>
      <c r="T123" s="70" t="n">
        <f aca="false">-const*$M123*$K123*I123</f>
        <v>-0.564255772267483</v>
      </c>
      <c r="U123" s="72" t="n">
        <f aca="false">omega*EXP(-A123/tau)*30/PI()</f>
        <v>1843.89564579366</v>
      </c>
      <c r="V123" s="70" t="n">
        <f aca="false">const*($O123/omega)*K123*(wy*I123-wz*(H123-Q123))</f>
        <v>2.08008298521817</v>
      </c>
      <c r="W123" s="70" t="n">
        <f aca="false">const*($O123/omega)*K123*(wz*(G123-P123)-wx*I123)</f>
        <v>-0.516428337556689</v>
      </c>
      <c r="X123" s="70" t="n">
        <f aca="false">const*($O123/omega)*K123*(wx*(H123-Q123)-wy*(G123-P123))</f>
        <v>4.08014772238869</v>
      </c>
      <c r="Y123" s="70" t="n">
        <f aca="false">R123+V123</f>
        <v>1.85409261638679</v>
      </c>
      <c r="Z123" s="70" t="n">
        <f aca="false">S123+W123</f>
        <v>-5.88469615610345</v>
      </c>
      <c r="AA123" s="70" t="n">
        <f aca="false">T123+X123-32.174</f>
        <v>-28.6581080498788</v>
      </c>
      <c r="AB123" s="0" t="n">
        <f aca="false">IF(($D123-height)*($D124-height)&lt;0,1,0)</f>
        <v>0</v>
      </c>
    </row>
    <row r="124" customFormat="false" ht="12.75" hidden="false" customHeight="false" outlineLevel="0" collapsed="false">
      <c r="A124" s="0" t="n">
        <f aca="false">A123+dt</f>
        <v>0.92</v>
      </c>
      <c r="B124" s="70" t="n">
        <f aca="false">B123+G123*dt+0.5*Y123*dt*dt</f>
        <v>1.12706152754101</v>
      </c>
      <c r="C124" s="70" t="n">
        <f aca="false">C123+H123*dt+0.5*Z123*dt*dt</f>
        <v>79.6692890107856</v>
      </c>
      <c r="D124" s="70" t="n">
        <f aca="false">D123+I123*dt+0.5*AA123*dt*dt</f>
        <v>19.2652425463478</v>
      </c>
      <c r="E124" s="1" t="n">
        <f aca="false">SQRT(B124^2+C124^2)</f>
        <v>79.6772607408849</v>
      </c>
      <c r="F124" s="1" t="n">
        <f aca="false">ATAN2(C124,B124)*180/PI()</f>
        <v>0.810495012956595</v>
      </c>
      <c r="G124" s="69" t="n">
        <f aca="false">G123+Y123*dt</f>
        <v>2.2453471025362</v>
      </c>
      <c r="H124" s="69" t="n">
        <f aca="false">H123+Z123*dt</f>
        <v>82.1776193638694</v>
      </c>
      <c r="I124" s="69" t="n">
        <f aca="false">I123+AA123*dt</f>
        <v>5.2733383321576</v>
      </c>
      <c r="J124" s="1" t="n">
        <f aca="false">SQRT(G124^2+H124^2+I124^2)</f>
        <v>82.3772468894735</v>
      </c>
      <c r="K124" s="1" t="n">
        <f aca="false">IF(D124&gt;=hwind,SQRT((G124-vxw)^2+(H124-vyw)^2+I124^2),J124)</f>
        <v>53.1475653329239</v>
      </c>
      <c r="L124" s="1" t="n">
        <f aca="false">J124/1.467</f>
        <v>56.1535425286118</v>
      </c>
      <c r="M124" s="70" t="n">
        <f aca="false">cd0+cdspin*(spin/1000)*EXP(-A124/(tau*146.7/K124))</f>
        <v>0.354644857976737</v>
      </c>
      <c r="N124" s="71" t="n">
        <f aca="false">(romega/K124)*EXP(-A124/(tau*146.7/K124))</f>
        <v>0.439722194347173</v>
      </c>
      <c r="O124" s="71" t="n">
        <f aca="false">cl2_*N124/(cl0+cl1_*N124)</f>
        <v>0.3061081892045</v>
      </c>
      <c r="P124" s="71" t="n">
        <f aca="false">IF(D124&gt;=hwind,vxw,0)</f>
        <v>0</v>
      </c>
      <c r="Q124" s="71" t="n">
        <f aca="false">IF(D124&gt;=hwind,vyw,0)</f>
        <v>29.34</v>
      </c>
      <c r="R124" s="70" t="n">
        <f aca="false">-const*$M124*$K124*(G124-P124)</f>
        <v>-0.227500061354045</v>
      </c>
      <c r="S124" s="70" t="n">
        <f aca="false">-const*$M124*$K124*(H124-Q124)</f>
        <v>-5.3535427255342</v>
      </c>
      <c r="T124" s="70" t="n">
        <f aca="false">-const*$M124*$K124*I124</f>
        <v>-0.534298146042277</v>
      </c>
      <c r="U124" s="72" t="n">
        <f aca="false">omega*EXP(-A124/tau)*30/PI()</f>
        <v>1843.89380189894</v>
      </c>
      <c r="V124" s="70" t="n">
        <f aca="false">const*($O124/omega)*K124*(wy*I124-wz*(H124-Q124))</f>
        <v>2.07174485350499</v>
      </c>
      <c r="W124" s="70" t="n">
        <f aca="false">const*($O124/omega)*K124*(wz*(G124-P124)-wx*I124)</f>
        <v>-0.494343844683921</v>
      </c>
      <c r="X124" s="70" t="n">
        <f aca="false">const*($O124/omega)*K124*(wx*(H124-Q124)-wy*(G124-P124))</f>
        <v>4.07107684810456</v>
      </c>
      <c r="Y124" s="70" t="n">
        <f aca="false">R124+V124</f>
        <v>1.84424479215094</v>
      </c>
      <c r="Z124" s="70" t="n">
        <f aca="false">S124+W124</f>
        <v>-5.84788657021812</v>
      </c>
      <c r="AA124" s="70" t="n">
        <f aca="false">T124+X124-32.174</f>
        <v>-28.6372212979377</v>
      </c>
      <c r="AB124" s="0" t="n">
        <f aca="false">IF(($D124-height)*($D125-height)&lt;0,1,0)</f>
        <v>0</v>
      </c>
    </row>
    <row r="125" customFormat="false" ht="12.75" hidden="false" customHeight="false" outlineLevel="0" collapsed="false">
      <c r="A125" s="0" t="n">
        <f aca="false">A124+dt</f>
        <v>0.930000000000001</v>
      </c>
      <c r="B125" s="70" t="n">
        <f aca="false">B124+G124*dt+0.5*Y124*dt*dt</f>
        <v>1.14960721080598</v>
      </c>
      <c r="C125" s="70" t="n">
        <f aca="false">C124+H124*dt+0.5*Z124*dt*dt</f>
        <v>80.4907728100958</v>
      </c>
      <c r="D125" s="70" t="n">
        <f aca="false">D124+I124*dt+0.5*AA124*dt*dt</f>
        <v>19.3165440686044</v>
      </c>
      <c r="E125" s="1" t="n">
        <f aca="false">SQRT(B125^2+C125^2)</f>
        <v>80.4989820078838</v>
      </c>
      <c r="F125" s="1" t="n">
        <f aca="false">ATAN2(C125,B125)*180/PI()</f>
        <v>0.818269731640225</v>
      </c>
      <c r="G125" s="69" t="n">
        <f aca="false">G124+Y124*dt</f>
        <v>2.26378955045771</v>
      </c>
      <c r="H125" s="69" t="n">
        <f aca="false">H124+Z124*dt</f>
        <v>82.1191404981672</v>
      </c>
      <c r="I125" s="69" t="n">
        <f aca="false">I124+AA124*dt</f>
        <v>4.98696611917822</v>
      </c>
      <c r="J125" s="1" t="n">
        <f aca="false">SQRT(G125^2+H125^2+I125^2)</f>
        <v>82.3015662691806</v>
      </c>
      <c r="K125" s="1" t="n">
        <f aca="false">IF(D125&gt;=hwind,SQRT((G125-vxw)^2+(H125-vyw)^2+I125^2),J125)</f>
        <v>53.0625314692757</v>
      </c>
      <c r="L125" s="1" t="n">
        <f aca="false">J125/1.467</f>
        <v>56.1019538303889</v>
      </c>
      <c r="M125" s="70" t="n">
        <f aca="false">cd0+cdspin*(spin/1000)*EXP(-A125/(tau*146.7/K125))</f>
        <v>0.354644841372036</v>
      </c>
      <c r="N125" s="71" t="n">
        <f aca="false">(romega/K125)*EXP(-A125/(tau*146.7/K125))</f>
        <v>0.440426722932237</v>
      </c>
      <c r="O125" s="71" t="n">
        <f aca="false">cl2_*N125/(cl0+cl1_*N125)</f>
        <v>0.306285730266789</v>
      </c>
      <c r="P125" s="71" t="n">
        <f aca="false">IF(D125&gt;=hwind,vxw,0)</f>
        <v>0</v>
      </c>
      <c r="Q125" s="71" t="n">
        <f aca="false">IF(D125&gt;=hwind,vyw,0)</f>
        <v>29.34</v>
      </c>
      <c r="R125" s="70" t="n">
        <f aca="false">-const*$M125*$K125*(G125-P125)</f>
        <v>-0.229001671528848</v>
      </c>
      <c r="S125" s="70" t="n">
        <f aca="false">-const*$M125*$K125*(H125-Q125)</f>
        <v>-5.33906139530173</v>
      </c>
      <c r="T125" s="70" t="n">
        <f aca="false">-const*$M125*$K125*I125</f>
        <v>-0.504474268342939</v>
      </c>
      <c r="U125" s="72" t="n">
        <f aca="false">omega*EXP(-A125/tau)*30/PI()</f>
        <v>1843.89195800606</v>
      </c>
      <c r="V125" s="70" t="n">
        <f aca="false">const*($O125/omega)*K125*(wy*I125-wz*(H125-Q125))</f>
        <v>2.06347993999216</v>
      </c>
      <c r="W125" s="70" t="n">
        <f aca="false">const*($O125/omega)*K125*(wz*(G125-P125)-wx*I125)</f>
        <v>-0.472326703860493</v>
      </c>
      <c r="X125" s="70" t="n">
        <f aca="false">const*($O125/omega)*K125*(wx*(H125-Q125)-wy*(G125-P125))</f>
        <v>4.06213169575213</v>
      </c>
      <c r="Y125" s="70" t="n">
        <f aca="false">R125+V125</f>
        <v>1.83447826846331</v>
      </c>
      <c r="Z125" s="70" t="n">
        <f aca="false">S125+W125</f>
        <v>-5.81138809916222</v>
      </c>
      <c r="AA125" s="70" t="n">
        <f aca="false">T125+X125-32.174</f>
        <v>-28.6163425725908</v>
      </c>
      <c r="AB125" s="0" t="n">
        <f aca="false">IF(($D125-height)*($D126-height)&lt;0,1,0)</f>
        <v>0</v>
      </c>
    </row>
    <row r="126" customFormat="false" ht="12.75" hidden="false" customHeight="false" outlineLevel="0" collapsed="false">
      <c r="A126" s="0" t="n">
        <f aca="false">A125+dt</f>
        <v>0.940000000000001</v>
      </c>
      <c r="B126" s="70" t="n">
        <f aca="false">B125+G125*dt+0.5*Y125*dt*dt</f>
        <v>1.17233683022398</v>
      </c>
      <c r="C126" s="70" t="n">
        <f aca="false">C125+H125*dt+0.5*Z125*dt*dt</f>
        <v>81.3116736456725</v>
      </c>
      <c r="D126" s="70" t="n">
        <f aca="false">D125+I125*dt+0.5*AA125*dt*dt</f>
        <v>19.3649829126676</v>
      </c>
      <c r="E126" s="1" t="n">
        <f aca="false">SQRT(B126^2+C126^2)</f>
        <v>81.3201244754572</v>
      </c>
      <c r="F126" s="1" t="n">
        <f aca="false">ATAN2(C126,B126)*180/PI()</f>
        <v>0.826022830737546</v>
      </c>
      <c r="G126" s="69" t="n">
        <f aca="false">G125+Y125*dt</f>
        <v>2.28213433314234</v>
      </c>
      <c r="H126" s="69" t="n">
        <f aca="false">H125+Z125*dt</f>
        <v>82.0610266171756</v>
      </c>
      <c r="I126" s="69" t="n">
        <f aca="false">I125+AA125*dt</f>
        <v>4.70080269345231</v>
      </c>
      <c r="J126" s="1" t="n">
        <f aca="false">SQRT(G126^2+H126^2+I126^2)</f>
        <v>82.2272325482384</v>
      </c>
      <c r="K126" s="1" t="n">
        <f aca="false">IF(D126&gt;=hwind,SQRT((G126-vxw)^2+(H126-vyw)^2+I126^2),J126)</f>
        <v>52.9793575899729</v>
      </c>
      <c r="L126" s="1" t="n">
        <f aca="false">J126/1.467</f>
        <v>56.0512832639662</v>
      </c>
      <c r="M126" s="70" t="n">
        <f aca="false">cd0+cdspin*(spin/1000)*EXP(-A126/(tau*146.7/K126))</f>
        <v>0.35464482476559</v>
      </c>
      <c r="N126" s="71" t="n">
        <f aca="false">(romega/K126)*EXP(-A126/(tau*146.7/K126))</f>
        <v>0.441118025981235</v>
      </c>
      <c r="O126" s="71" t="n">
        <f aca="false">cl2_*N126/(cl0+cl1_*N126)</f>
        <v>0.306459586598617</v>
      </c>
      <c r="P126" s="71" t="n">
        <f aca="false">IF(D126&gt;=hwind,vxw,0)</f>
        <v>0</v>
      </c>
      <c r="Q126" s="71" t="n">
        <f aca="false">IF(D126&gt;=hwind,vyw,0)</f>
        <v>29.34</v>
      </c>
      <c r="R126" s="70" t="n">
        <f aca="false">-const*$M126*$K126*(G126-P126)</f>
        <v>-0.230495530527617</v>
      </c>
      <c r="S126" s="70" t="n">
        <f aca="false">-const*$M126*$K126*(H126-Q126)</f>
        <v>-5.32482283080774</v>
      </c>
      <c r="T126" s="70" t="n">
        <f aca="false">-const*$M126*$K126*I126</f>
        <v>-0.474780995578389</v>
      </c>
      <c r="U126" s="72" t="n">
        <f aca="false">omega*EXP(-A126/tau)*30/PI()</f>
        <v>1843.89011411502</v>
      </c>
      <c r="V126" s="70" t="n">
        <f aca="false">const*($O126/omega)*K126*(wy*I126-wz*(H126-Q126))</f>
        <v>2.05528786975766</v>
      </c>
      <c r="W126" s="70" t="n">
        <f aca="false">const*($O126/omega)*K126*(wz*(G126-P126)-wx*I126)</f>
        <v>-0.450375579143344</v>
      </c>
      <c r="X126" s="70" t="n">
        <f aca="false">const*($O126/omega)*K126*(wx*(H126-Q126)-wy*(G126-P126))</f>
        <v>4.05331198227423</v>
      </c>
      <c r="Y126" s="70" t="n">
        <f aca="false">R126+V126</f>
        <v>1.82479233923004</v>
      </c>
      <c r="Z126" s="70" t="n">
        <f aca="false">S126+W126</f>
        <v>-5.77519840995109</v>
      </c>
      <c r="AA126" s="70" t="n">
        <f aca="false">T126+X126-32.174</f>
        <v>-28.5954690133042</v>
      </c>
      <c r="AB126" s="0" t="n">
        <f aca="false">IF(($D126-height)*($D127-height)&lt;0,1,0)</f>
        <v>0</v>
      </c>
    </row>
    <row r="127" customFormat="false" ht="12.75" hidden="false" customHeight="false" outlineLevel="0" collapsed="false">
      <c r="A127" s="0" t="n">
        <f aca="false">A126+dt</f>
        <v>0.950000000000001</v>
      </c>
      <c r="B127" s="70" t="n">
        <f aca="false">B126+G126*dt+0.5*Y126*dt*dt</f>
        <v>1.19524941317236</v>
      </c>
      <c r="C127" s="70" t="n">
        <f aca="false">C126+H126*dt+0.5*Z126*dt*dt</f>
        <v>82.1319951519238</v>
      </c>
      <c r="D127" s="70" t="n">
        <f aca="false">D126+I126*dt+0.5*AA126*dt*dt</f>
        <v>19.4105611661514</v>
      </c>
      <c r="E127" s="1" t="n">
        <f aca="false">SQRT(B127^2+C127^2)</f>
        <v>82.1406917964253</v>
      </c>
      <c r="F127" s="1" t="n">
        <f aca="false">ATAN2(C127,B127)*180/PI()</f>
        <v>0.833754407404843</v>
      </c>
      <c r="G127" s="69" t="n">
        <f aca="false">G126+Y126*dt</f>
        <v>2.30038225653464</v>
      </c>
      <c r="H127" s="69" t="n">
        <f aca="false">H126+Z126*dt</f>
        <v>82.0032746330761</v>
      </c>
      <c r="I127" s="69" t="n">
        <f aca="false">I126+AA126*dt</f>
        <v>4.41484800331927</v>
      </c>
      <c r="J127" s="1" t="n">
        <f aca="false">SQRT(G127^2+H127^2+I127^2)</f>
        <v>82.1542432986045</v>
      </c>
      <c r="K127" s="1" t="n">
        <f aca="false">IF(D127&gt;=hwind,SQRT((G127-vxw)^2+(H127-vyw)^2+I127^2),J127)</f>
        <v>52.8980447322714</v>
      </c>
      <c r="L127" s="1" t="n">
        <f aca="false">J127/1.467</f>
        <v>56.0015291742362</v>
      </c>
      <c r="M127" s="70" t="n">
        <f aca="false">cd0+cdspin*(spin/1000)*EXP(-A127/(tau*146.7/K127))</f>
        <v>0.354644808155313</v>
      </c>
      <c r="N127" s="71" t="n">
        <f aca="false">(romega/K127)*EXP(-A127/(tau*146.7/K127))</f>
        <v>0.441795959506684</v>
      </c>
      <c r="O127" s="71" t="n">
        <f aca="false">cl2_*N127/(cl0+cl1_*N127)</f>
        <v>0.30662974311633</v>
      </c>
      <c r="P127" s="71" t="n">
        <f aca="false">IF(D127&gt;=hwind,vxw,0)</f>
        <v>0</v>
      </c>
      <c r="Q127" s="71" t="n">
        <f aca="false">IF(D127&gt;=hwind,vyw,0)</f>
        <v>29.34</v>
      </c>
      <c r="R127" s="70" t="n">
        <f aca="false">-const*$M127*$K127*(G127-P127)</f>
        <v>-0.231981965777717</v>
      </c>
      <c r="S127" s="70" t="n">
        <f aca="false">-const*$M127*$K127*(H127-Q127)</f>
        <v>-5.31082603292058</v>
      </c>
      <c r="T127" s="70" t="n">
        <f aca="false">-const*$M127*$K127*I127</f>
        <v>-0.445215187828245</v>
      </c>
      <c r="U127" s="72" t="n">
        <f aca="false">omega*EXP(-A127/tau)*30/PI()</f>
        <v>1843.88827022583</v>
      </c>
      <c r="V127" s="70" t="n">
        <f aca="false">const*($O127/omega)*K127*(wy*I127-wz*(H127-Q127))</f>
        <v>2.04716826335412</v>
      </c>
      <c r="W127" s="70" t="n">
        <f aca="false">const*($O127/omega)*K127*(wz*(G127-P127)-wx*I127)</f>
        <v>-0.428489129010674</v>
      </c>
      <c r="X127" s="70" t="n">
        <f aca="false">const*($O127/omega)*K127*(wx*(H127-Q127)-wy*(G127-P127))</f>
        <v>4.04461741735862</v>
      </c>
      <c r="Y127" s="70" t="n">
        <f aca="false">R127+V127</f>
        <v>1.81518629757641</v>
      </c>
      <c r="Z127" s="70" t="n">
        <f aca="false">S127+W127</f>
        <v>-5.73931516193125</v>
      </c>
      <c r="AA127" s="70" t="n">
        <f aca="false">T127+X127-32.174</f>
        <v>-28.5745977704696</v>
      </c>
      <c r="AB127" s="0" t="n">
        <f aca="false">IF(($D127-height)*($D128-height)&lt;0,1,0)</f>
        <v>0</v>
      </c>
    </row>
    <row r="128" customFormat="false" ht="12.75" hidden="false" customHeight="false" outlineLevel="0" collapsed="false">
      <c r="A128" s="0" t="n">
        <f aca="false">A127+dt</f>
        <v>0.960000000000001</v>
      </c>
      <c r="B128" s="70" t="n">
        <f aca="false">B127+G127*dt+0.5*Y127*dt*dt</f>
        <v>1.21834399505259</v>
      </c>
      <c r="C128" s="70" t="n">
        <f aca="false">C127+H127*dt+0.5*Z127*dt*dt</f>
        <v>82.9517409324965</v>
      </c>
      <c r="D128" s="70" t="n">
        <f aca="false">D127+I127*dt+0.5*AA127*dt*dt</f>
        <v>19.4532809162961</v>
      </c>
      <c r="E128" s="1" t="n">
        <f aca="false">SQRT(B128^2+C128^2)</f>
        <v>82.9606875925115</v>
      </c>
      <c r="F128" s="1" t="n">
        <f aca="false">ATAN2(C128,B128)*180/PI()</f>
        <v>0.841464558550793</v>
      </c>
      <c r="G128" s="69" t="n">
        <f aca="false">G127+Y127*dt</f>
        <v>2.3185341195104</v>
      </c>
      <c r="H128" s="69" t="n">
        <f aca="false">H127+Z127*dt</f>
        <v>81.9458814814568</v>
      </c>
      <c r="I128" s="69" t="n">
        <f aca="false">I127+AA127*dt</f>
        <v>4.12910202561457</v>
      </c>
      <c r="J128" s="1" t="n">
        <f aca="false">SQRT(G128^2+H128^2+I128^2)</f>
        <v>82.0825960589346</v>
      </c>
      <c r="K128" s="1" t="n">
        <f aca="false">IF(D128&gt;=hwind,SQRT((G128-vxw)^2+(H128-vyw)^2+I128^2),J128)</f>
        <v>52.8185937946321</v>
      </c>
      <c r="L128" s="1" t="n">
        <f aca="false">J128/1.467</f>
        <v>55.952689883391</v>
      </c>
      <c r="M128" s="70" t="n">
        <f aca="false">cd0+cdspin*(spin/1000)*EXP(-A128/(tau*146.7/K128))</f>
        <v>0.354644791539126</v>
      </c>
      <c r="N128" s="71" t="n">
        <f aca="false">(romega/K128)*EXP(-A128/(tau*146.7/K128))</f>
        <v>0.442460382559625</v>
      </c>
      <c r="O128" s="71" t="n">
        <f aca="false">cl2_*N128/(cl0+cl1_*N128)</f>
        <v>0.30679618527079</v>
      </c>
      <c r="P128" s="71" t="n">
        <f aca="false">IF(D128&gt;=hwind,vxw,0)</f>
        <v>0</v>
      </c>
      <c r="Q128" s="71" t="n">
        <f aca="false">IF(D128&gt;=hwind,vyw,0)</f>
        <v>29.34</v>
      </c>
      <c r="R128" s="70" t="n">
        <f aca="false">-const*$M128*$K128*(G128-P128)</f>
        <v>-0.233461300958566</v>
      </c>
      <c r="S128" s="70" t="n">
        <f aca="false">-const*$M128*$K128*(H128-Q128)</f>
        <v>-5.29707000012857</v>
      </c>
      <c r="T128" s="70" t="n">
        <f aca="false">-const*$M128*$K128*I128</f>
        <v>-0.415773709163353</v>
      </c>
      <c r="U128" s="72" t="n">
        <f aca="false">omega*EXP(-A128/tau)*30/PI()</f>
        <v>1843.88642633848</v>
      </c>
      <c r="V128" s="70" t="n">
        <f aca="false">const*($O128/omega)*K128*(wy*I128-wz*(H128-Q128))</f>
        <v>2.03912073677112</v>
      </c>
      <c r="W128" s="70" t="n">
        <f aca="false">const*($O128/omega)*K128*(wz*(G128-P128)-wx*I128)</f>
        <v>-0.406666006661615</v>
      </c>
      <c r="X128" s="70" t="n">
        <f aca="false">const*($O128/omega)*K128*(wx*(H128-Q128)-wy*(G128-P128))</f>
        <v>4.03604770325159</v>
      </c>
      <c r="Y128" s="70" t="n">
        <f aca="false">R128+V128</f>
        <v>1.80565943581255</v>
      </c>
      <c r="Z128" s="70" t="n">
        <f aca="false">S128+W128</f>
        <v>-5.70373600679018</v>
      </c>
      <c r="AA128" s="70" t="n">
        <f aca="false">T128+X128-32.174</f>
        <v>-28.5537260059118</v>
      </c>
      <c r="AB128" s="0" t="n">
        <f aca="false">IF(($D128-height)*($D129-height)&lt;0,1,0)</f>
        <v>0</v>
      </c>
    </row>
    <row r="129" customFormat="false" ht="12.75" hidden="false" customHeight="false" outlineLevel="0" collapsed="false">
      <c r="A129" s="0" t="n">
        <f aca="false">A128+dt</f>
        <v>0.970000000000001</v>
      </c>
      <c r="B129" s="70" t="n">
        <f aca="false">B128+G128*dt+0.5*Y128*dt*dt</f>
        <v>1.24161961921948</v>
      </c>
      <c r="C129" s="70" t="n">
        <f aca="false">C128+H128*dt+0.5*Z128*dt*dt</f>
        <v>83.7709145605107</v>
      </c>
      <c r="D129" s="70" t="n">
        <f aca="false">D128+I128*dt+0.5*AA128*dt*dt</f>
        <v>19.493144250252</v>
      </c>
      <c r="E129" s="1" t="n">
        <f aca="false">SQRT(B129^2+C129^2)</f>
        <v>83.7801154545828</v>
      </c>
      <c r="F129" s="1" t="n">
        <f aca="false">ATAN2(C129,B129)*180/PI()</f>
        <v>0.849153380828018</v>
      </c>
      <c r="G129" s="69" t="n">
        <f aca="false">G128+Y128*dt</f>
        <v>2.33659071386853</v>
      </c>
      <c r="H129" s="69" t="n">
        <f aca="false">H128+Z128*dt</f>
        <v>81.8888441213889</v>
      </c>
      <c r="I129" s="69" t="n">
        <f aca="false">I128+AA128*dt</f>
        <v>3.84356476555545</v>
      </c>
      <c r="J129" s="1" t="n">
        <f aca="false">SQRT(G129^2+H129^2+I129^2)</f>
        <v>82.0122883341776</v>
      </c>
      <c r="K129" s="1" t="n">
        <f aca="false">IF(D129&gt;=hwind,SQRT((G129-vxw)^2+(H129-vyw)^2+I129^2),J129)</f>
        <v>52.7410055342632</v>
      </c>
      <c r="L129" s="1" t="n">
        <f aca="false">J129/1.467</f>
        <v>55.9047636906459</v>
      </c>
      <c r="M129" s="70" t="n">
        <f aca="false">cd0+cdspin*(spin/1000)*EXP(-A129/(tau*146.7/K129))</f>
        <v>0.35464477491495</v>
      </c>
      <c r="N129" s="71" t="n">
        <f aca="false">(romega/K129)*EXP(-A129/(tau*146.7/K129))</f>
        <v>0.443111157334644</v>
      </c>
      <c r="O129" s="71" t="n">
        <f aca="false">cl2_*N129/(cl0+cl1_*N129)</f>
        <v>0.306958899056901</v>
      </c>
      <c r="P129" s="71" t="n">
        <f aca="false">IF(D129&gt;=hwind,vxw,0)</f>
        <v>0</v>
      </c>
      <c r="Q129" s="71" t="n">
        <f aca="false">IF(D129&gt;=hwind,vyw,0)</f>
        <v>29.34</v>
      </c>
      <c r="R129" s="70" t="n">
        <f aca="false">-const*$M129*$K129*(G129-P129)</f>
        <v>-0.234933855997917</v>
      </c>
      <c r="S129" s="70" t="n">
        <f aca="false">-const*$M129*$K129*(H129-Q129)</f>
        <v>-5.28355372825726</v>
      </c>
      <c r="T129" s="70" t="n">
        <f aca="false">-const*$M129*$K129*I129</f>
        <v>-0.386453427975268</v>
      </c>
      <c r="U129" s="72" t="n">
        <f aca="false">omega*EXP(-A129/tau)*30/PI()</f>
        <v>1843.88458245298</v>
      </c>
      <c r="V129" s="70" t="n">
        <f aca="false">const*($O129/omega)*K129*(wy*I129-wz*(H129-Q129))</f>
        <v>2.03114490140149</v>
      </c>
      <c r="W129" s="70" t="n">
        <f aca="false">const*($O129/omega)*K129*(wz*(G129-P129)-wx*I129)</f>
        <v>-0.38490486032338</v>
      </c>
      <c r="X129" s="70" t="n">
        <f aca="false">const*($O129/omega)*K129*(wx*(H129-Q129)-wy*(G129-P129))</f>
        <v>4.02760253457704</v>
      </c>
      <c r="Y129" s="70" t="n">
        <f aca="false">R129+V129</f>
        <v>1.79621104540357</v>
      </c>
      <c r="Z129" s="70" t="n">
        <f aca="false">S129+W129</f>
        <v>-5.66845858858064</v>
      </c>
      <c r="AA129" s="70" t="n">
        <f aca="false">T129+X129-32.174</f>
        <v>-28.5328508933982</v>
      </c>
      <c r="AB129" s="0" t="n">
        <f aca="false">IF(($D129-height)*($D130-height)&lt;0,1,0)</f>
        <v>0</v>
      </c>
    </row>
    <row r="130" customFormat="false" ht="12.75" hidden="false" customHeight="false" outlineLevel="0" collapsed="false">
      <c r="A130" s="0" t="n">
        <f aca="false">A129+dt</f>
        <v>0.980000000000001</v>
      </c>
      <c r="B130" s="70" t="n">
        <f aca="false">B129+G129*dt+0.5*Y129*dt*dt</f>
        <v>1.26507533691044</v>
      </c>
      <c r="C130" s="70" t="n">
        <f aca="false">C129+H129*dt+0.5*Z129*dt*dt</f>
        <v>84.5895195787952</v>
      </c>
      <c r="D130" s="70" t="n">
        <f aca="false">D129+I129*dt+0.5*AA129*dt*dt</f>
        <v>19.5301532553629</v>
      </c>
      <c r="E130" s="1" t="n">
        <f aca="false">SQRT(B130^2+C130^2)</f>
        <v>84.5989789428893</v>
      </c>
      <c r="F130" s="1" t="n">
        <f aca="false">ATAN2(C130,B130)*180/PI()</f>
        <v>0.856820970624718</v>
      </c>
      <c r="G130" s="69" t="n">
        <f aca="false">G129+Y129*dt</f>
        <v>2.35455282432257</v>
      </c>
      <c r="H130" s="69" t="n">
        <f aca="false">H129+Z129*dt</f>
        <v>81.8321595355031</v>
      </c>
      <c r="I130" s="69" t="n">
        <f aca="false">I129+AA129*dt</f>
        <v>3.55823625662147</v>
      </c>
      <c r="J130" s="1" t="n">
        <f aca="false">SQRT(G130^2+H130^2+I130^2)</f>
        <v>81.9433175951797</v>
      </c>
      <c r="K130" s="1" t="n">
        <f aca="false">IF(D130&gt;=hwind,SQRT((G130-vxw)^2+(H130-vyw)^2+I130^2),J130)</f>
        <v>52.6652805647247</v>
      </c>
      <c r="L130" s="1" t="n">
        <f aca="false">J130/1.467</f>
        <v>55.8577488719698</v>
      </c>
      <c r="M130" s="70" t="n">
        <f aca="false">cd0+cdspin*(spin/1000)*EXP(-A130/(tau*146.7/K130))</f>
        <v>0.354644758280713</v>
      </c>
      <c r="N130" s="71" t="n">
        <f aca="false">(romega/K130)*EXP(-A130/(tau*146.7/K130))</f>
        <v>0.443748149273368</v>
      </c>
      <c r="O130" s="71" t="n">
        <f aca="false">cl2_*N130/(cl0+cl1_*N130)</f>
        <v>0.307117871022904</v>
      </c>
      <c r="P130" s="71" t="n">
        <f aca="false">IF(D130&gt;=hwind,vxw,0)</f>
        <v>0</v>
      </c>
      <c r="Q130" s="71" t="n">
        <f aca="false">IF(D130&gt;=hwind,vyw,0)</f>
        <v>29.34</v>
      </c>
      <c r="R130" s="70" t="n">
        <f aca="false">-const*$M130*$K130*(G130-P130)</f>
        <v>-0.236399947067893</v>
      </c>
      <c r="S130" s="70" t="n">
        <f aca="false">-const*$M130*$K130*(H130-Q130)</f>
        <v>-5.270276210194</v>
      </c>
      <c r="T130" s="70" t="n">
        <f aca="false">-const*$M130*$K130*I130</f>
        <v>-0.357251217314433</v>
      </c>
      <c r="U130" s="72" t="n">
        <f aca="false">omega*EXP(-A130/tau)*30/PI()</f>
        <v>1843.88273856932</v>
      </c>
      <c r="V130" s="70" t="n">
        <f aca="false">const*($O130/omega)*K130*(wy*I130-wz*(H130-Q130))</f>
        <v>2.02324036401183</v>
      </c>
      <c r="W130" s="70" t="n">
        <f aca="false">const*($O130/omega)*K130*(wz*(G130-P130)-wx*I130)</f>
        <v>-0.363204333565705</v>
      </c>
      <c r="X130" s="70" t="n">
        <f aca="false">const*($O130/omega)*K130*(wx*(H130-Q130)-wy*(G130-P130))</f>
        <v>4.01928159816147</v>
      </c>
      <c r="Y130" s="70" t="n">
        <f aca="false">R130+V130</f>
        <v>1.78684041694393</v>
      </c>
      <c r="Z130" s="70" t="n">
        <f aca="false">S130+W130</f>
        <v>-5.6334805437597</v>
      </c>
      <c r="AA130" s="70" t="n">
        <f aca="false">T130+X130-32.174</f>
        <v>-28.511969619153</v>
      </c>
      <c r="AB130" s="0" t="n">
        <f aca="false">IF(($D130-height)*($D131-height)&lt;0,1,0)</f>
        <v>0</v>
      </c>
    </row>
    <row r="131" customFormat="false" ht="12.75" hidden="false" customHeight="false" outlineLevel="0" collapsed="false">
      <c r="A131" s="0" t="n">
        <f aca="false">A130+dt</f>
        <v>0.990000000000001</v>
      </c>
      <c r="B131" s="70" t="n">
        <f aca="false">B130+G130*dt+0.5*Y130*dt*dt</f>
        <v>1.28871020717451</v>
      </c>
      <c r="C131" s="70" t="n">
        <f aca="false">C130+H130*dt+0.5*Z130*dt*dt</f>
        <v>85.407559500123</v>
      </c>
      <c r="D131" s="70" t="n">
        <f aca="false">D130+I130*dt+0.5*AA130*dt*dt</f>
        <v>19.5643100194481</v>
      </c>
      <c r="E131" s="1" t="n">
        <f aca="false">SQRT(B131^2+C131^2)</f>
        <v>85.417281587306</v>
      </c>
      <c r="F131" s="1" t="n">
        <f aca="false">ATAN2(C131,B131)*180/PI()</f>
        <v>0.864467424056361</v>
      </c>
      <c r="G131" s="69" t="n">
        <f aca="false">G130+Y130*dt</f>
        <v>2.372421228492</v>
      </c>
      <c r="H131" s="69" t="n">
        <f aca="false">H130+Z130*dt</f>
        <v>81.7758247300655</v>
      </c>
      <c r="I131" s="69" t="n">
        <f aca="false">I130+AA130*dt</f>
        <v>3.27311656042994</v>
      </c>
      <c r="J131" s="1" t="n">
        <f aca="false">SQRT(G131^2+H131^2+I131^2)</f>
        <v>81.8756812783012</v>
      </c>
      <c r="K131" s="1" t="n">
        <f aca="false">IF(D131&gt;=hwind,SQRT((G131-vxw)^2+(H131-vyw)^2+I131^2),J131)</f>
        <v>52.5914193535952</v>
      </c>
      <c r="L131" s="1" t="n">
        <f aca="false">J131/1.467</f>
        <v>55.8116436798236</v>
      </c>
      <c r="M131" s="70" t="n">
        <f aca="false">cd0+cdspin*(spin/1000)*EXP(-A131/(tau*146.7/K131))</f>
        <v>0.354644741634345</v>
      </c>
      <c r="N131" s="71" t="n">
        <f aca="false">(romega/K131)*EXP(-A131/(tau*146.7/K131))</f>
        <v>0.44437122716628</v>
      </c>
      <c r="O131" s="71" t="n">
        <f aca="false">cl2_*N131/(cl0+cl1_*N131)</f>
        <v>0.307273088279424</v>
      </c>
      <c r="P131" s="71" t="n">
        <f aca="false">IF(D131&gt;=hwind,vxw,0)</f>
        <v>0</v>
      </c>
      <c r="Q131" s="71" t="n">
        <f aca="false">IF(D131&gt;=hwind,vyw,0)</f>
        <v>29.34</v>
      </c>
      <c r="R131" s="70" t="n">
        <f aca="false">-const*$M131*$K131*(G131-P131)</f>
        <v>-0.237859886580847</v>
      </c>
      <c r="S131" s="70" t="n">
        <f aca="false">-const*$M131*$K131*(H131-Q131)</f>
        <v>-5.25723643562</v>
      </c>
      <c r="T131" s="70" t="n">
        <f aca="false">-const*$M131*$K131*I131</f>
        <v>-0.328163955236831</v>
      </c>
      <c r="U131" s="72" t="n">
        <f aca="false">omega*EXP(-A131/tau)*30/PI()</f>
        <v>1843.8808946875</v>
      </c>
      <c r="V131" s="70" t="n">
        <f aca="false">const*($O131/omega)*K131*(wy*I131-wz*(H131-Q131))</f>
        <v>2.01540672671715</v>
      </c>
      <c r="W131" s="70" t="n">
        <f aca="false">const*($O131/omega)*K131*(wz*(G131-P131)-wx*I131)</f>
        <v>-0.341563065622377</v>
      </c>
      <c r="X131" s="70" t="n">
        <f aca="false">const*($O131/omega)*K131*(wx*(H131-Q131)-wy*(G131-P131))</f>
        <v>4.011084572865</v>
      </c>
      <c r="Y131" s="70" t="n">
        <f aca="false">R131+V131</f>
        <v>1.7775468401363</v>
      </c>
      <c r="Z131" s="70" t="n">
        <f aca="false">S131+W131</f>
        <v>-5.59879950124238</v>
      </c>
      <c r="AA131" s="70" t="n">
        <f aca="false">T131+X131-32.174</f>
        <v>-28.4910793823718</v>
      </c>
      <c r="AB131" s="0" t="n">
        <f aca="false">IF(($D131-height)*($D132-height)&lt;0,1,0)</f>
        <v>0</v>
      </c>
    </row>
    <row r="132" customFormat="false" ht="12.75" hidden="false" customHeight="false" outlineLevel="0" collapsed="false">
      <c r="A132" s="0" t="n">
        <f aca="false">A131+dt</f>
        <v>1</v>
      </c>
      <c r="B132" s="70" t="n">
        <f aca="false">B131+G131*dt+0.5*Y131*dt*dt</f>
        <v>1.31252329680144</v>
      </c>
      <c r="C132" s="70" t="n">
        <f aca="false">C131+H131*dt+0.5*Z131*dt*dt</f>
        <v>86.2250378074486</v>
      </c>
      <c r="D132" s="70" t="n">
        <f aca="false">D131+I131*dt+0.5*AA131*dt*dt</f>
        <v>19.5956166310833</v>
      </c>
      <c r="E132" s="1" t="n">
        <f aca="false">SQRT(B132^2+C132^2)</f>
        <v>86.2350268875739</v>
      </c>
      <c r="F132" s="1" t="n">
        <f aca="false">ATAN2(C132,B132)*180/PI()</f>
        <v>0.872092836957443</v>
      </c>
      <c r="G132" s="69" t="n">
        <f aca="false">G131+Y131*dt</f>
        <v>2.39019669689337</v>
      </c>
      <c r="H132" s="69" t="n">
        <f aca="false">H131+Z131*dt</f>
        <v>81.7198367350531</v>
      </c>
      <c r="I132" s="69" t="n">
        <f aca="false">I131+AA131*dt</f>
        <v>2.98820576660622</v>
      </c>
      <c r="J132" s="1" t="n">
        <f aca="false">SQRT(G132^2+H132^2+I132^2)</f>
        <v>81.8093767850431</v>
      </c>
      <c r="K132" s="1" t="n">
        <f aca="false">IF(D132&gt;=hwind,SQRT((G132-vxw)^2+(H132-vyw)^2+I132^2),J132)</f>
        <v>52.5194222202057</v>
      </c>
      <c r="L132" s="1" t="n">
        <f aca="false">J132/1.467</f>
        <v>55.766446342906</v>
      </c>
      <c r="M132" s="70" t="n">
        <f aca="false">cd0+cdspin*(spin/1000)*EXP(-A132/(tau*146.7/K132))</f>
        <v>0.354644724973784</v>
      </c>
      <c r="N132" s="71" t="n">
        <f aca="false">(romega/K132)*EXP(-A132/(tau*146.7/K132))</f>
        <v>0.444980263252708</v>
      </c>
      <c r="O132" s="71" t="n">
        <f aca="false">cl2_*N132/(cl0+cl1_*N132)</f>
        <v>0.307424538508259</v>
      </c>
      <c r="P132" s="71" t="n">
        <f aca="false">IF(D132&gt;=hwind,vxw,0)</f>
        <v>0</v>
      </c>
      <c r="Q132" s="71" t="n">
        <f aca="false">IF(D132&gt;=hwind,vyw,0)</f>
        <v>29.34</v>
      </c>
      <c r="R132" s="70" t="n">
        <f aca="false">-const*$M132*$K132*(G132-P132)</f>
        <v>-0.239313983185053</v>
      </c>
      <c r="S132" s="70" t="n">
        <f aca="false">-const*$M132*$K132*(H132-Q132)</f>
        <v>-5.24443339075016</v>
      </c>
      <c r="T132" s="70" t="n">
        <f aca="false">-const*$M132*$K132*I132</f>
        <v>-0.29918852515885</v>
      </c>
      <c r="U132" s="72" t="n">
        <f aca="false">omega*EXP(-A132/tau)*30/PI()</f>
        <v>1843.87905080753</v>
      </c>
      <c r="V132" s="70" t="n">
        <f aca="false">const*($O132/omega)*K132*(wy*I132-wz*(H132-Q132))</f>
        <v>2.00764358695982</v>
      </c>
      <c r="W132" s="70" t="n">
        <f aca="false">const*($O132/omega)*K132*(wz*(G132-P132)-wx*I132)</f>
        <v>-0.319979691719651</v>
      </c>
      <c r="X132" s="70" t="n">
        <f aca="false">const*($O132/omega)*K132*(wx*(H132-Q132)-wy*(G132-P132))</f>
        <v>4.00301112941856</v>
      </c>
      <c r="Y132" s="70" t="n">
        <f aca="false">R132+V132</f>
        <v>1.76832960377477</v>
      </c>
      <c r="Z132" s="70" t="n">
        <f aca="false">S132+W132</f>
        <v>-5.56441308246981</v>
      </c>
      <c r="AA132" s="70" t="n">
        <f aca="false">T132+X132-32.174</f>
        <v>-28.4701773957403</v>
      </c>
      <c r="AB132" s="0" t="n">
        <f aca="false">IF(($D132-height)*($D133-height)&lt;0,1,0)</f>
        <v>0</v>
      </c>
    </row>
    <row r="133" customFormat="false" ht="12.75" hidden="false" customHeight="false" outlineLevel="0" collapsed="false">
      <c r="A133" s="0" t="n">
        <f aca="false">A132+dt</f>
        <v>1.01</v>
      </c>
      <c r="B133" s="70" t="n">
        <f aca="false">B132+G132*dt+0.5*Y132*dt*dt</f>
        <v>1.33651368025056</v>
      </c>
      <c r="C133" s="70" t="n">
        <f aca="false">C132+H132*dt+0.5*Z132*dt*dt</f>
        <v>87.041957954145</v>
      </c>
      <c r="D133" s="70" t="n">
        <f aca="false">D132+I132*dt+0.5*AA132*dt*dt</f>
        <v>19.6240751798796</v>
      </c>
      <c r="E133" s="1" t="n">
        <f aca="false">SQRT(B133^2+C133^2)</f>
        <v>87.0522183135424</v>
      </c>
      <c r="F133" s="1" t="n">
        <f aca="false">ATAN2(C133,B133)*180/PI()</f>
        <v>0.879697304873303</v>
      </c>
      <c r="G133" s="69" t="n">
        <f aca="false">G132+Y132*dt</f>
        <v>2.40787999293111</v>
      </c>
      <c r="H133" s="69" t="n">
        <f aca="false">H132+Z132*dt</f>
        <v>81.6641926042284</v>
      </c>
      <c r="I133" s="69" t="n">
        <f aca="false">I132+AA132*dt</f>
        <v>2.70350399264882</v>
      </c>
      <c r="J133" s="1" t="n">
        <f aca="false">SQRT(G133^2+H133^2+I133^2)</f>
        <v>81.7444014816864</v>
      </c>
      <c r="K133" s="1" t="n">
        <f aca="false">IF(D133&gt;=hwind,SQRT((G133-vxw)^2+(H133-vyw)^2+I133^2),J133)</f>
        <v>52.449289333441</v>
      </c>
      <c r="L133" s="1" t="n">
        <f aca="false">J133/1.467</f>
        <v>55.7221550659076</v>
      </c>
      <c r="M133" s="70" t="n">
        <f aca="false">cd0+cdspin*(spin/1000)*EXP(-A133/(tau*146.7/K133))</f>
        <v>0.354644708296971</v>
      </c>
      <c r="N133" s="71" t="n">
        <f aca="false">(romega/K133)*EXP(-A133/(tau*146.7/K133))</f>
        <v>0.445575133318848</v>
      </c>
      <c r="O133" s="71" t="n">
        <f aca="false">cl2_*N133/(cl0+cl1_*N133)</f>
        <v>0.307572209970899</v>
      </c>
      <c r="P133" s="71" t="n">
        <f aca="false">IF(D133&gt;=hwind,vxw,0)</f>
        <v>0</v>
      </c>
      <c r="Q133" s="71" t="n">
        <f aca="false">IF(D133&gt;=hwind,vyw,0)</f>
        <v>29.34</v>
      </c>
      <c r="R133" s="70" t="n">
        <f aca="false">-const*$M133*$K133*(G133-P133)</f>
        <v>-0.24076254176027</v>
      </c>
      <c r="S133" s="70" t="n">
        <f aca="false">-const*$M133*$K133*(H133-Q133)</f>
        <v>-5.23186605808072</v>
      </c>
      <c r="T133" s="70" t="n">
        <f aca="false">-const*$M133*$K133*I133</f>
        <v>-0.270321816220095</v>
      </c>
      <c r="U133" s="72" t="n">
        <f aca="false">omega*EXP(-A133/tau)*30/PI()</f>
        <v>1843.8772069294</v>
      </c>
      <c r="V133" s="70" t="n">
        <f aca="false">const*($O133/omega)*K133*(wy*I133-wz*(H133-Q133))</f>
        <v>1.99995053749278</v>
      </c>
      <c r="W133" s="70" t="n">
        <f aca="false">const*($O133/omega)*K133*(wz*(G133-P133)-wx*I133)</f>
        <v>-0.298452843411336</v>
      </c>
      <c r="X133" s="70" t="n">
        <f aca="false">const*($O133/omega)*K133*(wx*(H133-Q133)-wy*(G133-P133))</f>
        <v>3.99506093026757</v>
      </c>
      <c r="Y133" s="70" t="n">
        <f aca="false">R133+V133</f>
        <v>1.75918799573251</v>
      </c>
      <c r="Z133" s="70" t="n">
        <f aca="false">S133+W133</f>
        <v>-5.53031890149206</v>
      </c>
      <c r="AA133" s="70" t="n">
        <f aca="false">T133+X133-32.174</f>
        <v>-28.4492608859525</v>
      </c>
      <c r="AB133" s="0" t="n">
        <f aca="false">IF(($D133-height)*($D134-height)&lt;0,1,0)</f>
        <v>0</v>
      </c>
    </row>
    <row r="134" customFormat="false" ht="12.75" hidden="false" customHeight="false" outlineLevel="0" collapsed="false">
      <c r="A134" s="0" t="n">
        <f aca="false">A133+dt</f>
        <v>1.02</v>
      </c>
      <c r="B134" s="70" t="n">
        <f aca="false">B133+G133*dt+0.5*Y133*dt*dt</f>
        <v>1.36068043957966</v>
      </c>
      <c r="C134" s="70" t="n">
        <f aca="false">C133+H133*dt+0.5*Z133*dt*dt</f>
        <v>87.8583233642422</v>
      </c>
      <c r="D134" s="70" t="n">
        <f aca="false">D133+I133*dt+0.5*AA133*dt*dt</f>
        <v>19.6496877567618</v>
      </c>
      <c r="E134" s="1" t="n">
        <f aca="false">SQRT(B134^2+C134^2)</f>
        <v>87.8688593054127</v>
      </c>
      <c r="F134" s="1" t="n">
        <f aca="false">ATAN2(C134,B134)*180/PI()</f>
        <v>0.887280923051994</v>
      </c>
      <c r="G134" s="69" t="n">
        <f aca="false">G133+Y133*dt</f>
        <v>2.42547187288844</v>
      </c>
      <c r="H134" s="69" t="n">
        <f aca="false">H133+Z133*dt</f>
        <v>81.6088894152134</v>
      </c>
      <c r="I134" s="69" t="n">
        <f aca="false">I133+AA133*dt</f>
        <v>2.4190113837893</v>
      </c>
      <c r="J134" s="1" t="n">
        <f aca="false">SQRT(G134^2+H134^2+I134^2)</f>
        <v>81.6807526989413</v>
      </c>
      <c r="K134" s="1" t="n">
        <f aca="false">IF(D134&gt;=hwind,SQRT((G134-vxw)^2+(H134-vyw)^2+I134^2),J134)</f>
        <v>52.3810207096128</v>
      </c>
      <c r="L134" s="1" t="n">
        <f aca="false">J134/1.467</f>
        <v>55.6787680292715</v>
      </c>
      <c r="M134" s="70" t="n">
        <f aca="false">cd0+cdspin*(spin/1000)*EXP(-A134/(tau*146.7/K134))</f>
        <v>0.354644691601851</v>
      </c>
      <c r="N134" s="71" t="n">
        <f aca="false">(romega/K134)*EXP(-A134/(tau*146.7/K134))</f>
        <v>0.446155716793664</v>
      </c>
      <c r="O134" s="71" t="n">
        <f aca="false">cl2_*N134/(cl0+cl1_*N134)</f>
        <v>0.307716091516769</v>
      </c>
      <c r="P134" s="71" t="n">
        <f aca="false">IF(D134&gt;=hwind,vxw,0)</f>
        <v>0</v>
      </c>
      <c r="Q134" s="71" t="n">
        <f aca="false">IF(D134&gt;=hwind,vyw,0)</f>
        <v>29.34</v>
      </c>
      <c r="R134" s="70" t="n">
        <f aca="false">-const*$M134*$K134*(G134-P134)</f>
        <v>-0.242205863413206</v>
      </c>
      <c r="S134" s="70" t="n">
        <f aca="false">-const*$M134*$K134*(H134-Q134)</f>
        <v>-5.21953341614507</v>
      </c>
      <c r="T134" s="70" t="n">
        <f aca="false">-const*$M134*$K134*I134</f>
        <v>-0.241560723653879</v>
      </c>
      <c r="U134" s="72" t="n">
        <f aca="false">omega*EXP(-A134/tau)*30/PI()</f>
        <v>1843.87536305311</v>
      </c>
      <c r="V134" s="70" t="n">
        <f aca="false">const*($O134/omega)*K134*(wy*I134-wz*(H134-Q134))</f>
        <v>1.99232716636713</v>
      </c>
      <c r="W134" s="70" t="n">
        <f aca="false">const*($O134/omega)*K134*(wz*(G134-P134)-wx*I134)</f>
        <v>-0.276981148920313</v>
      </c>
      <c r="X134" s="70" t="n">
        <f aca="false">const*($O134/omega)*K134*(wx*(H134-Q134)-wy*(G134-P134))</f>
        <v>3.98723362942211</v>
      </c>
      <c r="Y134" s="70" t="n">
        <f aca="false">R134+V134</f>
        <v>1.75012130295393</v>
      </c>
      <c r="Z134" s="70" t="n">
        <f aca="false">S134+W134</f>
        <v>-5.49651456506538</v>
      </c>
      <c r="AA134" s="70" t="n">
        <f aca="false">T134+X134-32.174</f>
        <v>-28.4283270942318</v>
      </c>
      <c r="AB134" s="0" t="n">
        <f aca="false">IF(($D134-height)*($D135-height)&lt;0,1,0)</f>
        <v>0</v>
      </c>
    </row>
    <row r="135" customFormat="false" ht="12.75" hidden="false" customHeight="false" outlineLevel="0" collapsed="false">
      <c r="A135" s="0" t="n">
        <f aca="false">A134+dt</f>
        <v>1.03</v>
      </c>
      <c r="B135" s="70" t="n">
        <f aca="false">B134+G134*dt+0.5*Y134*dt*dt</f>
        <v>1.38502266437369</v>
      </c>
      <c r="C135" s="70" t="n">
        <f aca="false">C134+H134*dt+0.5*Z134*dt*dt</f>
        <v>88.6741374326661</v>
      </c>
      <c r="D135" s="70" t="n">
        <f aca="false">D134+I134*dt+0.5*AA134*dt*dt</f>
        <v>19.6724564542449</v>
      </c>
      <c r="E135" s="1" t="n">
        <f aca="false">SQRT(B135^2+C135^2)</f>
        <v>88.6849532739809</v>
      </c>
      <c r="F135" s="1" t="n">
        <f aca="false">ATAN2(C135,B135)*180/PI()</f>
        <v>0.8948437864362</v>
      </c>
      <c r="G135" s="69" t="n">
        <f aca="false">G134+Y134*dt</f>
        <v>2.44297308591798</v>
      </c>
      <c r="H135" s="69" t="n">
        <f aca="false">H134+Z134*dt</f>
        <v>81.5539242695628</v>
      </c>
      <c r="I135" s="69" t="n">
        <f aca="false">I134+AA134*dt</f>
        <v>2.13472811284698</v>
      </c>
      <c r="J135" s="1" t="n">
        <f aca="false">SQRT(G135^2+H135^2+I135^2)</f>
        <v>81.618427731609</v>
      </c>
      <c r="K135" s="1" t="n">
        <f aca="false">IF(D135&gt;=hwind,SQRT((G135-vxw)^2+(H135-vyw)^2+I135^2),J135)</f>
        <v>52.3146162104047</v>
      </c>
      <c r="L135" s="1" t="n">
        <f aca="false">J135/1.467</f>
        <v>55.6362833889632</v>
      </c>
      <c r="M135" s="70" t="n">
        <f aca="false">cd0+cdspin*(spin/1000)*EXP(-A135/(tau*146.7/K135))</f>
        <v>0.354644674886377</v>
      </c>
      <c r="N135" s="71" t="n">
        <f aca="false">(romega/K135)*EXP(-A135/(tau*146.7/K135))</f>
        <v>0.446721896842536</v>
      </c>
      <c r="O135" s="71" t="n">
        <f aca="false">cl2_*N135/(cl0+cl1_*N135)</f>
        <v>0.307856172591183</v>
      </c>
      <c r="P135" s="71" t="n">
        <f aca="false">IF(D135&gt;=hwind,vxw,0)</f>
        <v>0</v>
      </c>
      <c r="Q135" s="71" t="n">
        <f aca="false">IF(D135&gt;=hwind,vyw,0)</f>
        <v>29.34</v>
      </c>
      <c r="R135" s="70" t="n">
        <f aca="false">-const*$M135*$K135*(G135-P135)</f>
        <v>-0.24364424547292</v>
      </c>
      <c r="S135" s="70" t="n">
        <f aca="false">-const*$M135*$K135*(H135-Q135)</f>
        <v>-5.2074344392777</v>
      </c>
      <c r="T135" s="70" t="n">
        <f aca="false">-const*$M135*$K135*I135</f>
        <v>-0.212902149165099</v>
      </c>
      <c r="U135" s="72" t="n">
        <f aca="false">omega*EXP(-A135/tau)*30/PI()</f>
        <v>1843.87351917867</v>
      </c>
      <c r="V135" s="70" t="n">
        <f aca="false">const*($O135/omega)*K135*(wy*I135-wz*(H135-Q135))</f>
        <v>1.98477305692417</v>
      </c>
      <c r="W135" s="70" t="n">
        <f aca="false">const*($O135/omega)*K135*(wz*(G135-P135)-wx*I135)</f>
        <v>-0.255563233486254</v>
      </c>
      <c r="X135" s="70" t="n">
        <f aca="false">const*($O135/omega)*K135*(wx*(H135-Q135)-wy*(G135-P135))</f>
        <v>3.97952887231401</v>
      </c>
      <c r="Y135" s="70" t="n">
        <f aca="false">R135+V135</f>
        <v>1.74112881145125</v>
      </c>
      <c r="Z135" s="70" t="n">
        <f aca="false">S135+W135</f>
        <v>-5.46299767276395</v>
      </c>
      <c r="AA135" s="70" t="n">
        <f aca="false">T135+X135-32.174</f>
        <v>-28.4073732768511</v>
      </c>
      <c r="AB135" s="0" t="n">
        <f aca="false">IF(($D135-height)*($D136-height)&lt;0,1,0)</f>
        <v>0</v>
      </c>
    </row>
    <row r="136" customFormat="false" ht="12.75" hidden="false" customHeight="false" outlineLevel="0" collapsed="false">
      <c r="A136" s="0" t="n">
        <f aca="false">A135+dt</f>
        <v>1.04</v>
      </c>
      <c r="B136" s="70" t="n">
        <f aca="false">B135+G135*dt+0.5*Y135*dt*dt</f>
        <v>1.40953945167344</v>
      </c>
      <c r="C136" s="70" t="n">
        <f aca="false">C135+H135*dt+0.5*Z135*dt*dt</f>
        <v>89.4894035254781</v>
      </c>
      <c r="D136" s="70" t="n">
        <f aca="false">D135+I135*dt+0.5*AA135*dt*dt</f>
        <v>19.6923833667096</v>
      </c>
      <c r="E136" s="1" t="n">
        <f aca="false">SQRT(B136^2+C136^2)</f>
        <v>89.500503600883</v>
      </c>
      <c r="F136" s="1" t="n">
        <f aca="false">ATAN2(C136,B136)*180/PI()</f>
        <v>0.902385989655213</v>
      </c>
      <c r="G136" s="69" t="n">
        <f aca="false">G135+Y135*dt</f>
        <v>2.46038437403249</v>
      </c>
      <c r="H136" s="69" t="n">
        <f aca="false">H135+Z135*dt</f>
        <v>81.4992942928351</v>
      </c>
      <c r="I136" s="69" t="n">
        <f aca="false">I135+AA135*dt</f>
        <v>1.85065438007847</v>
      </c>
      <c r="J136" s="1" t="n">
        <f aca="false">SQRT(G136^2+H136^2+I136^2)</f>
        <v>81.5574238382542</v>
      </c>
      <c r="K136" s="1" t="n">
        <f aca="false">IF(D136&gt;=hwind,SQRT((G136-vxw)^2+(H136-vyw)^2+I136^2),J136)</f>
        <v>52.2500755408935</v>
      </c>
      <c r="L136" s="1" t="n">
        <f aca="false">J136/1.467</f>
        <v>55.5946992762469</v>
      </c>
      <c r="M136" s="70" t="n">
        <f aca="false">cd0+cdspin*(spin/1000)*EXP(-A136/(tau*146.7/K136))</f>
        <v>0.354644658148509</v>
      </c>
      <c r="N136" s="71" t="n">
        <f aca="false">(romega/K136)*EXP(-A136/(tau*146.7/K136))</f>
        <v>0.447273560458508</v>
      </c>
      <c r="O136" s="71" t="n">
        <f aca="false">cl2_*N136/(cl0+cl1_*N136)</f>
        <v>0.307992443242996</v>
      </c>
      <c r="P136" s="71" t="n">
        <f aca="false">IF(D136&gt;=hwind,vxw,0)</f>
        <v>0</v>
      </c>
      <c r="Q136" s="71" t="n">
        <f aca="false">IF(D136&gt;=hwind,vyw,0)</f>
        <v>29.34</v>
      </c>
      <c r="R136" s="70" t="n">
        <f aca="false">-const*$M136*$K136*(G136-P136)</f>
        <v>-0.245077981486182</v>
      </c>
      <c r="S136" s="70" t="n">
        <f aca="false">-const*$M136*$K136*(H136-Q136)</f>
        <v>-5.19556809738663</v>
      </c>
      <c r="T136" s="70" t="n">
        <f aca="false">-const*$M136*$K136*I136</f>
        <v>-0.18434300131521</v>
      </c>
      <c r="U136" s="72" t="n">
        <f aca="false">omega*EXP(-A136/tau)*30/PI()</f>
        <v>1843.87167530607</v>
      </c>
      <c r="V136" s="70" t="n">
        <f aca="false">const*($O136/omega)*K136*(wy*I136-wz*(H136-Q136))</f>
        <v>1.97728778779177</v>
      </c>
      <c r="W136" s="70" t="n">
        <f aca="false">const*($O136/omega)*K136*(wz*(G136-P136)-wx*I136)</f>
        <v>-0.234197719719286</v>
      </c>
      <c r="X136" s="70" t="n">
        <f aca="false">const*($O136/omega)*K136*(wx*(H136-Q136)-wy*(G136-P136))</f>
        <v>3.97194629566075</v>
      </c>
      <c r="Y136" s="70" t="n">
        <f aca="false">R136+V136</f>
        <v>1.73220980630558</v>
      </c>
      <c r="Z136" s="70" t="n">
        <f aca="false">S136+W136</f>
        <v>-5.42976581710592</v>
      </c>
      <c r="AA136" s="70" t="n">
        <f aca="false">T136+X136-32.174</f>
        <v>-28.3863967056545</v>
      </c>
      <c r="AB136" s="0" t="n">
        <f aca="false">IF(($D136-height)*($D137-height)&lt;0,1,0)</f>
        <v>0</v>
      </c>
    </row>
    <row r="137" customFormat="false" ht="12.75" hidden="false" customHeight="false" outlineLevel="0" collapsed="false">
      <c r="A137" s="0" t="n">
        <f aca="false">A136+dt</f>
        <v>1.05</v>
      </c>
      <c r="B137" s="70" t="n">
        <f aca="false">B136+G136*dt+0.5*Y136*dt*dt</f>
        <v>1.43422990590408</v>
      </c>
      <c r="C137" s="70" t="n">
        <f aca="false">C136+H136*dt+0.5*Z136*dt*dt</f>
        <v>90.3041249801156</v>
      </c>
      <c r="D137" s="70" t="n">
        <f aca="false">D136+I136*dt+0.5*AA136*dt*dt</f>
        <v>19.7094705906751</v>
      </c>
      <c r="E137" s="1" t="n">
        <f aca="false">SQRT(B137^2+C137^2)</f>
        <v>90.315513638839</v>
      </c>
      <c r="F137" s="1" t="n">
        <f aca="false">ATAN2(C137,B137)*180/PI()</f>
        <v>0.909907627016947</v>
      </c>
      <c r="G137" s="69" t="n">
        <f aca="false">G136+Y136*dt</f>
        <v>2.47770647209555</v>
      </c>
      <c r="H137" s="69" t="n">
        <f aca="false">H136+Z136*dt</f>
        <v>81.4449966346641</v>
      </c>
      <c r="I137" s="69" t="n">
        <f aca="false">I136+AA136*dt</f>
        <v>1.56679041302192</v>
      </c>
      <c r="J137" s="1" t="n">
        <f aca="false">SQRT(G137^2+H137^2+I137^2)</f>
        <v>81.4977382408901</v>
      </c>
      <c r="K137" s="1" t="n">
        <f aca="false">IF(D137&gt;=hwind,SQRT((G137-vxw)^2+(H137-vyw)^2+I137^2),J137)</f>
        <v>52.1873982476475</v>
      </c>
      <c r="L137" s="1" t="n">
        <f aca="false">J137/1.467</f>
        <v>55.5540137974711</v>
      </c>
      <c r="M137" s="70" t="n">
        <f aca="false">cd0+cdspin*(spin/1000)*EXP(-A137/(tau*146.7/K137))</f>
        <v>0.354644641386211</v>
      </c>
      <c r="N137" s="71" t="n">
        <f aca="false">(romega/K137)*EXP(-A137/(tau*146.7/K137))</f>
        <v>0.447810598550999</v>
      </c>
      <c r="O137" s="71" t="n">
        <f aca="false">cl2_*N137/(cl0+cl1_*N137)</f>
        <v>0.308124894131951</v>
      </c>
      <c r="P137" s="71" t="n">
        <f aca="false">IF(D137&gt;=hwind,vxw,0)</f>
        <v>0</v>
      </c>
      <c r="Q137" s="71" t="n">
        <f aca="false">IF(D137&gt;=hwind,vyw,0)</f>
        <v>29.34</v>
      </c>
      <c r="R137" s="70" t="n">
        <f aca="false">-const*$M137*$K137*(G137-P137)</f>
        <v>-0.246507361212841</v>
      </c>
      <c r="S137" s="70" t="n">
        <f aca="false">-const*$M137*$K137*(H137-Q137)</f>
        <v>-5.18393335573435</v>
      </c>
      <c r="T137" s="70" t="n">
        <f aca="false">-const*$M137*$K137*I137</f>
        <v>-0.155880195913988</v>
      </c>
      <c r="U137" s="72" t="n">
        <f aca="false">omega*EXP(-A137/tau)*30/PI()</f>
        <v>1843.86983143532</v>
      </c>
      <c r="V137" s="70" t="n">
        <f aca="false">const*($O137/omega)*K137*(wy*I137-wz*(H137-Q137))</f>
        <v>1.96987093288532</v>
      </c>
      <c r="W137" s="70" t="n">
        <f aca="false">const*($O137/omega)*K137*(wz*(G137-P137)-wx*I137)</f>
        <v>-0.212883227959343</v>
      </c>
      <c r="X137" s="70" t="n">
        <f aca="false">const*($O137/omega)*K137*(wx*(H137-Q137)-wy*(G137-P137))</f>
        <v>3.96448552733659</v>
      </c>
      <c r="Y137" s="70" t="n">
        <f aca="false">R137+V137</f>
        <v>1.72336357167248</v>
      </c>
      <c r="Z137" s="70" t="n">
        <f aca="false">S137+W137</f>
        <v>-5.39681658369369</v>
      </c>
      <c r="AA137" s="70" t="n">
        <f aca="false">T137+X137-32.174</f>
        <v>-28.3653946685774</v>
      </c>
      <c r="AB137" s="0" t="n">
        <f aca="false">IF(($D137-height)*($D138-height)&lt;0,1,0)</f>
        <v>0</v>
      </c>
    </row>
    <row r="138" customFormat="false" ht="12.75" hidden="false" customHeight="false" outlineLevel="0" collapsed="false">
      <c r="A138" s="0" t="n">
        <f aca="false">A137+dt</f>
        <v>1.06</v>
      </c>
      <c r="B138" s="70" t="n">
        <f aca="false">B137+G137*dt+0.5*Y137*dt*dt</f>
        <v>1.45909313880362</v>
      </c>
      <c r="C138" s="70" t="n">
        <f aca="false">C137+H137*dt+0.5*Z137*dt*dt</f>
        <v>91.118305105633</v>
      </c>
      <c r="D138" s="70" t="n">
        <f aca="false">D137+I137*dt+0.5*AA137*dt*dt</f>
        <v>19.7237202250719</v>
      </c>
      <c r="E138" s="1" t="n">
        <f aca="false">SQRT(B138^2+C138^2)</f>
        <v>91.1299867118992</v>
      </c>
      <c r="F138" s="1" t="n">
        <f aca="false">ATAN2(C138,B138)*180/PI()</f>
        <v>0.917408792500008</v>
      </c>
      <c r="G138" s="69" t="n">
        <f aca="false">G137+Y137*dt</f>
        <v>2.49494010781227</v>
      </c>
      <c r="H138" s="69" t="n">
        <f aca="false">H137+Z137*dt</f>
        <v>81.3910284688271</v>
      </c>
      <c r="I138" s="69" t="n">
        <f aca="false">I137+AA137*dt</f>
        <v>1.28313646633615</v>
      </c>
      <c r="J138" s="1" t="n">
        <f aca="false">SQRT(G138^2+H138^2+I138^2)</f>
        <v>81.4393681246745</v>
      </c>
      <c r="K138" s="1" t="n">
        <f aca="false">IF(D138&gt;=hwind,SQRT((G138-vxw)^2+(H138-vyw)^2+I138^2),J138)</f>
        <v>52.1265837169046</v>
      </c>
      <c r="L138" s="1" t="n">
        <f aca="false">J138/1.467</f>
        <v>55.5142250338613</v>
      </c>
      <c r="M138" s="70" t="n">
        <f aca="false">cd0+cdspin*(spin/1000)*EXP(-A138/(tau*146.7/K138))</f>
        <v>0.354644624597455</v>
      </c>
      <c r="N138" s="71" t="n">
        <f aca="false">(romega/K138)*EXP(-A138/(tau*146.7/K138))</f>
        <v>0.448332906031843</v>
      </c>
      <c r="O138" s="71" t="n">
        <f aca="false">cl2_*N138/(cl0+cl1_*N138)</f>
        <v>0.308253516535704</v>
      </c>
      <c r="P138" s="71" t="n">
        <f aca="false">IF(D138&gt;=hwind,vxw,0)</f>
        <v>0</v>
      </c>
      <c r="Q138" s="71" t="n">
        <f aca="false">IF(D138&gt;=hwind,vyw,0)</f>
        <v>29.34</v>
      </c>
      <c r="R138" s="70" t="n">
        <f aca="false">-const*$M138*$K138*(G138-P138)</f>
        <v>-0.247932670621203</v>
      </c>
      <c r="S138" s="70" t="n">
        <f aca="false">-const*$M138*$K138*(H138-Q138)</f>
        <v>-5.17252917472743</v>
      </c>
      <c r="T138" s="70" t="n">
        <f aca="false">-const*$M138*$K138*I138</f>
        <v>-0.127510656417774</v>
      </c>
      <c r="U138" s="72" t="n">
        <f aca="false">omega*EXP(-A138/tau)*30/PI()</f>
        <v>1843.86798756641</v>
      </c>
      <c r="V138" s="70" t="n">
        <f aca="false">const*($O138/omega)*K138*(wy*I138-wz*(H138-Q138))</f>
        <v>1.96252206141318</v>
      </c>
      <c r="W138" s="70" t="n">
        <f aca="false">const*($O138/omega)*K138*(wz*(G138-P138)-wx*I138)</f>
        <v>-0.191618376640935</v>
      </c>
      <c r="X138" s="70" t="n">
        <f aca="false">const*($O138/omega)*K138*(wx*(H138-Q138)-wy*(G138-P138))</f>
        <v>3.95714618625092</v>
      </c>
      <c r="Y138" s="70" t="n">
        <f aca="false">R138+V138</f>
        <v>1.71458939079197</v>
      </c>
      <c r="Z138" s="70" t="n">
        <f aca="false">S138+W138</f>
        <v>-5.36414755136837</v>
      </c>
      <c r="AA138" s="70" t="n">
        <f aca="false">T138+X138-32.174</f>
        <v>-28.3443644701669</v>
      </c>
      <c r="AB138" s="0" t="n">
        <f aca="false">IF(($D138-height)*($D139-height)&lt;0,1,0)</f>
        <v>0</v>
      </c>
    </row>
    <row r="139" customFormat="false" ht="12.75" hidden="false" customHeight="false" outlineLevel="0" collapsed="false">
      <c r="A139" s="0" t="n">
        <f aca="false">A138+dt</f>
        <v>1.07</v>
      </c>
      <c r="B139" s="70" t="n">
        <f aca="false">B138+G138*dt+0.5*Y138*dt*dt</f>
        <v>1.48412826935128</v>
      </c>
      <c r="C139" s="70" t="n">
        <f aca="false">C138+H138*dt+0.5*Z138*dt*dt</f>
        <v>91.9319471829437</v>
      </c>
      <c r="D139" s="70" t="n">
        <f aca="false">D138+I138*dt+0.5*AA138*dt*dt</f>
        <v>19.7351343715117</v>
      </c>
      <c r="E139" s="1" t="n">
        <f aca="false">SQRT(B139^2+C139^2)</f>
        <v>91.9439261156899</v>
      </c>
      <c r="F139" s="1" t="n">
        <f aca="false">ATAN2(C139,B139)*180/PI()</f>
        <v>0.924889579745799</v>
      </c>
      <c r="G139" s="69" t="n">
        <f aca="false">G138+Y138*dt</f>
        <v>2.51208600172019</v>
      </c>
      <c r="H139" s="69" t="n">
        <f aca="false">H138+Z138*dt</f>
        <v>81.3373869933135</v>
      </c>
      <c r="I139" s="69" t="n">
        <f aca="false">I138+AA138*dt</f>
        <v>0.999692821634481</v>
      </c>
      <c r="J139" s="1" t="n">
        <f aca="false">SQRT(G139^2+H139^2+I139^2)</f>
        <v>81.3823106376177</v>
      </c>
      <c r="K139" s="1" t="n">
        <f aca="false">IF(D139&gt;=hwind,SQRT((G139-vxw)^2+(H139-vyw)^2+I139^2),J139)</f>
        <v>52.067631172832</v>
      </c>
      <c r="L139" s="1" t="n">
        <f aca="false">J139/1.467</f>
        <v>55.4753310413209</v>
      </c>
      <c r="M139" s="70" t="n">
        <f aca="false">cd0+cdspin*(spin/1000)*EXP(-A139/(tau*146.7/K139))</f>
        <v>0.354644607780221</v>
      </c>
      <c r="N139" s="71" t="n">
        <f aca="false">(romega/K139)*EXP(-A139/(tau*146.7/K139))</f>
        <v>0.448840381898521</v>
      </c>
      <c r="O139" s="71" t="n">
        <f aca="false">cl2_*N139/(cl0+cl1_*N139)</f>
        <v>0.30837830235653</v>
      </c>
      <c r="P139" s="71" t="n">
        <f aca="false">IF(D139&gt;=hwind,vxw,0)</f>
        <v>0</v>
      </c>
      <c r="Q139" s="71" t="n">
        <f aca="false">IF(D139&gt;=hwind,vyw,0)</f>
        <v>29.34</v>
      </c>
      <c r="R139" s="70" t="n">
        <f aca="false">-const*$M139*$K139*(G139-P139)</f>
        <v>-0.249354191883488</v>
      </c>
      <c r="S139" s="70" t="n">
        <f aca="false">-const*$M139*$K139*(H139-Q139)</f>
        <v>-5.16135450971509</v>
      </c>
      <c r="T139" s="70" t="n">
        <f aca="false">-const*$M139*$K139*I139</f>
        <v>-0.0992313143338616</v>
      </c>
      <c r="U139" s="72" t="n">
        <f aca="false">omega*EXP(-A139/tau)*30/PI()</f>
        <v>1843.86614369935</v>
      </c>
      <c r="V139" s="70" t="n">
        <f aca="false">const*($O139/omega)*K139*(wy*I139-wz*(H139-Q139))</f>
        <v>1.95524073788655</v>
      </c>
      <c r="W139" s="70" t="n">
        <f aca="false">const*($O139/omega)*K139*(wz*(G139-P139)-wx*I139)</f>
        <v>-0.17040178266305</v>
      </c>
      <c r="X139" s="70" t="n">
        <f aca="false">const*($O139/omega)*K139*(wx*(H139-Q139)-wy*(G139-P139))</f>
        <v>3.949927882234</v>
      </c>
      <c r="Y139" s="70" t="n">
        <f aca="false">R139+V139</f>
        <v>1.70588654600307</v>
      </c>
      <c r="Z139" s="70" t="n">
        <f aca="false">S139+W139</f>
        <v>-5.33175629237814</v>
      </c>
      <c r="AA139" s="70" t="n">
        <f aca="false">T139+X139-32.174</f>
        <v>-28.3233034320999</v>
      </c>
      <c r="AB139" s="0" t="n">
        <f aca="false">IF(($D139-height)*($D140-height)&lt;0,1,0)</f>
        <v>0</v>
      </c>
    </row>
    <row r="140" customFormat="false" ht="12.75" hidden="false" customHeight="false" outlineLevel="0" collapsed="false">
      <c r="A140" s="0" t="n">
        <f aca="false">A139+dt</f>
        <v>1.08</v>
      </c>
      <c r="B140" s="70" t="n">
        <f aca="false">B139+G139*dt+0.5*Y139*dt*dt</f>
        <v>1.50933442369579</v>
      </c>
      <c r="C140" s="70" t="n">
        <f aca="false">C139+H139*dt+0.5*Z139*dt*dt</f>
        <v>92.7450544650622</v>
      </c>
      <c r="D140" s="70" t="n">
        <f aca="false">D139+I139*dt+0.5*AA139*dt*dt</f>
        <v>19.7437151345565</v>
      </c>
      <c r="E140" s="1" t="n">
        <f aca="false">SQRT(B140^2+C140^2)</f>
        <v>92.7573351176602</v>
      </c>
      <c r="F140" s="1" t="n">
        <f aca="false">ATAN2(C140,B140)*180/PI()</f>
        <v>0.932350082050678</v>
      </c>
      <c r="G140" s="69" t="n">
        <f aca="false">G139+Y139*dt</f>
        <v>2.52914486718022</v>
      </c>
      <c r="H140" s="69" t="n">
        <f aca="false">H139+Z139*dt</f>
        <v>81.2840694303897</v>
      </c>
      <c r="I140" s="69" t="n">
        <f aca="false">I139+AA139*dt</f>
        <v>0.716459787313482</v>
      </c>
      <c r="J140" s="1" t="n">
        <f aca="false">SQRT(G140^2+H140^2+I140^2)</f>
        <v>81.3265628903031</v>
      </c>
      <c r="K140" s="1" t="n">
        <f aca="false">IF(D140&gt;=hwind,SQRT((G140-vxw)^2+(H140-vyw)^2+I140^2),J140)</f>
        <v>52.0105396758692</v>
      </c>
      <c r="L140" s="1" t="n">
        <f aca="false">J140/1.467</f>
        <v>55.4373298502407</v>
      </c>
      <c r="M140" s="70" t="n">
        <f aca="false">cd0+cdspin*(spin/1000)*EXP(-A140/(tau*146.7/K140))</f>
        <v>0.354644590932495</v>
      </c>
      <c r="N140" s="71" t="n">
        <f aca="false">(romega/K140)*EXP(-A140/(tau*146.7/K140))</f>
        <v>0.449332929314464</v>
      </c>
      <c r="O140" s="71" t="n">
        <f aca="false">cl2_*N140/(cl0+cl1_*N140)</f>
        <v>0.308499244127685</v>
      </c>
      <c r="P140" s="71" t="n">
        <f aca="false">IF(D140&gt;=hwind,vxw,0)</f>
        <v>0</v>
      </c>
      <c r="Q140" s="71" t="n">
        <f aca="false">IF(D140&gt;=hwind,vyw,0)</f>
        <v>29.34</v>
      </c>
      <c r="R140" s="70" t="n">
        <f aca="false">-const*$M140*$K140*(G140-P140)</f>
        <v>-0.250772203371358</v>
      </c>
      <c r="S140" s="70" t="n">
        <f aca="false">-const*$M140*$K140*(H140-Q140)</f>
        <v>-5.15040831079662</v>
      </c>
      <c r="T140" s="70" t="n">
        <f aca="false">-const*$M140*$K140*I140</f>
        <v>-0.0710391096307152</v>
      </c>
      <c r="U140" s="72" t="n">
        <f aca="false">omega*EXP(-A140/tau)*30/PI()</f>
        <v>1843.86429983412</v>
      </c>
      <c r="V140" s="70" t="n">
        <f aca="false">const*($O140/omega)*K140*(wy*I140-wz*(H140-Q140))</f>
        <v>1.94802652213408</v>
      </c>
      <c r="W140" s="70" t="n">
        <f aca="false">const*($O140/omega)*K140*(wz*(G140-P140)-wx*I140)</f>
        <v>-0.149232061763915</v>
      </c>
      <c r="X140" s="70" t="n">
        <f aca="false">const*($O140/omega)*K140*(wx*(H140-Q140)-wy*(G140-P140))</f>
        <v>3.9428302159304</v>
      </c>
      <c r="Y140" s="70" t="n">
        <f aca="false">R140+V140</f>
        <v>1.69725431876272</v>
      </c>
      <c r="Z140" s="70" t="n">
        <f aca="false">S140+W140</f>
        <v>-5.29964037256053</v>
      </c>
      <c r="AA140" s="70" t="n">
        <f aca="false">T140+X140-32.174</f>
        <v>-28.3022088937003</v>
      </c>
      <c r="AB140" s="0" t="n">
        <f aca="false">IF(($D140-height)*($D141-height)&lt;0,1,0)</f>
        <v>0</v>
      </c>
    </row>
    <row r="141" customFormat="false" ht="12.75" hidden="false" customHeight="false" outlineLevel="0" collapsed="false">
      <c r="A141" s="0" t="n">
        <f aca="false">A140+dt</f>
        <v>1.09</v>
      </c>
      <c r="B141" s="70" t="n">
        <f aca="false">B140+G140*dt+0.5*Y140*dt*dt</f>
        <v>1.53471073508353</v>
      </c>
      <c r="C141" s="70" t="n">
        <f aca="false">C140+H140*dt+0.5*Z140*dt*dt</f>
        <v>93.5576301773475</v>
      </c>
      <c r="D141" s="70" t="n">
        <f aca="false">D140+I140*dt+0.5*AA140*dt*dt</f>
        <v>19.7494646219849</v>
      </c>
      <c r="E141" s="1" t="n">
        <f aca="false">SQRT(B141^2+C141^2)</f>
        <v>93.5702169573295</v>
      </c>
      <c r="F141" s="1" t="n">
        <f aca="false">ATAN2(C141,B141)*180/PI()</f>
        <v>0.939790392358156</v>
      </c>
      <c r="G141" s="69" t="n">
        <f aca="false">G140+Y140*dt</f>
        <v>2.54611741036785</v>
      </c>
      <c r="H141" s="69" t="n">
        <f aca="false">H140+Z140*dt</f>
        <v>81.2310730266641</v>
      </c>
      <c r="I141" s="69" t="n">
        <f aca="false">I140+AA140*dt</f>
        <v>0.433437698376479</v>
      </c>
      <c r="J141" s="1" t="n">
        <f aca="false">SQRT(G141^2+H141^2+I141^2)</f>
        <v>81.2721219556189</v>
      </c>
      <c r="K141" s="1" t="n">
        <f aca="false">IF(D141&gt;=hwind,SQRT((G141-vxw)^2+(H141-vyw)^2+I141^2),J141)</f>
        <v>51.9553081211568</v>
      </c>
      <c r="L141" s="1" t="n">
        <f aca="false">J141/1.467</f>
        <v>55.4002194653162</v>
      </c>
      <c r="M141" s="70" t="n">
        <f aca="false">cd0+cdspin*(spin/1000)*EXP(-A141/(tau*146.7/K141))</f>
        <v>0.354644574052274</v>
      </c>
      <c r="N141" s="71" t="n">
        <f aca="false">(romega/K141)*EXP(-A141/(tau*146.7/K141))</f>
        <v>0.449810455686295</v>
      </c>
      <c r="O141" s="71" t="n">
        <f aca="false">cl2_*N141/(cl0+cl1_*N141)</f>
        <v>0.308616335019427</v>
      </c>
      <c r="P141" s="71" t="n">
        <f aca="false">IF(D141&gt;=hwind,vxw,0)</f>
        <v>0</v>
      </c>
      <c r="Q141" s="71" t="n">
        <f aca="false">IF(D141&gt;=hwind,vyw,0)</f>
        <v>29.34</v>
      </c>
      <c r="R141" s="70" t="n">
        <f aca="false">-const*$M141*$K141*(G141-P141)</f>
        <v>-0.252186979651574</v>
      </c>
      <c r="S141" s="70" t="n">
        <f aca="false">-const*$M141*$K141*(H141-Q141)</f>
        <v>-5.13968952263794</v>
      </c>
      <c r="T141" s="70" t="n">
        <f aca="false">-const*$M141*$K141*I141</f>
        <v>-0.0429309911536648</v>
      </c>
      <c r="U141" s="72" t="n">
        <f aca="false">omega*EXP(-A141/tau)*30/PI()</f>
        <v>1843.86245597075</v>
      </c>
      <c r="V141" s="70" t="n">
        <f aca="false">const*($O141/omega)*K141*(wy*I141-wz*(H141-Q141))</f>
        <v>1.94087896932083</v>
      </c>
      <c r="W141" s="70" t="n">
        <f aca="false">const*($O141/omega)*K141*(wz*(G141-P141)-wx*I141)</f>
        <v>-0.128107828900302</v>
      </c>
      <c r="X141" s="70" t="n">
        <f aca="false">const*($O141/omega)*K141*(wx*(H141-Q141)-wy*(G141-P141))</f>
        <v>3.93585277869997</v>
      </c>
      <c r="Y141" s="70" t="n">
        <f aca="false">R141+V141</f>
        <v>1.68869198966925</v>
      </c>
      <c r="Z141" s="70" t="n">
        <f aca="false">S141+W141</f>
        <v>-5.26779735153824</v>
      </c>
      <c r="AA141" s="70" t="n">
        <f aca="false">T141+X141-32.174</f>
        <v>-28.2810782124537</v>
      </c>
      <c r="AB141" s="0" t="n">
        <f aca="false">IF(($D141-height)*($D142-height)&lt;0,1,0)</f>
        <v>0</v>
      </c>
    </row>
    <row r="142" customFormat="false" ht="12.75" hidden="false" customHeight="false" outlineLevel="0" collapsed="false">
      <c r="A142" s="0" t="n">
        <f aca="false">A141+dt</f>
        <v>1.1</v>
      </c>
      <c r="B142" s="70" t="n">
        <f aca="false">B141+G141*dt+0.5*Y141*dt*dt</f>
        <v>1.56025634378669</v>
      </c>
      <c r="C142" s="70" t="n">
        <f aca="false">C141+H141*dt+0.5*Z141*dt*dt</f>
        <v>94.3696775177466</v>
      </c>
      <c r="D142" s="70" t="n">
        <f aca="false">D141+I141*dt+0.5*AA141*dt*dt</f>
        <v>19.752384945058</v>
      </c>
      <c r="E142" s="1" t="n">
        <f aca="false">SQRT(B142^2+C142^2)</f>
        <v>94.3825748465351</v>
      </c>
      <c r="F142" s="1" t="n">
        <f aca="false">ATAN2(C142,B142)*180/PI()</f>
        <v>0.947210603251142</v>
      </c>
      <c r="G142" s="69" t="n">
        <f aca="false">G141+Y141*dt</f>
        <v>2.56300433026454</v>
      </c>
      <c r="H142" s="69" t="n">
        <f aca="false">H141+Z141*dt</f>
        <v>81.1783950531487</v>
      </c>
      <c r="I142" s="69" t="n">
        <f aca="false">I141+AA141*dt</f>
        <v>0.150626916251942</v>
      </c>
      <c r="J142" s="1" t="n">
        <f aca="false">SQRT(G142^2+H142^2+I142^2)</f>
        <v>81.2189848685018</v>
      </c>
      <c r="K142" s="1" t="n">
        <f aca="false">IF(D142&gt;=hwind,SQRT((G142-vxw)^2+(H142-vyw)^2+I142^2),J142)</f>
        <v>51.9019352370522</v>
      </c>
      <c r="L142" s="1" t="n">
        <f aca="false">J142/1.467</f>
        <v>55.3639978653728</v>
      </c>
      <c r="M142" s="70" t="n">
        <f aca="false">cd0+cdspin*(spin/1000)*EXP(-A142/(tau*146.7/K142))</f>
        <v>0.354644557137559</v>
      </c>
      <c r="N142" s="71" t="n">
        <f aca="false">(romega/K142)*EXP(-A142/(tau*146.7/K142))</f>
        <v>0.45027287273789</v>
      </c>
      <c r="O142" s="71" t="n">
        <f aca="false">cl2_*N142/(cl0+cl1_*N142)</f>
        <v>0.308729568844692</v>
      </c>
      <c r="P142" s="71" t="n">
        <f aca="false">IF(D142&gt;=hwind,vxw,0)</f>
        <v>0</v>
      </c>
      <c r="Q142" s="71" t="n">
        <f aca="false">IF(D142&gt;=hwind,vyw,0)</f>
        <v>29.34</v>
      </c>
      <c r="R142" s="70" t="n">
        <f aca="false">-const*$M142*$K142*(G142-P142)</f>
        <v>-0.2535987914818</v>
      </c>
      <c r="S142" s="70" t="n">
        <f aca="false">-const*$M142*$K142*(H142-Q142)</f>
        <v>-5.12919708429744</v>
      </c>
      <c r="T142" s="70" t="n">
        <f aca="false">-const*$M142*$K142*I142</f>
        <v>-0.0149039170457352</v>
      </c>
      <c r="U142" s="72" t="n">
        <f aca="false">omega*EXP(-A142/tau)*30/PI()</f>
        <v>1843.86061210921</v>
      </c>
      <c r="V142" s="70" t="n">
        <f aca="false">const*($O142/omega)*K142*(wy*I142-wz*(H142-Q142))</f>
        <v>1.93379762997196</v>
      </c>
      <c r="W142" s="70" t="n">
        <f aca="false">const*($O142/omega)*K142*(wz*(G142-P142)-wx*I142)</f>
        <v>-0.107027698631082</v>
      </c>
      <c r="X142" s="70" t="n">
        <f aca="false">const*($O142/omega)*K142*(wx*(H142-Q142)-wy*(G142-P142))</f>
        <v>3.92899515252679</v>
      </c>
      <c r="Y142" s="70" t="n">
        <f aca="false">R142+V142</f>
        <v>1.68019883849016</v>
      </c>
      <c r="Z142" s="70" t="n">
        <f aca="false">S142+W142</f>
        <v>-5.23622478292853</v>
      </c>
      <c r="AA142" s="70" t="n">
        <f aca="false">T142+X142-32.174</f>
        <v>-28.2599087645189</v>
      </c>
      <c r="AB142" s="0" t="n">
        <f aca="false">IF(($D142-height)*($D143-height)&lt;0,1,0)</f>
        <v>0</v>
      </c>
    </row>
    <row r="143" customFormat="false" ht="12.75" hidden="false" customHeight="false" outlineLevel="0" collapsed="false">
      <c r="A143" s="0" t="n">
        <f aca="false">A142+dt</f>
        <v>1.11</v>
      </c>
      <c r="B143" s="70" t="n">
        <f aca="false">B142+G142*dt+0.5*Y142*dt*dt</f>
        <v>1.58597039703126</v>
      </c>
      <c r="C143" s="70" t="n">
        <f aca="false">C142+H142*dt+0.5*Z142*dt*dt</f>
        <v>95.1811996570389</v>
      </c>
      <c r="D143" s="70" t="n">
        <f aca="false">D142+I142*dt+0.5*AA142*dt*dt</f>
        <v>19.7524782187823</v>
      </c>
      <c r="E143" s="1" t="n">
        <f aca="false">SQRT(B143^2+C143^2)</f>
        <v>95.1944119696811</v>
      </c>
      <c r="F143" s="1" t="n">
        <f aca="false">ATAN2(C143,B143)*180/PI()</f>
        <v>0.954610806944228</v>
      </c>
      <c r="G143" s="69" t="n">
        <f aca="false">G142+Y142*dt</f>
        <v>2.57980631864944</v>
      </c>
      <c r="H143" s="69" t="n">
        <f aca="false">H142+Z142*dt</f>
        <v>81.1260328053194</v>
      </c>
      <c r="I143" s="69" t="n">
        <f aca="false">I142+AA142*dt</f>
        <v>-0.131972171393247</v>
      </c>
      <c r="J143" s="1" t="n">
        <f aca="false">SQRT(G143^2+H143^2+I143^2)</f>
        <v>81.1671486256942</v>
      </c>
      <c r="K143" s="1" t="n">
        <f aca="false">IF(D143&gt;=hwind,SQRT((G143-vxw)^2+(H143-vyw)^2+I143^2),J143)</f>
        <v>51.8504195837351</v>
      </c>
      <c r="L143" s="1" t="n">
        <f aca="false">J143/1.467</f>
        <v>55.3286630031998</v>
      </c>
      <c r="M143" s="70" t="n">
        <f aca="false">cd0+cdspin*(spin/1000)*EXP(-A143/(tau*146.7/K143))</f>
        <v>0.354644540186364</v>
      </c>
      <c r="N143" s="71" t="n">
        <f aca="false">(romega/K143)*EXP(-A143/(tau*146.7/K143))</f>
        <v>0.45072009658114</v>
      </c>
      <c r="O143" s="71" t="n">
        <f aca="false">cl2_*N143/(cl0+cl1_*N143)</f>
        <v>0.308838940064397</v>
      </c>
      <c r="P143" s="71" t="n">
        <f aca="false">IF(D143&gt;=hwind,vxw,0)</f>
        <v>0</v>
      </c>
      <c r="Q143" s="71" t="n">
        <f aca="false">IF(D143&gt;=hwind,vyw,0)</f>
        <v>29.34</v>
      </c>
      <c r="R143" s="70" t="n">
        <f aca="false">-const*$M143*$K143*(G143-P143)</f>
        <v>-0.255007905806583</v>
      </c>
      <c r="S143" s="70" t="n">
        <f aca="false">-const*$M143*$K143*(H143-Q143)</f>
        <v>-5.11892992906108</v>
      </c>
      <c r="T143" s="70" t="n">
        <f aca="false">-const*$M143*$K143*I143</f>
        <v>0.0130451448267472</v>
      </c>
      <c r="U143" s="72" t="n">
        <f aca="false">omega*EXP(-A143/tau)*30/PI()</f>
        <v>1843.85876824952</v>
      </c>
      <c r="V143" s="70" t="n">
        <f aca="false">const*($O143/omega)*K143*(wy*I143-wz*(H143-Q143))</f>
        <v>1.92678205000091</v>
      </c>
      <c r="W143" s="70" t="n">
        <f aca="false">const*($O143/omega)*K143*(wz*(G143-P143)-wx*I143)</f>
        <v>-0.0859902855047207</v>
      </c>
      <c r="X143" s="70" t="n">
        <f aca="false">const*($O143/omega)*K143*(wx*(H143-Q143)-wy*(G143-P143))</f>
        <v>3.92225690993595</v>
      </c>
      <c r="Y143" s="70" t="n">
        <f aca="false">R143+V143</f>
        <v>1.67177414419432</v>
      </c>
      <c r="Z143" s="70" t="n">
        <f aca="false">S143+W143</f>
        <v>-5.2049202145658</v>
      </c>
      <c r="AA143" s="70" t="n">
        <f aca="false">T143+X143-32.174</f>
        <v>-28.2386979452373</v>
      </c>
      <c r="AB143" s="0" t="n">
        <f aca="false">IF(($D143-height)*($D144-height)&lt;0,1,0)</f>
        <v>0</v>
      </c>
    </row>
    <row r="144" customFormat="false" ht="12.75" hidden="false" customHeight="false" outlineLevel="0" collapsed="false">
      <c r="A144" s="0" t="n">
        <f aca="false">A143+dt</f>
        <v>1.12</v>
      </c>
      <c r="B144" s="70" t="n">
        <f aca="false">B143+G143*dt+0.5*Y143*dt*dt</f>
        <v>1.61185204892496</v>
      </c>
      <c r="C144" s="70" t="n">
        <f aca="false">C143+H143*dt+0.5*Z143*dt*dt</f>
        <v>95.9921997390814</v>
      </c>
      <c r="D144" s="70" t="n">
        <f aca="false">D143+I143*dt+0.5*AA143*dt*dt</f>
        <v>19.7497465621711</v>
      </c>
      <c r="E144" s="1" t="n">
        <f aca="false">SQRT(B144^2+C144^2)</f>
        <v>96.0057314839865</v>
      </c>
      <c r="F144" s="1" t="n">
        <f aca="false">ATAN2(C144,B144)*180/PI()</f>
        <v>0.961991095276025</v>
      </c>
      <c r="G144" s="69" t="n">
        <f aca="false">G143+Y143*dt</f>
        <v>2.59652406009139</v>
      </c>
      <c r="H144" s="69" t="n">
        <f aca="false">H143+Z143*dt</f>
        <v>81.0739836031738</v>
      </c>
      <c r="I144" s="69" t="n">
        <f aca="false">I143+AA143*dt</f>
        <v>-0.41435915084562</v>
      </c>
      <c r="J144" s="1" t="n">
        <f aca="false">SQRT(G144^2+H144^2+I144^2)</f>
        <v>81.1166101855114</v>
      </c>
      <c r="K144" s="1" t="n">
        <f aca="false">IF(D144&gt;=hwind,SQRT((G144-vxw)^2+(H144-vyw)^2+I144^2),J144)</f>
        <v>51.8007595519021</v>
      </c>
      <c r="L144" s="1" t="n">
        <f aca="false">J144/1.467</f>
        <v>55.2942128053929</v>
      </c>
      <c r="M144" s="70" t="n">
        <f aca="false">cd0+cdspin*(spin/1000)*EXP(-A144/(tau*146.7/K144))</f>
        <v>0.354644523196709</v>
      </c>
      <c r="N144" s="71" t="n">
        <f aca="false">(romega/K144)*EXP(-A144/(tau*146.7/K144))</f>
        <v>0.451152047783311</v>
      </c>
      <c r="O144" s="71" t="n">
        <f aca="false">cl2_*N144/(cl0+cl1_*N144)</f>
        <v>0.308944443792393</v>
      </c>
      <c r="P144" s="71" t="n">
        <f aca="false">IF(D144&gt;=hwind,vxw,0)</f>
        <v>0</v>
      </c>
      <c r="Q144" s="71" t="n">
        <f aca="false">IF(D144&gt;=hwind,vyw,0)</f>
        <v>29.34</v>
      </c>
      <c r="R144" s="70" t="n">
        <f aca="false">-const*$M144*$K144*(G144-P144)</f>
        <v>-0.256414585753549</v>
      </c>
      <c r="S144" s="70" t="n">
        <f aca="false">-const*$M144*$K144*(H144-Q144)</f>
        <v>-5.1088869842869</v>
      </c>
      <c r="T144" s="70" t="n">
        <f aca="false">-const*$M144*$K144*I144</f>
        <v>0.0409192164441305</v>
      </c>
      <c r="U144" s="72" t="n">
        <f aca="false">omega*EXP(-A144/tau)*30/PI()</f>
        <v>1843.85692439168</v>
      </c>
      <c r="V144" s="70" t="n">
        <f aca="false">const*($O144/omega)*K144*(wy*I144-wz*(H144-Q144))</f>
        <v>1.91983177074218</v>
      </c>
      <c r="W144" s="70" t="n">
        <f aca="false">const*($O144/omega)*K144*(wz*(G144-P144)-wx*I144)</f>
        <v>-0.0649942044503839</v>
      </c>
      <c r="X144" s="70" t="n">
        <f aca="false">const*($O144/omega)*K144*(wx*(H144-Q144)-wy*(G144-P144))</f>
        <v>3.91563761391848</v>
      </c>
      <c r="Y144" s="70" t="n">
        <f aca="false">R144+V144</f>
        <v>1.66341718498863</v>
      </c>
      <c r="Z144" s="70" t="n">
        <f aca="false">S144+W144</f>
        <v>-5.17388118873729</v>
      </c>
      <c r="AA144" s="70" t="n">
        <f aca="false">T144+X144-32.174</f>
        <v>-28.2174431696374</v>
      </c>
      <c r="AB144" s="0" t="n">
        <f aca="false">IF(($D144-height)*($D145-height)&lt;0,1,0)</f>
        <v>0</v>
      </c>
    </row>
    <row r="145" customFormat="false" ht="12.75" hidden="false" customHeight="false" outlineLevel="0" collapsed="false">
      <c r="A145" s="0" t="n">
        <f aca="false">A144+dt</f>
        <v>1.13</v>
      </c>
      <c r="B145" s="70" t="n">
        <f aca="false">B144+G144*dt+0.5*Y144*dt*dt</f>
        <v>1.63790046038513</v>
      </c>
      <c r="C145" s="70" t="n">
        <f aca="false">C144+H144*dt+0.5*Z144*dt*dt</f>
        <v>96.8026808810537</v>
      </c>
      <c r="D145" s="70" t="n">
        <f aca="false">D144+I144*dt+0.5*AA144*dt*dt</f>
        <v>19.7441920985042</v>
      </c>
      <c r="E145" s="1" t="n">
        <f aca="false">SQRT(B145^2+C145^2)</f>
        <v>96.8165365197353</v>
      </c>
      <c r="F145" s="1" t="n">
        <f aca="false">ATAN2(C145,B145)*180/PI()</f>
        <v>0.969351559701543</v>
      </c>
      <c r="G145" s="69" t="n">
        <f aca="false">G144+Y144*dt</f>
        <v>2.61315823194127</v>
      </c>
      <c r="H145" s="69" t="n">
        <f aca="false">H144+Z144*dt</f>
        <v>81.0222447912864</v>
      </c>
      <c r="I145" s="69" t="n">
        <f aca="false">I144+AA144*dt</f>
        <v>-0.696533582541994</v>
      </c>
      <c r="J145" s="1" t="n">
        <f aca="false">SQRT(G145^2+H145^2+I145^2)</f>
        <v>81.0673664676231</v>
      </c>
      <c r="K145" s="1" t="n">
        <f aca="false">IF(D145&gt;=hwind,SQRT((G145-vxw)^2+(H145-vyw)^2+I145^2),J145)</f>
        <v>51.7529533615543</v>
      </c>
      <c r="L145" s="1" t="n">
        <f aca="false">J145/1.467</f>
        <v>55.2606451722039</v>
      </c>
      <c r="M145" s="70" t="n">
        <f aca="false">cd0+cdspin*(spin/1000)*EXP(-A145/(tau*146.7/K145))</f>
        <v>0.354644506166625</v>
      </c>
      <c r="N145" s="71" t="n">
        <f aca="false">(romega/K145)*EXP(-A145/(tau*146.7/K145))</f>
        <v>0.451568651430874</v>
      </c>
      <c r="O145" s="71" t="n">
        <f aca="false">cl2_*N145/(cl0+cl1_*N145)</f>
        <v>0.30904607580003</v>
      </c>
      <c r="P145" s="71" t="n">
        <f aca="false">IF(D145&gt;=hwind,vxw,0)</f>
        <v>0</v>
      </c>
      <c r="Q145" s="71" t="n">
        <f aca="false">IF(D145&gt;=hwind,vyw,0)</f>
        <v>29.34</v>
      </c>
      <c r="R145" s="70" t="n">
        <f aca="false">-const*$M145*$K145*(G145-P145)</f>
        <v>-0.257819090629822</v>
      </c>
      <c r="S145" s="70" t="n">
        <f aca="false">-const*$M145*$K145*(H145-Q145)</f>
        <v>-5.09906717125913</v>
      </c>
      <c r="T145" s="70" t="n">
        <f aca="false">-const*$M145*$K145*I145</f>
        <v>0.0687213091993675</v>
      </c>
      <c r="U145" s="72" t="n">
        <f aca="false">omega*EXP(-A145/tau)*30/PI()</f>
        <v>1843.85508053567</v>
      </c>
      <c r="V145" s="70" t="n">
        <f aca="false">const*($O145/omega)*K145*(wy*I145-wz*(H145-Q145))</f>
        <v>1.91294632898863</v>
      </c>
      <c r="W145" s="70" t="n">
        <f aca="false">const*($O145/omega)*K145*(wz*(G145-P145)-wx*I145)</f>
        <v>-0.0440380711723336</v>
      </c>
      <c r="X145" s="70" t="n">
        <f aca="false">const*($O145/omega)*K145*(wx*(H145-Q145)-wy*(G145-P145))</f>
        <v>3.90913681786432</v>
      </c>
      <c r="Y145" s="70" t="n">
        <f aca="false">R145+V145</f>
        <v>1.65512723835881</v>
      </c>
      <c r="Z145" s="70" t="n">
        <f aca="false">S145+W145</f>
        <v>-5.14310524243146</v>
      </c>
      <c r="AA145" s="70" t="n">
        <f aca="false">T145+X145-32.174</f>
        <v>-28.1961418729363</v>
      </c>
      <c r="AB145" s="0" t="n">
        <f aca="false">IF(($D145-height)*($D146-height)&lt;0,1,0)</f>
        <v>0</v>
      </c>
    </row>
    <row r="146" customFormat="false" ht="12.75" hidden="false" customHeight="false" outlineLevel="0" collapsed="false">
      <c r="A146" s="0" t="n">
        <f aca="false">A145+dt</f>
        <v>1.14</v>
      </c>
      <c r="B146" s="70" t="n">
        <f aca="false">B145+G145*dt+0.5*Y145*dt*dt</f>
        <v>1.66411479906646</v>
      </c>
      <c r="C146" s="70" t="n">
        <f aca="false">C145+H145*dt+0.5*Z145*dt*dt</f>
        <v>97.6126461737044</v>
      </c>
      <c r="D146" s="70" t="n">
        <f aca="false">D145+I145*dt+0.5*AA145*dt*dt</f>
        <v>19.7358169555851</v>
      </c>
      <c r="E146" s="1" t="n">
        <f aca="false">SQRT(B146^2+C146^2)</f>
        <v>97.6268301805261</v>
      </c>
      <c r="F146" s="1" t="n">
        <f aca="false">ATAN2(C146,B146)*180/PI()</f>
        <v>0.976692291284615</v>
      </c>
      <c r="G146" s="69" t="n">
        <f aca="false">G145+Y145*dt</f>
        <v>2.62970950432486</v>
      </c>
      <c r="H146" s="69" t="n">
        <f aca="false">H145+Z145*dt</f>
        <v>80.9708137388621</v>
      </c>
      <c r="I146" s="69" t="n">
        <f aca="false">I145+AA145*dt</f>
        <v>-0.978495001271357</v>
      </c>
      <c r="J146" s="1" t="n">
        <f aca="false">SQRT(G146^2+H146^2+I146^2)</f>
        <v>81.019414352846</v>
      </c>
      <c r="K146" s="1" t="n">
        <f aca="false">IF(D146&gt;=hwind,SQRT((G146-vxw)^2+(H146-vyw)^2+I146^2),J146)</f>
        <v>51.7069990608788</v>
      </c>
      <c r="L146" s="1" t="n">
        <f aca="false">J146/1.467</f>
        <v>55.2279579774001</v>
      </c>
      <c r="M146" s="70" t="n">
        <f aca="false">cd0+cdspin*(spin/1000)*EXP(-A146/(tau*146.7/K146))</f>
        <v>0.354644489094152</v>
      </c>
      <c r="N146" s="71" t="n">
        <f aca="false">(romega/K146)*EXP(-A146/(tau*146.7/K146))</f>
        <v>0.451969837189725</v>
      </c>
      <c r="O146" s="71" t="n">
        <f aca="false">cl2_*N146/(cl0+cl1_*N146)</f>
        <v>0.309143832520355</v>
      </c>
      <c r="P146" s="71" t="n">
        <f aca="false">IF(D146&gt;=hwind,vxw,0)</f>
        <v>0</v>
      </c>
      <c r="Q146" s="71" t="n">
        <f aca="false">IF(D146&gt;=hwind,vyw,0)</f>
        <v>29.34</v>
      </c>
      <c r="R146" s="70" t="n">
        <f aca="false">-const*$M146*$K146*(G146-P146)</f>
        <v>-0.259221675918723</v>
      </c>
      <c r="S146" s="70" t="n">
        <f aca="false">-const*$M146*$K146*(H146-Q146)</f>
        <v>-5.08946940505178</v>
      </c>
      <c r="T146" s="70" t="n">
        <f aca="false">-const*$M146*$K146*I146</f>
        <v>0.096454423460273</v>
      </c>
      <c r="U146" s="72" t="n">
        <f aca="false">omega*EXP(-A146/tau)*30/PI()</f>
        <v>1843.85323668151</v>
      </c>
      <c r="V146" s="70" t="n">
        <f aca="false">const*($O146/omega)*K146*(wy*I146-wz*(H146-Q146))</f>
        <v>1.90612525703337</v>
      </c>
      <c r="W146" s="70" t="n">
        <f aca="false">const*($O146/omega)*K146*(wz*(G146-P146)-wx*I146)</f>
        <v>-0.0231205025472807</v>
      </c>
      <c r="X146" s="70" t="n">
        <f aca="false">const*($O146/omega)*K146*(wx*(H146-Q146)-wy*(G146-P146))</f>
        <v>3.90275406550364</v>
      </c>
      <c r="Y146" s="70" t="n">
        <f aca="false">R146+V146</f>
        <v>1.64690358111464</v>
      </c>
      <c r="Z146" s="70" t="n">
        <f aca="false">S146+W146</f>
        <v>-5.11258990759906</v>
      </c>
      <c r="AA146" s="70" t="n">
        <f aca="false">T146+X146-32.174</f>
        <v>-28.1747915110361</v>
      </c>
      <c r="AB146" s="0" t="n">
        <f aca="false">IF(($D146-height)*($D147-height)&lt;0,1,0)</f>
        <v>0</v>
      </c>
    </row>
    <row r="147" customFormat="false" ht="12.75" hidden="false" customHeight="false" outlineLevel="0" collapsed="false">
      <c r="A147" s="0" t="n">
        <f aca="false">A146+dt</f>
        <v>1.15</v>
      </c>
      <c r="B147" s="70" t="n">
        <f aca="false">B146+G146*dt+0.5*Y146*dt*dt</f>
        <v>1.69049423928876</v>
      </c>
      <c r="C147" s="70" t="n">
        <f aca="false">C146+H146*dt+0.5*Z146*dt*dt</f>
        <v>98.4220986815977</v>
      </c>
      <c r="D147" s="70" t="n">
        <f aca="false">D146+I146*dt+0.5*AA146*dt*dt</f>
        <v>19.7246232659969</v>
      </c>
      <c r="E147" s="1" t="n">
        <f aca="false">SQRT(B147^2+C147^2)</f>
        <v>98.4366155435223</v>
      </c>
      <c r="F147" s="1" t="n">
        <f aca="false">ATAN2(C147,B147)*180/PI()</f>
        <v>0.984013380690378</v>
      </c>
      <c r="G147" s="69" t="n">
        <f aca="false">G146+Y146*dt</f>
        <v>2.64617854013601</v>
      </c>
      <c r="H147" s="69" t="n">
        <f aca="false">H146+Z146*dt</f>
        <v>80.9196878397861</v>
      </c>
      <c r="I147" s="69" t="n">
        <f aca="false">I146+AA146*dt</f>
        <v>-1.26024291638172</v>
      </c>
      <c r="J147" s="1" t="n">
        <f aca="false">SQRT(G147^2+H147^2+I147^2)</f>
        <v>80.9727506829488</v>
      </c>
      <c r="K147" s="1" t="n">
        <f aca="false">IF(D147&gt;=hwind,SQRT((G147-vxw)^2+(H147-vyw)^2+I147^2),J147)</f>
        <v>51.6628945252232</v>
      </c>
      <c r="L147" s="1" t="n">
        <f aca="false">J147/1.467</f>
        <v>55.1961490681314</v>
      </c>
      <c r="M147" s="70" t="n">
        <f aca="false">cd0+cdspin*(spin/1000)*EXP(-A147/(tau*146.7/K147))</f>
        <v>0.354644471977341</v>
      </c>
      <c r="N147" s="71" t="n">
        <f aca="false">(romega/K147)*EXP(-A147/(tau*146.7/K147))</f>
        <v>0.452355539361687</v>
      </c>
      <c r="O147" s="71" t="n">
        <f aca="false">cl2_*N147/(cl0+cl1_*N147)</f>
        <v>0.309237711051916</v>
      </c>
      <c r="P147" s="71" t="n">
        <f aca="false">IF(D147&gt;=hwind,vxw,0)</f>
        <v>0</v>
      </c>
      <c r="Q147" s="71" t="n">
        <f aca="false">IF(D147&gt;=hwind,vyw,0)</f>
        <v>29.34</v>
      </c>
      <c r="R147" s="70" t="n">
        <f aca="false">-const*$M147*$K147*(G147-P147)</f>
        <v>-0.260622593276754</v>
      </c>
      <c r="S147" s="70" t="n">
        <f aca="false">-const*$M147*$K147*(H147-Q147)</f>
        <v>-5.08009259440203</v>
      </c>
      <c r="T147" s="70" t="n">
        <f aca="false">-const*$M147*$K147*I147</f>
        <v>0.124121548128488</v>
      </c>
      <c r="U147" s="72" t="n">
        <f aca="false">omega*EXP(-A147/tau)*30/PI()</f>
        <v>1843.8513928292</v>
      </c>
      <c r="V147" s="70" t="n">
        <f aca="false">const*($O147/omega)*K147*(wy*I147-wz*(H147-Q147))</f>
        <v>1.89936808271609</v>
      </c>
      <c r="W147" s="70" t="n">
        <f aca="false">const*($O147/omega)*K147*(wz*(G147-P147)-wx*I147)</f>
        <v>-0.00224011702435376</v>
      </c>
      <c r="X147" s="70" t="n">
        <f aca="false">const*($O147/omega)*K147*(wx*(H147-Q147)-wy*(G147-P147))</f>
        <v>3.8964888908564</v>
      </c>
      <c r="Y147" s="70" t="n">
        <f aca="false">R147+V147</f>
        <v>1.63874548943934</v>
      </c>
      <c r="Z147" s="70" t="n">
        <f aca="false">S147+W147</f>
        <v>-5.08233271142638</v>
      </c>
      <c r="AA147" s="70" t="n">
        <f aca="false">T147+X147-32.174</f>
        <v>-28.1533895610151</v>
      </c>
      <c r="AB147" s="0" t="n">
        <f aca="false">IF(($D147-height)*($D148-height)&lt;0,1,0)</f>
        <v>0</v>
      </c>
    </row>
    <row r="148" customFormat="false" ht="12.75" hidden="false" customHeight="false" outlineLevel="0" collapsed="false">
      <c r="A148" s="0" t="n">
        <f aca="false">A147+dt</f>
        <v>1.16</v>
      </c>
      <c r="B148" s="70" t="n">
        <f aca="false">B147+G147*dt+0.5*Y147*dt*dt</f>
        <v>1.71703796196459</v>
      </c>
      <c r="C148" s="70" t="n">
        <f aca="false">C147+H147*dt+0.5*Z147*dt*dt</f>
        <v>99.23104144336</v>
      </c>
      <c r="D148" s="70" t="n">
        <f aca="false">D147+I147*dt+0.5*AA147*dt*dt</f>
        <v>19.710613167355</v>
      </c>
      <c r="E148" s="1" t="n">
        <f aca="false">SQRT(B148^2+C148^2)</f>
        <v>99.245895659703</v>
      </c>
      <c r="F148" s="1" t="n">
        <f aca="false">ATAN2(C148,B148)*180/PI()</f>
        <v>0.991314918177789</v>
      </c>
      <c r="G148" s="69" t="n">
        <f aca="false">G147+Y147*dt</f>
        <v>2.6625659950304</v>
      </c>
      <c r="H148" s="69" t="n">
        <f aca="false">H147+Z147*dt</f>
        <v>80.8688645126718</v>
      </c>
      <c r="I148" s="69" t="n">
        <f aca="false">I147+AA147*dt</f>
        <v>-1.54177681199187</v>
      </c>
      <c r="J148" s="1" t="n">
        <f aca="false">SQRT(G148^2+H148^2+I148^2)</f>
        <v>80.9273722604704</v>
      </c>
      <c r="K148" s="1" t="n">
        <f aca="false">IF(D148&gt;=hwind,SQRT((G148-vxw)^2+(H148-vyw)^2+I148^2),J148)</f>
        <v>51.6206374561684</v>
      </c>
      <c r="L148" s="1" t="n">
        <f aca="false">J148/1.467</f>
        <v>55.165216264806</v>
      </c>
      <c r="M148" s="70" t="n">
        <f aca="false">cd0+cdspin*(spin/1000)*EXP(-A148/(tau*146.7/K148))</f>
        <v>0.354644454814254</v>
      </c>
      <c r="N148" s="71" t="n">
        <f aca="false">(romega/K148)*EXP(-A148/(tau*146.7/K148))</f>
        <v>0.452725696937202</v>
      </c>
      <c r="O148" s="71" t="n">
        <f aca="false">cl2_*N148/(cl0+cl1_*N148)</f>
        <v>0.309327709162181</v>
      </c>
      <c r="P148" s="71" t="n">
        <f aca="false">IF(D148&gt;=hwind,vxw,0)</f>
        <v>0</v>
      </c>
      <c r="Q148" s="71" t="n">
        <f aca="false">IF(D148&gt;=hwind,vyw,0)</f>
        <v>29.34</v>
      </c>
      <c r="R148" s="70" t="n">
        <f aca="false">-const*$M148*$K148*(G148-P148)</f>
        <v>-0.262022090530898</v>
      </c>
      <c r="S148" s="70" t="n">
        <f aca="false">-const*$M148*$K148*(H148-Q148)</f>
        <v>-5.07093564159319</v>
      </c>
      <c r="T148" s="70" t="n">
        <f aca="false">-const*$M148*$K148*I148</f>
        <v>0.151725660195537</v>
      </c>
      <c r="U148" s="72" t="n">
        <f aca="false">omega*EXP(-A148/tau)*30/PI()</f>
        <v>1843.84954897873</v>
      </c>
      <c r="V148" s="70" t="n">
        <f aca="false">const*($O148/omega)*K148*(wy*I148-wz*(H148-Q148))</f>
        <v>1.89267432947396</v>
      </c>
      <c r="W148" s="70" t="n">
        <f aca="false">const*($O148/omega)*K148*(wz*(G148-P148)-wx*I148)</f>
        <v>0.0186044649726593</v>
      </c>
      <c r="X148" s="70" t="n">
        <f aca="false">const*($O148/omega)*K148*(wx*(H148-Q148)-wy*(G148-P148))</f>
        <v>3.89034081819028</v>
      </c>
      <c r="Y148" s="70" t="n">
        <f aca="false">R148+V148</f>
        <v>1.63065223894307</v>
      </c>
      <c r="Z148" s="70" t="n">
        <f aca="false">S148+W148</f>
        <v>-5.05233117662053</v>
      </c>
      <c r="AA148" s="70" t="n">
        <f aca="false">T148+X148-32.174</f>
        <v>-28.1319335216142</v>
      </c>
      <c r="AB148" s="0" t="n">
        <f aca="false">IF(($D148-height)*($D149-height)&lt;0,1,0)</f>
        <v>0</v>
      </c>
    </row>
    <row r="149" customFormat="false" ht="12.75" hidden="false" customHeight="false" outlineLevel="0" collapsed="false">
      <c r="A149" s="0" t="n">
        <f aca="false">A148+dt</f>
        <v>1.17</v>
      </c>
      <c r="B149" s="70" t="n">
        <f aca="false">B148+G148*dt+0.5*Y148*dt*dt</f>
        <v>1.74374515452685</v>
      </c>
      <c r="C149" s="70" t="n">
        <f aca="false">C148+H148*dt+0.5*Z148*dt*dt</f>
        <v>100.039477471928</v>
      </c>
      <c r="D149" s="70" t="n">
        <f aca="false">D148+I148*dt+0.5*AA148*dt*dt</f>
        <v>19.693788802559</v>
      </c>
      <c r="E149" s="1" t="n">
        <f aca="false">SQRT(B149^2+C149^2)</f>
        <v>100.054673554114</v>
      </c>
      <c r="F149" s="1" t="n">
        <f aca="false">ATAN2(C149,B149)*180/PI()</f>
        <v>0.998596993592214</v>
      </c>
      <c r="G149" s="69" t="n">
        <f aca="false">G148+Y148*dt</f>
        <v>2.67887251741983</v>
      </c>
      <c r="H149" s="69" t="n">
        <f aca="false">H148+Z148*dt</f>
        <v>80.8183412009056</v>
      </c>
      <c r="I149" s="69" t="n">
        <f aca="false">I148+AA148*dt</f>
        <v>-1.82309614720801</v>
      </c>
      <c r="J149" s="1" t="n">
        <f aca="false">SQRT(G149^2+H149^2+I149^2)</f>
        <v>80.8832758485495</v>
      </c>
      <c r="K149" s="1" t="n">
        <f aca="false">IF(D149&gt;=hwind,SQRT((G149-vxw)^2+(H149-vyw)^2+I149^2),J149)</f>
        <v>51.5802253806961</v>
      </c>
      <c r="L149" s="1" t="n">
        <f aca="false">J149/1.467</f>
        <v>55.1351573609744</v>
      </c>
      <c r="M149" s="70" t="n">
        <f aca="false">cd0+cdspin*(spin/1000)*EXP(-A149/(tau*146.7/K149))</f>
        <v>0.354644437602961</v>
      </c>
      <c r="N149" s="71" t="n">
        <f aca="false">(romega/K149)*EXP(-A149/(tau*146.7/K149))</f>
        <v>0.453080253644133</v>
      </c>
      <c r="O149" s="71" t="n">
        <f aca="false">cl2_*N149/(cl0+cl1_*N149)</f>
        <v>0.309413825290561</v>
      </c>
      <c r="P149" s="71" t="n">
        <f aca="false">IF(D149&gt;=hwind,vxw,0)</f>
        <v>0</v>
      </c>
      <c r="Q149" s="71" t="n">
        <f aca="false">IF(D149&gt;=hwind,vyw,0)</f>
        <v>29.34</v>
      </c>
      <c r="R149" s="70" t="n">
        <f aca="false">-const*$M149*$K149*(G149-P149)</f>
        <v>-0.263420411676275</v>
      </c>
      <c r="S149" s="70" t="n">
        <f aca="false">-const*$M149*$K149*(H149-Q149)</f>
        <v>-5.06199744234753</v>
      </c>
      <c r="T149" s="70" t="n">
        <f aca="false">-const*$M149*$K149*I149</f>
        <v>0.179269724296366</v>
      </c>
      <c r="U149" s="72" t="n">
        <f aca="false">omega*EXP(-A149/tau)*30/PI()</f>
        <v>1843.8477051301</v>
      </c>
      <c r="V149" s="70" t="n">
        <f aca="false">const*($O149/omega)*K149*(wy*I149-wz*(H149-Q149))</f>
        <v>1.88604351639693</v>
      </c>
      <c r="W149" s="70" t="n">
        <f aca="false">const*($O149/omega)*K149*(wz*(G149-P149)-wx*I149)</f>
        <v>0.039414620641145</v>
      </c>
      <c r="X149" s="70" t="n">
        <f aca="false">const*($O149/omega)*K149*(wx*(H149-Q149)-wy*(G149-P149))</f>
        <v>3.88430936198712</v>
      </c>
      <c r="Y149" s="70" t="n">
        <f aca="false">R149+V149</f>
        <v>1.62262310472066</v>
      </c>
      <c r="Z149" s="70" t="n">
        <f aca="false">S149+W149</f>
        <v>-5.02258282170639</v>
      </c>
      <c r="AA149" s="70" t="n">
        <f aca="false">T149+X149-32.174</f>
        <v>-28.1104209137165</v>
      </c>
      <c r="AB149" s="0" t="n">
        <f aca="false">IF(($D149-height)*($D150-height)&lt;0,1,0)</f>
        <v>0</v>
      </c>
    </row>
    <row r="150" customFormat="false" ht="12.75" hidden="false" customHeight="false" outlineLevel="0" collapsed="false">
      <c r="A150" s="0" t="n">
        <f aca="false">A149+dt</f>
        <v>1.18</v>
      </c>
      <c r="B150" s="70" t="n">
        <f aca="false">B149+G149*dt+0.5*Y149*dt*dt</f>
        <v>1.77061501085628</v>
      </c>
      <c r="C150" s="70" t="n">
        <f aca="false">C149+H149*dt+0.5*Z149*dt*dt</f>
        <v>100.847409754796</v>
      </c>
      <c r="D150" s="70" t="n">
        <f aca="false">D149+I149*dt+0.5*AA149*dt*dt</f>
        <v>19.6741523200412</v>
      </c>
      <c r="E150" s="1" t="n">
        <f aca="false">SQRT(B150^2+C150^2)</f>
        <v>100.862952226119</v>
      </c>
      <c r="F150" s="1" t="n">
        <f aca="false">ATAN2(C150,B150)*180/PI()</f>
        <v>1.00585969635805</v>
      </c>
      <c r="G150" s="69" t="n">
        <f aca="false">G149+Y149*dt</f>
        <v>2.69509874846704</v>
      </c>
      <c r="H150" s="69" t="n">
        <f aca="false">H149+Z149*dt</f>
        <v>80.7681153726886</v>
      </c>
      <c r="I150" s="69" t="n">
        <f aca="false">I149+AA149*dt</f>
        <v>-2.10420035634518</v>
      </c>
      <c r="J150" s="1" t="n">
        <f aca="false">SQRT(G150^2+H150^2+I150^2)</f>
        <v>80.8404581707672</v>
      </c>
      <c r="K150" s="1" t="n">
        <f aca="false">IF(D150&gt;=hwind,SQRT((G150-vxw)^2+(H150-vyw)^2+I150^2),J150)</f>
        <v>51.5416556504561</v>
      </c>
      <c r="L150" s="1" t="n">
        <f aca="false">J150/1.467</f>
        <v>55.1059701232223</v>
      </c>
      <c r="M150" s="70" t="n">
        <f aca="false">cd0+cdspin*(spin/1000)*EXP(-A150/(tau*146.7/K150))</f>
        <v>0.354644420341546</v>
      </c>
      <c r="N150" s="71" t="n">
        <f aca="false">(romega/K150)*EXP(-A150/(tau*146.7/K150))</f>
        <v>0.453419157992593</v>
      </c>
      <c r="O150" s="71" t="n">
        <f aca="false">cl2_*N150/(cl0+cl1_*N150)</f>
        <v>0.309496058551028</v>
      </c>
      <c r="P150" s="71" t="n">
        <f aca="false">IF(D150&gt;=hwind,vxw,0)</f>
        <v>0</v>
      </c>
      <c r="Q150" s="71" t="n">
        <f aca="false">IF(D150&gt;=hwind,vyw,0)</f>
        <v>29.34</v>
      </c>
      <c r="R150" s="70" t="n">
        <f aca="false">-const*$M150*$K150*(G150-P150)</f>
        <v>-0.26481779687416</v>
      </c>
      <c r="S150" s="70" t="n">
        <f aca="false">-const*$M150*$K150*(H150-Q150)</f>
        <v>-5.05327688572895</v>
      </c>
      <c r="T150" s="70" t="n">
        <f aca="false">-const*$M150*$K150*I150</f>
        <v>0.206756692260757</v>
      </c>
      <c r="U150" s="72" t="n">
        <f aca="false">omega*EXP(-A150/tau)*30/PI()</f>
        <v>1843.84586128332</v>
      </c>
      <c r="V150" s="70" t="n">
        <f aca="false">const*($O150/omega)*K150*(wy*I150-wz*(H150-Q150))</f>
        <v>1.87947515828745</v>
      </c>
      <c r="W150" s="70" t="n">
        <f aca="false">const*($O150/omega)*K150*(wz*(G150-P150)-wx*I150)</f>
        <v>0.0601917243939269</v>
      </c>
      <c r="X150" s="70" t="n">
        <f aca="false">const*($O150/omega)*K150*(wx*(H150-Q150)-wy*(G150-P150))</f>
        <v>3.87839402691776</v>
      </c>
      <c r="Y150" s="70" t="n">
        <f aca="false">R150+V150</f>
        <v>1.61465736141329</v>
      </c>
      <c r="Z150" s="70" t="n">
        <f aca="false">S150+W150</f>
        <v>-4.99308516133502</v>
      </c>
      <c r="AA150" s="70" t="n">
        <f aca="false">T150+X150-32.174</f>
        <v>-28.0888492808215</v>
      </c>
      <c r="AB150" s="0" t="n">
        <f aca="false">IF(($D150-height)*($D151-height)&lt;0,1,0)</f>
        <v>0</v>
      </c>
    </row>
    <row r="151" customFormat="false" ht="12.75" hidden="false" customHeight="false" outlineLevel="0" collapsed="false">
      <c r="A151" s="0" t="n">
        <f aca="false">A150+dt</f>
        <v>1.19</v>
      </c>
      <c r="B151" s="70" t="n">
        <f aca="false">B150+G150*dt+0.5*Y150*dt*dt</f>
        <v>1.79764673120902</v>
      </c>
      <c r="C151" s="70" t="n">
        <f aca="false">C150+H150*dt+0.5*Z150*dt*dt</f>
        <v>101.654841254265</v>
      </c>
      <c r="D151" s="70" t="n">
        <f aca="false">D150+I150*dt+0.5*AA150*dt*dt</f>
        <v>19.6517058740137</v>
      </c>
      <c r="E151" s="1" t="n">
        <f aca="false">SQRT(B151^2+C151^2)</f>
        <v>101.670734649652</v>
      </c>
      <c r="F151" s="1" t="n">
        <f aca="false">ATAN2(C151,B151)*180/PI()</f>
        <v>1.01310311547141</v>
      </c>
      <c r="G151" s="69" t="n">
        <f aca="false">G150+Y150*dt</f>
        <v>2.71124532208117</v>
      </c>
      <c r="H151" s="69" t="n">
        <f aca="false">H150+Z150*dt</f>
        <v>80.7181845210752</v>
      </c>
      <c r="I151" s="69" t="n">
        <f aca="false">I150+AA150*dt</f>
        <v>-2.38508884915339</v>
      </c>
      <c r="J151" s="1" t="n">
        <f aca="false">SQRT(G151^2+H151^2+I151^2)</f>
        <v>80.7989159110022</v>
      </c>
      <c r="K151" s="1" t="n">
        <f aca="false">IF(D151&gt;=hwind,SQRT((G151-vxw)^2+(H151-vyw)^2+I151^2),J151)</f>
        <v>51.5049254411315</v>
      </c>
      <c r="L151" s="1" t="n">
        <f aca="false">J151/1.467</f>
        <v>55.0776522910717</v>
      </c>
      <c r="M151" s="70" t="n">
        <f aca="false">cd0+cdspin*(spin/1000)*EXP(-A151/(tau*146.7/K151))</f>
        <v>0.354644403028105</v>
      </c>
      <c r="N151" s="71" t="n">
        <f aca="false">(romega/K151)*EXP(-A151/(tau*146.7/K151))</f>
        <v>0.45374236331573</v>
      </c>
      <c r="O151" s="71" t="n">
        <f aca="false">cl2_*N151/(cl0+cl1_*N151)</f>
        <v>0.309574408734342</v>
      </c>
      <c r="P151" s="71" t="n">
        <f aca="false">IF(D151&gt;=hwind,vxw,0)</f>
        <v>0</v>
      </c>
      <c r="Q151" s="71" t="n">
        <f aca="false">IF(D151&gt;=hwind,vyw,0)</f>
        <v>29.34</v>
      </c>
      <c r="R151" s="70" t="n">
        <f aca="false">-const*$M151*$K151*(G151-P151)</f>
        <v>-0.26621448245041</v>
      </c>
      <c r="S151" s="70" t="n">
        <f aca="false">-const*$M151*$K151*(H151-Q151)</f>
        <v>-5.04477285405536</v>
      </c>
      <c r="T151" s="70" t="n">
        <f aca="false">-const*$M151*$K151*I151</f>
        <v>0.234189502663014</v>
      </c>
      <c r="U151" s="72" t="n">
        <f aca="false">omega*EXP(-A151/tau)*30/PI()</f>
        <v>1843.84401743838</v>
      </c>
      <c r="V151" s="70" t="n">
        <f aca="false">const*($O151/omega)*K151*(wy*I151-wz*(H151-Q151))</f>
        <v>1.87296876572458</v>
      </c>
      <c r="W151" s="70" t="n">
        <f aca="false">const*($O151/omega)*K151*(wz*(G151-P151)-wx*I151)</f>
        <v>0.0809371474523146</v>
      </c>
      <c r="X151" s="70" t="n">
        <f aca="false">const*($O151/omega)*K151*(wx*(H151-Q151)-wy*(G151-P151))</f>
        <v>3.87259430782546</v>
      </c>
      <c r="Y151" s="70" t="n">
        <f aca="false">R151+V151</f>
        <v>1.60675428327417</v>
      </c>
      <c r="Z151" s="70" t="n">
        <f aca="false">S151+W151</f>
        <v>-4.96383570660305</v>
      </c>
      <c r="AA151" s="70" t="n">
        <f aca="false">T151+X151-32.174</f>
        <v>-28.0672161895115</v>
      </c>
      <c r="AB151" s="0" t="n">
        <f aca="false">IF(($D151-height)*($D152-height)&lt;0,1,0)</f>
        <v>0</v>
      </c>
    </row>
    <row r="152" customFormat="false" ht="12.75" hidden="false" customHeight="false" outlineLevel="0" collapsed="false">
      <c r="A152" s="0" t="n">
        <f aca="false">A151+dt</f>
        <v>1.2</v>
      </c>
      <c r="B152" s="70" t="n">
        <f aca="false">B151+G151*dt+0.5*Y151*dt*dt</f>
        <v>1.824839522144</v>
      </c>
      <c r="C152" s="70" t="n">
        <f aca="false">C151+H151*dt+0.5*Z151*dt*dt</f>
        <v>102.46177490769</v>
      </c>
      <c r="D152" s="70" t="n">
        <f aca="false">D151+I151*dt+0.5*AA151*dt*dt</f>
        <v>19.6264516247127</v>
      </c>
      <c r="E152" s="1" t="n">
        <f aca="false">SQRT(B152^2+C152^2)</f>
        <v>102.478023773469</v>
      </c>
      <c r="F152" s="1" t="n">
        <f aca="false">ATAN2(C152,B152)*180/PI()</f>
        <v>1.02032733949287</v>
      </c>
      <c r="G152" s="69" t="n">
        <f aca="false">G151+Y151*dt</f>
        <v>2.72731286491391</v>
      </c>
      <c r="H152" s="69" t="n">
        <f aca="false">H151+Z151*dt</f>
        <v>80.6685461640092</v>
      </c>
      <c r="I152" s="69" t="n">
        <f aca="false">I151+AA151*dt</f>
        <v>-2.66576101104851</v>
      </c>
      <c r="J152" s="1" t="n">
        <f aca="false">SQRT(G152^2+H152^2+I152^2)</f>
        <v>80.7586457132983</v>
      </c>
      <c r="K152" s="1" t="n">
        <f aca="false">IF(D152&gt;=hwind,SQRT((G152-vxw)^2+(H152-vyw)^2+I152^2),J152)</f>
        <v>51.4700317519037</v>
      </c>
      <c r="L152" s="1" t="n">
        <f aca="false">J152/1.467</f>
        <v>55.0502015768904</v>
      </c>
      <c r="M152" s="70" t="n">
        <f aca="false">cd0+cdspin*(spin/1000)*EXP(-A152/(tau*146.7/K152))</f>
        <v>0.354644385660743</v>
      </c>
      <c r="N152" s="71" t="n">
        <f aca="false">(romega/K152)*EXP(-A152/(tau*146.7/K152))</f>
        <v>0.454049827806405</v>
      </c>
      <c r="O152" s="71" t="n">
        <f aca="false">cl2_*N152/(cl0+cl1_*N152)</f>
        <v>0.309648876309855</v>
      </c>
      <c r="P152" s="71" t="n">
        <f aca="false">IF(D152&gt;=hwind,vxw,0)</f>
        <v>0</v>
      </c>
      <c r="Q152" s="71" t="n">
        <f aca="false">IF(D152&gt;=hwind,vyw,0)</f>
        <v>29.34</v>
      </c>
      <c r="R152" s="70" t="n">
        <f aca="false">-const*$M152*$K152*(G152-P152)</f>
        <v>-0.267610700894298</v>
      </c>
      <c r="S152" s="70" t="n">
        <f aca="false">-const*$M152*$K152*(H152-Q152)</f>
        <v>-5.03648422282107</v>
      </c>
      <c r="T152" s="70" t="n">
        <f aca="false">-const*$M152*$K152*I152</f>
        <v>0.261571080370313</v>
      </c>
      <c r="U152" s="72" t="n">
        <f aca="false">omega*EXP(-A152/tau)*30/PI()</f>
        <v>1843.84217359528</v>
      </c>
      <c r="V152" s="70" t="n">
        <f aca="false">const*($O152/omega)*K152*(wy*I152-wz*(H152-Q152))</f>
        <v>1.86652384513236</v>
      </c>
      <c r="W152" s="70" t="n">
        <f aca="false">const*($O152/omega)*K152*(wz*(G152-P152)-wx*I152)</f>
        <v>0.101652257438296</v>
      </c>
      <c r="X152" s="70" t="n">
        <f aca="false">const*($O152/omega)*K152*(wx*(H152-Q152)-wy*(G152-P152))</f>
        <v>3.86690968971781</v>
      </c>
      <c r="Y152" s="70" t="n">
        <f aca="false">R152+V152</f>
        <v>1.59891314423806</v>
      </c>
      <c r="Z152" s="70" t="n">
        <f aca="false">S152+W152</f>
        <v>-4.93483196538277</v>
      </c>
      <c r="AA152" s="70" t="n">
        <f aca="false">T152+X152-32.174</f>
        <v>-28.0455192299119</v>
      </c>
      <c r="AB152" s="0" t="n">
        <f aca="false">IF(($D152-height)*($D153-height)&lt;0,1,0)</f>
        <v>0</v>
      </c>
    </row>
    <row r="153" customFormat="false" ht="12.75" hidden="false" customHeight="false" outlineLevel="0" collapsed="false">
      <c r="A153" s="0" t="n">
        <f aca="false">A152+dt</f>
        <v>1.21</v>
      </c>
      <c r="B153" s="70" t="n">
        <f aca="false">B152+G152*dt+0.5*Y152*dt*dt</f>
        <v>1.85219259645035</v>
      </c>
      <c r="C153" s="70" t="n">
        <f aca="false">C152+H152*dt+0.5*Z152*dt*dt</f>
        <v>103.268213627732</v>
      </c>
      <c r="D153" s="70" t="n">
        <f aca="false">D152+I152*dt+0.5*AA152*dt*dt</f>
        <v>19.5983917386408</v>
      </c>
      <c r="E153" s="1" t="n">
        <f aca="false">SQRT(B153^2+C153^2)</f>
        <v>103.284822521401</v>
      </c>
      <c r="F153" s="1" t="n">
        <f aca="false">ATAN2(C153,B153)*180/PI()</f>
        <v>1.02753245654028</v>
      </c>
      <c r="G153" s="69" t="n">
        <f aca="false">G152+Y152*dt</f>
        <v>2.74330199635629</v>
      </c>
      <c r="H153" s="69" t="n">
        <f aca="false">H152+Z152*dt</f>
        <v>80.6191978443554</v>
      </c>
      <c r="I153" s="69" t="n">
        <f aca="false">I152+AA152*dt</f>
        <v>-2.94621620334763</v>
      </c>
      <c r="J153" s="1" t="n">
        <f aca="false">SQRT(G153^2+H153^2+I153^2)</f>
        <v>80.7196441817442</v>
      </c>
      <c r="K153" s="1" t="n">
        <f aca="false">IF(D153&gt;=hwind,SQRT((G153-vxw)^2+(H153-vyw)^2+I153^2),J153)</f>
        <v>51.4369714050178</v>
      </c>
      <c r="L153" s="1" t="n">
        <f aca="false">J153/1.467</f>
        <v>55.0236156658106</v>
      </c>
      <c r="M153" s="70" t="n">
        <f aca="false">cd0+cdspin*(spin/1000)*EXP(-A153/(tau*146.7/K153))</f>
        <v>0.35464436823758</v>
      </c>
      <c r="N153" s="71" t="n">
        <f aca="false">(romega/K153)*EXP(-A153/(tau*146.7/K153))</f>
        <v>0.454341514549698</v>
      </c>
      <c r="O153" s="71" t="n">
        <f aca="false">cl2_*N153/(cl0+cl1_*N153)</f>
        <v>0.309719462426918</v>
      </c>
      <c r="P153" s="71" t="n">
        <f aca="false">IF(D153&gt;=hwind,vxw,0)</f>
        <v>0</v>
      </c>
      <c r="Q153" s="71" t="n">
        <f aca="false">IF(D153&gt;=hwind,vyw,0)</f>
        <v>29.34</v>
      </c>
      <c r="R153" s="70" t="n">
        <f aca="false">-const*$M153*$K153*(G153-P153)</f>
        <v>-0.269006680857809</v>
      </c>
      <c r="S153" s="70" t="n">
        <f aca="false">-const*$M153*$K153*(H153-Q153)</f>
        <v>-5.0284098606289</v>
      </c>
      <c r="T153" s="70" t="n">
        <f aca="false">-const*$M153*$K153*I153</f>
        <v>0.288904336090129</v>
      </c>
      <c r="U153" s="72" t="n">
        <f aca="false">omega*EXP(-A153/tau)*30/PI()</f>
        <v>1843.84032975403</v>
      </c>
      <c r="V153" s="70" t="n">
        <f aca="false">const*($O153/omega)*K153*(wy*I153-wz*(H153-Q153))</f>
        <v>1.86013989885252</v>
      </c>
      <c r="W153" s="70" t="n">
        <f aca="false">const*($O153/omega)*K153*(wz*(G153-P153)-wx*I153)</f>
        <v>0.12233841796624</v>
      </c>
      <c r="X153" s="70" t="n">
        <f aca="false">const*($O153/omega)*K153*(wx*(H153-Q153)-wy*(G153-P153))</f>
        <v>3.86133964776722</v>
      </c>
      <c r="Y153" s="70" t="n">
        <f aca="false">R153+V153</f>
        <v>1.59113321799471</v>
      </c>
      <c r="Z153" s="70" t="n">
        <f aca="false">S153+W153</f>
        <v>-4.90607144266266</v>
      </c>
      <c r="AA153" s="70" t="n">
        <f aca="false">T153+X153-32.174</f>
        <v>-28.0237560161427</v>
      </c>
      <c r="AB153" s="0" t="n">
        <f aca="false">IF(($D153-height)*($D154-height)&lt;0,1,0)</f>
        <v>0</v>
      </c>
    </row>
    <row r="154" customFormat="false" ht="12.75" hidden="false" customHeight="false" outlineLevel="0" collapsed="false">
      <c r="A154" s="0" t="n">
        <f aca="false">A153+dt</f>
        <v>1.22</v>
      </c>
      <c r="B154" s="70" t="n">
        <f aca="false">B153+G153*dt+0.5*Y153*dt*dt</f>
        <v>1.87970517307481</v>
      </c>
      <c r="C154" s="70" t="n">
        <f aca="false">C153+H153*dt+0.5*Z153*dt*dt</f>
        <v>104.074160302603</v>
      </c>
      <c r="D154" s="70" t="n">
        <f aca="false">D153+I153*dt+0.5*AA153*dt*dt</f>
        <v>19.5675283888065</v>
      </c>
      <c r="E154" s="1" t="n">
        <f aca="false">SQRT(B154^2+C154^2)</f>
        <v>104.091133792603</v>
      </c>
      <c r="F154" s="1" t="n">
        <f aca="false">ATAN2(C154,B154)*180/PI()</f>
        <v>1.03471855428161</v>
      </c>
      <c r="G154" s="69" t="n">
        <f aca="false">G153+Y153*dt</f>
        <v>2.75921332853624</v>
      </c>
      <c r="H154" s="69" t="n">
        <f aca="false">H153+Z153*dt</f>
        <v>80.5701371299287</v>
      </c>
      <c r="I154" s="69" t="n">
        <f aca="false">I153+AA153*dt</f>
        <v>-3.22645376350905</v>
      </c>
      <c r="J154" s="1" t="n">
        <f aca="false">SQRT(G154^2+H154^2+I154^2)</f>
        <v>80.6819078803665</v>
      </c>
      <c r="K154" s="1" t="n">
        <f aca="false">IF(D154&gt;=hwind,SQRT((G154-vxw)^2+(H154-vyw)^2+I154^2),J154)</f>
        <v>51.4057410454487</v>
      </c>
      <c r="L154" s="1" t="n">
        <f aca="false">J154/1.467</f>
        <v>54.9978922156554</v>
      </c>
      <c r="M154" s="70" t="n">
        <f aca="false">cd0+cdspin*(spin/1000)*EXP(-A154/(tau*146.7/K154))</f>
        <v>0.354644350756747</v>
      </c>
      <c r="N154" s="71" t="n">
        <f aca="false">(romega/K154)*EXP(-A154/(tau*146.7/K154))</f>
        <v>0.454617391551198</v>
      </c>
      <c r="O154" s="71" t="n">
        <f aca="false">cl2_*N154/(cl0+cl1_*N154)</f>
        <v>0.309786168915874</v>
      </c>
      <c r="P154" s="71" t="n">
        <f aca="false">IF(D154&gt;=hwind,vxw,0)</f>
        <v>0</v>
      </c>
      <c r="Q154" s="71" t="n">
        <f aca="false">IF(D154&gt;=hwind,vyw,0)</f>
        <v>29.34</v>
      </c>
      <c r="R154" s="70" t="n">
        <f aca="false">-const*$M154*$K154*(G154-P154)</f>
        <v>-0.270402647155386</v>
      </c>
      <c r="S154" s="70" t="n">
        <f aca="false">-const*$M154*$K154*(H154-Q154)</f>
        <v>-5.02054862913229</v>
      </c>
      <c r="T154" s="70" t="n">
        <f aca="false">-const*$M154*$K154*I154</f>
        <v>0.316192165917136</v>
      </c>
      <c r="U154" s="72" t="n">
        <f aca="false">omega*EXP(-A154/tau)*30/PI()</f>
        <v>1843.83848591462</v>
      </c>
      <c r="V154" s="70" t="n">
        <f aca="false">const*($O154/omega)*K154*(wy*I154-wz*(H154-Q154))</f>
        <v>1.85381642522131</v>
      </c>
      <c r="W154" s="70" t="n">
        <f aca="false">const*($O154/omega)*K154*(wz*(G154-P154)-wx*I154)</f>
        <v>0.142996988234466</v>
      </c>
      <c r="X154" s="70" t="n">
        <f aca="false">const*($O154/omega)*K154*(wx*(H154-Q154)-wy*(G154-P154))</f>
        <v>3.85588364731997</v>
      </c>
      <c r="Y154" s="70" t="n">
        <f aca="false">R154+V154</f>
        <v>1.58341377806592</v>
      </c>
      <c r="Z154" s="70" t="n">
        <f aca="false">S154+W154</f>
        <v>-4.87755164089782</v>
      </c>
      <c r="AA154" s="70" t="n">
        <f aca="false">T154+X154-32.174</f>
        <v>-28.0019241867629</v>
      </c>
      <c r="AB154" s="0" t="n">
        <f aca="false">IF(($D154-height)*($D155-height)&lt;0,1,0)</f>
        <v>0</v>
      </c>
    </row>
    <row r="155" customFormat="false" ht="12.75" hidden="false" customHeight="false" outlineLevel="0" collapsed="false">
      <c r="A155" s="0" t="n">
        <f aca="false">A154+dt</f>
        <v>1.23</v>
      </c>
      <c r="B155" s="70" t="n">
        <f aca="false">B154+G154*dt+0.5*Y154*dt*dt</f>
        <v>1.90737647704908</v>
      </c>
      <c r="C155" s="70" t="n">
        <f aca="false">C154+H154*dt+0.5*Z154*dt*dt</f>
        <v>104.879617796321</v>
      </c>
      <c r="D155" s="70" t="n">
        <f aca="false">D154+I154*dt+0.5*AA154*dt*dt</f>
        <v>19.533863754962</v>
      </c>
      <c r="E155" s="1" t="n">
        <f aca="false">SQRT(B155^2+C155^2)</f>
        <v>104.896960461815</v>
      </c>
      <c r="F155" s="1" t="n">
        <f aca="false">ATAN2(C155,B155)*180/PI()</f>
        <v>1.04188571992791</v>
      </c>
      <c r="G155" s="69" t="n">
        <f aca="false">G154+Y154*dt</f>
        <v>2.7750474663169</v>
      </c>
      <c r="H155" s="69" t="n">
        <f aca="false">H154+Z154*dt</f>
        <v>80.5213616135197</v>
      </c>
      <c r="I155" s="69" t="n">
        <f aca="false">I154+AA154*dt</f>
        <v>-3.50647300537668</v>
      </c>
      <c r="J155" s="1" t="n">
        <f aca="false">SQRT(G155^2+H155^2+I155^2)</f>
        <v>80.6454333330348</v>
      </c>
      <c r="K155" s="1" t="n">
        <f aca="false">IF(D155&gt;=hwind,SQRT((G155-vxw)^2+(H155-vyw)^2+I155^2),J155)</f>
        <v>51.3763371406684</v>
      </c>
      <c r="L155" s="1" t="n">
        <f aca="false">J155/1.467</f>
        <v>54.9730288568744</v>
      </c>
      <c r="M155" s="70" t="n">
        <f aca="false">cd0+cdspin*(spin/1000)*EXP(-A155/(tau*146.7/K155))</f>
        <v>0.354644333216389</v>
      </c>
      <c r="N155" s="71" t="n">
        <f aca="false">(romega/K155)*EXP(-A155/(tau*146.7/K155))</f>
        <v>0.454877431761022</v>
      </c>
      <c r="O155" s="71" t="n">
        <f aca="false">cl2_*N155/(cl0+cl1_*N155)</f>
        <v>0.309848998288629</v>
      </c>
      <c r="P155" s="71" t="n">
        <f aca="false">IF(D155&gt;=hwind,vxw,0)</f>
        <v>0</v>
      </c>
      <c r="Q155" s="71" t="n">
        <f aca="false">IF(D155&gt;=hwind,vyw,0)</f>
        <v>29.34</v>
      </c>
      <c r="R155" s="70" t="n">
        <f aca="false">-const*$M155*$K155*(G155-P155)</f>
        <v>-0.271798820764184</v>
      </c>
      <c r="S155" s="70" t="n">
        <f aca="false">-const*$M155*$K155*(H155-Q155)</f>
        <v>-5.01289938298712</v>
      </c>
      <c r="T155" s="70" t="n">
        <f aca="false">-const*$M155*$K155*I155</f>
        <v>0.343437450879981</v>
      </c>
      <c r="U155" s="72" t="n">
        <f aca="false">omega*EXP(-A155/tau)*30/PI()</f>
        <v>1843.83664207706</v>
      </c>
      <c r="V155" s="70" t="n">
        <f aca="false">const*($O155/omega)*K155*(wy*I155-wz*(H155-Q155))</f>
        <v>1.84755291865045</v>
      </c>
      <c r="W155" s="70" t="n">
        <f aca="false">const*($O155/omega)*K155*(wz*(G155-P155)-wx*I155)</f>
        <v>0.163629322617053</v>
      </c>
      <c r="X155" s="70" t="n">
        <f aca="false">const*($O155/omega)*K155*(wx*(H155-Q155)-wy*(G155-P155))</f>
        <v>3.85054114391381</v>
      </c>
      <c r="Y155" s="70" t="n">
        <f aca="false">R155+V155</f>
        <v>1.57575409788627</v>
      </c>
      <c r="Z155" s="70" t="n">
        <f aca="false">S155+W155</f>
        <v>-4.84927006037006</v>
      </c>
      <c r="AA155" s="70" t="n">
        <f aca="false">T155+X155-32.174</f>
        <v>-27.9800214052062</v>
      </c>
      <c r="AB155" s="0" t="n">
        <f aca="false">IF(($D155-height)*($D156-height)&lt;0,1,0)</f>
        <v>0</v>
      </c>
    </row>
    <row r="156" customFormat="false" ht="12.75" hidden="false" customHeight="false" outlineLevel="0" collapsed="false">
      <c r="A156" s="0" t="n">
        <f aca="false">A155+dt</f>
        <v>1.24</v>
      </c>
      <c r="B156" s="70" t="n">
        <f aca="false">B155+G155*dt+0.5*Y155*dt*dt</f>
        <v>1.93520573941714</v>
      </c>
      <c r="C156" s="70" t="n">
        <f aca="false">C155+H155*dt+0.5*Z155*dt*dt</f>
        <v>105.684588948953</v>
      </c>
      <c r="D156" s="70" t="n">
        <f aca="false">D155+I155*dt+0.5*AA155*dt*dt</f>
        <v>19.497400023838</v>
      </c>
      <c r="E156" s="1" t="n">
        <f aca="false">SQRT(B156^2+C156^2)</f>
        <v>105.702305379604</v>
      </c>
      <c r="F156" s="1" t="n">
        <f aca="false">ATAN2(C156,B156)*180/PI()</f>
        <v>1.04903404022626</v>
      </c>
      <c r="G156" s="69" t="n">
        <f aca="false">G155+Y155*dt</f>
        <v>2.79080500729576</v>
      </c>
      <c r="H156" s="69" t="n">
        <f aca="false">H155+Z155*dt</f>
        <v>80.472868912916</v>
      </c>
      <c r="I156" s="69" t="n">
        <f aca="false">I155+AA155*dt</f>
        <v>-3.78627321942874</v>
      </c>
      <c r="J156" s="1" t="n">
        <f aca="false">SQRT(G156^2+H156^2+I156^2)</f>
        <v>80.6102170233791</v>
      </c>
      <c r="K156" s="1" t="n">
        <f aca="false">IF(D156&gt;=hwind,SQRT((G156-vxw)^2+(H156-vyw)^2+I156^2),J156)</f>
        <v>51.3487559805139</v>
      </c>
      <c r="L156" s="1" t="n">
        <f aca="false">J156/1.467</f>
        <v>54.9490231924875</v>
      </c>
      <c r="M156" s="70" t="n">
        <f aca="false">cd0+cdspin*(spin/1000)*EXP(-A156/(tau*146.7/K156))</f>
        <v>0.354644315614664</v>
      </c>
      <c r="N156" s="71" t="n">
        <f aca="false">(romega/K156)*EXP(-A156/(tau*146.7/K156))</f>
        <v>0.455121613093535</v>
      </c>
      <c r="O156" s="71" t="n">
        <f aca="false">cl2_*N156/(cl0+cl1_*N156)</f>
        <v>0.30990795373882</v>
      </c>
      <c r="P156" s="71" t="n">
        <f aca="false">IF(D156&gt;=hwind,vxw,0)</f>
        <v>0</v>
      </c>
      <c r="Q156" s="71" t="n">
        <f aca="false">IF(D156&gt;=hwind,vyw,0)</f>
        <v>29.34</v>
      </c>
      <c r="R156" s="70" t="n">
        <f aca="false">-const*$M156*$K156*(G156-P156)</f>
        <v>-0.273195418824824</v>
      </c>
      <c r="S156" s="70" t="n">
        <f aca="false">-const*$M156*$K156*(H156-Q156)</f>
        <v>-5.00546096981346</v>
      </c>
      <c r="T156" s="70" t="n">
        <f aca="false">-const*$M156*$K156*I156</f>
        <v>0.370643056488335</v>
      </c>
      <c r="U156" s="72" t="n">
        <f aca="false">omega*EXP(-A156/tau)*30/PI()</f>
        <v>1843.83479824134</v>
      </c>
      <c r="V156" s="70" t="n">
        <f aca="false">const*($O156/omega)*K156*(wy*I156-wz*(H156-Q156))</f>
        <v>1.84134886971221</v>
      </c>
      <c r="W156" s="70" t="n">
        <f aca="false">const*($O156/omega)*K156*(wz*(G156-P156)-wx*I156)</f>
        <v>0.184236770256249</v>
      </c>
      <c r="X156" s="70" t="n">
        <f aca="false">const*($O156/omega)*K156*(wx*(H156-Q156)-wy*(G156-P156))</f>
        <v>3.84531158330399</v>
      </c>
      <c r="Y156" s="70" t="n">
        <f aca="false">R156+V156</f>
        <v>1.56815345088739</v>
      </c>
      <c r="Z156" s="70" t="n">
        <f aca="false">S156+W156</f>
        <v>-4.82122419955721</v>
      </c>
      <c r="AA156" s="70" t="n">
        <f aca="false">T156+X156-32.174</f>
        <v>-27.9580453602077</v>
      </c>
      <c r="AB156" s="0" t="n">
        <f aca="false">IF(($D156-height)*($D157-height)&lt;0,1,0)</f>
        <v>0</v>
      </c>
    </row>
    <row r="157" customFormat="false" ht="12.75" hidden="false" customHeight="false" outlineLevel="0" collapsed="false">
      <c r="A157" s="0" t="n">
        <f aca="false">A156+dt</f>
        <v>1.25</v>
      </c>
      <c r="B157" s="70" t="n">
        <f aca="false">B156+G156*dt+0.5*Y156*dt*dt</f>
        <v>1.96319219716264</v>
      </c>
      <c r="C157" s="70" t="n">
        <f aca="false">C156+H156*dt+0.5*Z156*dt*dt</f>
        <v>106.489076576872</v>
      </c>
      <c r="D157" s="70" t="n">
        <f aca="false">D156+I156*dt+0.5*AA156*dt*dt</f>
        <v>19.4581393893757</v>
      </c>
      <c r="E157" s="1" t="n">
        <f aca="false">SQRT(B157^2+C157^2)</f>
        <v>106.507171372626</v>
      </c>
      <c r="F157" s="1" t="n">
        <f aca="false">ATAN2(C157,B157)*180/PI()</f>
        <v>1.05616360145289</v>
      </c>
      <c r="G157" s="69" t="n">
        <f aca="false">G156+Y156*dt</f>
        <v>2.80648654180464</v>
      </c>
      <c r="H157" s="69" t="n">
        <f aca="false">H156+Z156*dt</f>
        <v>80.4246566709205</v>
      </c>
      <c r="I157" s="69" t="n">
        <f aca="false">I156+AA156*dt</f>
        <v>-4.06585367303082</v>
      </c>
      <c r="J157" s="1" t="n">
        <f aca="false">SQRT(G157^2+H157^2+I157^2)</f>
        <v>80.5762553947207</v>
      </c>
      <c r="K157" s="1" t="n">
        <f aca="false">IF(D157&gt;=hwind,SQRT((G157-vxw)^2+(H157-vyw)^2+I157^2),J157)</f>
        <v>51.3229936771585</v>
      </c>
      <c r="L157" s="1" t="n">
        <f aca="false">J157/1.467</f>
        <v>54.9258727980373</v>
      </c>
      <c r="M157" s="70" t="n">
        <f aca="false">cd0+cdspin*(spin/1000)*EXP(-A157/(tau*146.7/K157))</f>
        <v>0.354644297949742</v>
      </c>
      <c r="N157" s="71" t="n">
        <f aca="false">(romega/K157)*EXP(-A157/(tau*146.7/K157))</f>
        <v>0.455349918442736</v>
      </c>
      <c r="O157" s="71" t="n">
        <f aca="false">cl2_*N157/(cl0+cl1_*N157)</f>
        <v>0.309963039141559</v>
      </c>
      <c r="P157" s="71" t="n">
        <f aca="false">IF(D157&gt;=hwind,vxw,0)</f>
        <v>0</v>
      </c>
      <c r="Q157" s="71" t="n">
        <f aca="false">IF(D157&gt;=hwind,vyw,0)</f>
        <v>29.34</v>
      </c>
      <c r="R157" s="70" t="n">
        <f aca="false">-const*$M157*$K157*(G157-P157)</f>
        <v>-0.274592654642682</v>
      </c>
      <c r="S157" s="70" t="n">
        <f aca="false">-const*$M157*$K157*(H157-Q157)</f>
        <v>-4.99823223016706</v>
      </c>
      <c r="T157" s="70" t="n">
        <f aca="false">-const*$M157*$K157*I157</f>
        <v>0.39781183228063</v>
      </c>
      <c r="U157" s="72" t="n">
        <f aca="false">omega*EXP(-A157/tau)*30/PI()</f>
        <v>1843.83295440746</v>
      </c>
      <c r="V157" s="70" t="n">
        <f aca="false">const*($O157/omega)*K157*(wy*I157-wz*(H157-Q157))</f>
        <v>1.83520376522835</v>
      </c>
      <c r="W157" s="70" t="n">
        <f aca="false">const*($O157/omega)*K157*(wz*(G157-P157)-wx*I157)</f>
        <v>0.204820674655849</v>
      </c>
      <c r="X157" s="70" t="n">
        <f aca="false">const*($O157/omega)*K157*(wx*(H157-Q157)-wy*(G157-P157))</f>
        <v>3.84019440149797</v>
      </c>
      <c r="Y157" s="70" t="n">
        <f aca="false">R157+V157</f>
        <v>1.56061111058567</v>
      </c>
      <c r="Z157" s="70" t="n">
        <f aca="false">S157+W157</f>
        <v>-4.79341155551121</v>
      </c>
      <c r="AA157" s="70" t="n">
        <f aca="false">T157+X157-32.174</f>
        <v>-27.9359937662214</v>
      </c>
      <c r="AB157" s="0" t="n">
        <f aca="false">IF(($D157-height)*($D158-height)&lt;0,1,0)</f>
        <v>0</v>
      </c>
    </row>
    <row r="158" customFormat="false" ht="12.75" hidden="false" customHeight="false" outlineLevel="0" collapsed="false">
      <c r="A158" s="0" t="n">
        <f aca="false">A157+dt</f>
        <v>1.26</v>
      </c>
      <c r="B158" s="70" t="n">
        <f aca="false">B157+G157*dt+0.5*Y157*dt*dt</f>
        <v>1.99133509313622</v>
      </c>
      <c r="C158" s="70" t="n">
        <f aca="false">C157+H157*dt+0.5*Z157*dt*dt</f>
        <v>107.293083473003</v>
      </c>
      <c r="D158" s="70" t="n">
        <f aca="false">D157+I157*dt+0.5*AA157*dt*dt</f>
        <v>19.4160840529571</v>
      </c>
      <c r="E158" s="1" t="n">
        <f aca="false">SQRT(B158^2+C158^2)</f>
        <v>107.311561243875</v>
      </c>
      <c r="F158" s="1" t="n">
        <f aca="false">ATAN2(C158,B158)*180/PI()</f>
        <v>1.06327448940628</v>
      </c>
      <c r="G158" s="69" t="n">
        <f aca="false">G157+Y157*dt</f>
        <v>2.82209265291049</v>
      </c>
      <c r="H158" s="69" t="n">
        <f aca="false">H157+Z157*dt</f>
        <v>80.3767225553654</v>
      </c>
      <c r="I158" s="69" t="n">
        <f aca="false">I157+AA157*dt</f>
        <v>-4.34521361069303</v>
      </c>
      <c r="J158" s="1" t="n">
        <f aca="false">SQRT(G158^2+H158^2+I158^2)</f>
        <v>80.5435448500148</v>
      </c>
      <c r="K158" s="1" t="n">
        <f aca="false">IF(D158&gt;=hwind,SQRT((G158-vxw)^2+(H158-vyw)^2+I158^2),J158)</f>
        <v>51.2990461651823</v>
      </c>
      <c r="L158" s="1" t="n">
        <f aca="false">J158/1.467</f>
        <v>54.9035752215506</v>
      </c>
      <c r="M158" s="70" t="n">
        <f aca="false">cd0+cdspin*(spin/1000)*EXP(-A158/(tau*146.7/K158))</f>
        <v>0.35464428021981</v>
      </c>
      <c r="N158" s="71" t="n">
        <f aca="false">(romega/K158)*EXP(-A158/(tau*146.7/K158))</f>
        <v>0.455562335693284</v>
      </c>
      <c r="O158" s="71" t="n">
        <f aca="false">cl2_*N158/(cl0+cl1_*N158)</f>
        <v>0.310014259052764</v>
      </c>
      <c r="P158" s="71" t="n">
        <f aca="false">IF(D158&gt;=hwind,vxw,0)</f>
        <v>0</v>
      </c>
      <c r="Q158" s="71" t="n">
        <f aca="false">IF(D158&gt;=hwind,vyw,0)</f>
        <v>29.34</v>
      </c>
      <c r="R158" s="70" t="n">
        <f aca="false">-const*$M158*$K158*(G158-P158)</f>
        <v>-0.275990737689729</v>
      </c>
      <c r="S158" s="70" t="n">
        <f aca="false">-const*$M158*$K158*(H158-Q158)</f>
        <v>-4.99121199752051</v>
      </c>
      <c r="T158" s="70" t="n">
        <f aca="false">-const*$M158*$K158*I158</f>
        <v>0.424946611372882</v>
      </c>
      <c r="U158" s="72" t="n">
        <f aca="false">omega*EXP(-A158/tau)*30/PI()</f>
        <v>1843.83111057543</v>
      </c>
      <c r="V158" s="70" t="n">
        <f aca="false">const*($O158/omega)*K158*(wy*I158-wz*(H158-Q158))</f>
        <v>1.82911708836301</v>
      </c>
      <c r="W158" s="70" t="n">
        <f aca="false">const*($O158/omega)*K158*(wz*(G158-P158)-wx*I158)</f>
        <v>0.225382373275906</v>
      </c>
      <c r="X158" s="70" t="n">
        <f aca="false">const*($O158/omega)*K158*(wx*(H158-Q158)-wy*(G158-P158))</f>
        <v>3.83518902479838</v>
      </c>
      <c r="Y158" s="70" t="n">
        <f aca="false">R158+V158</f>
        <v>1.55312635067328</v>
      </c>
      <c r="Z158" s="70" t="n">
        <f aca="false">S158+W158</f>
        <v>-4.7658296242446</v>
      </c>
      <c r="AA158" s="70" t="n">
        <f aca="false">T158+X158-32.174</f>
        <v>-27.9138643638287</v>
      </c>
      <c r="AB158" s="0" t="n">
        <f aca="false">IF(($D158-height)*($D159-height)&lt;0,1,0)</f>
        <v>0</v>
      </c>
    </row>
    <row r="159" customFormat="false" ht="12.75" hidden="false" customHeight="false" outlineLevel="0" collapsed="false">
      <c r="A159" s="0" t="n">
        <f aca="false">A158+dt</f>
        <v>1.27</v>
      </c>
      <c r="B159" s="70" t="n">
        <f aca="false">B158+G158*dt+0.5*Y158*dt*dt</f>
        <v>2.01963367598285</v>
      </c>
      <c r="C159" s="70" t="n">
        <f aca="false">C158+H158*dt+0.5*Z158*dt*dt</f>
        <v>108.096612407076</v>
      </c>
      <c r="D159" s="70" t="n">
        <f aca="false">D158+I158*dt+0.5*AA158*dt*dt</f>
        <v>19.371236223632</v>
      </c>
      <c r="E159" s="1" t="n">
        <f aca="false">SQRT(B159^2+C159^2)</f>
        <v>108.115477772938</v>
      </c>
      <c r="F159" s="1" t="n">
        <f aca="false">ATAN2(C159,B159)*180/PI()</f>
        <v>1.07036678940039</v>
      </c>
      <c r="G159" s="69" t="n">
        <f aca="false">G158+Y158*dt</f>
        <v>2.83762391641723</v>
      </c>
      <c r="H159" s="69" t="n">
        <f aca="false">H158+Z158*dt</f>
        <v>80.3290642591229</v>
      </c>
      <c r="I159" s="69" t="n">
        <f aca="false">I158+AA158*dt</f>
        <v>-4.62435225433132</v>
      </c>
      <c r="J159" s="1" t="n">
        <f aca="false">SQRT(G159^2+H159^2+I159^2)</f>
        <v>80.5120817518058</v>
      </c>
      <c r="K159" s="1" t="n">
        <f aca="false">IF(D159&gt;=hwind,SQRT((G159-vxw)^2+(H159-vyw)^2+I159^2),J159)</f>
        <v>51.2769092017462</v>
      </c>
      <c r="L159" s="1" t="n">
        <f aca="false">J159/1.467</f>
        <v>54.8821279835077</v>
      </c>
      <c r="M159" s="70" t="n">
        <f aca="false">cd0+cdspin*(spin/1000)*EXP(-A159/(tau*146.7/K159))</f>
        <v>0.354644262423066</v>
      </c>
      <c r="N159" s="71" t="n">
        <f aca="false">(romega/K159)*EXP(-A159/(tau*146.7/K159))</f>
        <v>0.455758857727156</v>
      </c>
      <c r="O159" s="71" t="n">
        <f aca="false">cl2_*N159/(cl0+cl1_*N159)</f>
        <v>0.310061618708077</v>
      </c>
      <c r="P159" s="71" t="n">
        <f aca="false">IF(D159&gt;=hwind,vxw,0)</f>
        <v>0</v>
      </c>
      <c r="Q159" s="71" t="n">
        <f aca="false">IF(D159&gt;=hwind,vyw,0)</f>
        <v>29.34</v>
      </c>
      <c r="R159" s="70" t="n">
        <f aca="false">-const*$M159*$K159*(G159-P159)</f>
        <v>-0.277389873606946</v>
      </c>
      <c r="S159" s="70" t="n">
        <f aca="false">-const*$M159*$K159*(H159-Q159)</f>
        <v>-4.98439909825419</v>
      </c>
      <c r="T159" s="70" t="n">
        <f aca="false">-const*$M159*$K159*I159</f>
        <v>0.452050210008998</v>
      </c>
      <c r="U159" s="72" t="n">
        <f aca="false">omega*EXP(-A159/tau)*30/PI()</f>
        <v>1843.82926674524</v>
      </c>
      <c r="V159" s="70" t="n">
        <f aca="false">const*($O159/omega)*K159*(wy*I159-wz*(H159-Q159))</f>
        <v>1.82308831871935</v>
      </c>
      <c r="W159" s="70" t="n">
        <f aca="false">const*($O159/omega)*K159*(wz*(G159-P159)-wx*I159)</f>
        <v>0.245923197129134</v>
      </c>
      <c r="X159" s="70" t="n">
        <f aca="false">const*($O159/omega)*K159*(wx*(H159-Q159)-wy*(G159-P159))</f>
        <v>3.83029486985448</v>
      </c>
      <c r="Y159" s="70" t="n">
        <f aca="false">R159+V159</f>
        <v>1.54569844511241</v>
      </c>
      <c r="Z159" s="70" t="n">
        <f aca="false">S159+W159</f>
        <v>-4.73847590112506</v>
      </c>
      <c r="AA159" s="70" t="n">
        <f aca="false">T159+X159-32.174</f>
        <v>-27.8916549201365</v>
      </c>
      <c r="AB159" s="0" t="n">
        <f aca="false">IF(($D159-height)*($D160-height)&lt;0,1,0)</f>
        <v>0</v>
      </c>
    </row>
    <row r="160" customFormat="false" ht="12.75" hidden="false" customHeight="false" outlineLevel="0" collapsed="false">
      <c r="A160" s="0" t="n">
        <f aca="false">A159+dt</f>
        <v>1.28</v>
      </c>
      <c r="B160" s="70" t="n">
        <f aca="false">B159+G159*dt+0.5*Y159*dt*dt</f>
        <v>2.04808720006928</v>
      </c>
      <c r="C160" s="70" t="n">
        <f aca="false">C159+H159*dt+0.5*Z159*dt*dt</f>
        <v>108.899666125872</v>
      </c>
      <c r="D160" s="70" t="n">
        <f aca="false">D159+I159*dt+0.5*AA159*dt*dt</f>
        <v>19.3235981183427</v>
      </c>
      <c r="E160" s="1" t="n">
        <f aca="false">SQRT(B160^2+C160^2)</f>
        <v>108.918923716246</v>
      </c>
      <c r="F160" s="1" t="n">
        <f aca="false">ATAN2(C160,B160)*180/PI()</f>
        <v>1.07744058625794</v>
      </c>
      <c r="G160" s="69" t="n">
        <f aca="false">G159+Y159*dt</f>
        <v>2.85308090086835</v>
      </c>
      <c r="H160" s="69" t="n">
        <f aca="false">H159+Z159*dt</f>
        <v>80.2816795001117</v>
      </c>
      <c r="I160" s="69" t="n">
        <f aca="false">I159+AA159*dt</f>
        <v>-4.90326880353269</v>
      </c>
      <c r="J160" s="1" t="n">
        <f aca="false">SQRT(G160^2+H160^2+I160^2)</f>
        <v>80.4818624221958</v>
      </c>
      <c r="K160" s="1" t="n">
        <f aca="false">IF(D160&gt;=hwind,SQRT((G160-vxw)^2+(H160-vyw)^2+I160^2),J160)</f>
        <v>51.2565783668662</v>
      </c>
      <c r="L160" s="1" t="n">
        <f aca="false">J160/1.467</f>
        <v>54.8615285768206</v>
      </c>
      <c r="M160" s="70" t="n">
        <f aca="false">cd0+cdspin*(spin/1000)*EXP(-A160/(tau*146.7/K160))</f>
        <v>0.354644244557726</v>
      </c>
      <c r="N160" s="71" t="n">
        <f aca="false">(romega/K160)*EXP(-A160/(tau*146.7/K160))</f>
        <v>0.455939482425926</v>
      </c>
      <c r="O160" s="71" t="n">
        <f aca="false">cl2_*N160/(cl0+cl1_*N160)</f>
        <v>0.310105124021362</v>
      </c>
      <c r="P160" s="71" t="n">
        <f aca="false">IF(D160&gt;=hwind,vxw,0)</f>
        <v>0</v>
      </c>
      <c r="Q160" s="71" t="n">
        <f aca="false">IF(D160&gt;=hwind,vyw,0)</f>
        <v>29.34</v>
      </c>
      <c r="R160" s="70" t="n">
        <f aca="false">-const*$M160*$K160*(G160-P160)</f>
        <v>-0.278790264207315</v>
      </c>
      <c r="S160" s="70" t="n">
        <f aca="false">-const*$M160*$K160*(H160-Q160)</f>
        <v>-4.97779235165677</v>
      </c>
      <c r="T160" s="70" t="n">
        <f aca="false">-const*$M160*$K160*I160</f>
        <v>0.479125427112955</v>
      </c>
      <c r="U160" s="72" t="n">
        <f aca="false">omega*EXP(-A160/tau)*30/PI()</f>
        <v>1843.8274229169</v>
      </c>
      <c r="V160" s="70" t="n">
        <f aca="false">const*($O160/omega)*K160*(wy*I160-wz*(H160-Q160))</f>
        <v>1.81711693243996</v>
      </c>
      <c r="W160" s="70" t="n">
        <f aca="false">const*($O160/omega)*K160*(wz*(G160-P160)-wx*I160)</f>
        <v>0.266444470379379</v>
      </c>
      <c r="X160" s="70" t="n">
        <f aca="false">const*($O160/omega)*K160*(wx*(H160-Q160)-wy*(G160-P160))</f>
        <v>3.82551134372196</v>
      </c>
      <c r="Y160" s="70" t="n">
        <f aca="false">R160+V160</f>
        <v>1.53832666823265</v>
      </c>
      <c r="Z160" s="70" t="n">
        <f aca="false">S160+W160</f>
        <v>-4.71134788127739</v>
      </c>
      <c r="AA160" s="70" t="n">
        <f aca="false">T160+X160-32.174</f>
        <v>-27.8693632291651</v>
      </c>
      <c r="AB160" s="0" t="n">
        <f aca="false">IF(($D160-height)*($D161-height)&lt;0,1,0)</f>
        <v>0</v>
      </c>
    </row>
    <row r="161" customFormat="false" ht="12.75" hidden="false" customHeight="false" outlineLevel="0" collapsed="false">
      <c r="A161" s="0" t="n">
        <f aca="false">A160+dt</f>
        <v>1.29</v>
      </c>
      <c r="B161" s="70" t="n">
        <f aca="false">B160+G160*dt+0.5*Y160*dt*dt</f>
        <v>2.07669492541138</v>
      </c>
      <c r="C161" s="70" t="n">
        <f aca="false">C160+H160*dt+0.5*Z160*dt*dt</f>
        <v>109.702247353479</v>
      </c>
      <c r="D161" s="70" t="n">
        <f aca="false">D160+I160*dt+0.5*AA160*dt*dt</f>
        <v>19.2731719621459</v>
      </c>
      <c r="E161" s="1" t="n">
        <f aca="false">SQRT(B161^2+C161^2)</f>
        <v>109.721901807329</v>
      </c>
      <c r="F161" s="1" t="n">
        <f aca="false">ATAN2(C161,B161)*180/PI()</f>
        <v>1.0844959643038</v>
      </c>
      <c r="G161" s="69" t="n">
        <f aca="false">G160+Y160*dt</f>
        <v>2.86846416755068</v>
      </c>
      <c r="H161" s="69" t="n">
        <f aca="false">H160+Z160*dt</f>
        <v>80.2345660212989</v>
      </c>
      <c r="I161" s="69" t="n">
        <f aca="false">I160+AA160*dt</f>
        <v>-5.18196243582434</v>
      </c>
      <c r="J161" s="1" t="n">
        <f aca="false">SQRT(G161^2+H161^2+I161^2)</f>
        <v>80.4528831428246</v>
      </c>
      <c r="K161" s="1" t="n">
        <f aca="false">IF(D161&gt;=hwind,SQRT((G161-vxw)^2+(H161-vyw)^2+I161^2),J161)</f>
        <v>51.2380490637882</v>
      </c>
      <c r="L161" s="1" t="n">
        <f aca="false">J161/1.467</f>
        <v>54.8417744668197</v>
      </c>
      <c r="M161" s="70" t="n">
        <f aca="false">cd0+cdspin*(spin/1000)*EXP(-A161/(tau*146.7/K161))</f>
        <v>0.354644226622017</v>
      </c>
      <c r="N161" s="71" t="n">
        <f aca="false">(romega/K161)*EXP(-A161/(tau*146.7/K161))</f>
        <v>0.456104212668655</v>
      </c>
      <c r="O161" s="71" t="n">
        <f aca="false">cl2_*N161/(cl0+cl1_*N161)</f>
        <v>0.310144781582795</v>
      </c>
      <c r="P161" s="71" t="n">
        <f aca="false">IF(D161&gt;=hwind,vxw,0)</f>
        <v>0</v>
      </c>
      <c r="Q161" s="71" t="n">
        <f aca="false">IF(D161&gt;=hwind,vyw,0)</f>
        <v>29.34</v>
      </c>
      <c r="R161" s="70" t="n">
        <f aca="false">-const*$M161*$K161*(G161-P161)</f>
        <v>-0.280192107479425</v>
      </c>
      <c r="S161" s="70" t="n">
        <f aca="false">-const*$M161*$K161*(H161-Q161)</f>
        <v>-4.9713905699352</v>
      </c>
      <c r="T161" s="70" t="n">
        <f aca="false">-const*$M161*$K161*I161</f>
        <v>0.506175043843278</v>
      </c>
      <c r="U161" s="72" t="n">
        <f aca="false">omega*EXP(-A161/tau)*30/PI()</f>
        <v>1843.8255790904</v>
      </c>
      <c r="V161" s="70" t="n">
        <f aca="false">const*($O161/omega)*K161*(wy*I161-wz*(H161-Q161))</f>
        <v>1.81120240231072</v>
      </c>
      <c r="W161" s="70" t="n">
        <f aca="false">const*($O161/omega)*K161*(wz*(G161-P161)-wx*I161)</f>
        <v>0.286947509942501</v>
      </c>
      <c r="X161" s="70" t="n">
        <f aca="false">const*($O161/omega)*K161*(wx*(H161-Q161)-wy*(G161-P161))</f>
        <v>3.8208378439309</v>
      </c>
      <c r="Y161" s="70" t="n">
        <f aca="false">R161+V161</f>
        <v>1.5310102948313</v>
      </c>
      <c r="Z161" s="70" t="n">
        <f aca="false">S161+W161</f>
        <v>-4.6844430599927</v>
      </c>
      <c r="AA161" s="70" t="n">
        <f aca="false">T161+X161-32.174</f>
        <v>-27.8469871122258</v>
      </c>
      <c r="AB161" s="0" t="n">
        <f aca="false">IF(($D161-height)*($D162-height)&lt;0,1,0)</f>
        <v>0</v>
      </c>
    </row>
    <row r="162" customFormat="false" ht="12.75" hidden="false" customHeight="false" outlineLevel="0" collapsed="false">
      <c r="A162" s="0" t="n">
        <f aca="false">A161+dt</f>
        <v>1.3</v>
      </c>
      <c r="B162" s="70" t="n">
        <f aca="false">B161+G161*dt+0.5*Y161*dt*dt</f>
        <v>2.10545611760163</v>
      </c>
      <c r="C162" s="70" t="n">
        <f aca="false">C161+H161*dt+0.5*Z161*dt*dt</f>
        <v>110.504358791539</v>
      </c>
      <c r="D162" s="70" t="n">
        <f aca="false">D161+I161*dt+0.5*AA161*dt*dt</f>
        <v>19.219959988432</v>
      </c>
      <c r="E162" s="1" t="n">
        <f aca="false">SQRT(B162^2+C162^2)</f>
        <v>110.524414757068</v>
      </c>
      <c r="F162" s="1" t="n">
        <f aca="false">ATAN2(C162,B162)*180/PI()</f>
        <v>1.09153300735842</v>
      </c>
      <c r="G162" s="69" t="n">
        <f aca="false">G161+Y161*dt</f>
        <v>2.88377427049899</v>
      </c>
      <c r="H162" s="69" t="n">
        <f aca="false">H161+Z161*dt</f>
        <v>80.1877215906989</v>
      </c>
      <c r="I162" s="69" t="n">
        <f aca="false">I161+AA161*dt</f>
        <v>-5.46043230694659</v>
      </c>
      <c r="J162" s="1" t="n">
        <f aca="false">SQRT(G162^2+H162^2+I162^2)</f>
        <v>80.4251401548632</v>
      </c>
      <c r="K162" s="1" t="n">
        <f aca="false">IF(D162&gt;=hwind,SQRT((G162-vxw)^2+(H162-vyw)^2+I162^2),J162)</f>
        <v>51.2213165194645</v>
      </c>
      <c r="L162" s="1" t="n">
        <f aca="false">J162/1.467</f>
        <v>54.8228630912496</v>
      </c>
      <c r="M162" s="70" t="n">
        <f aca="false">cd0+cdspin*(spin/1000)*EXP(-A162/(tau*146.7/K162))</f>
        <v>0.354644208614184</v>
      </c>
      <c r="N162" s="71" t="n">
        <f aca="false">(romega/K162)*EXP(-A162/(tau*146.7/K162))</f>
        <v>0.45625305632542</v>
      </c>
      <c r="O162" s="71" t="n">
        <f aca="false">cl2_*N162/(cl0+cl1_*N162)</f>
        <v>0.310180598656542</v>
      </c>
      <c r="P162" s="71" t="n">
        <f aca="false">IF(D162&gt;=hwind,vxw,0)</f>
        <v>0</v>
      </c>
      <c r="Q162" s="71" t="n">
        <f aca="false">IF(D162&gt;=hwind,vyw,0)</f>
        <v>29.34</v>
      </c>
      <c r="R162" s="70" t="n">
        <f aca="false">-const*$M162*$K162*(G162-P162)</f>
        <v>-0.281595597591691</v>
      </c>
      <c r="S162" s="70" t="n">
        <f aca="false">-const*$M162*$K162*(H162-Q162)</f>
        <v>-4.96519255823419</v>
      </c>
      <c r="T162" s="70" t="n">
        <f aca="false">-const*$M162*$K162*I162</f>
        <v>0.533201823150167</v>
      </c>
      <c r="U162" s="72" t="n">
        <f aca="false">omega*EXP(-A162/tau)*30/PI()</f>
        <v>1843.82373526574</v>
      </c>
      <c r="V162" s="70" t="n">
        <f aca="false">const*($O162/omega)*K162*(wy*I162-wz*(H162-Q162))</f>
        <v>1.8053441978683</v>
      </c>
      <c r="W162" s="70" t="n">
        <f aca="false">const*($O162/omega)*K162*(wz*(G162-P162)-wx*I162)</f>
        <v>0.307433625090031</v>
      </c>
      <c r="X162" s="70" t="n">
        <f aca="false">const*($O162/omega)*K162*(wx*(H162-Q162)-wy*(G162-P162))</f>
        <v>3.816273758562</v>
      </c>
      <c r="Y162" s="70" t="n">
        <f aca="false">R162+V162</f>
        <v>1.52374860027661</v>
      </c>
      <c r="Z162" s="70" t="n">
        <f aca="false">S162+W162</f>
        <v>-4.65775893314416</v>
      </c>
      <c r="AA162" s="70" t="n">
        <f aca="false">T162+X162-32.174</f>
        <v>-27.8245244182878</v>
      </c>
      <c r="AB162" s="0" t="n">
        <f aca="false">IF(($D162-height)*($D163-height)&lt;0,1,0)</f>
        <v>0</v>
      </c>
    </row>
    <row r="163" customFormat="false" ht="12.75" hidden="false" customHeight="false" outlineLevel="0" collapsed="false">
      <c r="A163" s="0" t="n">
        <f aca="false">A162+dt</f>
        <v>1.31</v>
      </c>
      <c r="B163" s="70" t="n">
        <f aca="false">B162+G162*dt+0.5*Y162*dt*dt</f>
        <v>2.13437004773663</v>
      </c>
      <c r="C163" s="70" t="n">
        <f aca="false">C162+H162*dt+0.5*Z162*dt*dt</f>
        <v>111.306003119499</v>
      </c>
      <c r="D163" s="70" t="n">
        <f aca="false">D162+I162*dt+0.5*AA162*dt*dt</f>
        <v>19.1639644391416</v>
      </c>
      <c r="E163" s="1" t="n">
        <f aca="false">SQRT(B163^2+C163^2)</f>
        <v>111.326465253949</v>
      </c>
      <c r="F163" s="1" t="n">
        <f aca="false">ATAN2(C163,B163)*180/PI()</f>
        <v>1.09855179873138</v>
      </c>
      <c r="G163" s="69" t="n">
        <f aca="false">G162+Y162*dt</f>
        <v>2.89901175650176</v>
      </c>
      <c r="H163" s="69" t="n">
        <f aca="false">H162+Z162*dt</f>
        <v>80.1411440013675</v>
      </c>
      <c r="I163" s="69" t="n">
        <f aca="false">I162+AA162*dt</f>
        <v>-5.73867755112947</v>
      </c>
      <c r="J163" s="1" t="n">
        <f aca="false">SQRT(G163^2+H163^2+I163^2)</f>
        <v>80.398629659019</v>
      </c>
      <c r="K163" s="1" t="n">
        <f aca="false">IF(D163&gt;=hwind,SQRT((G163-vxw)^2+(H163-vyw)^2+I163^2),J163)</f>
        <v>51.206375785129</v>
      </c>
      <c r="L163" s="1" t="n">
        <f aca="false">J163/1.467</f>
        <v>54.804791860272</v>
      </c>
      <c r="M163" s="70" t="n">
        <f aca="false">cd0+cdspin*(spin/1000)*EXP(-A163/(tau*146.7/K163))</f>
        <v>0.354644190532487</v>
      </c>
      <c r="N163" s="71" t="n">
        <f aca="false">(romega/K163)*EXP(-A163/(tau*146.7/K163))</f>
        <v>0.456386026246471</v>
      </c>
      <c r="O163" s="71" t="n">
        <f aca="false">cl2_*N163/(cl0+cl1_*N163)</f>
        <v>0.310212583178026</v>
      </c>
      <c r="P163" s="71" t="n">
        <f aca="false">IF(D163&gt;=hwind,vxw,0)</f>
        <v>0</v>
      </c>
      <c r="Q163" s="71" t="n">
        <f aca="false">IF(D163&gt;=hwind,vyw,0)</f>
        <v>29.34</v>
      </c>
      <c r="R163" s="70" t="n">
        <f aca="false">-const*$M163*$K163*(G163-P163)</f>
        <v>-0.28300092489721</v>
      </c>
      <c r="S163" s="70" t="n">
        <f aca="false">-const*$M163*$K163*(H163-Q163)</f>
        <v>-4.95919711466498</v>
      </c>
      <c r="T163" s="70" t="n">
        <f aca="false">-const*$M163*$K163*I163</f>
        <v>0.560208509335693</v>
      </c>
      <c r="U163" s="72" t="n">
        <f aca="false">omega*EXP(-A163/tau)*30/PI()</f>
        <v>1843.82189144293</v>
      </c>
      <c r="V163" s="70" t="n">
        <f aca="false">const*($O163/omega)*K163*(wy*I163-wz*(H163-Q163))</f>
        <v>1.79954178551093</v>
      </c>
      <c r="W163" s="70" t="n">
        <f aca="false">const*($O163/omega)*K163*(wz*(G163-P163)-wx*I163)</f>
        <v>0.327904117055959</v>
      </c>
      <c r="X163" s="70" t="n">
        <f aca="false">const*($O163/omega)*K163*(wx*(H163-Q163)-wy*(G163-P163))</f>
        <v>3.8118184663308</v>
      </c>
      <c r="Y163" s="70" t="n">
        <f aca="false">R163+V163</f>
        <v>1.51654086061372</v>
      </c>
      <c r="Z163" s="70" t="n">
        <f aca="false">S163+W163</f>
        <v>-4.63129299760902</v>
      </c>
      <c r="AA163" s="70" t="n">
        <f aca="false">T163+X163-32.174</f>
        <v>-27.8019730243335</v>
      </c>
      <c r="AB163" s="0" t="n">
        <f aca="false">IF(($D163-height)*($D164-height)&lt;0,1,0)</f>
        <v>0</v>
      </c>
    </row>
    <row r="164" customFormat="false" ht="12.75" hidden="false" customHeight="false" outlineLevel="0" collapsed="false">
      <c r="A164" s="0" t="n">
        <f aca="false">A163+dt</f>
        <v>1.32</v>
      </c>
      <c r="B164" s="70" t="n">
        <f aca="false">B163+G163*dt+0.5*Y163*dt*dt</f>
        <v>2.16343599234468</v>
      </c>
      <c r="C164" s="70" t="n">
        <f aca="false">C163+H163*dt+0.5*Z163*dt*dt</f>
        <v>112.107182994863</v>
      </c>
      <c r="D164" s="70" t="n">
        <f aca="false">D163+I163*dt+0.5*AA163*dt*dt</f>
        <v>19.1051875649791</v>
      </c>
      <c r="E164" s="1" t="n">
        <f aca="false">SQRT(B164^2+C164^2)</f>
        <v>112.128055964316</v>
      </c>
      <c r="F164" s="1" t="n">
        <f aca="false">ATAN2(C164,B164)*180/PI()</f>
        <v>1.10555242121503</v>
      </c>
      <c r="G164" s="69" t="n">
        <f aca="false">G163+Y163*dt</f>
        <v>2.91417716510789</v>
      </c>
      <c r="H164" s="69" t="n">
        <f aca="false">H163+Z163*dt</f>
        <v>80.0948310713914</v>
      </c>
      <c r="I164" s="69" t="n">
        <f aca="false">I163+AA163*dt</f>
        <v>-6.01669728137281</v>
      </c>
      <c r="J164" s="1" t="n">
        <f aca="false">SQRT(G164^2+H164^2+I164^2)</f>
        <v>80.3733478155541</v>
      </c>
      <c r="K164" s="1" t="n">
        <f aca="false">IF(D164&gt;=hwind,SQRT((G164-vxw)^2+(H164-vyw)^2+I164^2),J164)</f>
        <v>51.1932217369721</v>
      </c>
      <c r="L164" s="1" t="n">
        <f aca="false">J164/1.467</f>
        <v>54.7875581564786</v>
      </c>
      <c r="M164" s="70" t="n">
        <f aca="false">cd0+cdspin*(spin/1000)*EXP(-A164/(tau*146.7/K164))</f>
        <v>0.354644172375201</v>
      </c>
      <c r="N164" s="71" t="n">
        <f aca="false">(romega/K164)*EXP(-A164/(tau*146.7/K164))</f>
        <v>0.456503140247063</v>
      </c>
      <c r="O164" s="71" t="n">
        <f aca="false">cl2_*N164/(cl0+cl1_*N164)</f>
        <v>0.310240743750793</v>
      </c>
      <c r="P164" s="71" t="n">
        <f aca="false">IF(D164&gt;=hwind,vxw,0)</f>
        <v>0</v>
      </c>
      <c r="Q164" s="71" t="n">
        <f aca="false">IF(D164&gt;=hwind,vyw,0)</f>
        <v>29.34</v>
      </c>
      <c r="R164" s="70" t="n">
        <f aca="false">-const*$M164*$K164*(G164-P164)</f>
        <v>-0.284408275939261</v>
      </c>
      <c r="S164" s="70" t="n">
        <f aca="false">-const*$M164*$K164*(H164-Q164)</f>
        <v>-4.95340303034337</v>
      </c>
      <c r="T164" s="70" t="n">
        <f aca="false">-const*$M164*$K164*I164</f>
        <v>0.587197827617432</v>
      </c>
      <c r="U164" s="72" t="n">
        <f aca="false">omega*EXP(-A164/tau)*30/PI()</f>
        <v>1843.82004762196</v>
      </c>
      <c r="V164" s="70" t="n">
        <f aca="false">const*($O164/omega)*K164*(wy*I164-wz*(H164-Q164))</f>
        <v>1.79379462861248</v>
      </c>
      <c r="W164" s="70" t="n">
        <f aca="false">const*($O164/omega)*K164*(wz*(G164-P164)-wx*I164)</f>
        <v>0.348360278646997</v>
      </c>
      <c r="X164" s="70" t="n">
        <f aca="false">const*($O164/omega)*K164*(wx*(H164-Q164)-wy*(G164-P164))</f>
        <v>3.8074713366799</v>
      </c>
      <c r="Y164" s="70" t="n">
        <f aca="false">R164+V164</f>
        <v>1.50938635267322</v>
      </c>
      <c r="Z164" s="70" t="n">
        <f aca="false">S164+W164</f>
        <v>-4.60504275169637</v>
      </c>
      <c r="AA164" s="70" t="n">
        <f aca="false">T164+X164-32.174</f>
        <v>-27.7793308357027</v>
      </c>
      <c r="AB164" s="0" t="n">
        <f aca="false">IF(($D164-height)*($D165-height)&lt;0,1,0)</f>
        <v>0</v>
      </c>
    </row>
    <row r="165" customFormat="false" ht="12.75" hidden="false" customHeight="false" outlineLevel="0" collapsed="false">
      <c r="A165" s="0" t="n">
        <f aca="false">A164+dt</f>
        <v>1.33</v>
      </c>
      <c r="B165" s="70" t="n">
        <f aca="false">B164+G164*dt+0.5*Y164*dt*dt</f>
        <v>2.19265323331339</v>
      </c>
      <c r="C165" s="70" t="n">
        <f aca="false">C164+H164*dt+0.5*Z164*dt*dt</f>
        <v>112.907901053439</v>
      </c>
      <c r="D165" s="70" t="n">
        <f aca="false">D164+I164*dt+0.5*AA164*dt*dt</f>
        <v>19.0436316256236</v>
      </c>
      <c r="E165" s="1" t="n">
        <f aca="false">SQRT(B165^2+C165^2)</f>
        <v>112.929189532622</v>
      </c>
      <c r="F165" s="1" t="n">
        <f aca="false">ATAN2(C165,B165)*180/PI()</f>
        <v>1.11253495707819</v>
      </c>
      <c r="G165" s="69" t="n">
        <f aca="false">G164+Y164*dt</f>
        <v>2.92927102863462</v>
      </c>
      <c r="H165" s="69" t="n">
        <f aca="false">H164+Z164*dt</f>
        <v>80.0487806438744</v>
      </c>
      <c r="I165" s="69" t="n">
        <f aca="false">I164+AA164*dt</f>
        <v>-6.29449058972983</v>
      </c>
      <c r="J165" s="1" t="n">
        <f aca="false">SQRT(G165^2+H165^2+I165^2)</f>
        <v>80.3492907443154</v>
      </c>
      <c r="K165" s="1" t="n">
        <f aca="false">IF(D165&gt;=hwind,SQRT((G165-vxw)^2+(H165-vyw)^2+I165^2),J165)</f>
        <v>51.1818490769137</v>
      </c>
      <c r="L165" s="1" t="n">
        <f aca="false">J165/1.467</f>
        <v>54.7711593349116</v>
      </c>
      <c r="M165" s="70" t="n">
        <f aca="false">cd0+cdspin*(spin/1000)*EXP(-A165/(tau*146.7/K165))</f>
        <v>0.354644154140617</v>
      </c>
      <c r="N165" s="71" t="n">
        <f aca="false">(romega/K165)*EXP(-A165/(tau*146.7/K165))</f>
        <v>0.45660442108797</v>
      </c>
      <c r="O165" s="71" t="n">
        <f aca="false">cl2_*N165/(cl0+cl1_*N165)</f>
        <v>0.310265089642974</v>
      </c>
      <c r="P165" s="71" t="n">
        <f aca="false">IF(D165&gt;=hwind,vxw,0)</f>
        <v>0</v>
      </c>
      <c r="Q165" s="71" t="n">
        <f aca="false">IF(D165&gt;=hwind,vyw,0)</f>
        <v>29.34</v>
      </c>
      <c r="R165" s="70" t="n">
        <f aca="false">-const*$M165*$K165*(G165-P165)</f>
        <v>-0.285817833457471</v>
      </c>
      <c r="S165" s="70" t="n">
        <f aca="false">-const*$M165*$K165*(H165-Q165)</f>
        <v>-4.94780908943682</v>
      </c>
      <c r="T165" s="70" t="n">
        <f aca="false">-const*$M165*$K165*I165</f>
        <v>0.614172483695917</v>
      </c>
      <c r="U165" s="72" t="n">
        <f aca="false">omega*EXP(-A165/tau)*30/PI()</f>
        <v>1843.81820380283</v>
      </c>
      <c r="V165" s="70" t="n">
        <f aca="false">const*($O165/omega)*K165*(wy*I165-wz*(H165-Q165))</f>
        <v>1.78810218763966</v>
      </c>
      <c r="W165" s="70" t="n">
        <f aca="false">const*($O165/omega)*K165*(wz*(G165-P165)-wx*I165)</f>
        <v>0.368803393856665</v>
      </c>
      <c r="X165" s="70" t="n">
        <f aca="false">const*($O165/omega)*K165*(wx*(H165-Q165)-wy*(G165-P165))</f>
        <v>3.80323172987897</v>
      </c>
      <c r="Y165" s="70" t="n">
        <f aca="false">R165+V165</f>
        <v>1.50228435418219</v>
      </c>
      <c r="Z165" s="70" t="n">
        <f aca="false">S165+W165</f>
        <v>-4.57900569558016</v>
      </c>
      <c r="AA165" s="70" t="n">
        <f aca="false">T165+X165-32.174</f>
        <v>-27.7565957864251</v>
      </c>
      <c r="AB165" s="0" t="n">
        <f aca="false">IF(($D165-height)*($D166-height)&lt;0,1,0)</f>
        <v>0</v>
      </c>
    </row>
    <row r="166" customFormat="false" ht="12.75" hidden="false" customHeight="false" outlineLevel="0" collapsed="false">
      <c r="A166" s="0" t="n">
        <f aca="false">A165+dt</f>
        <v>1.34</v>
      </c>
      <c r="B166" s="70" t="n">
        <f aca="false">B165+G165*dt+0.5*Y165*dt*dt</f>
        <v>2.22202105781745</v>
      </c>
      <c r="C166" s="70" t="n">
        <f aca="false">C165+H165*dt+0.5*Z165*dt*dt</f>
        <v>113.708159909593</v>
      </c>
      <c r="D166" s="70" t="n">
        <f aca="false">D165+I165*dt+0.5*AA165*dt*dt</f>
        <v>18.979298889937</v>
      </c>
      <c r="E166" s="1" t="n">
        <f aca="false">SQRT(B166^2+C166^2)</f>
        <v>113.729868581684</v>
      </c>
      <c r="F166" s="1" t="n">
        <f aca="false">ATAN2(C166,B166)*180/PI()</f>
        <v>1.11949948805997</v>
      </c>
      <c r="G166" s="69" t="n">
        <f aca="false">G165+Y165*dt</f>
        <v>2.94429387217645</v>
      </c>
      <c r="H166" s="69" t="n">
        <f aca="false">H165+Z165*dt</f>
        <v>80.0029905869186</v>
      </c>
      <c r="I166" s="69" t="n">
        <f aca="false">I165+AA165*dt</f>
        <v>-6.57205654759409</v>
      </c>
      <c r="J166" s="1" t="n">
        <f aca="false">SQRT(G166^2+H166^2+I166^2)</f>
        <v>80.3264545247772</v>
      </c>
      <c r="K166" s="1" t="n">
        <f aca="false">IF(D166&gt;=hwind,SQRT((G166-vxw)^2+(H166-vyw)^2+I166^2),J166)</f>
        <v>51.1722523334738</v>
      </c>
      <c r="L166" s="1" t="n">
        <f aca="false">J166/1.467</f>
        <v>54.7555927230929</v>
      </c>
      <c r="M166" s="70" t="n">
        <f aca="false">cd0+cdspin*(spin/1000)*EXP(-A166/(tau*146.7/K166))</f>
        <v>0.354644135827043</v>
      </c>
      <c r="N166" s="71" t="n">
        <f aca="false">(romega/K166)*EXP(-A166/(tau*146.7/K166))</f>
        <v>0.456689896451736</v>
      </c>
      <c r="O166" s="71" t="n">
        <f aca="false">cl2_*N166/(cl0+cl1_*N166)</f>
        <v>0.310285630783346</v>
      </c>
      <c r="P166" s="71" t="n">
        <f aca="false">IF(D166&gt;=hwind,vxw,0)</f>
        <v>0</v>
      </c>
      <c r="Q166" s="71" t="n">
        <f aca="false">IF(D166&gt;=hwind,vyw,0)</f>
        <v>29.34</v>
      </c>
      <c r="R166" s="70" t="n">
        <f aca="false">-const*$M166*$K166*(G166-P166)</f>
        <v>-0.287229776394645</v>
      </c>
      <c r="S166" s="70" t="n">
        <f aca="false">-const*$M166*$K166*(H166-Q166)</f>
        <v>-4.94241406922052</v>
      </c>
      <c r="T166" s="70" t="n">
        <f aca="false">-const*$M166*$K166*I166</f>
        <v>0.64113516332628</v>
      </c>
      <c r="U166" s="72" t="n">
        <f aca="false">omega*EXP(-A166/tau)*30/PI()</f>
        <v>1843.81635998555</v>
      </c>
      <c r="V166" s="70" t="n">
        <f aca="false">const*($O166/omega)*K166*(wy*I166-wz*(H166-Q166))</f>
        <v>1.78246392027228</v>
      </c>
      <c r="W166" s="70" t="n">
        <f aca="false">const*($O166/omega)*K166*(wz*(G166-P166)-wx*I166)</f>
        <v>0.389234737483526</v>
      </c>
      <c r="X166" s="70" t="n">
        <f aca="false">const*($O166/omega)*K166*(wx*(H166-Q166)-wy*(G166-P166))</f>
        <v>3.79909899713252</v>
      </c>
      <c r="Y166" s="70" t="n">
        <f aca="false">R166+V166</f>
        <v>1.49523414387763</v>
      </c>
      <c r="Z166" s="70" t="n">
        <f aca="false">S166+W166</f>
        <v>-4.553179331737</v>
      </c>
      <c r="AA166" s="70" t="n">
        <f aca="false">T166+X166-32.174</f>
        <v>-27.7337658395412</v>
      </c>
      <c r="AB166" s="0" t="n">
        <f aca="false">IF(($D166-height)*($D167-height)&lt;0,1,0)</f>
        <v>0</v>
      </c>
    </row>
    <row r="167" customFormat="false" ht="12.75" hidden="false" customHeight="false" outlineLevel="0" collapsed="false">
      <c r="A167" s="0" t="n">
        <f aca="false">A166+dt</f>
        <v>1.35</v>
      </c>
      <c r="B167" s="70" t="n">
        <f aca="false">B166+G166*dt+0.5*Y166*dt*dt</f>
        <v>2.2515387582464</v>
      </c>
      <c r="C167" s="70" t="n">
        <f aca="false">C166+H166*dt+0.5*Z166*dt*dt</f>
        <v>114.507962156496</v>
      </c>
      <c r="D167" s="70" t="n">
        <f aca="false">D166+I166*dt+0.5*AA166*dt*dt</f>
        <v>18.9121916361691</v>
      </c>
      <c r="E167" s="1" t="n">
        <f aca="false">SQRT(B167^2+C167^2)</f>
        <v>114.530095712932</v>
      </c>
      <c r="F167" s="1" t="n">
        <f aca="false">ATAN2(C167,B167)*180/PI()</f>
        <v>1.12644609536371</v>
      </c>
      <c r="G167" s="69" t="n">
        <f aca="false">G166+Y166*dt</f>
        <v>2.95924621361522</v>
      </c>
      <c r="H167" s="69" t="n">
        <f aca="false">H166+Z166*dt</f>
        <v>79.9574587936013</v>
      </c>
      <c r="I167" s="69" t="n">
        <f aca="false">I166+AA166*dt</f>
        <v>-6.8493942059895</v>
      </c>
      <c r="J167" s="1" t="n">
        <f aca="false">SQRT(G167^2+H167^2+I167^2)</f>
        <v>80.3048351960969</v>
      </c>
      <c r="K167" s="1" t="n">
        <f aca="false">IF(D167&gt;=hwind,SQRT((G167-vxw)^2+(H167-vyw)^2+I167^2),J167)</f>
        <v>51.1644258627394</v>
      </c>
      <c r="L167" s="1" t="n">
        <f aca="false">J167/1.467</f>
        <v>54.7408556210613</v>
      </c>
      <c r="M167" s="70" t="n">
        <f aca="false">cd0+cdspin*(spin/1000)*EXP(-A167/(tau*146.7/K167))</f>
        <v>0.354644117432803</v>
      </c>
      <c r="N167" s="71" t="n">
        <f aca="false">(romega/K167)*EXP(-A167/(tau*146.7/K167))</f>
        <v>0.456759598914691</v>
      </c>
      <c r="O167" s="71" t="n">
        <f aca="false">cl2_*N167/(cl0+cl1_*N167)</f>
        <v>0.310302377757008</v>
      </c>
      <c r="P167" s="71" t="n">
        <f aca="false">IF(D167&gt;=hwind,vxw,0)</f>
        <v>0</v>
      </c>
      <c r="Q167" s="71" t="n">
        <f aca="false">IF(D167&gt;=hwind,vyw,0)</f>
        <v>29.34</v>
      </c>
      <c r="R167" s="70" t="n">
        <f aca="false">-const*$M167*$K167*(G167-P167)</f>
        <v>-0.288644279904283</v>
      </c>
      <c r="S167" s="70" t="n">
        <f aca="false">-const*$M167*$K167*(H167-Q167)</f>
        <v>-4.93721674014228</v>
      </c>
      <c r="T167" s="70" t="n">
        <f aca="false">-const*$M167*$K167*I167</f>
        <v>0.66808853189445</v>
      </c>
      <c r="U167" s="72" t="n">
        <f aca="false">omega*EXP(-A167/tau)*30/PI()</f>
        <v>1843.81451617011</v>
      </c>
      <c r="V167" s="70" t="n">
        <f aca="false">const*($O167/omega)*K167*(wy*I167-wz*(H167-Q167))</f>
        <v>1.77687928152632</v>
      </c>
      <c r="W167" s="70" t="n">
        <f aca="false">const*($O167/omega)*K167*(wz*(G167-P167)-wx*I167)</f>
        <v>0.409655574753927</v>
      </c>
      <c r="X167" s="70" t="n">
        <f aca="false">const*($O167/omega)*K167*(wx*(H167-Q167)-wy*(G167-P167))</f>
        <v>3.79507248069523</v>
      </c>
      <c r="Y167" s="70" t="n">
        <f aca="false">R167+V167</f>
        <v>1.48823500162204</v>
      </c>
      <c r="Z167" s="70" t="n">
        <f aca="false">S167+W167</f>
        <v>-4.52756116538835</v>
      </c>
      <c r="AA167" s="70" t="n">
        <f aca="false">T167+X167-32.174</f>
        <v>-27.7108389874103</v>
      </c>
      <c r="AB167" s="0" t="n">
        <f aca="false">IF(($D167-height)*($D168-height)&lt;0,1,0)</f>
        <v>0</v>
      </c>
    </row>
    <row r="168" customFormat="false" ht="12.75" hidden="false" customHeight="false" outlineLevel="0" collapsed="false">
      <c r="A168" s="0" t="n">
        <f aca="false">A167+dt</f>
        <v>1.36</v>
      </c>
      <c r="B168" s="70" t="n">
        <f aca="false">B167+G167*dt+0.5*Y167*dt*dt</f>
        <v>2.28120563213264</v>
      </c>
      <c r="C168" s="70" t="n">
        <f aca="false">C167+H167*dt+0.5*Z167*dt*dt</f>
        <v>115.307310366374</v>
      </c>
      <c r="D168" s="70" t="n">
        <f aca="false">D167+I167*dt+0.5*AA167*dt*dt</f>
        <v>18.8423121521598</v>
      </c>
      <c r="E168" s="1" t="n">
        <f aca="false">SQRT(B168^2+C168^2)</f>
        <v>115.329873506665</v>
      </c>
      <c r="F168" s="1" t="n">
        <f aca="false">ATAN2(C168,B168)*180/PI()</f>
        <v>1.13337485965094</v>
      </c>
      <c r="G168" s="69" t="n">
        <f aca="false">G167+Y167*dt</f>
        <v>2.97412856363144</v>
      </c>
      <c r="H168" s="69" t="n">
        <f aca="false">H167+Z167*dt</f>
        <v>79.9121831819474</v>
      </c>
      <c r="I168" s="69" t="n">
        <f aca="false">I167+AA167*dt</f>
        <v>-7.1265025958636</v>
      </c>
      <c r="J168" s="1" t="n">
        <f aca="false">SQRT(G168^2+H168^2+I168^2)</f>
        <v>80.2844287571817</v>
      </c>
      <c r="K168" s="1" t="n">
        <f aca="false">IF(D168&gt;=hwind,SQRT((G168-vxw)^2+(H168-vyw)^2+I168^2),J168)</f>
        <v>51.1583638494265</v>
      </c>
      <c r="L168" s="1" t="n">
        <f aca="false">J168/1.467</f>
        <v>54.726945301419</v>
      </c>
      <c r="M168" s="70" t="n">
        <f aca="false">cd0+cdspin*(spin/1000)*EXP(-A168/(tau*146.7/K168))</f>
        <v>0.354644098956239</v>
      </c>
      <c r="N168" s="71" t="n">
        <f aca="false">(romega/K168)*EXP(-A168/(tau*146.7/K168))</f>
        <v>0.456813565914798</v>
      </c>
      <c r="O168" s="71" t="n">
        <f aca="false">cl2_*N168/(cl0+cl1_*N168)</f>
        <v>0.310315341800662</v>
      </c>
      <c r="P168" s="71" t="n">
        <f aca="false">IF(D168&gt;=hwind,vxw,0)</f>
        <v>0</v>
      </c>
      <c r="Q168" s="71" t="n">
        <f aca="false">IF(D168&gt;=hwind,vyw,0)</f>
        <v>29.34</v>
      </c>
      <c r="R168" s="70" t="n">
        <f aca="false">-const*$M168*$K168*(G168-P168)</f>
        <v>-0.290061515358786</v>
      </c>
      <c r="S168" s="70" t="n">
        <f aca="false">-const*$M168*$K168*(H168-Q168)</f>
        <v>-4.9322158658961</v>
      </c>
      <c r="T168" s="70" t="n">
        <f aca="false">-const*$M168*$K168*I168</f>
        <v>0.695035233998271</v>
      </c>
      <c r="U168" s="72" t="n">
        <f aca="false">omega*EXP(-A168/tau)*30/PI()</f>
        <v>1843.81267235652</v>
      </c>
      <c r="V168" s="70" t="n">
        <f aca="false">const*($O168/omega)*K168*(wy*I168-wz*(H168-Q168))</f>
        <v>1.77134772387988</v>
      </c>
      <c r="W168" s="70" t="n">
        <f aca="false">const*($O168/omega)*K168*(wz*(G168-P168)-wx*I168)</f>
        <v>0.430067160949547</v>
      </c>
      <c r="X168" s="70" t="n">
        <f aca="false">const*($O168/omega)*K168*(wx*(H168-Q168)-wy*(G168-P168))</f>
        <v>3.79115151399467</v>
      </c>
      <c r="Y168" s="70" t="n">
        <f aca="false">R168+V168</f>
        <v>1.48128620852109</v>
      </c>
      <c r="Z168" s="70" t="n">
        <f aca="false">S168+W168</f>
        <v>-4.50214870494656</v>
      </c>
      <c r="AA168" s="70" t="n">
        <f aca="false">T168+X168-32.174</f>
        <v>-27.6878132520071</v>
      </c>
      <c r="AB168" s="0" t="n">
        <f aca="false">IF(($D168-height)*($D169-height)&lt;0,1,0)</f>
        <v>0</v>
      </c>
    </row>
    <row r="169" customFormat="false" ht="12.75" hidden="false" customHeight="false" outlineLevel="0" collapsed="false">
      <c r="A169" s="0" t="n">
        <f aca="false">A168+dt</f>
        <v>1.37</v>
      </c>
      <c r="B169" s="70" t="n">
        <f aca="false">B168+G168*dt+0.5*Y168*dt*dt</f>
        <v>2.31102098207938</v>
      </c>
      <c r="C169" s="70" t="n">
        <f aca="false">C168+H168*dt+0.5*Z168*dt*dt</f>
        <v>116.106207090758</v>
      </c>
      <c r="D169" s="70" t="n">
        <f aca="false">D168+I168*dt+0.5*AA168*dt*dt</f>
        <v>18.7696627355386</v>
      </c>
      <c r="E169" s="1" t="n">
        <f aca="false">SQRT(B169^2+C169^2)</f>
        <v>116.129204522297</v>
      </c>
      <c r="F169" s="1" t="n">
        <f aca="false">ATAN2(C169,B169)*180/PI()</f>
        <v>1.14028586103551</v>
      </c>
      <c r="G169" s="69" t="n">
        <f aca="false">G168+Y168*dt</f>
        <v>2.98894142571665</v>
      </c>
      <c r="H169" s="69" t="n">
        <f aca="false">H168+Z168*dt</f>
        <v>79.8671616948979</v>
      </c>
      <c r="I169" s="69" t="n">
        <f aca="false">I168+AA168*dt</f>
        <v>-7.40338072838367</v>
      </c>
      <c r="J169" s="1" t="n">
        <f aca="false">SQRT(G169^2+H169^2+I169^2)</f>
        <v>80.2652311667682</v>
      </c>
      <c r="K169" s="1" t="n">
        <f aca="false">IF(D169&gt;=hwind,SQRT((G169-vxw)^2+(H169-vyw)^2+I169^2),J169)</f>
        <v>51.1540603080355</v>
      </c>
      <c r="L169" s="1" t="n">
        <f aca="false">J169/1.467</f>
        <v>54.7138590093853</v>
      </c>
      <c r="M169" s="70" t="n">
        <f aca="false">cd0+cdspin*(spin/1000)*EXP(-A169/(tau*146.7/K169))</f>
        <v>0.354644080395708</v>
      </c>
      <c r="N169" s="71" t="n">
        <f aca="false">(romega/K169)*EXP(-A169/(tau*146.7/K169))</f>
        <v>0.456851839715376</v>
      </c>
      <c r="O169" s="71" t="n">
        <f aca="false">cl2_*N169/(cl0+cl1_*N169)</f>
        <v>0.310324534797515</v>
      </c>
      <c r="P169" s="71" t="n">
        <f aca="false">IF(D169&gt;=hwind,vxw,0)</f>
        <v>0</v>
      </c>
      <c r="Q169" s="71" t="n">
        <f aca="false">IF(D169&gt;=hwind,vyw,0)</f>
        <v>29.34</v>
      </c>
      <c r="R169" s="70" t="n">
        <f aca="false">-const*$M169*$K169*(G169-P169)</f>
        <v>-0.291481650358365</v>
      </c>
      <c r="S169" s="70" t="n">
        <f aca="false">-const*$M169*$K169*(H169-Q169)</f>
        <v>-4.92741020350426</v>
      </c>
      <c r="T169" s="70" t="n">
        <f aca="false">-const*$M169*$K169*I169</f>
        <v>0.721977893033879</v>
      </c>
      <c r="U169" s="72" t="n">
        <f aca="false">omega*EXP(-A169/tau)*30/PI()</f>
        <v>1843.81082854477</v>
      </c>
      <c r="V169" s="70" t="n">
        <f aca="false">const*($O169/omega)*K169*(wy*I169-wz*(H169-Q169))</f>
        <v>1.76586869740162</v>
      </c>
      <c r="W169" s="70" t="n">
        <f aca="false">const*($O169/omega)*K169*(wz*(G169-P169)-wx*I169)</f>
        <v>0.45047074104008</v>
      </c>
      <c r="X169" s="70" t="n">
        <f aca="false">const*($O169/omega)*K169*(wx*(H169-Q169)-wy*(G169-P169))</f>
        <v>3.78733542176133</v>
      </c>
      <c r="Y169" s="70" t="n">
        <f aca="false">R169+V169</f>
        <v>1.47438704704325</v>
      </c>
      <c r="Z169" s="70" t="n">
        <f aca="false">S169+W169</f>
        <v>-4.47693946246418</v>
      </c>
      <c r="AA169" s="70" t="n">
        <f aca="false">T169+X169-32.174</f>
        <v>-27.6646866852048</v>
      </c>
      <c r="AB169" s="0" t="n">
        <f aca="false">IF(($D169-height)*($D170-height)&lt;0,1,0)</f>
        <v>0</v>
      </c>
    </row>
    <row r="170" customFormat="false" ht="12.75" hidden="false" customHeight="false" outlineLevel="0" collapsed="false">
      <c r="A170" s="0" t="n">
        <f aca="false">A169+dt</f>
        <v>1.38</v>
      </c>
      <c r="B170" s="70" t="n">
        <f aca="false">B169+G169*dt+0.5*Y169*dt*dt</f>
        <v>2.3409841156889</v>
      </c>
      <c r="C170" s="70" t="n">
        <f aca="false">C169+H169*dt+0.5*Z169*dt*dt</f>
        <v>116.904654860734</v>
      </c>
      <c r="D170" s="70" t="n">
        <f aca="false">D169+I169*dt+0.5*AA169*dt*dt</f>
        <v>18.6942456939205</v>
      </c>
      <c r="E170" s="1" t="n">
        <f aca="false">SQRT(B170^2+C170^2)</f>
        <v>116.928091298615</v>
      </c>
      <c r="F170" s="1" t="n">
        <f aca="false">ATAN2(C170,B170)*180/PI()</f>
        <v>1.14717917907786</v>
      </c>
      <c r="G170" s="69" t="n">
        <f aca="false">G169+Y169*dt</f>
        <v>3.00368529618709</v>
      </c>
      <c r="H170" s="69" t="n">
        <f aca="false">H169+Z169*dt</f>
        <v>79.8223923002733</v>
      </c>
      <c r="I170" s="69" t="n">
        <f aca="false">I169+AA169*dt</f>
        <v>-7.68002759523572</v>
      </c>
      <c r="J170" s="1" t="n">
        <f aca="false">SQRT(G170^2+H170^2+I170^2)</f>
        <v>80.2472383435146</v>
      </c>
      <c r="K170" s="1" t="n">
        <f aca="false">IF(D170&gt;=hwind,SQRT((G170-vxw)^2+(H170-vyw)^2+I170^2),J170)</f>
        <v>51.1515090841004</v>
      </c>
      <c r="L170" s="1" t="n">
        <f aca="false">J170/1.467</f>
        <v>54.7015939628593</v>
      </c>
      <c r="M170" s="70" t="n">
        <f aca="false">cd0+cdspin*(spin/1000)*EXP(-A170/(tau*146.7/K170))</f>
        <v>0.354644061749587</v>
      </c>
      <c r="N170" s="71" t="n">
        <f aca="false">(romega/K170)*EXP(-A170/(tau*146.7/K170))</f>
        <v>0.45687446736477</v>
      </c>
      <c r="O170" s="71" t="n">
        <f aca="false">cl2_*N170/(cl0+cl1_*N170)</f>
        <v>0.310329969271803</v>
      </c>
      <c r="P170" s="71" t="n">
        <f aca="false">IF(D170&gt;=hwind,vxw,0)</f>
        <v>0</v>
      </c>
      <c r="Q170" s="71" t="n">
        <f aca="false">IF(D170&gt;=hwind,vyw,0)</f>
        <v>29.34</v>
      </c>
      <c r="R170" s="70" t="n">
        <f aca="false">-const*$M170*$K170*(G170-P170)</f>
        <v>-0.292904848740648</v>
      </c>
      <c r="S170" s="70" t="n">
        <f aca="false">-const*$M170*$K170*(H170-Q170)</f>
        <v>-4.92279850340773</v>
      </c>
      <c r="T170" s="70" t="n">
        <f aca="false">-const*$M170*$K170*I170</f>
        <v>0.748919110787699</v>
      </c>
      <c r="U170" s="72" t="n">
        <f aca="false">omega*EXP(-A170/tau)*30/PI()</f>
        <v>1843.80898473486</v>
      </c>
      <c r="V170" s="70" t="n">
        <f aca="false">const*($O170/omega)*K170*(wy*I170-wz*(H170-Q170))</f>
        <v>1.76044164988184</v>
      </c>
      <c r="W170" s="70" t="n">
        <f aca="false">const*($O170/omega)*K170*(wz*(G170-P170)-wx*I170)</f>
        <v>0.470867549321377</v>
      </c>
      <c r="X170" s="70" t="n">
        <f aca="false">const*($O170/omega)*K170*(wx*(H170-Q170)-wy*(G170-P170))</f>
        <v>3.7836235201657</v>
      </c>
      <c r="Y170" s="70" t="n">
        <f aca="false">R170+V170</f>
        <v>1.46753680114119</v>
      </c>
      <c r="Z170" s="70" t="n">
        <f aca="false">S170+W170</f>
        <v>-4.45193095408635</v>
      </c>
      <c r="AA170" s="70" t="n">
        <f aca="false">T170+X170-32.174</f>
        <v>-27.6414573690466</v>
      </c>
      <c r="AB170" s="0" t="n">
        <f aca="false">IF(($D170-height)*($D171-height)&lt;0,1,0)</f>
        <v>0</v>
      </c>
    </row>
    <row r="171" customFormat="false" ht="12.75" hidden="false" customHeight="false" outlineLevel="0" collapsed="false">
      <c r="A171" s="0" t="n">
        <f aca="false">A170+dt</f>
        <v>1.39</v>
      </c>
      <c r="B171" s="70" t="n">
        <f aca="false">B170+G170*dt+0.5*Y170*dt*dt</f>
        <v>2.37109434549082</v>
      </c>
      <c r="C171" s="70" t="n">
        <f aca="false">C170+H170*dt+0.5*Z170*dt*dt</f>
        <v>117.702656187189</v>
      </c>
      <c r="D171" s="70" t="n">
        <f aca="false">D170+I170*dt+0.5*AA170*dt*dt</f>
        <v>18.6160633450997</v>
      </c>
      <c r="E171" s="1" t="n">
        <f aca="false">SQRT(B171^2+C171^2)</f>
        <v>117.726536354022</v>
      </c>
      <c r="F171" s="1" t="n">
        <f aca="false">ATAN2(C171,B171)*180/PI()</f>
        <v>1.15405489277927</v>
      </c>
      <c r="G171" s="69" t="n">
        <f aca="false">G170+Y170*dt</f>
        <v>3.0183606641985</v>
      </c>
      <c r="H171" s="69" t="n">
        <f aca="false">H170+Z170*dt</f>
        <v>79.7778729907324</v>
      </c>
      <c r="I171" s="69" t="n">
        <f aca="false">I170+AA170*dt</f>
        <v>-7.95644216892619</v>
      </c>
      <c r="J171" s="1" t="n">
        <f aca="false">SQRT(G171^2+H171^2+I171^2)</f>
        <v>80.2304461661038</v>
      </c>
      <c r="K171" s="1" t="n">
        <f aca="false">IF(D171&gt;=hwind,SQRT((G171-vxw)^2+(H171-vyw)^2+I171^2),J171)</f>
        <v>51.1507038555278</v>
      </c>
      <c r="L171" s="1" t="n">
        <f aca="false">J171/1.467</f>
        <v>54.6901473524907</v>
      </c>
      <c r="M171" s="70" t="n">
        <f aca="false">cd0+cdspin*(spin/1000)*EXP(-A171/(tau*146.7/K171))</f>
        <v>0.354644043016267</v>
      </c>
      <c r="N171" s="71" t="n">
        <f aca="false">(romega/K171)*EXP(-A171/(tau*146.7/K171))</f>
        <v>0.45688150065204</v>
      </c>
      <c r="O171" s="71" t="n">
        <f aca="false">cl2_*N171/(cl0+cl1_*N171)</f>
        <v>0.310331658382948</v>
      </c>
      <c r="P171" s="71" t="n">
        <f aca="false">IF(D171&gt;=hwind,vxw,0)</f>
        <v>0</v>
      </c>
      <c r="Q171" s="71" t="n">
        <f aca="false">IF(D171&gt;=hwind,vyw,0)</f>
        <v>29.34</v>
      </c>
      <c r="R171" s="70" t="n">
        <f aca="false">-const*$M171*$K171*(G171-P171)</f>
        <v>-0.294331270591008</v>
      </c>
      <c r="S171" s="70" t="n">
        <f aca="false">-const*$M171*$K171*(H171-Q171)</f>
        <v>-4.91837950956476</v>
      </c>
      <c r="T171" s="70" t="n">
        <f aca="false">-const*$M171*$K171*I171</f>
        <v>0.775861467034384</v>
      </c>
      <c r="U171" s="72" t="n">
        <f aca="false">omega*EXP(-A171/tau)*30/PI()</f>
        <v>1843.8071409268</v>
      </c>
      <c r="V171" s="70" t="n">
        <f aca="false">const*($O171/omega)*K171*(wy*I171-wz*(H171-Q171))</f>
        <v>1.75506602696578</v>
      </c>
      <c r="W171" s="70" t="n">
        <f aca="false">const*($O171/omega)*K171*(wz*(G171-P171)-wx*I171)</f>
        <v>0.491258809059326</v>
      </c>
      <c r="X171" s="70" t="n">
        <f aca="false">const*($O171/omega)*K171*(wx*(H171-Q171)-wy*(G171-P171))</f>
        <v>3.78001511696232</v>
      </c>
      <c r="Y171" s="70" t="n">
        <f aca="false">R171+V171</f>
        <v>1.46073475637478</v>
      </c>
      <c r="Z171" s="70" t="n">
        <f aca="false">S171+W171</f>
        <v>-4.42712070050544</v>
      </c>
      <c r="AA171" s="70" t="n">
        <f aca="false">T171+X171-32.174</f>
        <v>-27.6181234160033</v>
      </c>
      <c r="AB171" s="0" t="n">
        <f aca="false">IF(($D171-height)*($D172-height)&lt;0,1,0)</f>
        <v>0</v>
      </c>
    </row>
    <row r="172" customFormat="false" ht="12.75" hidden="false" customHeight="false" outlineLevel="0" collapsed="false">
      <c r="A172" s="0" t="n">
        <f aca="false">A171+dt</f>
        <v>1.4</v>
      </c>
      <c r="B172" s="70" t="n">
        <f aca="false">B171+G171*dt+0.5*Y171*dt*dt</f>
        <v>2.40135098887063</v>
      </c>
      <c r="C172" s="70" t="n">
        <f aca="false">C171+H171*dt+0.5*Z171*dt*dt</f>
        <v>118.500213561061</v>
      </c>
      <c r="D172" s="70" t="n">
        <f aca="false">D171+I171*dt+0.5*AA171*dt*dt</f>
        <v>18.5351180172396</v>
      </c>
      <c r="E172" s="1" t="n">
        <f aca="false">SQRT(B172^2+C172^2)</f>
        <v>118.524542186793</v>
      </c>
      <c r="F172" s="1" t="n">
        <f aca="false">ATAN2(C172,B172)*180/PI()</f>
        <v>1.16091308057634</v>
      </c>
      <c r="G172" s="69" t="n">
        <f aca="false">G171+Y171*dt</f>
        <v>3.03296801176225</v>
      </c>
      <c r="H172" s="69" t="n">
        <f aca="false">H171+Z171*dt</f>
        <v>79.7336017837274</v>
      </c>
      <c r="I172" s="69" t="n">
        <f aca="false">I171+AA171*dt</f>
        <v>-8.23262340308622</v>
      </c>
      <c r="J172" s="1" t="n">
        <f aca="false">SQRT(G172^2+H172^2+I172^2)</f>
        <v>80.2148504733595</v>
      </c>
      <c r="K172" s="1" t="n">
        <f aca="false">IF(D172&gt;=hwind,SQRT((G172-vxw)^2+(H172-vyw)^2+I172^2),J172)</f>
        <v>51.1516381340257</v>
      </c>
      <c r="L172" s="1" t="n">
        <f aca="false">J172/1.467</f>
        <v>54.6795163417584</v>
      </c>
      <c r="M172" s="70" t="n">
        <f aca="false">cd0+cdspin*(spin/1000)*EXP(-A172/(tau*146.7/K172))</f>
        <v>0.354644024194161</v>
      </c>
      <c r="N172" s="71" t="n">
        <f aca="false">(romega/K172)*EXP(-A172/(tau*146.7/K172))</f>
        <v>0.456872996058739</v>
      </c>
      <c r="O172" s="71" t="n">
        <f aca="false">cl2_*N172/(cl0+cl1_*N172)</f>
        <v>0.310329615919349</v>
      </c>
      <c r="P172" s="71" t="n">
        <f aca="false">IF(D172&gt;=hwind,vxw,0)</f>
        <v>0</v>
      </c>
      <c r="Q172" s="71" t="n">
        <f aca="false">IF(D172&gt;=hwind,vyw,0)</f>
        <v>29.34</v>
      </c>
      <c r="R172" s="70" t="n">
        <f aca="false">-const*$M172*$K172*(G172-P172)</f>
        <v>-0.295761072253609</v>
      </c>
      <c r="S172" s="70" t="n">
        <f aca="false">-const*$M172*$K172*(H172-Q172)</f>
        <v>-4.91415195955748</v>
      </c>
      <c r="T172" s="70" t="n">
        <f aca="false">-const*$M172*$K172*I172</f>
        <v>0.802807519141025</v>
      </c>
      <c r="U172" s="72" t="n">
        <f aca="false">omega*EXP(-A172/tau)*30/PI()</f>
        <v>1843.80529712058</v>
      </c>
      <c r="V172" s="70" t="n">
        <f aca="false">const*($O172/omega)*K172*(wy*I172-wz*(H172-Q172))</f>
        <v>1.74974127228927</v>
      </c>
      <c r="W172" s="70" t="n">
        <f aca="false">const*($O172/omega)*K172*(wz*(G172-P172)-wx*I172)</f>
        <v>0.51164573213979</v>
      </c>
      <c r="X172" s="70" t="n">
        <f aca="false">const*($O172/omega)*K172*(wx*(H172-Q172)-wy*(G172-P172))</f>
        <v>3.77650951164055</v>
      </c>
      <c r="Y172" s="70" t="n">
        <f aca="false">R172+V172</f>
        <v>1.45398020003566</v>
      </c>
      <c r="Z172" s="70" t="n">
        <f aca="false">S172+W172</f>
        <v>-4.40250622741769</v>
      </c>
      <c r="AA172" s="70" t="n">
        <f aca="false">T172+X172-32.174</f>
        <v>-27.5946829692184</v>
      </c>
      <c r="AB172" s="0" t="n">
        <f aca="false">IF(($D172-height)*($D173-height)&lt;0,1,0)</f>
        <v>0</v>
      </c>
    </row>
    <row r="173" customFormat="false" ht="12.75" hidden="false" customHeight="false" outlineLevel="0" collapsed="false">
      <c r="A173" s="0" t="n">
        <f aca="false">A172+dt</f>
        <v>1.41</v>
      </c>
      <c r="B173" s="70" t="n">
        <f aca="false">B172+G172*dt+0.5*Y172*dt*dt</f>
        <v>2.43175336799825</v>
      </c>
      <c r="C173" s="70" t="n">
        <f aca="false">C172+H172*dt+0.5*Z172*dt*dt</f>
        <v>119.297329453587</v>
      </c>
      <c r="D173" s="70" t="n">
        <f aca="false">D172+I172*dt+0.5*AA172*dt*dt</f>
        <v>18.4514120490603</v>
      </c>
      <c r="E173" s="1" t="n">
        <f aca="false">SQRT(B173^2+C173^2)</f>
        <v>119.322111275323</v>
      </c>
      <c r="F173" s="1" t="n">
        <f aca="false">ATAN2(C173,B173)*180/PI()</f>
        <v>1.16775382033555</v>
      </c>
      <c r="G173" s="69" t="n">
        <f aca="false">G172+Y172*dt</f>
        <v>3.0475078137626</v>
      </c>
      <c r="H173" s="69" t="n">
        <f aca="false">H172+Z172*dt</f>
        <v>79.6895767214532</v>
      </c>
      <c r="I173" s="69" t="n">
        <f aca="false">I172+AA172*dt</f>
        <v>-8.5085702327784</v>
      </c>
      <c r="J173" s="1" t="n">
        <f aca="false">SQRT(G173^2+H173^2+I173^2)</f>
        <v>80.2004470643739</v>
      </c>
      <c r="K173" s="1" t="n">
        <f aca="false">IF(D173&gt;=hwind,SQRT((G173-vxw)^2+(H173-vyw)^2+I173^2),J173)</f>
        <v>51.1543052666202</v>
      </c>
      <c r="L173" s="1" t="n">
        <f aca="false">J173/1.467</f>
        <v>54.6696980670579</v>
      </c>
      <c r="M173" s="70" t="n">
        <f aca="false">cd0+cdspin*(spin/1000)*EXP(-A173/(tau*146.7/K173))</f>
        <v>0.354644005281697</v>
      </c>
      <c r="N173" s="71" t="n">
        <f aca="false">(romega/K173)*EXP(-A173/(tau*146.7/K173))</f>
        <v>0.456849014706874</v>
      </c>
      <c r="O173" s="71" t="n">
        <f aca="false">cl2_*N173/(cl0+cl1_*N173)</f>
        <v>0.31032385629182</v>
      </c>
      <c r="P173" s="71" t="n">
        <f aca="false">IF(D173&gt;=hwind,vxw,0)</f>
        <v>0</v>
      </c>
      <c r="Q173" s="71" t="n">
        <f aca="false">IF(D173&gt;=hwind,vyw,0)</f>
        <v>29.34</v>
      </c>
      <c r="R173" s="70" t="n">
        <f aca="false">-const*$M173*$K173*(G173-P173)</f>
        <v>-0.297194406343163</v>
      </c>
      <c r="S173" s="70" t="n">
        <f aca="false">-const*$M173*$K173*(H173-Q173)</f>
        <v>-4.9101145847062</v>
      </c>
      <c r="T173" s="70" t="n">
        <f aca="false">-const*$M173*$K173*I173</f>
        <v>0.82975980167796</v>
      </c>
      <c r="U173" s="72" t="n">
        <f aca="false">omega*EXP(-A173/tau)*30/PI()</f>
        <v>1843.8034533162</v>
      </c>
      <c r="V173" s="70" t="n">
        <f aca="false">const*($O173/omega)*K173*(wy*I173-wz*(H173-Q173))</f>
        <v>1.74446682761627</v>
      </c>
      <c r="W173" s="70" t="n">
        <f aca="false">const*($O173/omega)*K173*(wz*(G173-P173)-wx*I173)</f>
        <v>0.532029518724869</v>
      </c>
      <c r="X173" s="70" t="n">
        <f aca="false">const*($O173/omega)*K173*(wx*(H173-Q173)-wy*(G173-P173))</f>
        <v>3.7731059955819</v>
      </c>
      <c r="Y173" s="70" t="n">
        <f aca="false">R173+V173</f>
        <v>1.4472724212731</v>
      </c>
      <c r="Z173" s="70" t="n">
        <f aca="false">S173+W173</f>
        <v>-4.37808506598133</v>
      </c>
      <c r="AA173" s="70" t="n">
        <f aca="false">T173+X173-32.174</f>
        <v>-27.5711342027401</v>
      </c>
      <c r="AB173" s="0" t="n">
        <f aca="false">IF(($D173-height)*($D174-height)&lt;0,1,0)</f>
        <v>0</v>
      </c>
    </row>
    <row r="174" customFormat="false" ht="12.75" hidden="false" customHeight="false" outlineLevel="0" collapsed="false">
      <c r="A174" s="0" t="n">
        <f aca="false">A173+dt</f>
        <v>1.42</v>
      </c>
      <c r="B174" s="70" t="n">
        <f aca="false">B173+G173*dt+0.5*Y173*dt*dt</f>
        <v>2.46230080975694</v>
      </c>
      <c r="C174" s="70" t="n">
        <f aca="false">C173+H173*dt+0.5*Z173*dt*dt</f>
        <v>120.094006316548</v>
      </c>
      <c r="D174" s="70" t="n">
        <f aca="false">D173+I173*dt+0.5*AA173*dt*dt</f>
        <v>18.3649477900224</v>
      </c>
      <c r="E174" s="1" t="n">
        <f aca="false">SQRT(B174^2+C174^2)</f>
        <v>120.119246078374</v>
      </c>
      <c r="F174" s="1" t="n">
        <f aca="false">ATAN2(C174,B174)*180/PI()</f>
        <v>1.17457718934788</v>
      </c>
      <c r="G174" s="69" t="n">
        <f aca="false">G173+Y173*dt</f>
        <v>3.06198053797533</v>
      </c>
      <c r="H174" s="69" t="n">
        <f aca="false">H173+Z173*dt</f>
        <v>79.6457958707934</v>
      </c>
      <c r="I174" s="69" t="n">
        <f aca="false">I173+AA173*dt</f>
        <v>-8.78428157480581</v>
      </c>
      <c r="J174" s="1" t="n">
        <f aca="false">SQRT(G174^2+H174^2+I174^2)</f>
        <v>80.187231698647</v>
      </c>
      <c r="K174" s="1" t="n">
        <f aca="false">IF(D174&gt;=hwind,SQRT((G174-vxw)^2+(H174-vyw)^2+I174^2),J174)</f>
        <v>51.1586984372584</v>
      </c>
      <c r="L174" s="1" t="n">
        <f aca="false">J174/1.467</f>
        <v>54.6606896377962</v>
      </c>
      <c r="M174" s="70" t="n">
        <f aca="false">cd0+cdspin*(spin/1000)*EXP(-A174/(tau*146.7/K174))</f>
        <v>0.354643986277323</v>
      </c>
      <c r="N174" s="71" t="n">
        <f aca="false">(romega/K174)*EXP(-A174/(tau*146.7/K174))</f>
        <v>0.45680962230313</v>
      </c>
      <c r="O174" s="71" t="n">
        <f aca="false">cl2_*N174/(cl0+cl1_*N174)</f>
        <v>0.310314394526683</v>
      </c>
      <c r="P174" s="71" t="n">
        <f aca="false">IF(D174&gt;=hwind,vxw,0)</f>
        <v>0</v>
      </c>
      <c r="Q174" s="71" t="n">
        <f aca="false">IF(D174&gt;=hwind,vyw,0)</f>
        <v>29.34</v>
      </c>
      <c r="R174" s="70" t="n">
        <f aca="false">-const*$M174*$K174*(G174-P174)</f>
        <v>-0.298631421757427</v>
      </c>
      <c r="S174" s="70" t="n">
        <f aca="false">-const*$M174*$K174*(H174-Q174)</f>
        <v>-4.90626611019137</v>
      </c>
      <c r="T174" s="70" t="n">
        <f aca="false">-const*$M174*$K174*I174</f>
        <v>0.856720826036472</v>
      </c>
      <c r="U174" s="72" t="n">
        <f aca="false">omega*EXP(-A174/tau)*30/PI()</f>
        <v>1843.80160951367</v>
      </c>
      <c r="V174" s="70" t="n">
        <f aca="false">const*($O174/omega)*K174*(wy*I174-wz*(H174-Q174))</f>
        <v>1.73924213297853</v>
      </c>
      <c r="W174" s="70" t="n">
        <f aca="false">const*($O174/omega)*K174*(wz*(G174-P174)-wx*I174)</f>
        <v>0.552411356915782</v>
      </c>
      <c r="X174" s="70" t="n">
        <f aca="false">const*($O174/omega)*K174*(wx*(H174-Q174)-wy*(G174-P174))</f>
        <v>3.76980385222366</v>
      </c>
      <c r="Y174" s="70" t="n">
        <f aca="false">R174+V174</f>
        <v>1.4406107112211</v>
      </c>
      <c r="Z174" s="70" t="n">
        <f aca="false">S174+W174</f>
        <v>-4.35385475327559</v>
      </c>
      <c r="AA174" s="70" t="n">
        <f aca="false">T174+X174-32.174</f>
        <v>-27.5474753217399</v>
      </c>
      <c r="AB174" s="0" t="n">
        <f aca="false">IF(($D174-height)*($D175-height)&lt;0,1,0)</f>
        <v>0</v>
      </c>
    </row>
    <row r="175" customFormat="false" ht="12.75" hidden="false" customHeight="false" outlineLevel="0" collapsed="false">
      <c r="A175" s="0" t="n">
        <f aca="false">A174+dt</f>
        <v>1.43</v>
      </c>
      <c r="B175" s="70" t="n">
        <f aca="false">B174+G174*dt+0.5*Y174*dt*dt</f>
        <v>2.49299264567226</v>
      </c>
      <c r="C175" s="70" t="n">
        <f aca="false">C174+H174*dt+0.5*Z174*dt*dt</f>
        <v>120.890246582519</v>
      </c>
      <c r="D175" s="70" t="n">
        <f aca="false">D174+I174*dt+0.5*AA174*dt*dt</f>
        <v>18.2757276005082</v>
      </c>
      <c r="E175" s="1" t="n">
        <f aca="false">SQRT(B175^2+C175^2)</f>
        <v>120.915949035326</v>
      </c>
      <c r="F175" s="1" t="n">
        <f aca="false">ATAN2(C175,B175)*180/PI()</f>
        <v>1.18138326432365</v>
      </c>
      <c r="G175" s="69" t="n">
        <f aca="false">G174+Y174*dt</f>
        <v>3.07638664508754</v>
      </c>
      <c r="H175" s="69" t="n">
        <f aca="false">H174+Z174*dt</f>
        <v>79.6022573232606</v>
      </c>
      <c r="I175" s="69" t="n">
        <f aca="false">I174+AA174*dt</f>
        <v>-9.0597563280232</v>
      </c>
      <c r="J175" s="1" t="n">
        <f aca="false">SQRT(G175^2+H175^2+I175^2)</f>
        <v>80.1752000962382</v>
      </c>
      <c r="K175" s="1" t="n">
        <f aca="false">IF(D175&gt;=hwind,SQRT((G175-vxw)^2+(H175-vyw)^2+I175^2),J175)</f>
        <v>51.1648106684946</v>
      </c>
      <c r="L175" s="1" t="n">
        <f aca="false">J175/1.467</f>
        <v>54.652488136495</v>
      </c>
      <c r="M175" s="70" t="n">
        <f aca="false">cd0+cdspin*(spin/1000)*EXP(-A175/(tau*146.7/K175))</f>
        <v>0.354643967179504</v>
      </c>
      <c r="N175" s="71" t="n">
        <f aca="false">(romega/K175)*EXP(-A175/(tau*146.7/K175))</f>
        <v>0.45675488907946</v>
      </c>
      <c r="O175" s="71" t="n">
        <f aca="false">cl2_*N175/(cl0+cl1_*N175)</f>
        <v>0.31030124625851</v>
      </c>
      <c r="P175" s="71" t="n">
        <f aca="false">IF(D175&gt;=hwind,vxw,0)</f>
        <v>0</v>
      </c>
      <c r="Q175" s="71" t="n">
        <f aca="false">IF(D175&gt;=hwind,vyw,0)</f>
        <v>29.34</v>
      </c>
      <c r="R175" s="70" t="n">
        <f aca="false">-const*$M175*$K175*(G175-P175)</f>
        <v>-0.300072263690412</v>
      </c>
      <c r="S175" s="70" t="n">
        <f aca="false">-const*$M175*$K175*(H175-Q175)</f>
        <v>-4.90260525518294</v>
      </c>
      <c r="T175" s="70" t="n">
        <f aca="false">-const*$M175*$K175*I175</f>
        <v>0.883693080053692</v>
      </c>
      <c r="U175" s="72" t="n">
        <f aca="false">omega*EXP(-A175/tau)*30/PI()</f>
        <v>1843.79976571298</v>
      </c>
      <c r="V175" s="70" t="n">
        <f aca="false">const*($O175/omega)*K175*(wy*I175-wz*(H175-Q175))</f>
        <v>1.73406662681691</v>
      </c>
      <c r="W175" s="70" t="n">
        <f aca="false">const*($O175/omega)*K175*(wz*(G175-P175)-wx*I175)</f>
        <v>0.572792422422612</v>
      </c>
      <c r="X175" s="70" t="n">
        <f aca="false">const*($O175/omega)*K175*(wx*(H175-Q175)-wy*(G175-P175))</f>
        <v>3.76660235722879</v>
      </c>
      <c r="Y175" s="70" t="n">
        <f aca="false">R175+V175</f>
        <v>1.43399436312649</v>
      </c>
      <c r="Z175" s="70" t="n">
        <f aca="false">S175+W175</f>
        <v>-4.32981283276033</v>
      </c>
      <c r="AA175" s="70" t="n">
        <f aca="false">T175+X175-32.174</f>
        <v>-27.5237045627175</v>
      </c>
      <c r="AB175" s="0" t="n">
        <f aca="false">IF(($D175-height)*($D176-height)&lt;0,1,0)</f>
        <v>0</v>
      </c>
    </row>
    <row r="176" customFormat="false" ht="12.75" hidden="false" customHeight="false" outlineLevel="0" collapsed="false">
      <c r="A176" s="0" t="n">
        <f aca="false">A175+dt</f>
        <v>1.44</v>
      </c>
      <c r="B176" s="70" t="n">
        <f aca="false">B175+G175*dt+0.5*Y175*dt*dt</f>
        <v>2.52382821184129</v>
      </c>
      <c r="C176" s="70" t="n">
        <f aca="false">C175+H175*dt+0.5*Z175*dt*dt</f>
        <v>121.68605266511</v>
      </c>
      <c r="D176" s="70" t="n">
        <f aca="false">D175+I175*dt+0.5*AA175*dt*dt</f>
        <v>18.1837538519998</v>
      </c>
      <c r="E176" s="1" t="n">
        <f aca="false">SQRT(B176^2+C176^2)</f>
        <v>121.712222566424</v>
      </c>
      <c r="F176" s="1" t="n">
        <f aca="false">ATAN2(C176,B176)*180/PI()</f>
        <v>1.18817212138739</v>
      </c>
      <c r="G176" s="69" t="n">
        <f aca="false">G175+Y175*dt</f>
        <v>3.09072658871881</v>
      </c>
      <c r="H176" s="69" t="n">
        <f aca="false">H175+Z175*dt</f>
        <v>79.558959194933</v>
      </c>
      <c r="I176" s="69" t="n">
        <f aca="false">I175+AA175*dt</f>
        <v>-9.33499337365038</v>
      </c>
      <c r="J176" s="1" t="n">
        <f aca="false">SQRT(G176^2+H176^2+I176^2)</f>
        <v>80.1643479379289</v>
      </c>
      <c r="K176" s="1" t="n">
        <f aca="false">IF(D176&gt;=hwind,SQRT((G176-vxw)^2+(H176-vyw)^2+I176^2),J176)</f>
        <v>51.1726348232594</v>
      </c>
      <c r="L176" s="1" t="n">
        <f aca="false">J176/1.467</f>
        <v>54.6450906189018</v>
      </c>
      <c r="M176" s="70" t="n">
        <f aca="false">cd0+cdspin*(spin/1000)*EXP(-A176/(tau*146.7/K176))</f>
        <v>0.354643947986725</v>
      </c>
      <c r="N176" s="71" t="n">
        <f aca="false">(romega/K176)*EXP(-A176/(tau*146.7/K176))</f>
        <v>0.456684889730132</v>
      </c>
      <c r="O176" s="71" t="n">
        <f aca="false">cl2_*N176/(cl0+cl1_*N176)</f>
        <v>0.310284427722553</v>
      </c>
      <c r="P176" s="71" t="n">
        <f aca="false">IF(D176&gt;=hwind,vxw,0)</f>
        <v>0</v>
      </c>
      <c r="Q176" s="71" t="n">
        <f aca="false">IF(D176&gt;=hwind,vyw,0)</f>
        <v>29.34</v>
      </c>
      <c r="R176" s="70" t="n">
        <f aca="false">-const*$M176*$K176*(G176-P176)</f>
        <v>-0.301517073646331</v>
      </c>
      <c r="S176" s="70" t="n">
        <f aca="false">-const*$M176*$K176*(H176-Q176)</f>
        <v>-4.89913073297674</v>
      </c>
      <c r="T176" s="70" t="n">
        <f aca="false">-const*$M176*$K176*I176</f>
        <v>0.910679027644986</v>
      </c>
      <c r="U176" s="72" t="n">
        <f aca="false">omega*EXP(-A176/tau)*30/PI()</f>
        <v>1843.79792191414</v>
      </c>
      <c r="V176" s="70" t="n">
        <f aca="false">const*($O176/omega)*K176*(wy*I176-wz*(H176-Q176))</f>
        <v>1.7289397461243</v>
      </c>
      <c r="W176" s="70" t="n">
        <f aca="false">const*($O176/omega)*K176*(wz*(G176-P176)-wx*I176)</f>
        <v>0.593173878241204</v>
      </c>
      <c r="X176" s="70" t="n">
        <f aca="false">const*($O176/omega)*K176*(wx*(H176-Q176)-wy*(G176-P176))</f>
        <v>3.76350077866162</v>
      </c>
      <c r="Y176" s="70" t="n">
        <f aca="false">R176+V176</f>
        <v>1.42742267247797</v>
      </c>
      <c r="Z176" s="70" t="n">
        <f aca="false">S176+W176</f>
        <v>-4.30595685473554</v>
      </c>
      <c r="AA176" s="70" t="n">
        <f aca="false">T176+X176-32.174</f>
        <v>-27.4998201936934</v>
      </c>
      <c r="AB176" s="0" t="n">
        <f aca="false">IF(($D176-height)*($D177-height)&lt;0,1,0)</f>
        <v>0</v>
      </c>
    </row>
    <row r="177" customFormat="false" ht="12.75" hidden="false" customHeight="false" outlineLevel="0" collapsed="false">
      <c r="A177" s="0" t="n">
        <f aca="false">A176+dt</f>
        <v>1.45</v>
      </c>
      <c r="B177" s="70" t="n">
        <f aca="false">B176+G176*dt+0.5*Y176*dt*dt</f>
        <v>2.5548068488621</v>
      </c>
      <c r="C177" s="70" t="n">
        <f aca="false">C176+H176*dt+0.5*Z176*dt*dt</f>
        <v>122.481426959216</v>
      </c>
      <c r="D177" s="70" t="n">
        <f aca="false">D176+I176*dt+0.5*AA176*dt*dt</f>
        <v>18.0890289272537</v>
      </c>
      <c r="E177" s="1" t="n">
        <f aca="false">SQRT(B177^2+C177^2)</f>
        <v>122.508069073024</v>
      </c>
      <c r="F177" s="1" t="n">
        <f aca="false">ATAN2(C177,B177)*180/PI()</f>
        <v>1.19494383607289</v>
      </c>
      <c r="G177" s="69" t="n">
        <f aca="false">G176+Y176*dt</f>
        <v>3.10500081544359</v>
      </c>
      <c r="H177" s="69" t="n">
        <f aca="false">H176+Z176*dt</f>
        <v>79.5158996263857</v>
      </c>
      <c r="I177" s="69" t="n">
        <f aca="false">I176+AA176*dt</f>
        <v>-9.60999157558731</v>
      </c>
      <c r="J177" s="1" t="n">
        <f aca="false">SQRT(G177^2+H177^2+I177^2)</f>
        <v>80.1546708653975</v>
      </c>
      <c r="K177" s="1" t="n">
        <f aca="false">IF(D177&gt;=hwind,SQRT((G177-vxw)^2+(H177-vyw)^2+I177^2),J177)</f>
        <v>51.1821636067087</v>
      </c>
      <c r="L177" s="1" t="n">
        <f aca="false">J177/1.467</f>
        <v>54.6384941141087</v>
      </c>
      <c r="M177" s="70" t="n">
        <f aca="false">cd0+cdspin*(spin/1000)*EXP(-A177/(tau*146.7/K177))</f>
        <v>0.354643928697489</v>
      </c>
      <c r="N177" s="71" t="n">
        <f aca="false">(romega/K177)*EXP(-A177/(tau*146.7/K177))</f>
        <v>0.456599703345347</v>
      </c>
      <c r="O177" s="71" t="n">
        <f aca="false">cl2_*N177/(cl0+cl1_*N177)</f>
        <v>0.310263955746834</v>
      </c>
      <c r="P177" s="71" t="n">
        <f aca="false">IF(D177&gt;=hwind,vxw,0)</f>
        <v>0</v>
      </c>
      <c r="Q177" s="71" t="n">
        <f aca="false">IF(D177&gt;=hwind,vyw,0)</f>
        <v>29.34</v>
      </c>
      <c r="R177" s="70" t="n">
        <f aca="false">-const*$M177*$K177*(G177-P177)</f>
        <v>-0.302965989454265</v>
      </c>
      <c r="S177" s="70" t="n">
        <f aca="false">-const*$M177*$K177*(H177-Q177)</f>
        <v>-4.89584125113799</v>
      </c>
      <c r="T177" s="70" t="n">
        <f aca="false">-const*$M177*$K177*I177</f>
        <v>0.937681108444094</v>
      </c>
      <c r="U177" s="72" t="n">
        <f aca="false">omega*EXP(-A177/tau)*30/PI()</f>
        <v>1843.79607811714</v>
      </c>
      <c r="V177" s="70" t="n">
        <f aca="false">const*($O177/omega)*K177*(wy*I177-wz*(H177-Q177))</f>
        <v>1.72386092659015</v>
      </c>
      <c r="W177" s="70" t="n">
        <f aca="false">const*($O177/omega)*K177*(wz*(G177-P177)-wx*I177)</f>
        <v>0.613556874337424</v>
      </c>
      <c r="X177" s="70" t="n">
        <f aca="false">const*($O177/omega)*K177*(wx*(H177-Q177)-wy*(G177-P177))</f>
        <v>3.76049837716935</v>
      </c>
      <c r="Y177" s="70" t="n">
        <f aca="false">R177+V177</f>
        <v>1.42089493713588</v>
      </c>
      <c r="Z177" s="70" t="n">
        <f aca="false">S177+W177</f>
        <v>-4.28228437680056</v>
      </c>
      <c r="AA177" s="70" t="n">
        <f aca="false">T177+X177-32.174</f>
        <v>-27.4758205143865</v>
      </c>
      <c r="AB177" s="0" t="n">
        <f aca="false">IF(($D177-height)*($D178-height)&lt;0,1,0)</f>
        <v>0</v>
      </c>
    </row>
    <row r="178" customFormat="false" ht="12.75" hidden="false" customHeight="false" outlineLevel="0" collapsed="false">
      <c r="A178" s="0" t="n">
        <f aca="false">A177+dt</f>
        <v>1.46</v>
      </c>
      <c r="B178" s="70" t="n">
        <f aca="false">B177+G177*dt+0.5*Y177*dt*dt</f>
        <v>2.58592790176339</v>
      </c>
      <c r="C178" s="70" t="n">
        <f aca="false">C177+H177*dt+0.5*Z177*dt*dt</f>
        <v>123.276371841261</v>
      </c>
      <c r="D178" s="70" t="n">
        <f aca="false">D177+I177*dt+0.5*AA177*dt*dt</f>
        <v>17.9915552204721</v>
      </c>
      <c r="E178" s="1" t="n">
        <f aca="false">SQRT(B178^2+C178^2)</f>
        <v>123.30349093784</v>
      </c>
      <c r="F178" s="1" t="n">
        <f aca="false">ATAN2(C178,B178)*180/PI()</f>
        <v>1.20169848331834</v>
      </c>
      <c r="G178" s="69" t="n">
        <f aca="false">G177+Y177*dt</f>
        <v>3.11920976481495</v>
      </c>
      <c r="H178" s="69" t="n">
        <f aca="false">H177+Z177*dt</f>
        <v>79.4730767826177</v>
      </c>
      <c r="I178" s="69" t="n">
        <f aca="false">I177+AA177*dt</f>
        <v>-9.88474978073118</v>
      </c>
      <c r="J178" s="1" t="n">
        <f aca="false">SQRT(G178^2+H178^2+I178^2)</f>
        <v>80.146164481405</v>
      </c>
      <c r="K178" s="1" t="n">
        <f aca="false">IF(D178&gt;=hwind,SQRT((G178-vxw)^2+(H178-vyw)^2+I178^2),J178)</f>
        <v>51.1933895681505</v>
      </c>
      <c r="L178" s="1" t="n">
        <f aca="false">J178/1.467</f>
        <v>54.6326956246796</v>
      </c>
      <c r="M178" s="70" t="n">
        <f aca="false">cd0+cdspin*(spin/1000)*EXP(-A178/(tau*146.7/K178))</f>
        <v>0.354643909310318</v>
      </c>
      <c r="N178" s="71" t="n">
        <f aca="false">(romega/K178)*EXP(-A178/(tau*146.7/K178))</f>
        <v>0.45649941334154</v>
      </c>
      <c r="O178" s="71" t="n">
        <f aca="false">cl2_*N178/(cl0+cl1_*N178)</f>
        <v>0.310239847743934</v>
      </c>
      <c r="P178" s="71" t="n">
        <f aca="false">IF(D178&gt;=hwind,vxw,0)</f>
        <v>0</v>
      </c>
      <c r="Q178" s="71" t="n">
        <f aca="false">IF(D178&gt;=hwind,vyw,0)</f>
        <v>29.34</v>
      </c>
      <c r="R178" s="70" t="n">
        <f aca="false">-const*$M178*$K178*(G178-P178)</f>
        <v>-0.304419145283563</v>
      </c>
      <c r="S178" s="70" t="n">
        <f aca="false">-const*$M178*$K178*(H178-Q178)</f>
        <v>-4.89273551165133</v>
      </c>
      <c r="T178" s="70" t="n">
        <f aca="false">-const*$M178*$K178*I178</f>
        <v>0.964701737451309</v>
      </c>
      <c r="U178" s="72" t="n">
        <f aca="false">omega*EXP(-A178/tau)*30/PI()</f>
        <v>1843.79423432198</v>
      </c>
      <c r="V178" s="70" t="n">
        <f aca="false">const*($O178/omega)*K178*(wy*I178-wz*(H178-Q178))</f>
        <v>1.71882960274615</v>
      </c>
      <c r="W178" s="70" t="n">
        <f aca="false">const*($O178/omega)*K178*(wz*(G178-P178)-wx*I178)</f>
        <v>0.633942547339053</v>
      </c>
      <c r="X178" s="70" t="n">
        <f aca="false">const*($O178/omega)*K178*(wx*(H178-Q178)-wy*(G178-P178))</f>
        <v>3.757594406169</v>
      </c>
      <c r="Y178" s="70" t="n">
        <f aca="false">R178+V178</f>
        <v>1.41441045746259</v>
      </c>
      <c r="Z178" s="70" t="n">
        <f aca="false">S178+W178</f>
        <v>-4.25879296431228</v>
      </c>
      <c r="AA178" s="70" t="n">
        <f aca="false">T178+X178-32.174</f>
        <v>-27.4517038563797</v>
      </c>
      <c r="AB178" s="0" t="n">
        <f aca="false">IF(($D178-height)*($D179-height)&lt;0,1,0)</f>
        <v>0</v>
      </c>
    </row>
    <row r="179" customFormat="false" ht="12.75" hidden="false" customHeight="false" outlineLevel="0" collapsed="false">
      <c r="A179" s="0" t="n">
        <f aca="false">A178+dt</f>
        <v>1.47</v>
      </c>
      <c r="B179" s="70" t="n">
        <f aca="false">B178+G178*dt+0.5*Y178*dt*dt</f>
        <v>2.61719071993442</v>
      </c>
      <c r="C179" s="70" t="n">
        <f aca="false">C178+H178*dt+0.5*Z178*dt*dt</f>
        <v>124.070889669439</v>
      </c>
      <c r="D179" s="70" t="n">
        <f aca="false">D178+I178*dt+0.5*AA178*dt*dt</f>
        <v>17.8913351374719</v>
      </c>
      <c r="E179" s="1" t="n">
        <f aca="false">SQRT(B179^2+C179^2)</f>
        <v>124.09849052519</v>
      </c>
      <c r="F179" s="1" t="n">
        <f aca="false">ATAN2(C179,B179)*180/PI()</f>
        <v>1.20843613746162</v>
      </c>
      <c r="G179" s="69" t="n">
        <f aca="false">G178+Y178*dt</f>
        <v>3.13335386938957</v>
      </c>
      <c r="H179" s="69" t="n">
        <f aca="false">H178+Z178*dt</f>
        <v>79.4304888529746</v>
      </c>
      <c r="I179" s="69" t="n">
        <f aca="false">I178+AA178*dt</f>
        <v>-10.159266819295</v>
      </c>
      <c r="J179" s="1" t="n">
        <f aca="false">SQRT(G179^2+H179^2+I179^2)</f>
        <v>80.1388243499926</v>
      </c>
      <c r="K179" s="1" t="n">
        <f aca="false">IF(D179&gt;=hwind,SQRT((G179-vxw)^2+(H179-vyw)^2+I179^2),J179)</f>
        <v>51.2063051030478</v>
      </c>
      <c r="L179" s="1" t="n">
        <f aca="false">J179/1.467</f>
        <v>54.6276921267843</v>
      </c>
      <c r="M179" s="70" t="n">
        <f aca="false">cd0+cdspin*(spin/1000)*EXP(-A179/(tau*146.7/K179))</f>
        <v>0.354643889823755</v>
      </c>
      <c r="N179" s="71" t="n">
        <f aca="false">(romega/K179)*EXP(-A179/(tau*146.7/K179))</f>
        <v>0.456384107388463</v>
      </c>
      <c r="O179" s="71" t="n">
        <f aca="false">cl2_*N179/(cl0+cl1_*N179)</f>
        <v>0.310212121702478</v>
      </c>
      <c r="P179" s="71" t="n">
        <f aca="false">IF(D179&gt;=hwind,vxw,0)</f>
        <v>0</v>
      </c>
      <c r="Q179" s="71" t="n">
        <f aca="false">IF(D179&gt;=hwind,vyw,0)</f>
        <v>29.34</v>
      </c>
      <c r="R179" s="70" t="n">
        <f aca="false">-const*$M179*$K179*(G179-P179)</f>
        <v>-0.305876671659958</v>
      </c>
      <c r="S179" s="70" t="n">
        <f aca="false">-const*$M179*$K179*(H179-Q179)</f>
        <v>-4.88981221107751</v>
      </c>
      <c r="T179" s="70" t="n">
        <f aca="false">-const*$M179*$K179*I179</f>
        <v>0.99174330468993</v>
      </c>
      <c r="U179" s="72" t="n">
        <f aca="false">omega*EXP(-A179/tau)*30/PI()</f>
        <v>1843.79239052867</v>
      </c>
      <c r="V179" s="70" t="n">
        <f aca="false">const*($O179/omega)*K179*(wy*I179-wz*(H179-Q179))</f>
        <v>1.71384520811327</v>
      </c>
      <c r="W179" s="70" t="n">
        <f aca="false">const*($O179/omega)*K179*(wz*(G179-P179)-wx*I179)</f>
        <v>0.654332020235511</v>
      </c>
      <c r="X179" s="70" t="n">
        <f aca="false">const*($O179/omega)*K179*(wx*(H179-Q179)-wy*(G179-P179))</f>
        <v>3.75478811203965</v>
      </c>
      <c r="Y179" s="70" t="n">
        <f aca="false">R179+V179</f>
        <v>1.40796853645331</v>
      </c>
      <c r="Z179" s="70" t="n">
        <f aca="false">S179+W179</f>
        <v>-4.23548019084199</v>
      </c>
      <c r="AA179" s="70" t="n">
        <f aca="false">T179+X179-32.174</f>
        <v>-27.4274685832704</v>
      </c>
      <c r="AB179" s="0" t="n">
        <f aca="false">IF(($D179-height)*($D180-height)&lt;0,1,0)</f>
        <v>0</v>
      </c>
    </row>
    <row r="180" customFormat="false" ht="12.75" hidden="false" customHeight="false" outlineLevel="0" collapsed="false">
      <c r="A180" s="0" t="n">
        <f aca="false">A179+dt</f>
        <v>1.48</v>
      </c>
      <c r="B180" s="70" t="n">
        <f aca="false">B179+G179*dt+0.5*Y179*dt*dt</f>
        <v>2.64859465705513</v>
      </c>
      <c r="C180" s="70" t="n">
        <f aca="false">C179+H179*dt+0.5*Z179*dt*dt</f>
        <v>124.864982783959</v>
      </c>
      <c r="D180" s="70" t="n">
        <f aca="false">D179+I179*dt+0.5*AA179*dt*dt</f>
        <v>17.7883710958498</v>
      </c>
      <c r="E180" s="1" t="n">
        <f aca="false">SQRT(B180^2+C180^2)</f>
        <v>124.893070181239</v>
      </c>
      <c r="F180" s="1" t="n">
        <f aca="false">ATAN2(C180,B180)*180/PI()</f>
        <v>1.2151568722357</v>
      </c>
      <c r="G180" s="69" t="n">
        <f aca="false">G179+Y179*dt</f>
        <v>3.14743355475411</v>
      </c>
      <c r="H180" s="69" t="n">
        <f aca="false">H179+Z179*dt</f>
        <v>79.3881340510661</v>
      </c>
      <c r="I180" s="69" t="n">
        <f aca="false">I179+AA179*dt</f>
        <v>-10.4335415051277</v>
      </c>
      <c r="J180" s="1" t="n">
        <f aca="false">SQRT(G180^2+H180^2+I180^2)</f>
        <v>80.1326459966901</v>
      </c>
      <c r="K180" s="1" t="n">
        <f aca="false">IF(D180&gt;=hwind,SQRT((G180-vxw)^2+(H180-vyw)^2+I180^2),J180)</f>
        <v>51.2209024550944</v>
      </c>
      <c r="L180" s="1" t="n">
        <f aca="false">J180/1.467</f>
        <v>54.6234805703409</v>
      </c>
      <c r="M180" s="70" t="n">
        <f aca="false">cd0+cdspin*(spin/1000)*EXP(-A180/(tau*146.7/K180))</f>
        <v>0.354643870236359</v>
      </c>
      <c r="N180" s="71" t="n">
        <f aca="false">(romega/K180)*EXP(-A180/(tau*146.7/K180))</f>
        <v>0.456253877333192</v>
      </c>
      <c r="O180" s="71" t="n">
        <f aca="false">cl2_*N180/(cl0+cl1_*N180)</f>
        <v>0.310180796178318</v>
      </c>
      <c r="P180" s="71" t="n">
        <f aca="false">IF(D180&gt;=hwind,vxw,0)</f>
        <v>0</v>
      </c>
      <c r="Q180" s="71" t="n">
        <f aca="false">IF(D180&gt;=hwind,vyw,0)</f>
        <v>29.34</v>
      </c>
      <c r="R180" s="70" t="n">
        <f aca="false">-const*$M180*$K180*(G180-P180)</f>
        <v>-0.307338695482411</v>
      </c>
      <c r="S180" s="70" t="n">
        <f aca="false">-const*$M180*$K180*(H180-Q180)</f>
        <v>-4.88707004071615</v>
      </c>
      <c r="T180" s="70" t="n">
        <f aca="false">-const*$M180*$K180*I180</f>
        <v>1.01880817487124</v>
      </c>
      <c r="U180" s="72" t="n">
        <f aca="false">omega*EXP(-A180/tau)*30/PI()</f>
        <v>1843.7905467372</v>
      </c>
      <c r="V180" s="70" t="n">
        <f aca="false">const*($O180/omega)*K180*(wy*I180-wz*(H180-Q180))</f>
        <v>1.70890717534963</v>
      </c>
      <c r="W180" s="70" t="n">
        <f aca="false">const*($O180/omega)*K180*(wz*(G180-P180)-wx*I180)</f>
        <v>0.674726402085646</v>
      </c>
      <c r="X180" s="70" t="n">
        <f aca="false">const*($O180/omega)*K180*(wx*(H180-Q180)-wy*(G180-P180))</f>
        <v>3.7520787343197</v>
      </c>
      <c r="Y180" s="70" t="n">
        <f aca="false">R180+V180</f>
        <v>1.40156847986722</v>
      </c>
      <c r="Z180" s="70" t="n">
        <f aca="false">S180+W180</f>
        <v>-4.2123436386305</v>
      </c>
      <c r="AA180" s="70" t="n">
        <f aca="false">T180+X180-32.174</f>
        <v>-27.4031130908091</v>
      </c>
      <c r="AB180" s="0" t="n">
        <f aca="false">IF(($D180-height)*($D181-height)&lt;0,1,0)</f>
        <v>0</v>
      </c>
    </row>
    <row r="181" customFormat="false" ht="12.75" hidden="false" customHeight="false" outlineLevel="0" collapsed="false">
      <c r="A181" s="0" t="n">
        <f aca="false">A180+dt</f>
        <v>1.49</v>
      </c>
      <c r="B181" s="70" t="n">
        <f aca="false">B180+G180*dt+0.5*Y180*dt*dt</f>
        <v>2.68013907102667</v>
      </c>
      <c r="C181" s="70" t="n">
        <f aca="false">C180+H180*dt+0.5*Z180*dt*dt</f>
        <v>125.658653507288</v>
      </c>
      <c r="D181" s="70" t="n">
        <f aca="false">D180+I180*dt+0.5*AA180*dt*dt</f>
        <v>17.682665525144</v>
      </c>
      <c r="E181" s="1" t="n">
        <f aca="false">SQRT(B181^2+C181^2)</f>
        <v>125.687232234244</v>
      </c>
      <c r="F181" s="1" t="n">
        <f aca="false">ATAN2(C181,B181)*180/PI()</f>
        <v>1.2218607607642</v>
      </c>
      <c r="G181" s="69" t="n">
        <f aca="false">G180+Y180*dt</f>
        <v>3.16144923955278</v>
      </c>
      <c r="H181" s="69" t="n">
        <f aca="false">H180+Z180*dt</f>
        <v>79.3460106146798</v>
      </c>
      <c r="I181" s="69" t="n">
        <f aca="false">I180+AA180*dt</f>
        <v>-10.7075726360358</v>
      </c>
      <c r="J181" s="1" t="n">
        <f aca="false">SQRT(G181^2+H181^2+I181^2)</f>
        <v>80.1276249087363</v>
      </c>
      <c r="K181" s="1" t="n">
        <f aca="false">IF(D181&gt;=hwind,SQRT((G181-vxw)^2+(H181-vyw)^2+I181^2),J181)</f>
        <v>51.2371737183631</v>
      </c>
      <c r="L181" s="1" t="n">
        <f aca="false">J181/1.467</f>
        <v>54.6200578791658</v>
      </c>
      <c r="M181" s="70" t="n">
        <f aca="false">cd0+cdspin*(spin/1000)*EXP(-A181/(tau*146.7/K181))</f>
        <v>0.354643850546713</v>
      </c>
      <c r="N181" s="71" t="n">
        <f aca="false">(romega/K181)*EXP(-A181/(tau*146.7/K181))</f>
        <v>0.456108819121162</v>
      </c>
      <c r="O181" s="71" t="n">
        <f aca="false">cl2_*N181/(cl0+cl1_*N181)</f>
        <v>0.310145890285446</v>
      </c>
      <c r="P181" s="71" t="n">
        <f aca="false">IF(D181&gt;=hwind,vxw,0)</f>
        <v>0</v>
      </c>
      <c r="Q181" s="71" t="n">
        <f aca="false">IF(D181&gt;=hwind,vyw,0)</f>
        <v>29.34</v>
      </c>
      <c r="R181" s="70" t="n">
        <f aca="false">-const*$M181*$K181*(G181-P181)</f>
        <v>-0.308805340040666</v>
      </c>
      <c r="S181" s="70" t="n">
        <f aca="false">-const*$M181*$K181*(H181-Q181)</f>
        <v>-4.88450768677463</v>
      </c>
      <c r="T181" s="70" t="n">
        <f aca="false">-const*$M181*$K181*I181</f>
        <v>1.04589868706825</v>
      </c>
      <c r="U181" s="72" t="n">
        <f aca="false">omega*EXP(-A181/tau)*30/PI()</f>
        <v>1843.78870294758</v>
      </c>
      <c r="V181" s="70" t="n">
        <f aca="false">const*($O181/omega)*K181*(wy*I181-wz*(H181-Q181))</f>
        <v>1.70401493639944</v>
      </c>
      <c r="W181" s="70" t="n">
        <f aca="false">const*($O181/omega)*K181*(wz*(G181-P181)-wx*I181)</f>
        <v>0.695126787733773</v>
      </c>
      <c r="X181" s="70" t="n">
        <f aca="false">const*($O181/omega)*K181*(wx*(H181-Q181)-wy*(G181-P181))</f>
        <v>3.74946550590888</v>
      </c>
      <c r="Y181" s="70" t="n">
        <f aca="false">R181+V181</f>
        <v>1.39520959635878</v>
      </c>
      <c r="Z181" s="70" t="n">
        <f aca="false">S181+W181</f>
        <v>-4.18938089904086</v>
      </c>
      <c r="AA181" s="70" t="n">
        <f aca="false">T181+X181-32.174</f>
        <v>-27.3786358070229</v>
      </c>
      <c r="AB181" s="0" t="n">
        <f aca="false">IF(($D181-height)*($D182-height)&lt;0,1,0)</f>
        <v>0</v>
      </c>
    </row>
    <row r="182" customFormat="false" ht="12.75" hidden="false" customHeight="false" outlineLevel="0" collapsed="false">
      <c r="A182" s="0" t="n">
        <f aca="false">A181+dt</f>
        <v>1.5</v>
      </c>
      <c r="B182" s="70" t="n">
        <f aca="false">B181+G181*dt+0.5*Y181*dt*dt</f>
        <v>2.71182332390201</v>
      </c>
      <c r="C182" s="70" t="n">
        <f aca="false">C181+H181*dt+0.5*Z181*dt*dt</f>
        <v>126.45190414439</v>
      </c>
      <c r="D182" s="70" t="n">
        <f aca="false">D181+I181*dt+0.5*AA181*dt*dt</f>
        <v>17.5742208669933</v>
      </c>
      <c r="E182" s="1" t="n">
        <f aca="false">SQRT(B182^2+C182^2)</f>
        <v>126.480978994796</v>
      </c>
      <c r="F182" s="1" t="n">
        <f aca="false">ATAN2(C182,B182)*180/PI()</f>
        <v>1.22854787555708</v>
      </c>
      <c r="G182" s="69" t="n">
        <f aca="false">G181+Y181*dt</f>
        <v>3.17540133551637</v>
      </c>
      <c r="H182" s="69" t="n">
        <f aca="false">H181+Z181*dt</f>
        <v>79.3041168056894</v>
      </c>
      <c r="I182" s="69" t="n">
        <f aca="false">I181+AA181*dt</f>
        <v>-10.981358994106</v>
      </c>
      <c r="J182" s="1" t="n">
        <f aca="false">SQRT(G182^2+H182^2+I182^2)</f>
        <v>80.1237565353089</v>
      </c>
      <c r="K182" s="1" t="n">
        <f aca="false">IF(D182&gt;=hwind,SQRT((G182-vxw)^2+(H182-vyw)^2+I182^2),J182)</f>
        <v>51.2551108395212</v>
      </c>
      <c r="L182" s="1" t="n">
        <f aca="false">J182/1.467</f>
        <v>54.6174209511308</v>
      </c>
      <c r="M182" s="70" t="n">
        <f aca="false">cd0+cdspin*(spin/1000)*EXP(-A182/(tau*146.7/K182))</f>
        <v>0.354643830753415</v>
      </c>
      <c r="N182" s="71" t="n">
        <f aca="false">(romega/K182)*EXP(-A182/(tau*146.7/K182))</f>
        <v>0.45594903271437</v>
      </c>
      <c r="O182" s="71" t="n">
        <f aca="false">cl2_*N182/(cl0+cl1_*N182)</f>
        <v>0.310107423686627</v>
      </c>
      <c r="P182" s="71" t="n">
        <f aca="false">IF(D182&gt;=hwind,vxw,0)</f>
        <v>0</v>
      </c>
      <c r="Q182" s="71" t="n">
        <f aca="false">IF(D182&gt;=hwind,vyw,0)</f>
        <v>29.34</v>
      </c>
      <c r="R182" s="70" t="n">
        <f aca="false">-const*$M182*$K182*(G182-P182)</f>
        <v>-0.310276725033517</v>
      </c>
      <c r="S182" s="70" t="n">
        <f aca="false">-const*$M182*$K182*(H182-Q182)</f>
        <v>-4.88212383054266</v>
      </c>
      <c r="T182" s="70" t="n">
        <f aca="false">-const*$M182*$K182*I182</f>
        <v>1.07301715439837</v>
      </c>
      <c r="U182" s="72" t="n">
        <f aca="false">omega*EXP(-A182/tau)*30/PI()</f>
        <v>1843.7868591598</v>
      </c>
      <c r="V182" s="70" t="n">
        <f aca="false">const*($O182/omega)*K182*(wy*I182-wz*(H182-Q182))</f>
        <v>1.69916792264247</v>
      </c>
      <c r="W182" s="70" t="n">
        <f aca="false">const*($O182/omega)*K182*(wz*(G182-P182)-wx*I182)</f>
        <v>0.715534257534167</v>
      </c>
      <c r="X182" s="70" t="n">
        <f aca="false">const*($O182/omega)*K182*(wx*(H182-Q182)-wy*(G182-P182))</f>
        <v>3.74694765327492</v>
      </c>
      <c r="Y182" s="70" t="n">
        <f aca="false">R182+V182</f>
        <v>1.38889119760896</v>
      </c>
      <c r="Z182" s="70" t="n">
        <f aca="false">S182+W182</f>
        <v>-4.16658957300849</v>
      </c>
      <c r="AA182" s="70" t="n">
        <f aca="false">T182+X182-32.174</f>
        <v>-27.3540351923267</v>
      </c>
      <c r="AB182" s="0" t="n">
        <f aca="false">IF(($D182-height)*($D183-height)&lt;0,1,0)</f>
        <v>0</v>
      </c>
    </row>
    <row r="183" customFormat="false" ht="12.75" hidden="false" customHeight="false" outlineLevel="0" collapsed="false">
      <c r="A183" s="0" t="n">
        <f aca="false">A182+dt</f>
        <v>1.51</v>
      </c>
      <c r="B183" s="70" t="n">
        <f aca="false">B182+G182*dt+0.5*Y182*dt*dt</f>
        <v>2.74364678181706</v>
      </c>
      <c r="C183" s="70" t="n">
        <f aca="false">C182+H182*dt+0.5*Z182*dt*dt</f>
        <v>127.244736982968</v>
      </c>
      <c r="D183" s="70" t="n">
        <f aca="false">D182+I182*dt+0.5*AA182*dt*dt</f>
        <v>17.4630395752926</v>
      </c>
      <c r="E183" s="1" t="n">
        <f aca="false">SQRT(B183^2+C183^2)</f>
        <v>127.274312756063</v>
      </c>
      <c r="F183" s="1" t="n">
        <f aca="false">ATAN2(C183,B183)*180/PI()</f>
        <v>1.2352182885064</v>
      </c>
      <c r="G183" s="69" t="n">
        <f aca="false">G182+Y182*dt</f>
        <v>3.18929024749246</v>
      </c>
      <c r="H183" s="69" t="n">
        <f aca="false">H182+Z182*dt</f>
        <v>79.2624509099593</v>
      </c>
      <c r="I183" s="69" t="n">
        <f aca="false">I182+AA182*dt</f>
        <v>-11.2548993460293</v>
      </c>
      <c r="J183" s="1" t="n">
        <f aca="false">SQRT(G183^2+H183^2+I183^2)</f>
        <v>80.1210362877672</v>
      </c>
      <c r="K183" s="1" t="n">
        <f aca="false">IF(D183&gt;=hwind,SQRT((G183-vxw)^2+(H183-vyw)^2+I183^2),J183)</f>
        <v>51.2747056201135</v>
      </c>
      <c r="L183" s="1" t="n">
        <f aca="false">J183/1.467</f>
        <v>54.615566658328</v>
      </c>
      <c r="M183" s="70" t="n">
        <f aca="false">cd0+cdspin*(spin/1000)*EXP(-A183/(tau*146.7/K183))</f>
        <v>0.354643810855087</v>
      </c>
      <c r="N183" s="71" t="n">
        <f aca="false">(romega/K183)*EXP(-A183/(tau*146.7/K183))</f>
        <v>0.455774622006863</v>
      </c>
      <c r="O183" s="71" t="n">
        <f aca="false">cl2_*N183/(cl0+cl1_*N183)</f>
        <v>0.310065416583772</v>
      </c>
      <c r="P183" s="71" t="n">
        <f aca="false">IF(D183&gt;=hwind,vxw,0)</f>
        <v>0</v>
      </c>
      <c r="Q183" s="71" t="n">
        <f aca="false">IF(D183&gt;=hwind,vyw,0)</f>
        <v>29.34</v>
      </c>
      <c r="R183" s="70" t="n">
        <f aca="false">-const*$M183*$K183*(G183-P183)</f>
        <v>-0.311752966587787</v>
      </c>
      <c r="S183" s="70" t="n">
        <f aca="false">-const*$M183*$K183*(H183-Q183)</f>
        <v>-4.87991714857235</v>
      </c>
      <c r="T183" s="70" t="n">
        <f aca="false">-const*$M183*$K183*I183</f>
        <v>1.10016586371538</v>
      </c>
      <c r="U183" s="72" t="n">
        <f aca="false">omega*EXP(-A183/tau)*30/PI()</f>
        <v>1843.78501537386</v>
      </c>
      <c r="V183" s="70" t="n">
        <f aca="false">const*($O183/omega)*K183*(wy*I183-wz*(H183-Q183))</f>
        <v>1.69436556504422</v>
      </c>
      <c r="W183" s="70" t="n">
        <f aca="false">const*($O183/omega)*K183*(wz*(G183-P183)-wx*I183)</f>
        <v>0.735949877084184</v>
      </c>
      <c r="X183" s="70" t="n">
        <f aca="false">const*($O183/omega)*K183*(wx*(H183-Q183)-wy*(G183-P183))</f>
        <v>3.74452439666436</v>
      </c>
      <c r="Y183" s="70" t="n">
        <f aca="false">R183+V183</f>
        <v>1.38261259845643</v>
      </c>
      <c r="Z183" s="70" t="n">
        <f aca="false">S183+W183</f>
        <v>-4.14396727148817</v>
      </c>
      <c r="AA183" s="70" t="n">
        <f aca="false">T183+X183-32.174</f>
        <v>-27.3293097396203</v>
      </c>
      <c r="AB183" s="0" t="n">
        <f aca="false">IF(($D183-height)*($D184-height)&lt;0,1,0)</f>
        <v>0</v>
      </c>
    </row>
    <row r="184" customFormat="false" ht="12.75" hidden="false" customHeight="false" outlineLevel="0" collapsed="false">
      <c r="A184" s="0" t="n">
        <f aca="false">A183+dt</f>
        <v>1.52</v>
      </c>
      <c r="B184" s="70" t="n">
        <f aca="false">B183+G183*dt+0.5*Y183*dt*dt</f>
        <v>2.77560881492191</v>
      </c>
      <c r="C184" s="70" t="n">
        <f aca="false">C183+H183*dt+0.5*Z183*dt*dt</f>
        <v>128.037154293704</v>
      </c>
      <c r="D184" s="70" t="n">
        <f aca="false">D183+I183*dt+0.5*AA183*dt*dt</f>
        <v>17.3491241163453</v>
      </c>
      <c r="E184" s="1" t="n">
        <f aca="false">SQRT(B184^2+C184^2)</f>
        <v>128.067235794028</v>
      </c>
      <c r="F184" s="1" t="n">
        <f aca="false">ATAN2(C184,B184)*180/PI()</f>
        <v>1.24187207088234</v>
      </c>
      <c r="G184" s="69" t="n">
        <f aca="false">G183+Y183*dt</f>
        <v>3.20311637347702</v>
      </c>
      <c r="H184" s="69" t="n">
        <f aca="false">H183+Z183*dt</f>
        <v>79.2210112372444</v>
      </c>
      <c r="I184" s="69" t="n">
        <f aca="false">I183+AA183*dt</f>
        <v>-11.5281924434255</v>
      </c>
      <c r="J184" s="1" t="n">
        <f aca="false">SQRT(G184^2+H184^2+I184^2)</f>
        <v>80.1194595399039</v>
      </c>
      <c r="K184" s="1" t="n">
        <f aca="false">IF(D184&gt;=hwind,SQRT((G184-vxw)^2+(H184-vyw)^2+I184^2),J184)</f>
        <v>51.2959497189086</v>
      </c>
      <c r="L184" s="1" t="n">
        <f aca="false">J184/1.467</f>
        <v>54.6144918472419</v>
      </c>
      <c r="M184" s="70" t="n">
        <f aca="false">cd0+cdspin*(spin/1000)*EXP(-A184/(tau*146.7/K184))</f>
        <v>0.354643790850368</v>
      </c>
      <c r="N184" s="71" t="n">
        <f aca="false">(romega/K184)*EXP(-A184/(tau*146.7/K184))</f>
        <v>0.455585694737656</v>
      </c>
      <c r="O184" s="71" t="n">
        <f aca="false">cl2_*N184/(cl0+cl1_*N184)</f>
        <v>0.310019889708059</v>
      </c>
      <c r="P184" s="71" t="n">
        <f aca="false">IF(D184&gt;=hwind,vxw,0)</f>
        <v>0</v>
      </c>
      <c r="Q184" s="71" t="n">
        <f aca="false">IF(D184&gt;=hwind,vyw,0)</f>
        <v>29.34</v>
      </c>
      <c r="R184" s="70" t="n">
        <f aca="false">-const*$M184*$K184*(G184-P184)</f>
        <v>-0.313234177277996</v>
      </c>
      <c r="S184" s="70" t="n">
        <f aca="false">-const*$M184*$K184*(H184-Q184)</f>
        <v>-4.87788631286356</v>
      </c>
      <c r="T184" s="70" t="n">
        <f aca="false">-const*$M184*$K184*I184</f>
        <v>1.12734707531059</v>
      </c>
      <c r="U184" s="72" t="n">
        <f aca="false">omega*EXP(-A184/tau)*30/PI()</f>
        <v>1843.78317158977</v>
      </c>
      <c r="V184" s="70" t="n">
        <f aca="false">const*($O184/omega)*K184*(wy*I184-wz*(H184-Q184))</f>
        <v>1.68960729430644</v>
      </c>
      <c r="W184" s="70" t="n">
        <f aca="false">const*($O184/omega)*K184*(wz*(G184-P184)-wx*I184)</f>
        <v>0.756374696966172</v>
      </c>
      <c r="X184" s="70" t="n">
        <f aca="false">const*($O184/omega)*K184*(wx*(H184-Q184)-wy*(G184-P184))</f>
        <v>3.74219495031758</v>
      </c>
      <c r="Y184" s="70" t="n">
        <f aca="false">R184+V184</f>
        <v>1.37637311702844</v>
      </c>
      <c r="Z184" s="70" t="n">
        <f aca="false">S184+W184</f>
        <v>-4.12151161589739</v>
      </c>
      <c r="AA184" s="70" t="n">
        <f aca="false">T184+X184-32.174</f>
        <v>-27.3044579743718</v>
      </c>
      <c r="AB184" s="0" t="n">
        <f aca="false">IF(($D184-height)*($D185-height)&lt;0,1,0)</f>
        <v>0</v>
      </c>
    </row>
    <row r="185" customFormat="false" ht="12.75" hidden="false" customHeight="false" outlineLevel="0" collapsed="false">
      <c r="A185" s="0" t="n">
        <f aca="false">A184+dt</f>
        <v>1.53</v>
      </c>
      <c r="B185" s="70" t="n">
        <f aca="false">B184+G184*dt+0.5*Y184*dt*dt</f>
        <v>2.80770879731253</v>
      </c>
      <c r="C185" s="70" t="n">
        <f aca="false">C184+H184*dt+0.5*Z184*dt*dt</f>
        <v>128.829158330496</v>
      </c>
      <c r="D185" s="70" t="n">
        <f aca="false">D184+I184*dt+0.5*AA184*dt*dt</f>
        <v>17.2324769690124</v>
      </c>
      <c r="E185" s="1" t="n">
        <f aca="false">SQRT(B185^2+C185^2)</f>
        <v>128.859750367733</v>
      </c>
      <c r="F185" s="1" t="n">
        <f aca="false">ATAN2(C185,B185)*180/PI()</f>
        <v>1.24850929332927</v>
      </c>
      <c r="G185" s="69" t="n">
        <f aca="false">G184+Y184*dt</f>
        <v>3.21688010464731</v>
      </c>
      <c r="H185" s="69" t="n">
        <f aca="false">H184+Z184*dt</f>
        <v>79.1797961210855</v>
      </c>
      <c r="I185" s="69" t="n">
        <f aca="false">I184+AA184*dt</f>
        <v>-11.8012370231692</v>
      </c>
      <c r="J185" s="1" t="n">
        <f aca="false">SQRT(G185^2+H185^2+I185^2)</f>
        <v>80.1190216282086</v>
      </c>
      <c r="K185" s="1" t="n">
        <f aca="false">IF(D185&gt;=hwind,SQRT((G185-vxw)^2+(H185-vyw)^2+I185^2),J185)</f>
        <v>51.3188346543066</v>
      </c>
      <c r="L185" s="1" t="n">
        <f aca="false">J185/1.467</f>
        <v>54.6141933389288</v>
      </c>
      <c r="M185" s="70" t="n">
        <f aca="false">cd0+cdspin*(spin/1000)*EXP(-A185/(tau*146.7/K185))</f>
        <v>0.35464377073792</v>
      </c>
      <c r="N185" s="71" t="n">
        <f aca="false">(romega/K185)*EXP(-A185/(tau*146.7/K185))</f>
        <v>0.455382362401214</v>
      </c>
      <c r="O185" s="71" t="n">
        <f aca="false">cl2_*N185/(cl0+cl1_*N185)</f>
        <v>0.309970864309821</v>
      </c>
      <c r="P185" s="71" t="n">
        <f aca="false">IF(D185&gt;=hwind,vxw,0)</f>
        <v>0</v>
      </c>
      <c r="Q185" s="71" t="n">
        <f aca="false">IF(D185&gt;=hwind,vyw,0)</f>
        <v>29.34</v>
      </c>
      <c r="R185" s="70" t="n">
        <f aca="false">-const*$M185*$K185*(G185-P185)</f>
        <v>-0.314720466146727</v>
      </c>
      <c r="S185" s="70" t="n">
        <f aca="false">-const*$M185*$K185*(H185-Q185)</f>
        <v>-4.8760299910542</v>
      </c>
      <c r="T185" s="70" t="n">
        <f aca="false">-const*$M185*$K185*I185</f>
        <v>1.15456302262376</v>
      </c>
      <c r="U185" s="72" t="n">
        <f aca="false">omega*EXP(-A185/tau)*30/PI()</f>
        <v>1843.78132780752</v>
      </c>
      <c r="V185" s="70" t="n">
        <f aca="false">const*($O185/omega)*K185*(wy*I185-wz*(H185-Q185))</f>
        <v>1.68489254101792</v>
      </c>
      <c r="W185" s="70" t="n">
        <f aca="false">const*($O185/omega)*K185*(wz*(G185-P185)-wx*I185)</f>
        <v>0.776809752498328</v>
      </c>
      <c r="X185" s="70" t="n">
        <f aca="false">const*($O185/omega)*K185*(wx*(H185-Q185)-wy*(G185-P185))</f>
        <v>3.73995852268749</v>
      </c>
      <c r="Y185" s="70" t="n">
        <f aca="false">R185+V185</f>
        <v>1.37017207487119</v>
      </c>
      <c r="Z185" s="70" t="n">
        <f aca="false">S185+W185</f>
        <v>-4.09922023855587</v>
      </c>
      <c r="AA185" s="70" t="n">
        <f aca="false">T185+X185-32.174</f>
        <v>-27.2794784546888</v>
      </c>
      <c r="AB185" s="0" t="n">
        <f aca="false">IF(($D185-height)*($D186-height)&lt;0,1,0)</f>
        <v>0</v>
      </c>
    </row>
    <row r="186" customFormat="false" ht="12.75" hidden="false" customHeight="false" outlineLevel="0" collapsed="false">
      <c r="A186" s="0" t="n">
        <f aca="false">A185+dt</f>
        <v>1.54</v>
      </c>
      <c r="B186" s="70" t="n">
        <f aca="false">B185+G185*dt+0.5*Y185*dt*dt</f>
        <v>2.83994610696274</v>
      </c>
      <c r="C186" s="70" t="n">
        <f aca="false">C185+H185*dt+0.5*Z185*dt*dt</f>
        <v>129.620751330695</v>
      </c>
      <c r="D186" s="70" t="n">
        <f aca="false">D185+I185*dt+0.5*AA185*dt*dt</f>
        <v>17.1131006248579</v>
      </c>
      <c r="E186" s="1" t="n">
        <f aca="false">SQRT(B186^2+C186^2)</f>
        <v>129.651858719512</v>
      </c>
      <c r="F186" s="1" t="n">
        <f aca="false">ATAN2(C186,B186)*180/PI()</f>
        <v>1.25513002586194</v>
      </c>
      <c r="G186" s="69" t="n">
        <f aca="false">G185+Y185*dt</f>
        <v>3.23058182539602</v>
      </c>
      <c r="H186" s="69" t="n">
        <f aca="false">H185+Z185*dt</f>
        <v>79.1388039186999</v>
      </c>
      <c r="I186" s="69" t="n">
        <f aca="false">I185+AA185*dt</f>
        <v>-12.0740318077161</v>
      </c>
      <c r="J186" s="1" t="n">
        <f aca="false">SQRT(G186^2+H186^2+I186^2)</f>
        <v>80.1197178521414</v>
      </c>
      <c r="K186" s="1" t="n">
        <f aca="false">IF(D186&gt;=hwind,SQRT((G186-vxw)^2+(H186-vyw)^2+I186^2),J186)</f>
        <v>51.3433518068059</v>
      </c>
      <c r="L186" s="1" t="n">
        <f aca="false">J186/1.467</f>
        <v>54.6146679292034</v>
      </c>
      <c r="M186" s="70" t="n">
        <f aca="false">cd0+cdspin*(spin/1000)*EXP(-A186/(tau*146.7/K186))</f>
        <v>0.354643750516421</v>
      </c>
      <c r="N186" s="71" t="n">
        <f aca="false">(romega/K186)*EXP(-A186/(tau*146.7/K186))</f>
        <v>0.455164740155622</v>
      </c>
      <c r="O186" s="71" t="n">
        <f aca="false">cl2_*N186/(cl0+cl1_*N186)</f>
        <v>0.309918362148195</v>
      </c>
      <c r="P186" s="71" t="n">
        <f aca="false">IF(D186&gt;=hwind,vxw,0)</f>
        <v>0</v>
      </c>
      <c r="Q186" s="71" t="n">
        <f aca="false">IF(D186&gt;=hwind,vyw,0)</f>
        <v>29.34</v>
      </c>
      <c r="R186" s="70" t="n">
        <f aca="false">-const*$M186*$K186*(G186-P186)</f>
        <v>-0.316211938725672</v>
      </c>
      <c r="S186" s="70" t="n">
        <f aca="false">-const*$M186*$K186*(H186-Q186)</f>
        <v>-4.87434684661527</v>
      </c>
      <c r="T186" s="70" t="n">
        <f aca="false">-const*$M186*$K186*I186</f>
        <v>1.18181591196357</v>
      </c>
      <c r="U186" s="72" t="n">
        <f aca="false">omega*EXP(-A186/tau)*30/PI()</f>
        <v>1843.77948402711</v>
      </c>
      <c r="V186" s="70" t="n">
        <f aca="false">const*($O186/omega)*K186*(wy*I186-wz*(H186-Q186))</f>
        <v>1.68022073580545</v>
      </c>
      <c r="W186" s="70" t="n">
        <f aca="false">const*($O186/omega)*K186*(wz*(G186-P186)-wx*I186)</f>
        <v>0.797256063494657</v>
      </c>
      <c r="X186" s="70" t="n">
        <f aca="false">const*($O186/omega)*K186*(wx*(H186-Q186)-wy*(G186-P186))</f>
        <v>3.73781431666184</v>
      </c>
      <c r="Y186" s="70" t="n">
        <f aca="false">R186+V186</f>
        <v>1.36400879707978</v>
      </c>
      <c r="Z186" s="70" t="n">
        <f aca="false">S186+W186</f>
        <v>-4.07709078312061</v>
      </c>
      <c r="AA186" s="70" t="n">
        <f aca="false">T186+X186-32.174</f>
        <v>-27.2543697713746</v>
      </c>
      <c r="AB186" s="0" t="n">
        <f aca="false">IF(($D186-height)*($D187-height)&lt;0,1,0)</f>
        <v>0</v>
      </c>
    </row>
    <row r="187" customFormat="false" ht="12.75" hidden="false" customHeight="false" outlineLevel="0" collapsed="false">
      <c r="A187" s="0" t="n">
        <f aca="false">A186+dt</f>
        <v>1.55</v>
      </c>
      <c r="B187" s="70" t="n">
        <f aca="false">B186+G186*dt+0.5*Y186*dt*dt</f>
        <v>2.87232012565656</v>
      </c>
      <c r="C187" s="70" t="n">
        <f aca="false">C186+H186*dt+0.5*Z186*dt*dt</f>
        <v>130.411935515343</v>
      </c>
      <c r="D187" s="70" t="n">
        <f aca="false">D186+I186*dt+0.5*AA186*dt*dt</f>
        <v>16.9909975882922</v>
      </c>
      <c r="E187" s="1" t="n">
        <f aca="false">SQRT(B187^2+C187^2)</f>
        <v>130.443563075232</v>
      </c>
      <c r="F187" s="1" t="n">
        <f aca="false">ATAN2(C187,B187)*180/PI()</f>
        <v>1.26173433786192</v>
      </c>
      <c r="G187" s="69" t="n">
        <f aca="false">G186+Y186*dt</f>
        <v>3.24422191336682</v>
      </c>
      <c r="H187" s="69" t="n">
        <f aca="false">H186+Z186*dt</f>
        <v>79.0980330108687</v>
      </c>
      <c r="I187" s="69" t="n">
        <f aca="false">I186+AA186*dt</f>
        <v>-12.3465755054298</v>
      </c>
      <c r="J187" s="1" t="n">
        <f aca="false">SQRT(G187^2+H187^2+I187^2)</f>
        <v>80.1215434744172</v>
      </c>
      <c r="K187" s="1" t="n">
        <f aca="false">IF(D187&gt;=hwind,SQRT((G187-vxw)^2+(H187-vyw)^2+I187^2),J187)</f>
        <v>51.3694924215253</v>
      </c>
      <c r="L187" s="1" t="n">
        <f aca="false">J187/1.467</f>
        <v>54.6159123888324</v>
      </c>
      <c r="M187" s="70" t="n">
        <f aca="false">cd0+cdspin*(spin/1000)*EXP(-A187/(tau*146.7/K187))</f>
        <v>0.354643730184575</v>
      </c>
      <c r="N187" s="71" t="n">
        <f aca="false">(romega/K187)*EXP(-A187/(tau*146.7/K187))</f>
        <v>0.454932946728605</v>
      </c>
      <c r="O187" s="71" t="n">
        <f aca="false">cl2_*N187/(cl0+cl1_*N187)</f>
        <v>0.309862405480565</v>
      </c>
      <c r="P187" s="71" t="n">
        <f aca="false">IF(D187&gt;=hwind,vxw,0)</f>
        <v>0</v>
      </c>
      <c r="Q187" s="71" t="n">
        <f aca="false">IF(D187&gt;=hwind,vyw,0)</f>
        <v>29.34</v>
      </c>
      <c r="R187" s="70" t="n">
        <f aca="false">-const*$M187*$K187*(G187-P187)</f>
        <v>-0.317708697057351</v>
      </c>
      <c r="S187" s="70" t="n">
        <f aca="false">-const*$M187*$K187*(H187-Q187)</f>
        <v>-4.87283553905036</v>
      </c>
      <c r="T187" s="70" t="n">
        <f aca="false">-const*$M187*$K187*I187</f>
        <v>1.20910792223812</v>
      </c>
      <c r="U187" s="72" t="n">
        <f aca="false">omega*EXP(-A187/tau)*30/PI()</f>
        <v>1843.77764024855</v>
      </c>
      <c r="V187" s="70" t="n">
        <f aca="false">const*($O187/omega)*K187*(wy*I187-wz*(H187-Q187))</f>
        <v>1.67559130948466</v>
      </c>
      <c r="W187" s="70" t="n">
        <f aca="false">const*($O187/omega)*K187*(wz*(G187-P187)-wx*I187)</f>
        <v>0.817714634034133</v>
      </c>
      <c r="X187" s="70" t="n">
        <f aca="false">const*($O187/omega)*K187*(wx*(H187-Q187)-wy*(G187-P187))</f>
        <v>3.73576152978884</v>
      </c>
      <c r="Y187" s="70" t="n">
        <f aca="false">R187+V187</f>
        <v>1.35788261242731</v>
      </c>
      <c r="Z187" s="70" t="n">
        <f aca="false">S187+W187</f>
        <v>-4.05512090501623</v>
      </c>
      <c r="AA187" s="70" t="n">
        <f aca="false">T187+X187-32.174</f>
        <v>-27.229130547973</v>
      </c>
      <c r="AB187" s="0" t="n">
        <f aca="false">IF(($D187-height)*($D188-height)&lt;0,1,0)</f>
        <v>0</v>
      </c>
    </row>
    <row r="188" customFormat="false" ht="12.75" hidden="false" customHeight="false" outlineLevel="0" collapsed="false">
      <c r="A188" s="0" t="n">
        <f aca="false">A187+dt</f>
        <v>1.56</v>
      </c>
      <c r="B188" s="70" t="n">
        <f aca="false">B187+G187*dt+0.5*Y187*dt*dt</f>
        <v>2.90483023892085</v>
      </c>
      <c r="C188" s="70" t="n">
        <f aca="false">C187+H187*dt+0.5*Z187*dt*dt</f>
        <v>131.202713089406</v>
      </c>
      <c r="D188" s="70" t="n">
        <f aca="false">D187+I187*dt+0.5*AA187*dt*dt</f>
        <v>16.8661703767105</v>
      </c>
      <c r="E188" s="1" t="n">
        <f aca="false">SQRT(B188^2+C188^2)</f>
        <v>131.23486564453</v>
      </c>
      <c r="F188" s="1" t="n">
        <f aca="false">ATAN2(C188,B188)*180/PI()</f>
        <v>1.26832229807408</v>
      </c>
      <c r="G188" s="69" t="n">
        <f aca="false">G187+Y187*dt</f>
        <v>3.25780073949109</v>
      </c>
      <c r="H188" s="69" t="n">
        <f aca="false">H187+Z187*dt</f>
        <v>79.0574818018185</v>
      </c>
      <c r="I188" s="69" t="n">
        <f aca="false">I187+AA187*dt</f>
        <v>-12.6188668109095</v>
      </c>
      <c r="J188" s="1" t="n">
        <f aca="false">SQRT(G188^2+H188^2+I188^2)</f>
        <v>80.1244937212996</v>
      </c>
      <c r="K188" s="1" t="n">
        <f aca="false">IF(D188&gt;=hwind,SQRT((G188-vxw)^2+(H188-vyw)^2+I188^2),J188)</f>
        <v>51.3972476107803</v>
      </c>
      <c r="L188" s="1" t="n">
        <f aca="false">J188/1.467</f>
        <v>54.6179234637352</v>
      </c>
      <c r="M188" s="70" t="n">
        <f aca="false">cd0+cdspin*(spin/1000)*EXP(-A188/(tau*146.7/K188))</f>
        <v>0.354643709741101</v>
      </c>
      <c r="N188" s="71" t="n">
        <f aca="false">(romega/K188)*EXP(-A188/(tau*146.7/K188))</f>
        <v>0.454687104321517</v>
      </c>
      <c r="O188" s="71" t="n">
        <f aca="false">cl2_*N188/(cl0+cl1_*N188)</f>
        <v>0.309803017051793</v>
      </c>
      <c r="P188" s="71" t="n">
        <f aca="false">IF(D188&gt;=hwind,vxw,0)</f>
        <v>0</v>
      </c>
      <c r="Q188" s="71" t="n">
        <f aca="false">IF(D188&gt;=hwind,vyw,0)</f>
        <v>29.34</v>
      </c>
      <c r="R188" s="70" t="n">
        <f aca="false">-const*$M188*$K188*(G188-P188)</f>
        <v>-0.319210839717498</v>
      </c>
      <c r="S188" s="70" t="n">
        <f aca="false">-const*$M188*$K188*(H188-Q188)</f>
        <v>-4.87149472409938</v>
      </c>
      <c r="T188" s="70" t="n">
        <f aca="false">-const*$M188*$K188*I188</f>
        <v>1.23644120469533</v>
      </c>
      <c r="U188" s="72" t="n">
        <f aca="false">omega*EXP(-A188/tau)*30/PI()</f>
        <v>1843.77579647183</v>
      </c>
      <c r="V188" s="70" t="n">
        <f aca="false">const*($O188/omega)*K188*(wy*I188-wz*(H188-Q188))</f>
        <v>1.67100369321074</v>
      </c>
      <c r="W188" s="70" t="n">
        <f aca="false">const*($O188/omega)*K188*(wz*(G188-P188)-wx*I188)</f>
        <v>0.838186452239209</v>
      </c>
      <c r="X188" s="70" t="n">
        <f aca="false">const*($O188/omega)*K188*(wx*(H188-Q188)-wy*(G188-P188))</f>
        <v>3.73379935450574</v>
      </c>
      <c r="Y188" s="70" t="n">
        <f aca="false">R188+V188</f>
        <v>1.35179285349325</v>
      </c>
      <c r="Z188" s="70" t="n">
        <f aca="false">S188+W188</f>
        <v>-4.03330827186017</v>
      </c>
      <c r="AA188" s="70" t="n">
        <f aca="false">T188+X188-32.174</f>
        <v>-27.2037594407989</v>
      </c>
      <c r="AB188" s="0" t="n">
        <f aca="false">IF(($D188-height)*($D189-height)&lt;0,1,0)</f>
        <v>0</v>
      </c>
    </row>
    <row r="189" customFormat="false" ht="12.75" hidden="false" customHeight="false" outlineLevel="0" collapsed="false">
      <c r="A189" s="0" t="n">
        <f aca="false">A188+dt</f>
        <v>1.57</v>
      </c>
      <c r="B189" s="70" t="n">
        <f aca="false">B188+G188*dt+0.5*Y188*dt*dt</f>
        <v>2.93747583595843</v>
      </c>
      <c r="C189" s="70" t="n">
        <f aca="false">C188+H188*dt+0.5*Z188*dt*dt</f>
        <v>131.993086242011</v>
      </c>
      <c r="D189" s="70" t="n">
        <f aca="false">D188+I188*dt+0.5*AA188*dt*dt</f>
        <v>16.7386215206294</v>
      </c>
      <c r="E189" s="1" t="n">
        <f aca="false">SQRT(B189^2+C189^2)</f>
        <v>132.025768621045</v>
      </c>
      <c r="F189" s="1" t="n">
        <f aca="false">ATAN2(C189,B189)*180/PI()</f>
        <v>1.27489397460329</v>
      </c>
      <c r="G189" s="69" t="n">
        <f aca="false">G188+Y188*dt</f>
        <v>3.27131866802602</v>
      </c>
      <c r="H189" s="69" t="n">
        <f aca="false">H188+Z188*dt</f>
        <v>79.0171487190999</v>
      </c>
      <c r="I189" s="69" t="n">
        <f aca="false">I188+AA188*dt</f>
        <v>-12.8909044053175</v>
      </c>
      <c r="J189" s="1" t="n">
        <f aca="false">SQRT(G189^2+H189^2+I189^2)</f>
        <v>80.1285637829056</v>
      </c>
      <c r="K189" s="1" t="n">
        <f aca="false">IF(D189&gt;=hwind,SQRT((G189-vxw)^2+(H189-vyw)^2+I189^2),J189)</f>
        <v>51.4266083567095</v>
      </c>
      <c r="L189" s="1" t="n">
        <f aca="false">J189/1.467</f>
        <v>54.6206978751913</v>
      </c>
      <c r="M189" s="70" t="n">
        <f aca="false">cd0+cdspin*(spin/1000)*EXP(-A189/(tau*146.7/K189))</f>
        <v>0.354643689184742</v>
      </c>
      <c r="N189" s="71" t="n">
        <f aca="false">(romega/K189)*EXP(-A189/(tau*146.7/K189))</f>
        <v>0.454427338511464</v>
      </c>
      <c r="O189" s="71" t="n">
        <f aca="false">cl2_*N189/(cl0+cl1_*N189)</f>
        <v>0.30974022008326</v>
      </c>
      <c r="P189" s="71" t="n">
        <f aca="false">IF(D189&gt;=hwind,vxw,0)</f>
        <v>0</v>
      </c>
      <c r="Q189" s="71" t="n">
        <f aca="false">IF(D189&gt;=hwind,vyw,0)</f>
        <v>29.34</v>
      </c>
      <c r="R189" s="70" t="n">
        <f aca="false">-const*$M189*$K189*(G189-P189)</f>
        <v>-0.320718461838089</v>
      </c>
      <c r="S189" s="70" t="n">
        <f aca="false">-const*$M189*$K189*(H189-Q189)</f>
        <v>-4.87032305394621</v>
      </c>
      <c r="T189" s="70" t="n">
        <f aca="false">-const*$M189*$K189*I189</f>
        <v>1.26381788267361</v>
      </c>
      <c r="U189" s="72" t="n">
        <f aca="false">omega*EXP(-A189/tau)*30/PI()</f>
        <v>1843.77395269696</v>
      </c>
      <c r="V189" s="70" t="n">
        <f aca="false">const*($O189/omega)*K189*(wy*I189-wz*(H189-Q189))</f>
        <v>1.66645731862887</v>
      </c>
      <c r="W189" s="70" t="n">
        <f aca="false">const*($O189/omega)*K189*(wz*(G189-P189)-wx*I189)</f>
        <v>0.858672490063761</v>
      </c>
      <c r="X189" s="70" t="n">
        <f aca="false">const*($O189/omega)*K189*(wx*(H189-Q189)-wy*(G189-P189))</f>
        <v>3.73192697837026</v>
      </c>
      <c r="Y189" s="70" t="n">
        <f aca="false">R189+V189</f>
        <v>1.34573885679078</v>
      </c>
      <c r="Z189" s="70" t="n">
        <f aca="false">S189+W189</f>
        <v>-4.01165056388245</v>
      </c>
      <c r="AA189" s="70" t="n">
        <f aca="false">T189+X189-32.174</f>
        <v>-27.1782551389561</v>
      </c>
      <c r="AB189" s="0" t="n">
        <f aca="false">IF(($D189-height)*($D190-height)&lt;0,1,0)</f>
        <v>0</v>
      </c>
    </row>
    <row r="190" customFormat="false" ht="12.75" hidden="false" customHeight="false" outlineLevel="0" collapsed="false">
      <c r="A190" s="0" t="n">
        <f aca="false">A189+dt</f>
        <v>1.58</v>
      </c>
      <c r="B190" s="70" t="n">
        <f aca="false">B189+G189*dt+0.5*Y189*dt*dt</f>
        <v>2.97025630958153</v>
      </c>
      <c r="C190" s="70" t="n">
        <f aca="false">C189+H189*dt+0.5*Z189*dt*dt</f>
        <v>132.783057146673</v>
      </c>
      <c r="D190" s="70" t="n">
        <f aca="false">D189+I189*dt+0.5*AA189*dt*dt</f>
        <v>16.6083535638193</v>
      </c>
      <c r="E190" s="1" t="n">
        <f aca="false">SQRT(B190^2+C190^2)</f>
        <v>132.816274182652</v>
      </c>
      <c r="F190" s="1" t="n">
        <f aca="false">ATAN2(C190,B190)*180/PI()</f>
        <v>1.2814494349112</v>
      </c>
      <c r="G190" s="69" t="n">
        <f aca="false">G189+Y189*dt</f>
        <v>3.28477605659393</v>
      </c>
      <c r="H190" s="69" t="n">
        <f aca="false">H189+Z189*dt</f>
        <v>78.9770322134611</v>
      </c>
      <c r="I190" s="69" t="n">
        <f aca="false">I189+AA189*dt</f>
        <v>-13.1626869567071</v>
      </c>
      <c r="J190" s="1" t="n">
        <f aca="false">SQRT(G190^2+H190^2+I190^2)</f>
        <v>80.13374881352</v>
      </c>
      <c r="K190" s="1" t="n">
        <f aca="false">IF(D190&gt;=hwind,SQRT((G190-vxw)^2+(H190-vyw)^2+I190^2),J190)</f>
        <v>51.4575655139496</v>
      </c>
      <c r="L190" s="1" t="n">
        <f aca="false">J190/1.467</f>
        <v>54.6242323200545</v>
      </c>
      <c r="M190" s="70" t="n">
        <f aca="false">cd0+cdspin*(spin/1000)*EXP(-A190/(tau*146.7/K190))</f>
        <v>0.35464366851426</v>
      </c>
      <c r="N190" s="71" t="n">
        <f aca="false">(romega/K190)*EXP(-A190/(tau*146.7/K190))</f>
        <v>0.454153778151678</v>
      </c>
      <c r="O190" s="71" t="n">
        <f aca="false">cl2_*N190/(cl0+cl1_*N190)</f>
        <v>0.309674038261726</v>
      </c>
      <c r="P190" s="71" t="n">
        <f aca="false">IF(D190&gt;=hwind,vxw,0)</f>
        <v>0</v>
      </c>
      <c r="Q190" s="71" t="n">
        <f aca="false">IF(D190&gt;=hwind,vyw,0)</f>
        <v>29.34</v>
      </c>
      <c r="R190" s="70" t="n">
        <f aca="false">-const*$M190*$K190*(G190-P190)</f>
        <v>-0.322231655131026</v>
      </c>
      <c r="S190" s="70" t="n">
        <f aca="false">-const*$M190*$K190*(H190-Q190)</f>
        <v>-4.86931917742997</v>
      </c>
      <c r="T190" s="70" t="n">
        <f aca="false">-const*$M190*$K190*I190</f>
        <v>1.29124005136269</v>
      </c>
      <c r="U190" s="72" t="n">
        <f aca="false">omega*EXP(-A190/tau)*30/PI()</f>
        <v>1843.77210892392</v>
      </c>
      <c r="V190" s="70" t="n">
        <f aca="false">const*($O190/omega)*K190*(wy*I190-wz*(H190-Q190))</f>
        <v>1.66195161802407</v>
      </c>
      <c r="W190" s="70" t="n">
        <f aca="false">const*($O190/omega)*K190*(wz*(G190-P190)-wx*I190)</f>
        <v>0.879173703090571</v>
      </c>
      <c r="X190" s="70" t="n">
        <f aca="false">const*($O190/omega)*K190*(wx*(H190-Q190)-wy*(G190-P190))</f>
        <v>3.73014358429448</v>
      </c>
      <c r="Y190" s="70" t="n">
        <f aca="false">R190+V190</f>
        <v>1.33971996289304</v>
      </c>
      <c r="Z190" s="70" t="n">
        <f aca="false">S190+W190</f>
        <v>-3.9901454743394</v>
      </c>
      <c r="AA190" s="70" t="n">
        <f aca="false">T190+X190-32.174</f>
        <v>-27.1526163643428</v>
      </c>
      <c r="AB190" s="0" t="n">
        <f aca="false">IF(($D190-height)*($D191-height)&lt;0,1,0)</f>
        <v>0</v>
      </c>
    </row>
    <row r="191" customFormat="false" ht="12.75" hidden="false" customHeight="false" outlineLevel="0" collapsed="false">
      <c r="A191" s="0" t="n">
        <f aca="false">A190+dt</f>
        <v>1.59</v>
      </c>
      <c r="B191" s="70" t="n">
        <f aca="false">B190+G190*dt+0.5*Y190*dt*dt</f>
        <v>3.00317105614562</v>
      </c>
      <c r="C191" s="70" t="n">
        <f aca="false">C190+H190*dt+0.5*Z190*dt*dt</f>
        <v>133.572627961534</v>
      </c>
      <c r="D191" s="70" t="n">
        <f aca="false">D190+I190*dt+0.5*AA190*dt*dt</f>
        <v>16.475369063434</v>
      </c>
      <c r="E191" s="1" t="n">
        <f aca="false">SQRT(B191^2+C191^2)</f>
        <v>133.606384491696</v>
      </c>
      <c r="F191" s="1" t="n">
        <f aca="false">ATAN2(C191,B191)*180/PI()</f>
        <v>1.28798874581322</v>
      </c>
      <c r="G191" s="69" t="n">
        <f aca="false">G190+Y190*dt</f>
        <v>3.29817325622286</v>
      </c>
      <c r="H191" s="69" t="n">
        <f aca="false">H190+Z190*dt</f>
        <v>78.9371307587177</v>
      </c>
      <c r="I191" s="69" t="n">
        <f aca="false">I190+AA190*dt</f>
        <v>-13.4342131203505</v>
      </c>
      <c r="J191" s="1" t="n">
        <f aca="false">SQRT(G191^2+H191^2+I191^2)</f>
        <v>80.1400439319193</v>
      </c>
      <c r="K191" s="1" t="n">
        <f aca="false">IF(D191&gt;=hwind,SQRT((G191-vxw)^2+(H191-vyw)^2+I191^2),J191)</f>
        <v>51.4901098123553</v>
      </c>
      <c r="L191" s="1" t="n">
        <f aca="false">J191/1.467</f>
        <v>54.6285234709743</v>
      </c>
      <c r="M191" s="70" t="n">
        <f aca="false">cd0+cdspin*(spin/1000)*EXP(-A191/(tau*146.7/K191))</f>
        <v>0.354643647728439</v>
      </c>
      <c r="N191" s="71" t="n">
        <f aca="false">(romega/K191)*EXP(-A191/(tau*146.7/K191))</f>
        <v>0.453866555270318</v>
      </c>
      <c r="O191" s="71" t="n">
        <f aca="false">cl2_*N191/(cl0+cl1_*N191)</f>
        <v>0.309604495728014</v>
      </c>
      <c r="P191" s="71" t="n">
        <f aca="false">IF(D191&gt;=hwind,vxw,0)</f>
        <v>0</v>
      </c>
      <c r="Q191" s="71" t="n">
        <f aca="false">IF(D191&gt;=hwind,vyw,0)</f>
        <v>29.34</v>
      </c>
      <c r="R191" s="70" t="n">
        <f aca="false">-const*$M191*$K191*(G191-P191)</f>
        <v>-0.323750507912432</v>
      </c>
      <c r="S191" s="70" t="n">
        <f aca="false">-const*$M191*$K191*(H191-Q191)</f>
        <v>-4.8684817402598</v>
      </c>
      <c r="T191" s="70" t="n">
        <f aca="false">-const*$M191*$K191*I191</f>
        <v>1.31870977757497</v>
      </c>
      <c r="U191" s="72" t="n">
        <f aca="false">omega*EXP(-A191/tau)*30/PI()</f>
        <v>1843.77026515274</v>
      </c>
      <c r="V191" s="70" t="n">
        <f aca="false">const*($O191/omega)*K191*(wy*I191-wz*(H191-Q191))</f>
        <v>1.65748602447057</v>
      </c>
      <c r="W191" s="70" t="n">
        <f aca="false">const*($O191/omega)*K191*(wz*(G191-P191)-wx*I191)</f>
        <v>0.899691030338416</v>
      </c>
      <c r="X191" s="70" t="n">
        <f aca="false">const*($O191/omega)*K191*(wx*(H191-Q191)-wy*(G191-P191))</f>
        <v>3.72844835078103</v>
      </c>
      <c r="Y191" s="70" t="n">
        <f aca="false">R191+V191</f>
        <v>1.33373551655814</v>
      </c>
      <c r="Z191" s="70" t="n">
        <f aca="false">S191+W191</f>
        <v>-3.96879070992138</v>
      </c>
      <c r="AA191" s="70" t="n">
        <f aca="false">T191+X191-32.174</f>
        <v>-27.126841871644</v>
      </c>
      <c r="AB191" s="0" t="n">
        <f aca="false">IF(($D191-height)*($D192-height)&lt;0,1,0)</f>
        <v>0</v>
      </c>
    </row>
    <row r="192" customFormat="false" ht="12.75" hidden="false" customHeight="false" outlineLevel="0" collapsed="false">
      <c r="A192" s="0" t="n">
        <f aca="false">A191+dt</f>
        <v>1.6</v>
      </c>
      <c r="B192" s="70" t="n">
        <f aca="false">B191+G191*dt+0.5*Y191*dt*dt</f>
        <v>3.03621947548367</v>
      </c>
      <c r="C192" s="70" t="n">
        <f aca="false">C191+H191*dt+0.5*Z191*dt*dt</f>
        <v>134.361800829586</v>
      </c>
      <c r="D192" s="70" t="n">
        <f aca="false">D191+I191*dt+0.5*AA191*dt*dt</f>
        <v>16.3396705901369</v>
      </c>
      <c r="E192" s="1" t="n">
        <f aca="false">SQRT(B192^2+C192^2)</f>
        <v>134.396101695223</v>
      </c>
      <c r="F192" s="1" t="n">
        <f aca="false">ATAN2(C192,B192)*180/PI()</f>
        <v>1.29451197347562</v>
      </c>
      <c r="G192" s="69" t="n">
        <f aca="false">G191+Y191*dt</f>
        <v>3.31151061138844</v>
      </c>
      <c r="H192" s="69" t="n">
        <f aca="false">H191+Z191*dt</f>
        <v>78.8974428516185</v>
      </c>
      <c r="I192" s="69" t="n">
        <f aca="false">I191+AA191*dt</f>
        <v>-13.705481539067</v>
      </c>
      <c r="J192" s="1" t="n">
        <f aca="false">SQRT(G192^2+H192^2+I192^2)</f>
        <v>80.1474442217059</v>
      </c>
      <c r="K192" s="1" t="n">
        <f aca="false">IF(D192&gt;=hwind,SQRT((G192-vxw)^2+(H192-vyw)^2+I192^2),J192)</f>
        <v>51.5242318597617</v>
      </c>
      <c r="L192" s="1" t="n">
        <f aca="false">J192/1.467</f>
        <v>54.6335679766229</v>
      </c>
      <c r="M192" s="70" t="n">
        <f aca="false">cd0+cdspin*(spin/1000)*EXP(-A192/(tau*146.7/K192))</f>
        <v>0.354643626826084</v>
      </c>
      <c r="N192" s="71" t="n">
        <f aca="false">(romega/K192)*EXP(-A192/(tau*146.7/K192))</f>
        <v>0.453565804967812</v>
      </c>
      <c r="O192" s="71" t="n">
        <f aca="false">cl2_*N192/(cl0+cl1_*N192)</f>
        <v>0.309531617065547</v>
      </c>
      <c r="P192" s="71" t="n">
        <f aca="false">IF(D192&gt;=hwind,vxw,0)</f>
        <v>0</v>
      </c>
      <c r="Q192" s="71" t="n">
        <f aca="false">IF(D192&gt;=hwind,vyw,0)</f>
        <v>29.34</v>
      </c>
      <c r="R192" s="70" t="n">
        <f aca="false">-const*$M192*$K192*(G192-P192)</f>
        <v>-0.325275105127581</v>
      </c>
      <c r="S192" s="70" t="n">
        <f aca="false">-const*$M192*$K192*(H192-Q192)</f>
        <v>-4.86780938523269</v>
      </c>
      <c r="T192" s="70" t="n">
        <f aca="false">-const*$M192*$K192*I192</f>
        <v>1.34622909952717</v>
      </c>
      <c r="U192" s="72" t="n">
        <f aca="false">omega*EXP(-A192/tau)*30/PI()</f>
        <v>1843.76842138339</v>
      </c>
      <c r="V192" s="70" t="n">
        <f aca="false">const*($O192/omega)*K192*(wy*I192-wz*(H192-Q192))</f>
        <v>1.65305997198041</v>
      </c>
      <c r="W192" s="70" t="n">
        <f aca="false">const*($O192/omega)*K192*(wz*(G192-P192)-wx*I192)</f>
        <v>0.920225394078841</v>
      </c>
      <c r="X192" s="70" t="n">
        <f aca="false">const*($O192/omega)*K192*(wx*(H192-Q192)-wy*(G192-P192))</f>
        <v>3.72684045216131</v>
      </c>
      <c r="Y192" s="70" t="n">
        <f aca="false">R192+V192</f>
        <v>1.32778486685282</v>
      </c>
      <c r="Z192" s="70" t="n">
        <f aca="false">S192+W192</f>
        <v>-3.94758399115385</v>
      </c>
      <c r="AA192" s="70" t="n">
        <f aca="false">T192+X192-32.174</f>
        <v>-27.1009304483115</v>
      </c>
      <c r="AB192" s="0" t="n">
        <f aca="false">IF(($D192-height)*($D193-height)&lt;0,1,0)</f>
        <v>0</v>
      </c>
    </row>
    <row r="193" customFormat="false" ht="12.75" hidden="false" customHeight="false" outlineLevel="0" collapsed="false">
      <c r="A193" s="0" t="n">
        <f aca="false">A192+dt</f>
        <v>1.61</v>
      </c>
      <c r="B193" s="70" t="n">
        <f aca="false">B192+G192*dt+0.5*Y192*dt*dt</f>
        <v>3.0694009708409</v>
      </c>
      <c r="C193" s="70" t="n">
        <f aca="false">C192+H192*dt+0.5*Z192*dt*dt</f>
        <v>135.150577878903</v>
      </c>
      <c r="D193" s="70" t="n">
        <f aca="false">D192+I192*dt+0.5*AA192*dt*dt</f>
        <v>16.2012607282238</v>
      </c>
      <c r="E193" s="1" t="n">
        <f aca="false">SQRT(B193^2+C193^2)</f>
        <v>135.185427925206</v>
      </c>
      <c r="F193" s="1" t="n">
        <f aca="false">ATAN2(C193,B193)*180/PI()</f>
        <v>1.30101918341282</v>
      </c>
      <c r="G193" s="69" t="n">
        <f aca="false">G192+Y192*dt</f>
        <v>3.32478846005697</v>
      </c>
      <c r="H193" s="69" t="n">
        <f aca="false">H192+Z192*dt</f>
        <v>78.857967011707</v>
      </c>
      <c r="I193" s="69" t="n">
        <f aca="false">I192+AA192*dt</f>
        <v>-13.9764908435501</v>
      </c>
      <c r="J193" s="1" t="n">
        <f aca="false">SQRT(G193^2+H193^2+I193^2)</f>
        <v>80.1559447316506</v>
      </c>
      <c r="K193" s="1" t="n">
        <f aca="false">IF(D193&gt;=hwind,SQRT((G193-vxw)^2+(H193-vyw)^2+I193^2),J193)</f>
        <v>51.5599221447867</v>
      </c>
      <c r="L193" s="1" t="n">
        <f aca="false">J193/1.467</f>
        <v>54.6393624619295</v>
      </c>
      <c r="M193" s="70" t="n">
        <f aca="false">cd0+cdspin*(spin/1000)*EXP(-A193/(tau*146.7/K193))</f>
        <v>0.354643605806017</v>
      </c>
      <c r="N193" s="71" t="n">
        <f aca="false">(romega/K193)*EXP(-A193/(tau*146.7/K193))</f>
        <v>0.453251665312906</v>
      </c>
      <c r="O193" s="71" t="n">
        <f aca="false">cl2_*N193/(cl0+cl1_*N193)</f>
        <v>0.30945542728873</v>
      </c>
      <c r="P193" s="71" t="n">
        <f aca="false">IF(D193&gt;=hwind,vxw,0)</f>
        <v>0</v>
      </c>
      <c r="Q193" s="71" t="n">
        <f aca="false">IF(D193&gt;=hwind,vyw,0)</f>
        <v>29.34</v>
      </c>
      <c r="R193" s="70" t="n">
        <f aca="false">-const*$M193*$K193*(G193-P193)</f>
        <v>-0.32680552837641</v>
      </c>
      <c r="S193" s="70" t="n">
        <f aca="false">-const*$M193*$K193*(H193-Q193)</f>
        <v>-4.86730075245426</v>
      </c>
      <c r="T193" s="70" t="n">
        <f aca="false">-const*$M193*$K193*I193</f>
        <v>1.37380002663273</v>
      </c>
      <c r="U193" s="72" t="n">
        <f aca="false">omega*EXP(-A193/tau)*30/PI()</f>
        <v>1843.76657761589</v>
      </c>
      <c r="V193" s="70" t="n">
        <f aca="false">const*($O193/omega)*K193*(wy*I193-wz*(H193-Q193))</f>
        <v>1.64867289565108</v>
      </c>
      <c r="W193" s="70" t="n">
        <f aca="false">const*($O193/omega)*K193*(wz*(G193-P193)-wx*I193)</f>
        <v>0.940777699662667</v>
      </c>
      <c r="X193" s="70" t="n">
        <f aca="false">const*($O193/omega)*K193*(wx*(H193-Q193)-wy*(G193-P193))</f>
        <v>3.72531905883535</v>
      </c>
      <c r="Y193" s="70" t="n">
        <f aca="false">R193+V193</f>
        <v>1.32186736727467</v>
      </c>
      <c r="Z193" s="70" t="n">
        <f aca="false">S193+W193</f>
        <v>-3.9265230527916</v>
      </c>
      <c r="AA193" s="70" t="n">
        <f aca="false">T193+X193-32.174</f>
        <v>-27.0748809145319</v>
      </c>
      <c r="AB193" s="0" t="n">
        <f aca="false">IF(($D193-height)*($D194-height)&lt;0,1,0)</f>
        <v>0</v>
      </c>
    </row>
    <row r="194" customFormat="false" ht="12.75" hidden="false" customHeight="false" outlineLevel="0" collapsed="false">
      <c r="A194" s="0" t="n">
        <f aca="false">A193+dt</f>
        <v>1.62</v>
      </c>
      <c r="B194" s="70" t="n">
        <f aca="false">B193+G193*dt+0.5*Y193*dt*dt</f>
        <v>3.10271494880983</v>
      </c>
      <c r="C194" s="70" t="n">
        <f aca="false">C193+H193*dt+0.5*Z193*dt*dt</f>
        <v>135.938961222867</v>
      </c>
      <c r="D194" s="70" t="n">
        <f aca="false">D193+I193*dt+0.5*AA193*dt*dt</f>
        <v>16.0601420757426</v>
      </c>
      <c r="E194" s="1" t="n">
        <f aca="false">SQRT(B194^2+C194^2)</f>
        <v>135.974365298779</v>
      </c>
      <c r="F194" s="1" t="n">
        <f aca="false">ATAN2(C194,B194)*180/PI()</f>
        <v>1.30751044048477</v>
      </c>
      <c r="G194" s="69" t="n">
        <f aca="false">G193+Y193*dt</f>
        <v>3.33800713372972</v>
      </c>
      <c r="H194" s="69" t="n">
        <f aca="false">H193+Z193*dt</f>
        <v>78.8187017811791</v>
      </c>
      <c r="I194" s="69" t="n">
        <f aca="false">I193+AA193*dt</f>
        <v>-14.2472396526954</v>
      </c>
      <c r="J194" s="1" t="n">
        <f aca="false">SQRT(G194^2+H194^2+I194^2)</f>
        <v>80.1655404760462</v>
      </c>
      <c r="K194" s="1" t="n">
        <f aca="false">IF(D194&gt;=hwind,SQRT((G194-vxw)^2+(H194-vyw)^2+I194^2),J194)</f>
        <v>51.5971710396706</v>
      </c>
      <c r="L194" s="1" t="n">
        <f aca="false">J194/1.467</f>
        <v>54.6459035283205</v>
      </c>
      <c r="M194" s="70" t="n">
        <f aca="false">cd0+cdspin*(spin/1000)*EXP(-A194/(tau*146.7/K194))</f>
        <v>0.354643584667087</v>
      </c>
      <c r="N194" s="71" t="n">
        <f aca="false">(romega/K194)*EXP(-A194/(tau*146.7/K194))</f>
        <v>0.452924277237555</v>
      </c>
      <c r="O194" s="71" t="n">
        <f aca="false">cl2_*N194/(cl0+cl1_*N194)</f>
        <v>0.309375951831201</v>
      </c>
      <c r="P194" s="71" t="n">
        <f aca="false">IF(D194&gt;=hwind,vxw,0)</f>
        <v>0</v>
      </c>
      <c r="Q194" s="71" t="n">
        <f aca="false">IF(D194&gt;=hwind,vyw,0)</f>
        <v>29.34</v>
      </c>
      <c r="R194" s="70" t="n">
        <f aca="false">-const*$M194*$K194*(G194-P194)</f>
        <v>-0.328341855939634</v>
      </c>
      <c r="S194" s="70" t="n">
        <f aca="false">-const*$M194*$K194*(H194-Q194)</f>
        <v>-4.86695447956208</v>
      </c>
      <c r="T194" s="70" t="n">
        <f aca="false">-const*$M194*$K194*I194</f>
        <v>1.40142453930464</v>
      </c>
      <c r="U194" s="72" t="n">
        <f aca="false">omega*EXP(-A194/tau)*30/PI()</f>
        <v>1843.76473385024</v>
      </c>
      <c r="V194" s="70" t="n">
        <f aca="false">const*($O194/omega)*K194*(wy*I194-wz*(H194-Q194))</f>
        <v>1.64432423181228</v>
      </c>
      <c r="W194" s="70" t="n">
        <f aca="false">const*($O194/omega)*K194*(wz*(G194-P194)-wx*I194)</f>
        <v>0.961348835356278</v>
      </c>
      <c r="X194" s="70" t="n">
        <f aca="false">const*($O194/omega)*K194*(wx*(H194-Q194)-wy*(G194-P194))</f>
        <v>3.72388333751329</v>
      </c>
      <c r="Y194" s="70" t="n">
        <f aca="false">R194+V194</f>
        <v>1.31598237587265</v>
      </c>
      <c r="Z194" s="70" t="n">
        <f aca="false">S194+W194</f>
        <v>-3.9056056442058</v>
      </c>
      <c r="AA194" s="70" t="n">
        <f aca="false">T194+X194-32.174</f>
        <v>-27.0486921231821</v>
      </c>
      <c r="AB194" s="0" t="n">
        <f aca="false">IF(($D194-height)*($D195-height)&lt;0,1,0)</f>
        <v>0</v>
      </c>
    </row>
    <row r="195" customFormat="false" ht="12.75" hidden="false" customHeight="false" outlineLevel="0" collapsed="false">
      <c r="A195" s="0" t="n">
        <f aca="false">A194+dt</f>
        <v>1.63</v>
      </c>
      <c r="B195" s="70" t="n">
        <f aca="false">B194+G194*dt+0.5*Y194*dt*dt</f>
        <v>3.13616081926593</v>
      </c>
      <c r="C195" s="70" t="n">
        <f aca="false">C194+H194*dt+0.5*Z194*dt*dt</f>
        <v>136.726952960397</v>
      </c>
      <c r="D195" s="70" t="n">
        <f aca="false">D194+I194*dt+0.5*AA194*dt*dt</f>
        <v>15.9163172446095</v>
      </c>
      <c r="E195" s="1" t="n">
        <f aca="false">SQRT(B195^2+C195^2)</f>
        <v>136.762915918457</v>
      </c>
      <c r="F195" s="1" t="n">
        <f aca="false">ATAN2(C195,B195)*180/PI()</f>
        <v>1.31398580889456</v>
      </c>
      <c r="G195" s="69" t="n">
        <f aca="false">G194+Y194*dt</f>
        <v>3.35116695748844</v>
      </c>
      <c r="H195" s="69" t="n">
        <f aca="false">H194+Z194*dt</f>
        <v>78.779645724737</v>
      </c>
      <c r="I195" s="69" t="n">
        <f aca="false">I194+AA194*dt</f>
        <v>-14.5177265739272</v>
      </c>
      <c r="J195" s="1" t="n">
        <f aca="false">SQRT(G195^2+H195^2+I195^2)</f>
        <v>80.1762264350683</v>
      </c>
      <c r="K195" s="1" t="n">
        <f aca="false">IF(D195&gt;=hwind,SQRT((G195-vxw)^2+(H195-vyw)^2+I195^2),J195)</f>
        <v>51.635968803149</v>
      </c>
      <c r="L195" s="1" t="n">
        <f aca="false">J195/1.467</f>
        <v>54.6531877539661</v>
      </c>
      <c r="M195" s="70" t="n">
        <f aca="false">cd0+cdspin*(spin/1000)*EXP(-A195/(tau*146.7/K195))</f>
        <v>0.354643563408159</v>
      </c>
      <c r="N195" s="71" t="n">
        <f aca="false">(romega/K195)*EXP(-A195/(tau*146.7/K195))</f>
        <v>0.4525837844308</v>
      </c>
      <c r="O195" s="71" t="n">
        <f aca="false">cl2_*N195/(cl0+cl1_*N195)</f>
        <v>0.309293216533966</v>
      </c>
      <c r="P195" s="71" t="n">
        <f aca="false">IF(D195&gt;=hwind,vxw,0)</f>
        <v>0</v>
      </c>
      <c r="Q195" s="71" t="n">
        <f aca="false">IF(D195&gt;=hwind,vyw,0)</f>
        <v>29.34</v>
      </c>
      <c r="R195" s="70" t="n">
        <f aca="false">-const*$M195*$K195*(G195-P195)</f>
        <v>-0.329884162805429</v>
      </c>
      <c r="S195" s="70" t="n">
        <f aca="false">-const*$M195*$K195*(H195-Q195)</f>
        <v>-4.86676920195139</v>
      </c>
      <c r="T195" s="70" t="n">
        <f aca="false">-const*$M195*$K195*I195</f>
        <v>1.4291045887691</v>
      </c>
      <c r="U195" s="72" t="n">
        <f aca="false">omega*EXP(-A195/tau)*30/PI()</f>
        <v>1843.76289008643</v>
      </c>
      <c r="V195" s="70" t="n">
        <f aca="false">const*($O195/omega)*K195*(wy*I195-wz*(H195-Q195))</f>
        <v>1.64001341817146</v>
      </c>
      <c r="W195" s="70" t="n">
        <f aca="false">const*($O195/omega)*K195*(wz*(G195-P195)-wx*I195)</f>
        <v>0.981939672187712</v>
      </c>
      <c r="X195" s="70" t="n">
        <f aca="false">const*($O195/omega)*K195*(wx*(H195-Q195)-wy*(G195-P195))</f>
        <v>3.72253245145803</v>
      </c>
      <c r="Y195" s="70" t="n">
        <f aca="false">R195+V195</f>
        <v>1.31012925536603</v>
      </c>
      <c r="Z195" s="70" t="n">
        <f aca="false">S195+W195</f>
        <v>-3.88482952976368</v>
      </c>
      <c r="AA195" s="70" t="n">
        <f aca="false">T195+X195-32.174</f>
        <v>-27.0223629597729</v>
      </c>
      <c r="AB195" s="0" t="n">
        <f aca="false">IF(($D195-height)*($D196-height)&lt;0,1,0)</f>
        <v>0</v>
      </c>
    </row>
    <row r="196" customFormat="false" ht="12.75" hidden="false" customHeight="false" outlineLevel="0" collapsed="false">
      <c r="A196" s="0" t="n">
        <f aca="false">A195+dt</f>
        <v>1.64</v>
      </c>
      <c r="B196" s="70" t="n">
        <f aca="false">B195+G195*dt+0.5*Y195*dt*dt</f>
        <v>3.16973799530358</v>
      </c>
      <c r="C196" s="70" t="n">
        <f aca="false">C195+H195*dt+0.5*Z195*dt*dt</f>
        <v>137.514555176167</v>
      </c>
      <c r="D196" s="70" t="n">
        <f aca="false">D195+I195*dt+0.5*AA195*dt*dt</f>
        <v>15.7697888607222</v>
      </c>
      <c r="E196" s="1" t="n">
        <f aca="false">SQRT(B196^2+C196^2)</f>
        <v>137.551081872365</v>
      </c>
      <c r="F196" s="1" t="n">
        <f aca="false">ATAN2(C196,B196)*180/PI()</f>
        <v>1.32044535218609</v>
      </c>
      <c r="G196" s="69" t="n">
        <f aca="false">G195+Y195*dt</f>
        <v>3.3642682500421</v>
      </c>
      <c r="H196" s="69" t="n">
        <f aca="false">H195+Z195*dt</f>
        <v>78.7407974294394</v>
      </c>
      <c r="I196" s="69" t="n">
        <f aca="false">I195+AA195*dt</f>
        <v>-14.787950203525</v>
      </c>
      <c r="J196" s="1" t="n">
        <f aca="false">SQRT(G196^2+H196^2+I196^2)</f>
        <v>80.1879975551465</v>
      </c>
      <c r="K196" s="1" t="n">
        <f aca="false">IF(D196&gt;=hwind,SQRT((G196-vxw)^2+(H196-vyw)^2+I196^2),J196)</f>
        <v>51.6763055833588</v>
      </c>
      <c r="L196" s="1" t="n">
        <f aca="false">J196/1.467</f>
        <v>54.661211694033</v>
      </c>
      <c r="M196" s="70" t="n">
        <f aca="false">cd0+cdspin*(spin/1000)*EXP(-A196/(tau*146.7/K196))</f>
        <v>0.35464354202812</v>
      </c>
      <c r="N196" s="71" t="n">
        <f aca="false">(romega/K196)*EXP(-A196/(tau*146.7/K196))</f>
        <v>0.452230333231777</v>
      </c>
      <c r="O196" s="71" t="n">
        <f aca="false">cl2_*N196/(cl0+cl1_*N196)</f>
        <v>0.309207247633412</v>
      </c>
      <c r="P196" s="71" t="n">
        <f aca="false">IF(D196&gt;=hwind,vxw,0)</f>
        <v>0</v>
      </c>
      <c r="Q196" s="71" t="n">
        <f aca="false">IF(D196&gt;=hwind,vyw,0)</f>
        <v>29.34</v>
      </c>
      <c r="R196" s="70" t="n">
        <f aca="false">-const*$M196*$K196*(G196-P196)</f>
        <v>-0.331432520696673</v>
      </c>
      <c r="S196" s="70" t="n">
        <f aca="false">-const*$M196*$K196*(H196-Q196)</f>
        <v>-4.86674355300291</v>
      </c>
      <c r="T196" s="70" t="n">
        <f aca="false">-const*$M196*$K196*I196</f>
        <v>1.45684209688981</v>
      </c>
      <c r="U196" s="72" t="n">
        <f aca="false">omega*EXP(-A196/tau)*30/PI()</f>
        <v>1843.76104632446</v>
      </c>
      <c r="V196" s="70" t="n">
        <f aca="false">const*($O196/omega)*K196*(wy*I196-wz*(H196-Q196))</f>
        <v>1.63573989395812</v>
      </c>
      <c r="W196" s="70" t="n">
        <f aca="false">const*($O196/omega)*K196*(wz*(G196-P196)-wx*I196)</f>
        <v>1.00255106380259</v>
      </c>
      <c r="X196" s="70" t="n">
        <f aca="false">const*($O196/omega)*K196*(wx*(H196-Q196)-wy*(G196-P196))</f>
        <v>3.72126556072888</v>
      </c>
      <c r="Y196" s="70" t="n">
        <f aca="false">R196+V196</f>
        <v>1.30430737326145</v>
      </c>
      <c r="Z196" s="70" t="n">
        <f aca="false">S196+W196</f>
        <v>-3.86419248920033</v>
      </c>
      <c r="AA196" s="70" t="n">
        <f aca="false">T196+X196-32.174</f>
        <v>-26.9958923423813</v>
      </c>
      <c r="AB196" s="0" t="n">
        <f aca="false">IF(($D196-height)*($D197-height)&lt;0,1,0)</f>
        <v>0</v>
      </c>
    </row>
    <row r="197" customFormat="false" ht="12.75" hidden="false" customHeight="false" outlineLevel="0" collapsed="false">
      <c r="A197" s="0" t="n">
        <f aca="false">A196+dt</f>
        <v>1.65</v>
      </c>
      <c r="B197" s="70" t="n">
        <f aca="false">B196+G196*dt+0.5*Y196*dt*dt</f>
        <v>3.20344589317266</v>
      </c>
      <c r="C197" s="70" t="n">
        <f aca="false">C196+H196*dt+0.5*Z196*dt*dt</f>
        <v>138.301769940837</v>
      </c>
      <c r="D197" s="70" t="n">
        <f aca="false">D196+I196*dt+0.5*AA196*dt*dt</f>
        <v>15.6205595640698</v>
      </c>
      <c r="E197" s="1" t="n">
        <f aca="false">SQRT(B197^2+C197^2)</f>
        <v>138.338865234463</v>
      </c>
      <c r="F197" s="1" t="n">
        <f aca="false">ATAN2(C197,B197)*180/PI()</f>
        <v>1.32688913324196</v>
      </c>
      <c r="G197" s="69" t="n">
        <f aca="false">G196+Y196*dt</f>
        <v>3.37731132377472</v>
      </c>
      <c r="H197" s="69" t="n">
        <f aca="false">H196+Z196*dt</f>
        <v>78.7021555045474</v>
      </c>
      <c r="I197" s="69" t="n">
        <f aca="false">I196+AA196*dt</f>
        <v>-15.0579091269488</v>
      </c>
      <c r="J197" s="1" t="n">
        <f aca="false">SQRT(G197^2+H197^2+I197^2)</f>
        <v>80.2008487493437</v>
      </c>
      <c r="K197" s="1" t="n">
        <f aca="false">IF(D197&gt;=hwind,SQRT((G197-vxw)^2+(H197-vyw)^2+I197^2),J197)</f>
        <v>51.718171420771</v>
      </c>
      <c r="L197" s="1" t="n">
        <f aca="false">J197/1.467</f>
        <v>54.6699718809432</v>
      </c>
      <c r="M197" s="70" t="n">
        <f aca="false">cd0+cdspin*(spin/1000)*EXP(-A197/(tau*146.7/K197))</f>
        <v>0.354643520525881</v>
      </c>
      <c r="N197" s="71" t="n">
        <f aca="false">(romega/K197)*EXP(-A197/(tau*146.7/K197))</f>
        <v>0.451864072521996</v>
      </c>
      <c r="O197" s="71" t="n">
        <f aca="false">cl2_*N197/(cl0+cl1_*N197)</f>
        <v>0.309118071749234</v>
      </c>
      <c r="P197" s="71" t="n">
        <f aca="false">IF(D197&gt;=hwind,vxw,0)</f>
        <v>0</v>
      </c>
      <c r="Q197" s="71" t="n">
        <f aca="false">IF(D197&gt;=hwind,vyw,0)</f>
        <v>29.34</v>
      </c>
      <c r="R197" s="70" t="n">
        <f aca="false">-const*$M197*$K197*(G197-P197)</f>
        <v>-0.332986998098728</v>
      </c>
      <c r="S197" s="70" t="n">
        <f aca="false">-const*$M197*$K197*(H197-Q197)</f>
        <v>-4.86687616431249</v>
      </c>
      <c r="T197" s="70" t="n">
        <f aca="false">-const*$M197*$K197*I197</f>
        <v>1.48463895600303</v>
      </c>
      <c r="U197" s="72" t="n">
        <f aca="false">omega*EXP(-A197/tau)*30/PI()</f>
        <v>1843.75920256433</v>
      </c>
      <c r="V197" s="70" t="n">
        <f aca="false">const*($O197/omega)*K197*(wy*I197-wz*(H197-Q197))</f>
        <v>1.63150310006675</v>
      </c>
      <c r="W197" s="70" t="n">
        <f aca="false">const*($O197/omega)*K197*(wz*(G197-P197)-wx*I197)</f>
        <v>1.02318384632986</v>
      </c>
      <c r="X197" s="70" t="n">
        <f aca="false">const*($O197/omega)*K197*(wx*(H197-Q197)-wy*(G197-P197))</f>
        <v>3.72008182242598</v>
      </c>
      <c r="Y197" s="70" t="n">
        <f aca="false">R197+V197</f>
        <v>1.29851610196802</v>
      </c>
      <c r="Z197" s="70" t="n">
        <f aca="false">S197+W197</f>
        <v>-3.84369231798263</v>
      </c>
      <c r="AA197" s="70" t="n">
        <f aca="false">T197+X197-32.174</f>
        <v>-26.969279221571</v>
      </c>
      <c r="AB197" s="0" t="n">
        <f aca="false">IF(($D197-height)*($D198-height)&lt;0,1,0)</f>
        <v>0</v>
      </c>
    </row>
    <row r="198" customFormat="false" ht="12.75" hidden="false" customHeight="false" outlineLevel="0" collapsed="false">
      <c r="A198" s="0" t="n">
        <f aca="false">A197+dt</f>
        <v>1.66</v>
      </c>
      <c r="B198" s="70" t="n">
        <f aca="false">B197+G197*dt+0.5*Y197*dt*dt</f>
        <v>3.23728393221551</v>
      </c>
      <c r="C198" s="70" t="n">
        <f aca="false">C197+H197*dt+0.5*Z197*dt*dt</f>
        <v>139.088599311267</v>
      </c>
      <c r="D198" s="70" t="n">
        <f aca="false">D197+I197*dt+0.5*AA197*dt*dt</f>
        <v>15.4686320088393</v>
      </c>
      <c r="E198" s="1" t="n">
        <f aca="false">SQRT(B198^2+C198^2)</f>
        <v>139.126268064762</v>
      </c>
      <c r="F198" s="1" t="n">
        <f aca="false">ATAN2(C198,B198)*180/PI()</f>
        <v>1.33331721428154</v>
      </c>
      <c r="G198" s="69" t="n">
        <f aca="false">G197+Y197*dt</f>
        <v>3.3902964847944</v>
      </c>
      <c r="H198" s="69" t="n">
        <f aca="false">H197+Z197*dt</f>
        <v>78.6637185813675</v>
      </c>
      <c r="I198" s="69" t="n">
        <f aca="false">I197+AA197*dt</f>
        <v>-15.3276019191645</v>
      </c>
      <c r="J198" s="1" t="n">
        <f aca="false">SQRT(G198^2+H198^2+I198^2)</f>
        <v>80.2147748977442</v>
      </c>
      <c r="K198" s="1" t="n">
        <f aca="false">IF(D198&gt;=hwind,SQRT((G198-vxw)^2+(H198-vyw)^2+I198^2),J198)</f>
        <v>51.7615562511515</v>
      </c>
      <c r="L198" s="1" t="n">
        <f aca="false">J198/1.467</f>
        <v>54.6794648246382</v>
      </c>
      <c r="M198" s="70" t="n">
        <f aca="false">cd0+cdspin*(spin/1000)*EXP(-A198/(tau*146.7/K198))</f>
        <v>0.35464349890037</v>
      </c>
      <c r="N198" s="71" t="n">
        <f aca="false">(romega/K198)*EXP(-A198/(tau*146.7/K198))</f>
        <v>0.451485153617033</v>
      </c>
      <c r="O198" s="71" t="n">
        <f aca="false">cl2_*N198/(cl0+cl1_*N198)</f>
        <v>0.309025715872269</v>
      </c>
      <c r="P198" s="71" t="n">
        <f aca="false">IF(D198&gt;=hwind,vxw,0)</f>
        <v>0</v>
      </c>
      <c r="Q198" s="71" t="n">
        <f aca="false">IF(D198&gt;=hwind,vyw,0)</f>
        <v>29.34</v>
      </c>
      <c r="R198" s="70" t="n">
        <f aca="false">-const*$M198*$K198*(G198-P198)</f>
        <v>-0.334547660287755</v>
      </c>
      <c r="S198" s="70" t="n">
        <f aca="false">-const*$M198*$K198*(H198-Q198)</f>
        <v>-4.86716566592225</v>
      </c>
      <c r="T198" s="70" t="n">
        <f aca="false">-const*$M198*$K198*I198</f>
        <v>1.51249702876342</v>
      </c>
      <c r="U198" s="72" t="n">
        <f aca="false">omega*EXP(-A198/tau)*30/PI()</f>
        <v>1843.75735880605</v>
      </c>
      <c r="V198" s="70" t="n">
        <f aca="false">const*($O198/omega)*K198*(wy*I198-wz*(H198-Q198))</f>
        <v>1.62730247919822</v>
      </c>
      <c r="W198" s="70" t="n">
        <f aca="false">const*($O198/omega)*K198*(wz*(G198-P198)-wx*I198)</f>
        <v>1.0438388382574</v>
      </c>
      <c r="X198" s="70" t="n">
        <f aca="false">const*($O198/omega)*K198*(wx*(H198-Q198)-wy*(G198-P198))</f>
        <v>3.71898039093516</v>
      </c>
      <c r="Y198" s="70" t="n">
        <f aca="false">R198+V198</f>
        <v>1.29275481891047</v>
      </c>
      <c r="Z198" s="70" t="n">
        <f aca="false">S198+W198</f>
        <v>-3.82332682766485</v>
      </c>
      <c r="AA198" s="70" t="n">
        <f aca="false">T198+X198-32.174</f>
        <v>-26.9425225803014</v>
      </c>
      <c r="AB198" s="0" t="n">
        <f aca="false">IF(($D198-height)*($D199-height)&lt;0,1,0)</f>
        <v>0</v>
      </c>
    </row>
    <row r="199" customFormat="false" ht="12.75" hidden="false" customHeight="false" outlineLevel="0" collapsed="false">
      <c r="A199" s="0" t="n">
        <f aca="false">A198+dt</f>
        <v>1.67</v>
      </c>
      <c r="B199" s="70" t="n">
        <f aca="false">B198+G198*dt+0.5*Y198*dt*dt</f>
        <v>3.2712515348044</v>
      </c>
      <c r="C199" s="70" t="n">
        <f aca="false">C198+H198*dt+0.5*Z198*dt*dt</f>
        <v>139.875045330739</v>
      </c>
      <c r="D199" s="70" t="n">
        <f aca="false">D198+I198*dt+0.5*AA198*dt*dt</f>
        <v>15.3140088635186</v>
      </c>
      <c r="E199" s="1" t="n">
        <f aca="false">SQRT(B199^2+C199^2)</f>
        <v>139.91329240955</v>
      </c>
      <c r="F199" s="1" t="n">
        <f aca="false">ATAN2(C199,B199)*180/PI()</f>
        <v>1.33972965685907</v>
      </c>
      <c r="G199" s="69" t="n">
        <f aca="false">G198+Y198*dt</f>
        <v>3.4032240329835</v>
      </c>
      <c r="H199" s="69" t="n">
        <f aca="false">H198+Z198*dt</f>
        <v>78.6254853130909</v>
      </c>
      <c r="I199" s="69" t="n">
        <f aca="false">I198+AA198*dt</f>
        <v>-15.5970271449675</v>
      </c>
      <c r="J199" s="1" t="n">
        <f aca="false">SQRT(G199^2+H199^2+I199^2)</f>
        <v>80.2297708478505</v>
      </c>
      <c r="K199" s="1" t="n">
        <f aca="false">IF(D199&gt;=hwind,SQRT((G199-vxw)^2+(H199-vyw)^2+I199^2),J199)</f>
        <v>51.8064499085435</v>
      </c>
      <c r="L199" s="1" t="n">
        <f aca="false">J199/1.467</f>
        <v>54.6896870128497</v>
      </c>
      <c r="M199" s="70" t="n">
        <f aca="false">cd0+cdspin*(spin/1000)*EXP(-A199/(tau*146.7/K199))</f>
        <v>0.354643477150538</v>
      </c>
      <c r="N199" s="71" t="n">
        <f aca="false">(romega/K199)*EXP(-A199/(tau*146.7/K199))</f>
        <v>0.451093730157772</v>
      </c>
      <c r="O199" s="71" t="n">
        <f aca="false">cl2_*N199/(cl0+cl1_*N199)</f>
        <v>0.308930207352258</v>
      </c>
      <c r="P199" s="71" t="n">
        <f aca="false">IF(D199&gt;=hwind,vxw,0)</f>
        <v>0</v>
      </c>
      <c r="Q199" s="71" t="n">
        <f aca="false">IF(D199&gt;=hwind,vyw,0)</f>
        <v>29.34</v>
      </c>
      <c r="R199" s="70" t="n">
        <f aca="false">-const*$M199*$K199*(G199-P199)</f>
        <v>-0.336114569359534</v>
      </c>
      <c r="S199" s="70" t="n">
        <f aca="false">-const*$M199*$K199*(H199-Q199)</f>
        <v>-4.8676106865532</v>
      </c>
      <c r="T199" s="70" t="n">
        <f aca="false">-const*$M199*$K199*I199</f>
        <v>1.54041814800064</v>
      </c>
      <c r="U199" s="72" t="n">
        <f aca="false">omega*EXP(-A199/tau)*30/PI()</f>
        <v>1843.75551504962</v>
      </c>
      <c r="V199" s="70" t="n">
        <f aca="false">const*($O199/omega)*K199*(wy*I199-wz*(H199-Q199))</f>
        <v>1.62313747599962</v>
      </c>
      <c r="W199" s="70" t="n">
        <f aca="false">const*($O199/omega)*K199*(wz*(G199-P199)-wx*I199)</f>
        <v>1.06451684031744</v>
      </c>
      <c r="X199" s="70" t="n">
        <f aca="false">const*($O199/omega)*K199*(wx*(H199-Q199)-wy*(G199-P199))</f>
        <v>3.71796041817313</v>
      </c>
      <c r="Y199" s="70" t="n">
        <f aca="false">R199+V199</f>
        <v>1.28702290664009</v>
      </c>
      <c r="Z199" s="70" t="n">
        <f aca="false">S199+W199</f>
        <v>-3.80309384623576</v>
      </c>
      <c r="AA199" s="70" t="n">
        <f aca="false">T199+X199-32.174</f>
        <v>-26.9156214338262</v>
      </c>
      <c r="AB199" s="0" t="n">
        <f aca="false">IF(($D199-height)*($D200-height)&lt;0,1,0)</f>
        <v>0</v>
      </c>
    </row>
    <row r="200" customFormat="false" ht="12.75" hidden="false" customHeight="false" outlineLevel="0" collapsed="false">
      <c r="A200" s="0" t="n">
        <f aca="false">A199+dt</f>
        <v>1.68</v>
      </c>
      <c r="B200" s="70" t="n">
        <f aca="false">B199+G199*dt+0.5*Y199*dt*dt</f>
        <v>3.30534812627956</v>
      </c>
      <c r="C200" s="70" t="n">
        <f aca="false">C199+H199*dt+0.5*Z199*dt*dt</f>
        <v>140.661110029178</v>
      </c>
      <c r="D200" s="70" t="n">
        <f aca="false">D199+I199*dt+0.5*AA199*dt*dt</f>
        <v>15.1566928109972</v>
      </c>
      <c r="E200" s="1" t="n">
        <f aca="false">SQRT(B200^2+C200^2)</f>
        <v>140.699940301609</v>
      </c>
      <c r="F200" s="1" t="n">
        <f aca="false">ATAN2(C200,B200)*180/PI()</f>
        <v>1.34612652186207</v>
      </c>
      <c r="G200" s="69" t="n">
        <f aca="false">G199+Y199*dt</f>
        <v>3.4160942620499</v>
      </c>
      <c r="H200" s="69" t="n">
        <f aca="false">H199+Z199*dt</f>
        <v>78.5874543746285</v>
      </c>
      <c r="I200" s="69" t="n">
        <f aca="false">I199+AA199*dt</f>
        <v>-15.8661833593058</v>
      </c>
      <c r="J200" s="1" t="n">
        <f aca="false">SQRT(G200^2+H200^2+I200^2)</f>
        <v>80.2458314149878</v>
      </c>
      <c r="K200" s="1" t="n">
        <f aca="false">IF(D200&gt;=hwind,SQRT((G200-vxw)^2+(H200-vyw)^2+I200^2),J200)</f>
        <v>51.8528421282714</v>
      </c>
      <c r="L200" s="1" t="n">
        <f aca="false">J200/1.467</f>
        <v>54.7006349113755</v>
      </c>
      <c r="M200" s="70" t="n">
        <f aca="false">cd0+cdspin*(spin/1000)*EXP(-A200/(tau*146.7/K200))</f>
        <v>0.354643455275357</v>
      </c>
      <c r="N200" s="71" t="n">
        <f aca="false">(romega/K200)*EXP(-A200/(tau*146.7/K200))</f>
        <v>0.450689958001335</v>
      </c>
      <c r="O200" s="71" t="n">
        <f aca="false">cl2_*N200/(cl0+cl1_*N200)</f>
        <v>0.308831573885544</v>
      </c>
      <c r="P200" s="71" t="n">
        <f aca="false">IF(D200&gt;=hwind,vxw,0)</f>
        <v>0</v>
      </c>
      <c r="Q200" s="71" t="n">
        <f aca="false">IF(D200&gt;=hwind,vyw,0)</f>
        <v>29.34</v>
      </c>
      <c r="R200" s="70" t="n">
        <f aca="false">-const*$M200*$K200*(G200-P200)</f>
        <v>-0.337687784258775</v>
      </c>
      <c r="S200" s="70" t="n">
        <f aca="false">-const*$M200*$K200*(H200-Q200)</f>
        <v>-4.86820985383877</v>
      </c>
      <c r="T200" s="70" t="n">
        <f aca="false">-const*$M200*$K200*I200</f>
        <v>1.56840411658674</v>
      </c>
      <c r="U200" s="72" t="n">
        <f aca="false">omega*EXP(-A200/tau)*30/PI()</f>
        <v>1843.75367129502</v>
      </c>
      <c r="V200" s="70" t="n">
        <f aca="false">const*($O200/omega)*K200*(wy*I200-wz*(H200-Q200))</f>
        <v>1.6190075372023</v>
      </c>
      <c r="W200" s="70" t="n">
        <f aca="false">const*($O200/omega)*K200*(wz*(G200-P200)-wx*I200)</f>
        <v>1.08521863538169</v>
      </c>
      <c r="X200" s="70" t="n">
        <f aca="false">const*($O200/omega)*K200*(wx*(H200-Q200)-wy*(G200-P200))</f>
        <v>3.71702105383264</v>
      </c>
      <c r="Y200" s="70" t="n">
        <f aca="false">R200+V200</f>
        <v>1.28131975294352</v>
      </c>
      <c r="Z200" s="70" t="n">
        <f aca="false">S200+W200</f>
        <v>-3.78299121845708</v>
      </c>
      <c r="AA200" s="70" t="n">
        <f aca="false">T200+X200-32.174</f>
        <v>-26.8885748295806</v>
      </c>
      <c r="AB200" s="0" t="n">
        <f aca="false">IF(($D200-height)*($D201-height)&lt;0,1,0)</f>
        <v>0</v>
      </c>
    </row>
    <row r="201" customFormat="false" ht="12.75" hidden="false" customHeight="false" outlineLevel="0" collapsed="false">
      <c r="A201" s="0" t="n">
        <f aca="false">A200+dt</f>
        <v>1.69</v>
      </c>
      <c r="B201" s="70" t="n">
        <f aca="false">B200+G200*dt+0.5*Y200*dt*dt</f>
        <v>3.33957313488771</v>
      </c>
      <c r="C201" s="70" t="n">
        <f aca="false">C200+H200*dt+0.5*Z200*dt*dt</f>
        <v>141.446795423363</v>
      </c>
      <c r="D201" s="70" t="n">
        <f aca="false">D200+I200*dt+0.5*AA200*dt*dt</f>
        <v>14.9966865486627</v>
      </c>
      <c r="E201" s="1" t="n">
        <f aca="false">SQRT(B201^2+C201^2)</f>
        <v>141.48621376043</v>
      </c>
      <c r="F201" s="1" t="n">
        <f aca="false">ATAN2(C201,B201)*180/PI()</f>
        <v>1.35250786950982</v>
      </c>
      <c r="G201" s="69" t="n">
        <f aca="false">G200+Y200*dt</f>
        <v>3.42890745957934</v>
      </c>
      <c r="H201" s="69" t="n">
        <f aca="false">H200+Z200*dt</f>
        <v>78.549624462444</v>
      </c>
      <c r="I201" s="69" t="n">
        <f aca="false">I200+AA200*dt</f>
        <v>-16.1350691076016</v>
      </c>
      <c r="J201" s="1" t="n">
        <f aca="false">SQRT(G201^2+H201^2+I201^2)</f>
        <v>80.2629513827171</v>
      </c>
      <c r="K201" s="1" t="n">
        <f aca="false">IF(D201&gt;=hwind,SQRT((G201-vxw)^2+(H201-vyw)^2+I201^2),J201)</f>
        <v>51.9007225499626</v>
      </c>
      <c r="L201" s="1" t="n">
        <f aca="false">J201/1.467</f>
        <v>54.7123049643607</v>
      </c>
      <c r="M201" s="70" t="n">
        <f aca="false">cd0+cdspin*(spin/1000)*EXP(-A201/(tau*146.7/K201))</f>
        <v>0.35464343327382</v>
      </c>
      <c r="N201" s="71" t="n">
        <f aca="false">(romega/K201)*EXP(-A201/(tau*146.7/K201))</f>
        <v>0.450273995111826</v>
      </c>
      <c r="O201" s="71" t="n">
        <f aca="false">cl2_*N201/(cl0+cl1_*N201)</f>
        <v>0.308729843502718</v>
      </c>
      <c r="P201" s="71" t="n">
        <f aca="false">IF(D201&gt;=hwind,vxw,0)</f>
        <v>0</v>
      </c>
      <c r="Q201" s="71" t="n">
        <f aca="false">IF(D201&gt;=hwind,vyw,0)</f>
        <v>29.34</v>
      </c>
      <c r="R201" s="70" t="n">
        <f aca="false">-const*$M201*$K201*(G201-P201)</f>
        <v>-0.339267360808914</v>
      </c>
      <c r="S201" s="70" t="n">
        <f aca="false">-const*$M201*$K201*(H201-Q201)</f>
        <v>-4.86896179455928</v>
      </c>
      <c r="T201" s="70" t="n">
        <f aca="false">-const*$M201*$K201*I201</f>
        <v>1.59645670731428</v>
      </c>
      <c r="U201" s="72" t="n">
        <f aca="false">omega*EXP(-A201/tau)*30/PI()</f>
        <v>1843.75182754227</v>
      </c>
      <c r="V201" s="70" t="n">
        <f aca="false">const*($O201/omega)*K201*(wy*I201-wz*(H201-Q201))</f>
        <v>1.61491211175814</v>
      </c>
      <c r="W201" s="70" t="n">
        <f aca="false">const*($O201/omega)*K201*(wz*(G201-P201)-wx*I201)</f>
        <v>1.10594498836636</v>
      </c>
      <c r="X201" s="70" t="n">
        <f aca="false">const*($O201/omega)*K201*(wx*(H201-Q201)-wy*(G201-P201))</f>
        <v>3.71616144562742</v>
      </c>
      <c r="Y201" s="70" t="n">
        <f aca="false">R201+V201</f>
        <v>1.27564475094922</v>
      </c>
      <c r="Z201" s="70" t="n">
        <f aca="false">S201+W201</f>
        <v>-3.76301680619292</v>
      </c>
      <c r="AA201" s="70" t="n">
        <f aca="false">T201+X201-32.174</f>
        <v>-26.8613818470583</v>
      </c>
      <c r="AB201" s="0" t="n">
        <f aca="false">IF(($D201-height)*($D202-height)&lt;0,1,0)</f>
        <v>0</v>
      </c>
    </row>
    <row r="202" customFormat="false" ht="12.75" hidden="false" customHeight="false" outlineLevel="0" collapsed="false">
      <c r="A202" s="0" t="n">
        <f aca="false">A201+dt</f>
        <v>1.7</v>
      </c>
      <c r="B202" s="70" t="n">
        <f aca="false">B201+G201*dt+0.5*Y201*dt*dt</f>
        <v>3.37392599172105</v>
      </c>
      <c r="C202" s="70" t="n">
        <f aca="false">C201+H201*dt+0.5*Z201*dt*dt</f>
        <v>142.232103517147</v>
      </c>
      <c r="D202" s="70" t="n">
        <f aca="false">D201+I201*dt+0.5*AA201*dt*dt</f>
        <v>14.8339927884943</v>
      </c>
      <c r="E202" s="1" t="n">
        <f aca="false">SQRT(B202^2+C202^2)</f>
        <v>142.272114792429</v>
      </c>
      <c r="F202" s="1" t="n">
        <f aca="false">ATAN2(C202,B202)*180/PI()</f>
        <v>1.35887375935195</v>
      </c>
      <c r="G202" s="69" t="n">
        <f aca="false">G201+Y201*dt</f>
        <v>3.44166390708883</v>
      </c>
      <c r="H202" s="69" t="n">
        <f aca="false">H201+Z201*dt</f>
        <v>78.511994294382</v>
      </c>
      <c r="I202" s="69" t="n">
        <f aca="false">I201+AA201*dt</f>
        <v>-16.4036829260721</v>
      </c>
      <c r="J202" s="1" t="n">
        <f aca="false">SQRT(G202^2+H202^2+I202^2)</f>
        <v>80.281125503256</v>
      </c>
      <c r="K202" s="1" t="n">
        <f aca="false">IF(D202&gt;=hwind,SQRT((G202-vxw)^2+(H202-vyw)^2+I202^2),J202)</f>
        <v>51.9500807205841</v>
      </c>
      <c r="L202" s="1" t="n">
        <f aca="false">J202/1.467</f>
        <v>54.7246935945849</v>
      </c>
      <c r="M202" s="70" t="n">
        <f aca="false">cd0+cdspin*(spin/1000)*EXP(-A202/(tau*146.7/K202))</f>
        <v>0.35464341114494</v>
      </c>
      <c r="N202" s="71" t="n">
        <f aca="false">(romega/K202)*EXP(-A202/(tau*146.7/K202))</f>
        <v>0.449846001451039</v>
      </c>
      <c r="O202" s="71" t="n">
        <f aca="false">cl2_*N202/(cl0+cl1_*N202)</f>
        <v>0.308625044556231</v>
      </c>
      <c r="P202" s="71" t="n">
        <f aca="false">IF(D202&gt;=hwind,vxw,0)</f>
        <v>0</v>
      </c>
      <c r="Q202" s="71" t="n">
        <f aca="false">IF(D202&gt;=hwind,vyw,0)</f>
        <v>29.34</v>
      </c>
      <c r="R202" s="70" t="n">
        <f aca="false">-const*$M202*$K202*(G202-P202)</f>
        <v>-0.34085335174236</v>
      </c>
      <c r="S202" s="70" t="n">
        <f aca="false">-const*$M202*$K202*(H202-Q202)</f>
        <v>-4.86986513487697</v>
      </c>
      <c r="T202" s="70" t="n">
        <f aca="false">-const*$M202*$K202*I202</f>
        <v>1.62457766278522</v>
      </c>
      <c r="U202" s="72" t="n">
        <f aca="false">omega*EXP(-A202/tau)*30/PI()</f>
        <v>1843.74998379137</v>
      </c>
      <c r="V202" s="70" t="n">
        <f aca="false">const*($O202/omega)*K202*(wy*I202-wz*(H202-Q202))</f>
        <v>1.61085065097383</v>
      </c>
      <c r="W202" s="70" t="n">
        <f aca="false">const*($O202/omega)*K202*(wz*(G202-P202)-wx*I202)</f>
        <v>1.12669664614678</v>
      </c>
      <c r="X202" s="70" t="n">
        <f aca="false">const*($O202/omega)*K202*(wx*(H202-Q202)-wy*(G202-P202))</f>
        <v>3.71538073953672</v>
      </c>
      <c r="Y202" s="70" t="n">
        <f aca="false">R202+V202</f>
        <v>1.26999729923147</v>
      </c>
      <c r="Z202" s="70" t="n">
        <f aca="false">S202+W202</f>
        <v>-3.74316848873019</v>
      </c>
      <c r="AA202" s="70" t="n">
        <f aca="false">T202+X202-32.174</f>
        <v>-26.8340415976781</v>
      </c>
      <c r="AB202" s="0" t="n">
        <f aca="false">IF(($D202-height)*($D203-height)&lt;0,1,0)</f>
        <v>0</v>
      </c>
    </row>
    <row r="203" customFormat="false" ht="12.75" hidden="false" customHeight="false" outlineLevel="0" collapsed="false">
      <c r="A203" s="0" t="n">
        <f aca="false">A202+dt</f>
        <v>1.71</v>
      </c>
      <c r="B203" s="70" t="n">
        <f aca="false">B202+G202*dt+0.5*Y202*dt*dt</f>
        <v>3.4084061306569</v>
      </c>
      <c r="C203" s="70" t="n">
        <f aca="false">C202+H202*dt+0.5*Z202*dt*dt</f>
        <v>143.017036301667</v>
      </c>
      <c r="D203" s="70" t="n">
        <f aca="false">D202+I202*dt+0.5*AA202*dt*dt</f>
        <v>14.6686142571537</v>
      </c>
      <c r="E203" s="1" t="n">
        <f aca="false">SQRT(B203^2+C203^2)</f>
        <v>143.057645391163</v>
      </c>
      <c r="F203" s="1" t="n">
        <f aca="false">ATAN2(C203,B203)*180/PI()</f>
        <v>1.36522425026732</v>
      </c>
      <c r="G203" s="69" t="n">
        <f aca="false">G202+Y202*dt</f>
        <v>3.45436388008114</v>
      </c>
      <c r="H203" s="69" t="n">
        <f aca="false">H202+Z202*dt</f>
        <v>78.4745626094947</v>
      </c>
      <c r="I203" s="69" t="n">
        <f aca="false">I202+AA202*dt</f>
        <v>-16.6720233420489</v>
      </c>
      <c r="J203" s="1" t="n">
        <f aca="false">SQRT(G203^2+H203^2+I203^2)</f>
        <v>80.3003484979072</v>
      </c>
      <c r="K203" s="1" t="n">
        <f aca="false">IF(D203&gt;=hwind,SQRT((G203-vxw)^2+(H203-vyw)^2+I203^2),J203)</f>
        <v>52.0009060974921</v>
      </c>
      <c r="L203" s="1" t="n">
        <f aca="false">J203/1.467</f>
        <v>54.737797203754</v>
      </c>
      <c r="M203" s="70" t="n">
        <f aca="false">cd0+cdspin*(spin/1000)*EXP(-A203/(tau*146.7/K203))</f>
        <v>0.354643388887752</v>
      </c>
      <c r="N203" s="71" t="n">
        <f aca="false">(romega/K203)*EXP(-A203/(tau*146.7/K203))</f>
        <v>0.449406138869237</v>
      </c>
      <c r="O203" s="71" t="n">
        <f aca="false">cl2_*N203/(cl0+cl1_*N203)</f>
        <v>0.308517205707965</v>
      </c>
      <c r="P203" s="71" t="n">
        <f aca="false">IF(D203&gt;=hwind,vxw,0)</f>
        <v>0</v>
      </c>
      <c r="Q203" s="71" t="n">
        <f aca="false">IF(D203&gt;=hwind,vyw,0)</f>
        <v>29.34</v>
      </c>
      <c r="R203" s="70" t="n">
        <f aca="false">-const*$M203*$K203*(G203-P203)</f>
        <v>-0.342445806731189</v>
      </c>
      <c r="S203" s="70" t="n">
        <f aca="false">-const*$M203*$K203*(H203-Q203)</f>
        <v>-4.87091850057132</v>
      </c>
      <c r="T203" s="70" t="n">
        <f aca="false">-const*$M203*$K203*I203</f>
        <v>1.65276869531042</v>
      </c>
      <c r="U203" s="72" t="n">
        <f aca="false">omega*EXP(-A203/tau)*30/PI()</f>
        <v>1843.74814004231</v>
      </c>
      <c r="V203" s="70" t="n">
        <f aca="false">const*($O203/omega)*K203*(wy*I203-wz*(H203-Q203))</f>
        <v>1.60682260864317</v>
      </c>
      <c r="W203" s="70" t="n">
        <f aca="false">const*($O203/omega)*K203*(wz*(G203-P203)-wx*I203)</f>
        <v>1.14747433748167</v>
      </c>
      <c r="X203" s="70" t="n">
        <f aca="false">const*($O203/omega)*K203*(wx*(H203-Q203)-wy*(G203-P203))</f>
        <v>3.71467808004912</v>
      </c>
      <c r="Y203" s="70" t="n">
        <f aca="false">R203+V203</f>
        <v>1.26437680191198</v>
      </c>
      <c r="Z203" s="70" t="n">
        <f aca="false">S203+W203</f>
        <v>-3.72344416308964</v>
      </c>
      <c r="AA203" s="70" t="n">
        <f aca="false">T203+X203-32.174</f>
        <v>-26.8065532246405</v>
      </c>
      <c r="AB203" s="0" t="n">
        <f aca="false">IF(($D203-height)*($D204-height)&lt;0,1,0)</f>
        <v>0</v>
      </c>
    </row>
    <row r="204" customFormat="false" ht="12.75" hidden="false" customHeight="false" outlineLevel="0" collapsed="false">
      <c r="A204" s="0" t="n">
        <f aca="false">A203+dt</f>
        <v>1.72</v>
      </c>
      <c r="B204" s="70" t="n">
        <f aca="false">B203+G203*dt+0.5*Y203*dt*dt</f>
        <v>3.44301298829781</v>
      </c>
      <c r="C204" s="70" t="n">
        <f aca="false">C203+H203*dt+0.5*Z203*dt*dt</f>
        <v>143.801595755554</v>
      </c>
      <c r="D204" s="70" t="n">
        <f aca="false">D203+I203*dt+0.5*AA203*dt*dt</f>
        <v>14.500553696072</v>
      </c>
      <c r="E204" s="1" t="n">
        <f aca="false">SQRT(B204^2+C204^2)</f>
        <v>143.842807537538</v>
      </c>
      <c r="F204" s="1" t="n">
        <f aca="false">ATAN2(C204,B204)*180/PI()</f>
        <v>1.37155940046293</v>
      </c>
      <c r="G204" s="69" t="n">
        <f aca="false">G203+Y203*dt</f>
        <v>3.46700764810026</v>
      </c>
      <c r="H204" s="69" t="n">
        <f aca="false">H203+Z203*dt</f>
        <v>78.4373281678638</v>
      </c>
      <c r="I204" s="69" t="n">
        <f aca="false">I203+AA203*dt</f>
        <v>-16.9400888742953</v>
      </c>
      <c r="J204" s="1" t="n">
        <f aca="false">SQRT(G204^2+H204^2+I204^2)</f>
        <v>80.3206150574943</v>
      </c>
      <c r="K204" s="1" t="n">
        <f aca="false">IF(D204&gt;=hwind,SQRT((G204-vxw)^2+(H204-vyw)^2+I204^2),J204)</f>
        <v>52.0531880514914</v>
      </c>
      <c r="L204" s="1" t="n">
        <f aca="false">J204/1.467</f>
        <v>54.7516121727977</v>
      </c>
      <c r="M204" s="70" t="n">
        <f aca="false">cd0+cdspin*(spin/1000)*EXP(-A204/(tau*146.7/K204))</f>
        <v>0.354643366501312</v>
      </c>
      <c r="N204" s="71" t="n">
        <f aca="false">(romega/K204)*EXP(-A204/(tau*146.7/K204))</f>
        <v>0.44895457099614</v>
      </c>
      <c r="O204" s="71" t="n">
        <f aca="false">cl2_*N204/(cl0+cl1_*N204)</f>
        <v>0.308406355916798</v>
      </c>
      <c r="P204" s="71" t="n">
        <f aca="false">IF(D204&gt;=hwind,vxw,0)</f>
        <v>0</v>
      </c>
      <c r="Q204" s="71" t="n">
        <f aca="false">IF(D204&gt;=hwind,vyw,0)</f>
        <v>29.34</v>
      </c>
      <c r="R204" s="70" t="n">
        <f aca="false">-const*$M204*$K204*(G204-P204)</f>
        <v>-0.344044772418255</v>
      </c>
      <c r="S204" s="70" t="n">
        <f aca="false">-const*$M204*$K204*(H204-Q204)</f>
        <v>-4.87212051727455</v>
      </c>
      <c r="T204" s="70" t="n">
        <f aca="false">-const*$M204*$K204*I204</f>
        <v>1.6810314868199</v>
      </c>
      <c r="U204" s="72" t="n">
        <f aca="false">omega*EXP(-A204/tau)*30/PI()</f>
        <v>1843.74629629509</v>
      </c>
      <c r="V204" s="70" t="n">
        <f aca="false">const*($O204/omega)*K204*(wy*I204-wz*(H204-Q204))</f>
        <v>1.60282744117716</v>
      </c>
      <c r="W204" s="70" t="n">
        <f aca="false">const*($O204/omega)*K204*(wz*(G204-P204)-wx*I204)</f>
        <v>1.16827877294707</v>
      </c>
      <c r="X204" s="70" t="n">
        <f aca="false">const*($O204/omega)*K204*(wx*(H204-Q204)-wy*(G204-P204))</f>
        <v>3.7140526104055</v>
      </c>
      <c r="Y204" s="70" t="n">
        <f aca="false">R204+V204</f>
        <v>1.2587826687589</v>
      </c>
      <c r="Z204" s="70" t="n">
        <f aca="false">S204+W204</f>
        <v>-3.70384174432748</v>
      </c>
      <c r="AA204" s="70" t="n">
        <f aca="false">T204+X204-32.174</f>
        <v>-26.7789159027746</v>
      </c>
      <c r="AB204" s="0" t="n">
        <f aca="false">IF(($D204-height)*($D205-height)&lt;0,1,0)</f>
        <v>0</v>
      </c>
    </row>
    <row r="205" customFormat="false" ht="12.75" hidden="false" customHeight="false" outlineLevel="0" collapsed="false">
      <c r="A205" s="0" t="n">
        <f aca="false">A204+dt</f>
        <v>1.73</v>
      </c>
      <c r="B205" s="70" t="n">
        <f aca="false">B204+G204*dt+0.5*Y204*dt*dt</f>
        <v>3.47774600391225</v>
      </c>
      <c r="C205" s="70" t="n">
        <f aca="false">C204+H204*dt+0.5*Z204*dt*dt</f>
        <v>144.585783845145</v>
      </c>
      <c r="D205" s="70" t="n">
        <f aca="false">D204+I204*dt+0.5*AA204*dt*dt</f>
        <v>14.3298138615339</v>
      </c>
      <c r="E205" s="1" t="n">
        <f aca="false">SQRT(B205^2+C205^2)</f>
        <v>144.627603200021</v>
      </c>
      <c r="F205" s="1" t="n">
        <f aca="false">ATAN2(C205,B205)*180/PI()</f>
        <v>1.37787926747305</v>
      </c>
      <c r="G205" s="69" t="n">
        <f aca="false">G204+Y204*dt</f>
        <v>3.47959547478785</v>
      </c>
      <c r="H205" s="69" t="n">
        <f aca="false">H204+Z204*dt</f>
        <v>78.4002897504206</v>
      </c>
      <c r="I205" s="69" t="n">
        <f aca="false">I204+AA204*dt</f>
        <v>-17.2078780333231</v>
      </c>
      <c r="J205" s="1" t="n">
        <f aca="false">SQRT(G205^2+H205^2+I205^2)</f>
        <v>80.3419198428055</v>
      </c>
      <c r="K205" s="1" t="n">
        <f aca="false">IF(D205&gt;=hwind,SQRT((G205-vxw)^2+(H205-vyw)^2+I205^2),J205)</f>
        <v>52.1069158699026</v>
      </c>
      <c r="L205" s="1" t="n">
        <f aca="false">J205/1.467</f>
        <v>54.7661348621714</v>
      </c>
      <c r="M205" s="70" t="n">
        <f aca="false">cd0+cdspin*(spin/1000)*EXP(-A205/(tau*146.7/K205))</f>
        <v>0.354643343984696</v>
      </c>
      <c r="N205" s="71" t="n">
        <f aca="false">(romega/K205)*EXP(-A205/(tau*146.7/K205))</f>
        <v>0.448491463132254</v>
      </c>
      <c r="O205" s="71" t="n">
        <f aca="false">cl2_*N205/(cl0+cl1_*N205)</f>
        <v>0.30829252442616</v>
      </c>
      <c r="P205" s="71" t="n">
        <f aca="false">IF(D205&gt;=hwind,vxw,0)</f>
        <v>0</v>
      </c>
      <c r="Q205" s="71" t="n">
        <f aca="false">IF(D205&gt;=hwind,vyw,0)</f>
        <v>29.34</v>
      </c>
      <c r="R205" s="70" t="n">
        <f aca="false">-const*$M205*$K205*(G205-P205)</f>
        <v>-0.34565029244871</v>
      </c>
      <c r="S205" s="70" t="n">
        <f aca="false">-const*$M205*$K205*(H205-Q205)</f>
        <v>-4.873469810707</v>
      </c>
      <c r="T205" s="70" t="n">
        <f aca="false">-const*$M205*$K205*I205</f>
        <v>1.70936768878356</v>
      </c>
      <c r="U205" s="72" t="n">
        <f aca="false">omega*EXP(-A205/tau)*30/PI()</f>
        <v>1843.74445254971</v>
      </c>
      <c r="V205" s="70" t="n">
        <f aca="false">const*($O205/omega)*K205*(wy*I205-wz*(H205-Q205))</f>
        <v>1.59886460773193</v>
      </c>
      <c r="W205" s="70" t="n">
        <f aca="false">const*($O205/omega)*K205*(wz*(G205-P205)-wx*I205)</f>
        <v>1.18911064487965</v>
      </c>
      <c r="X205" s="70" t="n">
        <f aca="false">const*($O205/omega)*K205*(wx*(H205-Q205)-wy*(G205-P205))</f>
        <v>3.71350347284089</v>
      </c>
      <c r="Y205" s="70" t="n">
        <f aca="false">R205+V205</f>
        <v>1.25321431528322</v>
      </c>
      <c r="Z205" s="70" t="n">
        <f aca="false">S205+W205</f>
        <v>-3.68435916582735</v>
      </c>
      <c r="AA205" s="70" t="n">
        <f aca="false">T205+X205-32.174</f>
        <v>-26.7511288383755</v>
      </c>
      <c r="AB205" s="0" t="n">
        <f aca="false">IF(($D205-height)*($D206-height)&lt;0,1,0)</f>
        <v>0</v>
      </c>
    </row>
    <row r="206" customFormat="false" ht="12.75" hidden="false" customHeight="false" outlineLevel="0" collapsed="false">
      <c r="A206" s="0" t="n">
        <f aca="false">A205+dt</f>
        <v>1.74</v>
      </c>
      <c r="B206" s="70" t="n">
        <f aca="false">B205+G205*dt+0.5*Y205*dt*dt</f>
        <v>3.51260461937589</v>
      </c>
      <c r="C206" s="70" t="n">
        <f aca="false">C205+H205*dt+0.5*Z205*dt*dt</f>
        <v>145.369602524691</v>
      </c>
      <c r="D206" s="70" t="n">
        <f aca="false">D205+I205*dt+0.5*AA205*dt*dt</f>
        <v>14.1563975247588</v>
      </c>
      <c r="E206" s="1" t="n">
        <f aca="false">SQRT(B206^2+C206^2)</f>
        <v>145.412034334847</v>
      </c>
      <c r="F206" s="1" t="n">
        <f aca="false">ATAN2(C206,B206)*180/PI()</f>
        <v>1.38418390815849</v>
      </c>
      <c r="G206" s="69" t="n">
        <f aca="false">G205+Y205*dt</f>
        <v>3.49212761794069</v>
      </c>
      <c r="H206" s="69" t="n">
        <f aca="false">H205+Z205*dt</f>
        <v>78.3634461587623</v>
      </c>
      <c r="I206" s="69" t="n">
        <f aca="false">I205+AA205*dt</f>
        <v>-17.4753893217068</v>
      </c>
      <c r="J206" s="1" t="n">
        <f aca="false">SQRT(G206^2+H206^2+I206^2)</f>
        <v>80.364257485044</v>
      </c>
      <c r="K206" s="1" t="n">
        <f aca="false">IF(D206&gt;=hwind,SQRT((G206-vxw)^2+(H206-vyw)^2+I206^2),J206)</f>
        <v>52.1620787596341</v>
      </c>
      <c r="L206" s="1" t="n">
        <f aca="false">J206/1.467</f>
        <v>54.7813616121636</v>
      </c>
      <c r="M206" s="70" t="n">
        <f aca="false">cd0+cdspin*(spin/1000)*EXP(-A206/(tau*146.7/K206))</f>
        <v>0.354643321337001</v>
      </c>
      <c r="N206" s="71" t="n">
        <f aca="false">(romega/K206)*EXP(-A206/(tau*146.7/K206))</f>
        <v>0.448016982140635</v>
      </c>
      <c r="O206" s="71" t="n">
        <f aca="false">cl2_*N206/(cl0+cl1_*N206)</f>
        <v>0.308175740751584</v>
      </c>
      <c r="P206" s="71" t="n">
        <f aca="false">IF(D206&gt;=hwind,vxw,0)</f>
        <v>0</v>
      </c>
      <c r="Q206" s="71" t="n">
        <f aca="false">IF(D206&gt;=hwind,vyw,0)</f>
        <v>29.34</v>
      </c>
      <c r="R206" s="70" t="n">
        <f aca="false">-const*$M206*$K206*(G206-P206)</f>
        <v>-0.347262407501912</v>
      </c>
      <c r="S206" s="70" t="n">
        <f aca="false">-const*$M206*$K206*(H206-Q206)</f>
        <v>-4.87496500691211</v>
      </c>
      <c r="T206" s="70" t="n">
        <f aca="false">-const*$M206*$K206*I206</f>
        <v>1.73777892214253</v>
      </c>
      <c r="U206" s="72" t="n">
        <f aca="false">omega*EXP(-A206/tau)*30/PI()</f>
        <v>1843.74260880618</v>
      </c>
      <c r="V206" s="70" t="n">
        <f aca="false">const*($O206/omega)*K206*(wy*I206-wz*(H206-Q206))</f>
        <v>1.59493357033436</v>
      </c>
      <c r="W206" s="70" t="n">
        <f aca="false">const*($O206/omega)*K206*(wz*(G206-P206)-wx*I206)</f>
        <v>1.20997062732955</v>
      </c>
      <c r="X206" s="70" t="n">
        <f aca="false">const*($O206/omega)*K206*(wx*(H206-Q206)-wy*(G206-P206))</f>
        <v>3.71302980882499</v>
      </c>
      <c r="Y206" s="70" t="n">
        <f aca="false">R206+V206</f>
        <v>1.24767116283244</v>
      </c>
      <c r="Z206" s="70" t="n">
        <f aca="false">S206+W206</f>
        <v>-3.66499437958256</v>
      </c>
      <c r="AA206" s="70" t="n">
        <f aca="false">T206+X206-32.174</f>
        <v>-26.7231912690325</v>
      </c>
      <c r="AB206" s="0" t="n">
        <f aca="false">IF(($D206-height)*($D207-height)&lt;0,1,0)</f>
        <v>0</v>
      </c>
    </row>
    <row r="207" customFormat="false" ht="12.75" hidden="false" customHeight="false" outlineLevel="0" collapsed="false">
      <c r="A207" s="0" t="n">
        <f aca="false">A206+dt</f>
        <v>1.75</v>
      </c>
      <c r="B207" s="70" t="n">
        <f aca="false">B206+G206*dt+0.5*Y206*dt*dt</f>
        <v>3.54758827911344</v>
      </c>
      <c r="C207" s="70" t="n">
        <f aca="false">C206+H206*dt+0.5*Z206*dt*dt</f>
        <v>146.153053736559</v>
      </c>
      <c r="D207" s="70" t="n">
        <f aca="false">D206+I206*dt+0.5*AA206*dt*dt</f>
        <v>13.9803074719782</v>
      </c>
      <c r="E207" s="1" t="n">
        <f aca="false">SQRT(B207^2+C207^2)</f>
        <v>146.196102886225</v>
      </c>
      <c r="F207" s="1" t="n">
        <f aca="false">ATAN2(C207,B207)*180/PI()</f>
        <v>1.390473378706</v>
      </c>
      <c r="G207" s="69" t="n">
        <f aca="false">G206+Y206*dt</f>
        <v>3.50460432956901</v>
      </c>
      <c r="H207" s="69" t="n">
        <f aca="false">H206+Z206*dt</f>
        <v>78.3267962149665</v>
      </c>
      <c r="I207" s="69" t="n">
        <f aca="false">I206+AA206*dt</f>
        <v>-17.7426212343972</v>
      </c>
      <c r="J207" s="1" t="n">
        <f aca="false">SQRT(G207^2+H207^2+I207^2)</f>
        <v>80.387622586285</v>
      </c>
      <c r="K207" s="1" t="n">
        <f aca="false">IF(D207&gt;=hwind,SQRT((G207-vxw)^2+(H207-vyw)^2+I207^2),J207)</f>
        <v>52.2186658502567</v>
      </c>
      <c r="L207" s="1" t="n">
        <f aca="false">J207/1.467</f>
        <v>54.7972887432072</v>
      </c>
      <c r="M207" s="70" t="n">
        <f aca="false">cd0+cdspin*(spin/1000)*EXP(-A207/(tau*146.7/K207))</f>
        <v>0.354643298557347</v>
      </c>
      <c r="N207" s="71" t="n">
        <f aca="false">(romega/K207)*EXP(-A207/(tau*146.7/K207))</f>
        <v>0.447531296339232</v>
      </c>
      <c r="O207" s="71" t="n">
        <f aca="false">cl2_*N207/(cl0+cl1_*N207)</f>
        <v>0.308056034668281</v>
      </c>
      <c r="P207" s="71" t="n">
        <f aca="false">IF(D207&gt;=hwind,vxw,0)</f>
        <v>0</v>
      </c>
      <c r="Q207" s="71" t="n">
        <f aca="false">IF(D207&gt;=hwind,vyw,0)</f>
        <v>29.34</v>
      </c>
      <c r="R207" s="70" t="n">
        <f aca="false">-const*$M207*$K207*(G207-P207)</f>
        <v>-0.348881155323703</v>
      </c>
      <c r="S207" s="70" t="n">
        <f aca="false">-const*$M207*$K207*(H207-Q207)</f>
        <v>-4.87660473249089</v>
      </c>
      <c r="T207" s="70" t="n">
        <f aca="false">-const*$M207*$K207*I207</f>
        <v>1.76626677725088</v>
      </c>
      <c r="U207" s="72" t="n">
        <f aca="false">omega*EXP(-A207/tau)*30/PI()</f>
        <v>1843.7407650645</v>
      </c>
      <c r="V207" s="70" t="n">
        <f aca="false">const*($O207/omega)*K207*(wy*I207-wz*(H207-Q207))</f>
        <v>1.59103379400523</v>
      </c>
      <c r="W207" s="70" t="n">
        <f aca="false">const*($O207/omega)*K207*(wz*(G207-P207)-wx*I207)</f>
        <v>1.23085937602243</v>
      </c>
      <c r="X207" s="70" t="n">
        <f aca="false">const*($O207/omega)*K207*(wx*(H207-Q207)-wy*(G207-P207))</f>
        <v>3.71263075930117</v>
      </c>
      <c r="Y207" s="70" t="n">
        <f aca="false">R207+V207</f>
        <v>1.24215263868153</v>
      </c>
      <c r="Z207" s="70" t="n">
        <f aca="false">S207+W207</f>
        <v>-3.64574535646846</v>
      </c>
      <c r="AA207" s="70" t="n">
        <f aca="false">T207+X207-32.174</f>
        <v>-26.6951024634479</v>
      </c>
      <c r="AB207" s="0" t="n">
        <f aca="false">IF(($D207-height)*($D208-height)&lt;0,1,0)</f>
        <v>0</v>
      </c>
    </row>
    <row r="208" customFormat="false" ht="12.75" hidden="false" customHeight="false" outlineLevel="0" collapsed="false">
      <c r="A208" s="0" t="n">
        <f aca="false">A207+dt</f>
        <v>1.76</v>
      </c>
      <c r="B208" s="70" t="n">
        <f aca="false">B207+G207*dt+0.5*Y207*dt*dt</f>
        <v>3.58269643004106</v>
      </c>
      <c r="C208" s="70" t="n">
        <f aca="false">C207+H207*dt+0.5*Z207*dt*dt</f>
        <v>146.936139411441</v>
      </c>
      <c r="D208" s="70" t="n">
        <f aca="false">D207+I207*dt+0.5*AA207*dt*dt</f>
        <v>13.8015465045111</v>
      </c>
      <c r="E208" s="1" t="n">
        <f aca="false">SQRT(B208^2+C208^2)</f>
        <v>146.979810786544</v>
      </c>
      <c r="F208" s="1" t="n">
        <f aca="false">ATAN2(C208,B208)*180/PI()</f>
        <v>1.39674773462787</v>
      </c>
      <c r="G208" s="69" t="n">
        <f aca="false">G207+Y207*dt</f>
        <v>3.51702585595583</v>
      </c>
      <c r="H208" s="69" t="n">
        <f aca="false">H207+Z207*dt</f>
        <v>78.2903387614018</v>
      </c>
      <c r="I208" s="69" t="n">
        <f aca="false">I207+AA207*dt</f>
        <v>-18.0095722590316</v>
      </c>
      <c r="J208" s="1" t="n">
        <f aca="false">SQRT(G208^2+H208^2+I208^2)</f>
        <v>80.4120097199404</v>
      </c>
      <c r="K208" s="1" t="n">
        <f aca="false">IF(D208&gt;=hwind,SQRT((G208-vxw)^2+(H208-vyw)^2+I208^2),J208)</f>
        <v>52.2766661970782</v>
      </c>
      <c r="L208" s="1" t="n">
        <f aca="false">J208/1.467</f>
        <v>54.8139125561966</v>
      </c>
      <c r="M208" s="70" t="n">
        <f aca="false">cd0+cdspin*(spin/1000)*EXP(-A208/(tau*146.7/K208))</f>
        <v>0.354643275644871</v>
      </c>
      <c r="N208" s="71" t="n">
        <f aca="false">(romega/K208)*EXP(-A208/(tau*146.7/K208))</f>
        <v>0.447034575393904</v>
      </c>
      <c r="O208" s="71" t="n">
        <f aca="false">cl2_*N208/(cl0+cl1_*N208)</f>
        <v>0.307933436198739</v>
      </c>
      <c r="P208" s="71" t="n">
        <f aca="false">IF(D208&gt;=hwind,vxw,0)</f>
        <v>0</v>
      </c>
      <c r="Q208" s="71" t="n">
        <f aca="false">IF(D208&gt;=hwind,vyw,0)</f>
        <v>29.34</v>
      </c>
      <c r="R208" s="70" t="n">
        <f aca="false">-const*$M208*$K208*(G208-P208)</f>
        <v>-0.350506570759025</v>
      </c>
      <c r="S208" s="70" t="n">
        <f aca="false">-const*$M208*$K208*(H208-Q208)</f>
        <v>-4.87838761483561</v>
      </c>
      <c r="T208" s="70" t="n">
        <f aca="false">-const*$M208*$K208*I208</f>
        <v>1.79483281382772</v>
      </c>
      <c r="U208" s="72" t="n">
        <f aca="false">omega*EXP(-A208/tau)*30/PI()</f>
        <v>1843.73892132465</v>
      </c>
      <c r="V208" s="70" t="n">
        <f aca="false">const*($O208/omega)*K208*(wy*I208-wz*(H208-Q208))</f>
        <v>1.58716474688004</v>
      </c>
      <c r="W208" s="70" t="n">
        <f aca="false">const*($O208/omega)*K208*(wz*(G208-P208)-wx*I208)</f>
        <v>1.25177752833084</v>
      </c>
      <c r="X208" s="70" t="n">
        <f aca="false">const*($O208/omega)*K208*(wx*(H208-Q208)-wy*(G208-P208))</f>
        <v>3.71230546492381</v>
      </c>
      <c r="Y208" s="70" t="n">
        <f aca="false">R208+V208</f>
        <v>1.23665817612101</v>
      </c>
      <c r="Z208" s="70" t="n">
        <f aca="false">S208+W208</f>
        <v>-3.62661008650477</v>
      </c>
      <c r="AA208" s="70" t="n">
        <f aca="false">T208+X208-32.174</f>
        <v>-26.6668617212485</v>
      </c>
      <c r="AB208" s="0" t="n">
        <f aca="false">IF(($D208-height)*($D209-height)&lt;0,1,0)</f>
        <v>0</v>
      </c>
    </row>
    <row r="209" customFormat="false" ht="12.75" hidden="false" customHeight="false" outlineLevel="0" collapsed="false">
      <c r="A209" s="0" t="n">
        <f aca="false">A208+dt</f>
        <v>1.77</v>
      </c>
      <c r="B209" s="70" t="n">
        <f aca="false">B208+G208*dt+0.5*Y208*dt*dt</f>
        <v>3.61792852150943</v>
      </c>
      <c r="C209" s="70" t="n">
        <f aca="false">C208+H208*dt+0.5*Z208*dt*dt</f>
        <v>147.718861468551</v>
      </c>
      <c r="D209" s="70" t="n">
        <f aca="false">D208+I208*dt+0.5*AA208*dt*dt</f>
        <v>13.6201174388347</v>
      </c>
      <c r="E209" s="1" t="n">
        <f aca="false">SQRT(B209^2+C209^2)</f>
        <v>147.763159956573</v>
      </c>
      <c r="F209" s="1" t="n">
        <f aca="false">ATAN2(C209,B209)*180/PI()</f>
        <v>1.40300703076165</v>
      </c>
      <c r="G209" s="69" t="n">
        <f aca="false">G208+Y208*dt</f>
        <v>3.52939243771704</v>
      </c>
      <c r="H209" s="69" t="n">
        <f aca="false">H208+Z208*dt</f>
        <v>78.2540726605367</v>
      </c>
      <c r="I209" s="69" t="n">
        <f aca="false">I208+AA208*dt</f>
        <v>-18.2762408762441</v>
      </c>
      <c r="J209" s="1" t="n">
        <f aca="false">SQRT(G209^2+H209^2+I209^2)</f>
        <v>80.4374134312291</v>
      </c>
      <c r="K209" s="1" t="n">
        <f aca="false">IF(D209&gt;=hwind,SQRT((G209-vxw)^2+(H209-vyw)^2+I209^2),J209)</f>
        <v>52.3360687842159</v>
      </c>
      <c r="L209" s="1" t="n">
        <f aca="false">J209/1.467</f>
        <v>54.8312293328078</v>
      </c>
      <c r="M209" s="70" t="n">
        <f aca="false">cd0+cdspin*(spin/1000)*EXP(-A209/(tau*146.7/K209))</f>
        <v>0.354643252598734</v>
      </c>
      <c r="N209" s="71" t="n">
        <f aca="false">(romega/K209)*EXP(-A209/(tau*146.7/K209))</f>
        <v>0.446526990212227</v>
      </c>
      <c r="O209" s="71" t="n">
        <f aca="false">cl2_*N209/(cl0+cl1_*N209)</f>
        <v>0.307807975600346</v>
      </c>
      <c r="P209" s="71" t="n">
        <f aca="false">IF(D209&gt;=hwind,vxw,0)</f>
        <v>0</v>
      </c>
      <c r="Q209" s="71" t="n">
        <f aca="false">IF(D209&gt;=hwind,vyw,0)</f>
        <v>29.34</v>
      </c>
      <c r="R209" s="70" t="n">
        <f aca="false">-const*$M209*$K209*(G209-P209)</f>
        <v>-0.352138685784885</v>
      </c>
      <c r="S209" s="70" t="n">
        <f aca="false">-const*$M209*$K209*(H209-Q209)</f>
        <v>-4.8803122823625</v>
      </c>
      <c r="T209" s="70" t="n">
        <f aca="false">-const*$M209*$K209*I209</f>
        <v>1.82347856091955</v>
      </c>
      <c r="U209" s="72" t="n">
        <f aca="false">omega*EXP(-A209/tau)*30/PI()</f>
        <v>1843.73707758665</v>
      </c>
      <c r="V209" s="70" t="n">
        <f aca="false">const*($O209/omega)*K209*(wy*I209-wz*(H209-Q209))</f>
        <v>1.5833259003271</v>
      </c>
      <c r="W209" s="70" t="n">
        <f aca="false">const*($O209/omega)*K209*(wz*(G209-P209)-wx*I209)</f>
        <v>1.27272570325458</v>
      </c>
      <c r="X209" s="70" t="n">
        <f aca="false">const*($O209/omega)*K209*(wx*(H209-Q209)-wy*(G209-P209))</f>
        <v>3.71205306629365</v>
      </c>
      <c r="Y209" s="70" t="n">
        <f aca="false">R209+V209</f>
        <v>1.23118721454222</v>
      </c>
      <c r="Z209" s="70" t="n">
        <f aca="false">S209+W209</f>
        <v>-3.60758657910792</v>
      </c>
      <c r="AA209" s="70" t="n">
        <f aca="false">T209+X209-32.174</f>
        <v>-26.6384683727868</v>
      </c>
      <c r="AB209" s="0" t="n">
        <f aca="false">IF(($D209-height)*($D210-height)&lt;0,1,0)</f>
        <v>0</v>
      </c>
    </row>
    <row r="210" customFormat="false" ht="12.75" hidden="false" customHeight="false" outlineLevel="0" collapsed="false">
      <c r="A210" s="0" t="n">
        <f aca="false">A209+dt</f>
        <v>1.78</v>
      </c>
      <c r="B210" s="70" t="n">
        <f aca="false">B209+G209*dt+0.5*Y209*dt*dt</f>
        <v>3.65328400524733</v>
      </c>
      <c r="C210" s="70" t="n">
        <f aca="false">C209+H209*dt+0.5*Z209*dt*dt</f>
        <v>148.501221815827</v>
      </c>
      <c r="D210" s="70" t="n">
        <f aca="false">D209+I209*dt+0.5*AA209*dt*dt</f>
        <v>13.4360231066536</v>
      </c>
      <c r="E210" s="1" t="n">
        <f aca="false">SQRT(B210^2+C210^2)</f>
        <v>148.546152305661</v>
      </c>
      <c r="F210" s="1" t="n">
        <f aca="false">ATAN2(C210,B210)*180/PI()</f>
        <v>1.40925132127005</v>
      </c>
      <c r="G210" s="69" t="n">
        <f aca="false">G209+Y209*dt</f>
        <v>3.54170430986246</v>
      </c>
      <c r="H210" s="69" t="n">
        <f aca="false">H209+Z209*dt</f>
        <v>78.2179967947457</v>
      </c>
      <c r="I210" s="69" t="n">
        <f aca="false">I209+AA209*dt</f>
        <v>-18.542625559972</v>
      </c>
      <c r="J210" s="1" t="n">
        <f aca="false">SQRT(G210^2+H210^2+I210^2)</f>
        <v>80.4638282376539</v>
      </c>
      <c r="K210" s="1" t="n">
        <f aca="false">IF(D210&gt;=hwind,SQRT((G210-vxw)^2+(H210-vyw)^2+I210^2),J210)</f>
        <v>52.3968625276647</v>
      </c>
      <c r="L210" s="1" t="n">
        <f aca="false">J210/1.467</f>
        <v>54.8492353358241</v>
      </c>
      <c r="M210" s="70" t="n">
        <f aca="false">cd0+cdspin*(spin/1000)*EXP(-A210/(tau*146.7/K210))</f>
        <v>0.354643229418116</v>
      </c>
      <c r="N210" s="71" t="n">
        <f aca="false">(romega/K210)*EXP(-A210/(tau*146.7/K210))</f>
        <v>0.446008712838199</v>
      </c>
      <c r="O210" s="71" t="n">
        <f aca="false">cl2_*N210/(cl0+cl1_*N210)</f>
        <v>0.307679683353069</v>
      </c>
      <c r="P210" s="71" t="n">
        <f aca="false">IF(D210&gt;=hwind,vxw,0)</f>
        <v>0</v>
      </c>
      <c r="Q210" s="71" t="n">
        <f aca="false">IF(D210&gt;=hwind,vyw,0)</f>
        <v>29.34</v>
      </c>
      <c r="R210" s="70" t="n">
        <f aca="false">-const*$M210*$K210*(G210-P210)</f>
        <v>-0.35377752954362</v>
      </c>
      <c r="S210" s="70" t="n">
        <f aca="false">-const*$M210*$K210*(H210-Q210)</f>
        <v>-4.88237736474326</v>
      </c>
      <c r="T210" s="70" t="n">
        <f aca="false">-const*$M210*$K210*I210</f>
        <v>1.85220551687276</v>
      </c>
      <c r="U210" s="72" t="n">
        <f aca="false">omega*EXP(-A210/tau)*30/PI()</f>
        <v>1843.7352338505</v>
      </c>
      <c r="V210" s="70" t="n">
        <f aca="false">const*($O210/omega)*K210*(wy*I210-wz*(H210-Q210))</f>
        <v>1.57951672906321</v>
      </c>
      <c r="W210" s="70" t="n">
        <f aca="false">const*($O210/omega)*K210*(wz*(G210-P210)-wx*I210)</f>
        <v>1.29370450141015</v>
      </c>
      <c r="X210" s="70" t="n">
        <f aca="false">const*($O210/omega)*K210*(wx*(H210-Q210)-wy*(G210-P210))</f>
        <v>3.71187270419111</v>
      </c>
      <c r="Y210" s="70" t="n">
        <f aca="false">R210+V210</f>
        <v>1.22573919951959</v>
      </c>
      <c r="Z210" s="70" t="n">
        <f aca="false">S210+W210</f>
        <v>-3.5886728633331</v>
      </c>
      <c r="AA210" s="70" t="n">
        <f aca="false">T210+X210-32.174</f>
        <v>-26.6099217789361</v>
      </c>
      <c r="AB210" s="0" t="n">
        <f aca="false">IF(($D210-height)*($D211-height)&lt;0,1,0)</f>
        <v>0</v>
      </c>
    </row>
    <row r="211" customFormat="false" ht="12.75" hidden="false" customHeight="false" outlineLevel="0" collapsed="false">
      <c r="A211" s="0" t="n">
        <f aca="false">A210+dt</f>
        <v>1.79</v>
      </c>
      <c r="B211" s="70" t="n">
        <f aca="false">B210+G210*dt+0.5*Y210*dt*dt</f>
        <v>3.68876233530593</v>
      </c>
      <c r="C211" s="70" t="n">
        <f aca="false">C210+H210*dt+0.5*Z210*dt*dt</f>
        <v>149.283222350132</v>
      </c>
      <c r="D211" s="70" t="n">
        <f aca="false">D210+I210*dt+0.5*AA210*dt*dt</f>
        <v>13.249266354965</v>
      </c>
      <c r="E211" s="1" t="n">
        <f aca="false">SQRT(B211^2+C211^2)</f>
        <v>149.328789731938</v>
      </c>
      <c r="F211" s="1" t="n">
        <f aca="false">ATAN2(C211,B211)*180/PI()</f>
        <v>1.41548065964093</v>
      </c>
      <c r="G211" s="69" t="n">
        <f aca="false">G210+Y210*dt</f>
        <v>3.55396170185765</v>
      </c>
      <c r="H211" s="69" t="n">
        <f aca="false">H210+Z210*dt</f>
        <v>78.1821100661123</v>
      </c>
      <c r="I211" s="69" t="n">
        <f aca="false">I210+AA210*dt</f>
        <v>-18.8087247777613</v>
      </c>
      <c r="J211" s="1" t="n">
        <f aca="false">SQRT(G211^2+H211^2+I211^2)</f>
        <v>80.4912486294849</v>
      </c>
      <c r="K211" s="1" t="n">
        <f aca="false">IF(D211&gt;=hwind,SQRT((G211-vxw)^2+(H211-vyw)^2+I211^2),J211)</f>
        <v>52.459036278358</v>
      </c>
      <c r="L211" s="1" t="n">
        <f aca="false">J211/1.467</f>
        <v>54.8679268094648</v>
      </c>
      <c r="M211" s="70" t="n">
        <f aca="false">cd0+cdspin*(spin/1000)*EXP(-A211/(tau*146.7/K211))</f>
        <v>0.354643206102217</v>
      </c>
      <c r="N211" s="71" t="n">
        <f aca="false">(romega/K211)*EXP(-A211/(tau*146.7/K211))</f>
        <v>0.445479916347935</v>
      </c>
      <c r="O211" s="71" t="n">
        <f aca="false">cl2_*N211/(cl0+cl1_*N211)</f>
        <v>0.307548590147184</v>
      </c>
      <c r="P211" s="71" t="n">
        <f aca="false">IF(D211&gt;=hwind,vxw,0)</f>
        <v>0</v>
      </c>
      <c r="Q211" s="71" t="n">
        <f aca="false">IF(D211&gt;=hwind,vyw,0)</f>
        <v>29.34</v>
      </c>
      <c r="R211" s="70" t="n">
        <f aca="false">-const*$M211*$K211*(G211-P211)</f>
        <v>-0.355423128376461</v>
      </c>
      <c r="S211" s="70" t="n">
        <f aca="false">-const*$M211*$K211*(H211-Q211)</f>
        <v>-4.88458149313518</v>
      </c>
      <c r="T211" s="70" t="n">
        <f aca="false">-const*$M211*$K211*I211</f>
        <v>1.88101514931619</v>
      </c>
      <c r="U211" s="72" t="n">
        <f aca="false">omega*EXP(-A211/tau)*30/PI()</f>
        <v>1843.73339011619</v>
      </c>
      <c r="V211" s="70" t="n">
        <f aca="false">const*($O211/omega)*K211*(wy*I211-wz*(H211-Q211))</f>
        <v>1.5757367112665</v>
      </c>
      <c r="W211" s="70" t="n">
        <f aca="false">const*($O211/omega)*K211*(wz*(G211-P211)-wx*I211)</f>
        <v>1.31471450502894</v>
      </c>
      <c r="X211" s="70" t="n">
        <f aca="false">const*($O211/omega)*K211*(wx*(H211-Q211)-wy*(G211-P211))</f>
        <v>3.7117635198073</v>
      </c>
      <c r="Y211" s="70" t="n">
        <f aca="false">R211+V211</f>
        <v>1.22031358289004</v>
      </c>
      <c r="Z211" s="70" t="n">
        <f aca="false">S211+W211</f>
        <v>-3.56986698810623</v>
      </c>
      <c r="AA211" s="70" t="n">
        <f aca="false">T211+X211-32.174</f>
        <v>-26.5812213308765</v>
      </c>
      <c r="AB211" s="0" t="n">
        <f aca="false">IF(($D211-height)*($D212-height)&lt;0,1,0)</f>
        <v>0</v>
      </c>
    </row>
    <row r="212" customFormat="false" ht="12.75" hidden="false" customHeight="false" outlineLevel="0" collapsed="false">
      <c r="A212" s="0" t="n">
        <f aca="false">A211+dt</f>
        <v>1.8</v>
      </c>
      <c r="B212" s="70" t="n">
        <f aca="false">B211+G211*dt+0.5*Y211*dt*dt</f>
        <v>3.72436296800365</v>
      </c>
      <c r="C212" s="70" t="n">
        <f aca="false">C211+H211*dt+0.5*Z211*dt*dt</f>
        <v>150.064864957443</v>
      </c>
      <c r="D212" s="70" t="n">
        <f aca="false">D211+I211*dt+0.5*AA211*dt*dt</f>
        <v>13.0598500461208</v>
      </c>
      <c r="E212" s="1" t="n">
        <f aca="false">SQRT(B212^2+C212^2)</f>
        <v>150.111074122508</v>
      </c>
      <c r="F212" s="1" t="n">
        <f aca="false">ATAN2(C212,B212)*180/PI()</f>
        <v>1.42169509868754</v>
      </c>
      <c r="G212" s="69" t="n">
        <f aca="false">G211+Y211*dt</f>
        <v>3.56616483768655</v>
      </c>
      <c r="H212" s="69" t="n">
        <f aca="false">H211+Z211*dt</f>
        <v>78.1464113962313</v>
      </c>
      <c r="I212" s="69" t="n">
        <f aca="false">I211+AA211*dt</f>
        <v>-19.0745369910701</v>
      </c>
      <c r="J212" s="1" t="n">
        <f aca="false">SQRT(G212^2+H212^2+I212^2)</f>
        <v>80.5196690702482</v>
      </c>
      <c r="K212" s="1" t="n">
        <f aca="false">IF(D212&gt;=hwind,SQRT((G212-vxw)^2+(H212-vyw)^2+I212^2),J212)</f>
        <v>52.5225788252198</v>
      </c>
      <c r="L212" s="1" t="n">
        <f aca="false">J212/1.467</f>
        <v>54.8872999797193</v>
      </c>
      <c r="M212" s="70" t="n">
        <f aca="false">cd0+cdspin*(spin/1000)*EXP(-A212/(tau*146.7/K212))</f>
        <v>0.35464318265026</v>
      </c>
      <c r="N212" s="71" t="n">
        <f aca="false">(romega/K212)*EXP(-A212/(tau*146.7/K212))</f>
        <v>0.444940774746459</v>
      </c>
      <c r="O212" s="71" t="n">
        <f aca="false">cl2_*N212/(cl0+cl1_*N212)</f>
        <v>0.307414726871059</v>
      </c>
      <c r="P212" s="71" t="n">
        <f aca="false">IF(D212&gt;=hwind,vxw,0)</f>
        <v>0</v>
      </c>
      <c r="Q212" s="71" t="n">
        <f aca="false">IF(D212&gt;=hwind,vyw,0)</f>
        <v>29.34</v>
      </c>
      <c r="R212" s="70" t="n">
        <f aca="false">-const*$M212*$K212*(G212-P212)</f>
        <v>-0.357075505857372</v>
      </c>
      <c r="S212" s="70" t="n">
        <f aca="false">-const*$M212*$K212*(H212-Q212)</f>
        <v>-4.88692330040972</v>
      </c>
      <c r="T212" s="70" t="n">
        <f aca="false">-const*$M212*$K212*I212</f>
        <v>1.90990889515359</v>
      </c>
      <c r="U212" s="72" t="n">
        <f aca="false">omega*EXP(-A212/tau)*30/PI()</f>
        <v>1843.73154638372</v>
      </c>
      <c r="V212" s="70" t="n">
        <f aca="false">const*($O212/omega)*K212*(wy*I212-wz*(H212-Q212))</f>
        <v>1.57198532868659</v>
      </c>
      <c r="W212" s="70" t="n">
        <f aca="false">const*($O212/omega)*K212*(wz*(G212-P212)-wx*I212)</f>
        <v>1.33575627796422</v>
      </c>
      <c r="X212" s="70" t="n">
        <f aca="false">const*($O212/omega)*K212*(wx*(H212-Q212)-wy*(G212-P212))</f>
        <v>3.7117246549726</v>
      </c>
      <c r="Y212" s="70" t="n">
        <f aca="false">R212+V212</f>
        <v>1.21490982282922</v>
      </c>
      <c r="Z212" s="70" t="n">
        <f aca="false">S212+W212</f>
        <v>-3.5511670224455</v>
      </c>
      <c r="AA212" s="70" t="n">
        <f aca="false">T212+X212-32.174</f>
        <v>-26.5523664498738</v>
      </c>
      <c r="AB212" s="0" t="n">
        <f aca="false">IF(($D212-height)*($D213-height)&lt;0,1,0)</f>
        <v>0</v>
      </c>
    </row>
    <row r="213" customFormat="false" ht="12.75" hidden="false" customHeight="false" outlineLevel="0" collapsed="false">
      <c r="A213" s="0" t="n">
        <f aca="false">A212+dt</f>
        <v>1.81</v>
      </c>
      <c r="B213" s="70" t="n">
        <f aca="false">B212+G212*dt+0.5*Y212*dt*dt</f>
        <v>3.76008536187165</v>
      </c>
      <c r="C213" s="70" t="n">
        <f aca="false">C212+H212*dt+0.5*Z212*dt*dt</f>
        <v>150.846151513055</v>
      </c>
      <c r="D213" s="70" t="n">
        <f aca="false">D212+I212*dt+0.5*AA212*dt*dt</f>
        <v>12.8677770578876</v>
      </c>
      <c r="E213" s="1" t="n">
        <f aca="false">SQRT(B213^2+C213^2)</f>
        <v>150.893007353648</v>
      </c>
      <c r="F213" s="1" t="n">
        <f aca="false">ATAN2(C213,B213)*180/PI()</f>
        <v>1.42789469054881</v>
      </c>
      <c r="G213" s="69" t="n">
        <f aca="false">G212+Y212*dt</f>
        <v>3.57831393591485</v>
      </c>
      <c r="H213" s="69" t="n">
        <f aca="false">H212+Z212*dt</f>
        <v>78.1108997260068</v>
      </c>
      <c r="I213" s="69" t="n">
        <f aca="false">I212+AA212*dt</f>
        <v>-19.3400606555688</v>
      </c>
      <c r="J213" s="1" t="n">
        <f aca="false">SQRT(G213^2+H213^2+I213^2)</f>
        <v>80.5490839972208</v>
      </c>
      <c r="K213" s="1" t="n">
        <f aca="false">IF(D213&gt;=hwind,SQRT((G213-vxw)^2+(H213-vyw)^2+I213^2),J213)</f>
        <v>52.587478898206</v>
      </c>
      <c r="L213" s="1" t="n">
        <f aca="false">J213/1.467</f>
        <v>54.9073510546836</v>
      </c>
      <c r="M213" s="70" t="n">
        <f aca="false">cd0+cdspin*(spin/1000)*EXP(-A213/(tau*146.7/K213))</f>
        <v>0.354643159061485</v>
      </c>
      <c r="N213" s="71" t="n">
        <f aca="false">(romega/K213)*EXP(-A213/(tau*146.7/K213))</f>
        <v>0.44439146286568</v>
      </c>
      <c r="O213" s="71" t="n">
        <f aca="false">cl2_*N213/(cl0+cl1_*N213)</f>
        <v>0.307278124599026</v>
      </c>
      <c r="P213" s="71" t="n">
        <f aca="false">IF(D213&gt;=hwind,vxw,0)</f>
        <v>0</v>
      </c>
      <c r="Q213" s="71" t="n">
        <f aca="false">IF(D213&gt;=hwind,vyw,0)</f>
        <v>29.34</v>
      </c>
      <c r="R213" s="70" t="n">
        <f aca="false">-const*$M213*$K213*(G213-P213)</f>
        <v>-0.358734682827144</v>
      </c>
      <c r="S213" s="70" t="n">
        <f aca="false">-const*$M213*$K213*(H213-Q213)</f>
        <v>-4.88940142137932</v>
      </c>
      <c r="T213" s="70" t="n">
        <f aca="false">-const*$M213*$K213*I213</f>
        <v>1.93888816056589</v>
      </c>
      <c r="U213" s="72" t="n">
        <f aca="false">omega*EXP(-A213/tau)*30/PI()</f>
        <v>1843.72970265309</v>
      </c>
      <c r="V213" s="70" t="n">
        <f aca="false">const*($O213/omega)*K213*(wy*I213-wz*(H213-Q213))</f>
        <v>1.568262066752</v>
      </c>
      <c r="W213" s="70" t="n">
        <f aca="false">const*($O213/omega)*K213*(wz*(G213-P213)-wx*I213)</f>
        <v>1.35683036570666</v>
      </c>
      <c r="X213" s="70" t="n">
        <f aca="false">const*($O213/omega)*K213*(wx*(H213-Q213)-wy*(G213-P213))</f>
        <v>3.7117552523826</v>
      </c>
      <c r="Y213" s="70" t="n">
        <f aca="false">R213+V213</f>
        <v>1.20952738392486</v>
      </c>
      <c r="Z213" s="70" t="n">
        <f aca="false">S213+W213</f>
        <v>-3.53257105567266</v>
      </c>
      <c r="AA213" s="70" t="n">
        <f aca="false">T213+X213-32.174</f>
        <v>-26.5233565870515</v>
      </c>
      <c r="AB213" s="0" t="n">
        <f aca="false">IF(($D213-height)*($D214-height)&lt;0,1,0)</f>
        <v>0</v>
      </c>
    </row>
    <row r="214" customFormat="false" ht="12.75" hidden="false" customHeight="false" outlineLevel="0" collapsed="false">
      <c r="A214" s="0" t="n">
        <f aca="false">A213+dt</f>
        <v>1.82</v>
      </c>
      <c r="B214" s="70" t="n">
        <f aca="false">B213+G213*dt+0.5*Y213*dt*dt</f>
        <v>3.7959289776</v>
      </c>
      <c r="C214" s="70" t="n">
        <f aca="false">C213+H213*dt+0.5*Z213*dt*dt</f>
        <v>151.627083881762</v>
      </c>
      <c r="D214" s="70" t="n">
        <f aca="false">D213+I213*dt+0.5*AA213*dt*dt</f>
        <v>12.6730502835026</v>
      </c>
      <c r="E214" s="1" t="n">
        <f aca="false">SQRT(B214^2+C214^2)</f>
        <v>151.674591290993</v>
      </c>
      <c r="F214" s="1" t="n">
        <f aca="false">ATAN2(C214,B214)*180/PI()</f>
        <v>1.43407948668987</v>
      </c>
      <c r="G214" s="69" t="n">
        <f aca="false">G213+Y213*dt</f>
        <v>3.59040920975409</v>
      </c>
      <c r="H214" s="69" t="n">
        <f aca="false">H213+Z213*dt</f>
        <v>78.0755740154501</v>
      </c>
      <c r="I214" s="69" t="n">
        <f aca="false">I213+AA213*dt</f>
        <v>-19.6052942214394</v>
      </c>
      <c r="J214" s="1" t="n">
        <f aca="false">SQRT(G214^2+H214^2+I214^2)</f>
        <v>80.5794878219309</v>
      </c>
      <c r="K214" s="1" t="n">
        <f aca="false">IF(D214&gt;=hwind,SQRT((G214-vxw)^2+(H214-vyw)^2+I214^2),J214)</f>
        <v>52.6537251713315</v>
      </c>
      <c r="L214" s="1" t="n">
        <f aca="false">J214/1.467</f>
        <v>54.9280762249018</v>
      </c>
      <c r="M214" s="70" t="n">
        <f aca="false">cd0+cdspin*(spin/1000)*EXP(-A214/(tau*146.7/K214))</f>
        <v>0.354643135335155</v>
      </c>
      <c r="N214" s="71" t="n">
        <f aca="false">(romega/K214)*EXP(-A214/(tau*146.7/K214))</f>
        <v>0.443832156263648</v>
      </c>
      <c r="O214" s="71" t="n">
        <f aca="false">cl2_*N214/(cl0+cl1_*N214)</f>
        <v>0.307138814579314</v>
      </c>
      <c r="P214" s="71" t="n">
        <f aca="false">IF(D214&gt;=hwind,vxw,0)</f>
        <v>0</v>
      </c>
      <c r="Q214" s="71" t="n">
        <f aca="false">IF(D214&gt;=hwind,vyw,0)</f>
        <v>29.34</v>
      </c>
      <c r="R214" s="70" t="n">
        <f aca="false">-const*$M214*$K214*(G214-P214)</f>
        <v>-0.360400677427731</v>
      </c>
      <c r="S214" s="70" t="n">
        <f aca="false">-const*$M214*$K214*(H214-Q214)</f>
        <v>-4.89201449302223</v>
      </c>
      <c r="T214" s="70" t="n">
        <f aca="false">-const*$M214*$K214*I214</f>
        <v>1.96795432102311</v>
      </c>
      <c r="U214" s="72" t="n">
        <f aca="false">omega*EXP(-A214/tau)*30/PI()</f>
        <v>1843.72785892431</v>
      </c>
      <c r="V214" s="70" t="n">
        <f aca="false">const*($O214/omega)*K214*(wy*I214-wz*(H214-Q214))</f>
        <v>1.56456641467465</v>
      </c>
      <c r="W214" s="70" t="n">
        <f aca="false">const*($O214/omega)*K214*(wz*(G214-P214)-wx*I214)</f>
        <v>1.37793729540826</v>
      </c>
      <c r="X214" s="70" t="n">
        <f aca="false">const*($O214/omega)*K214*(wx*(H214-Q214)-wy*(G214-P214))</f>
        <v>3.71185445582135</v>
      </c>
      <c r="Y214" s="70" t="n">
        <f aca="false">R214+V214</f>
        <v>1.20416573724692</v>
      </c>
      <c r="Z214" s="70" t="n">
        <f aca="false">S214+W214</f>
        <v>-3.51407719761397</v>
      </c>
      <c r="AA214" s="70" t="n">
        <f aca="false">T214+X214-32.174</f>
        <v>-26.4941912231555</v>
      </c>
      <c r="AB214" s="0" t="n">
        <f aca="false">IF(($D214-height)*($D215-height)&lt;0,1,0)</f>
        <v>0</v>
      </c>
    </row>
    <row r="215" customFormat="false" ht="12.75" hidden="false" customHeight="false" outlineLevel="0" collapsed="false">
      <c r="A215" s="0" t="n">
        <f aca="false">A214+dt</f>
        <v>1.83</v>
      </c>
      <c r="B215" s="70" t="n">
        <f aca="false">B214+G214*dt+0.5*Y214*dt*dt</f>
        <v>3.8318932779844</v>
      </c>
      <c r="C215" s="70" t="n">
        <f aca="false">C214+H214*dt+0.5*Z214*dt*dt</f>
        <v>152.407663918056</v>
      </c>
      <c r="D215" s="70" t="n">
        <f aca="false">D214+I214*dt+0.5*AA214*dt*dt</f>
        <v>12.475672631727</v>
      </c>
      <c r="E215" s="1" t="n">
        <f aca="false">SQRT(B215^2+C215^2)</f>
        <v>152.455827789734</v>
      </c>
      <c r="F215" s="1" t="n">
        <f aca="false">ATAN2(C215,B215)*180/PI()</f>
        <v>1.44024953790265</v>
      </c>
      <c r="G215" s="69" t="n">
        <f aca="false">G214+Y214*dt</f>
        <v>3.60245086712656</v>
      </c>
      <c r="H215" s="69" t="n">
        <f aca="false">H214+Z214*dt</f>
        <v>78.0404332434739</v>
      </c>
      <c r="I215" s="69" t="n">
        <f aca="false">I214+AA214*dt</f>
        <v>-19.8702361336709</v>
      </c>
      <c r="J215" s="1" t="n">
        <f aca="false">SQRT(G215^2+H215^2+I215^2)</f>
        <v>80.6108749306631</v>
      </c>
      <c r="K215" s="1" t="n">
        <f aca="false">IF(D215&gt;=hwind,SQRT((G215-vxw)^2+(H215-vyw)^2+I215^2),J215)</f>
        <v>52.7213062656832</v>
      </c>
      <c r="L215" s="1" t="n">
        <f aca="false">J215/1.467</f>
        <v>54.9494716637104</v>
      </c>
      <c r="M215" s="70" t="n">
        <f aca="false">cd0+cdspin*(spin/1000)*EXP(-A215/(tau*146.7/K215))</f>
        <v>0.354643111470552</v>
      </c>
      <c r="N215" s="71" t="n">
        <f aca="false">(romega/K215)*EXP(-A215/(tau*146.7/K215))</f>
        <v>0.443263031125167</v>
      </c>
      <c r="O215" s="71" t="n">
        <f aca="false">cl2_*N215/(cl0+cl1_*N215)</f>
        <v>0.30699682822209</v>
      </c>
      <c r="P215" s="71" t="n">
        <f aca="false">IF(D215&gt;=hwind,vxw,0)</f>
        <v>0</v>
      </c>
      <c r="Q215" s="71" t="n">
        <f aca="false">IF(D215&gt;=hwind,vyw,0)</f>
        <v>29.34</v>
      </c>
      <c r="R215" s="70" t="n">
        <f aca="false">-const*$M215*$K215*(G215-P215)</f>
        <v>-0.362073505136805</v>
      </c>
      <c r="S215" s="70" t="n">
        <f aca="false">-const*$M215*$K215*(H215-Q215)</f>
        <v>-4.89476115470532</v>
      </c>
      <c r="T215" s="70" t="n">
        <f aca="false">-const*$M215*$K215*I215</f>
        <v>1.99710872130584</v>
      </c>
      <c r="U215" s="72" t="n">
        <f aca="false">omega*EXP(-A215/tau)*30/PI()</f>
        <v>1843.72601519738</v>
      </c>
      <c r="V215" s="70" t="n">
        <f aca="false">const*($O215/omega)*K215*(wy*I215-wz*(H215-Q215))</f>
        <v>1.56089786555149</v>
      </c>
      <c r="W215" s="70" t="n">
        <f aca="false">const*($O215/omega)*K215*(wz*(G215-P215)-wx*I215)</f>
        <v>1.39907757591463</v>
      </c>
      <c r="X215" s="70" t="n">
        <f aca="false">const*($O215/omega)*K215*(wx*(H215-Q215)-wy*(G215-P215))</f>
        <v>3.71202141038156</v>
      </c>
      <c r="Y215" s="70" t="n">
        <f aca="false">R215+V215</f>
        <v>1.19882436041468</v>
      </c>
      <c r="Z215" s="70" t="n">
        <f aca="false">S215+W215</f>
        <v>-3.49568357879069</v>
      </c>
      <c r="AA215" s="70" t="n">
        <f aca="false">T215+X215-32.174</f>
        <v>-26.4648698683126</v>
      </c>
      <c r="AB215" s="0" t="n">
        <f aca="false">IF(($D215-height)*($D216-height)&lt;0,1,0)</f>
        <v>0</v>
      </c>
    </row>
    <row r="216" customFormat="false" ht="12.75" hidden="false" customHeight="false" outlineLevel="0" collapsed="false">
      <c r="A216" s="0" t="n">
        <f aca="false">A215+dt</f>
        <v>1.84</v>
      </c>
      <c r="B216" s="70" t="n">
        <f aca="false">B215+G215*dt+0.5*Y215*dt*dt</f>
        <v>3.86797772787369</v>
      </c>
      <c r="C216" s="70" t="n">
        <f aca="false">C215+H215*dt+0.5*Z215*dt*dt</f>
        <v>153.187893466312</v>
      </c>
      <c r="D216" s="70" t="n">
        <f aca="false">D215+I215*dt+0.5*AA215*dt*dt</f>
        <v>12.2756470268969</v>
      </c>
      <c r="E216" s="1" t="n">
        <f aca="false">SQRT(B216^2+C216^2)</f>
        <v>153.236718694801</v>
      </c>
      <c r="F216" s="1" t="n">
        <f aca="false">ATAN2(C216,B216)*180/PI()</f>
        <v>1.44640489430669</v>
      </c>
      <c r="G216" s="69" t="n">
        <f aca="false">G215+Y215*dt</f>
        <v>3.61443911073071</v>
      </c>
      <c r="H216" s="69" t="n">
        <f aca="false">H215+Z215*dt</f>
        <v>78.005476407686</v>
      </c>
      <c r="I216" s="69" t="n">
        <f aca="false">I215+AA215*dt</f>
        <v>-20.134884832354</v>
      </c>
      <c r="J216" s="1" t="n">
        <f aca="false">SQRT(G216^2+H216^2+I216^2)</f>
        <v>80.6432396849693</v>
      </c>
      <c r="K216" s="1" t="n">
        <f aca="false">IF(D216&gt;=hwind,SQRT((G216-vxw)^2+(H216-vyw)^2+I216^2),J216)</f>
        <v>52.7902107524149</v>
      </c>
      <c r="L216" s="1" t="n">
        <f aca="false">J216/1.467</f>
        <v>54.9715335275864</v>
      </c>
      <c r="M216" s="70" t="n">
        <f aca="false">cd0+cdspin*(spin/1000)*EXP(-A216/(tau*146.7/K216))</f>
        <v>0.354643087466979</v>
      </c>
      <c r="N216" s="71" t="n">
        <f aca="false">(romega/K216)*EXP(-A216/(tau*146.7/K216))</f>
        <v>0.442684264163847</v>
      </c>
      <c r="O216" s="71" t="n">
        <f aca="false">cl2_*N216/(cl0+cl1_*N216)</f>
        <v>0.30685219708758</v>
      </c>
      <c r="P216" s="71" t="n">
        <f aca="false">IF(D216&gt;=hwind,vxw,0)</f>
        <v>0</v>
      </c>
      <c r="Q216" s="71" t="n">
        <f aca="false">IF(D216&gt;=hwind,vyw,0)</f>
        <v>29.34</v>
      </c>
      <c r="R216" s="70" t="n">
        <f aca="false">-const*$M216*$K216*(G216-P216)</f>
        <v>-0.363753178802511</v>
      </c>
      <c r="S216" s="70" t="n">
        <f aca="false">-const*$M216*$K216*(H216-Q216)</f>
        <v>-4.89764004840454</v>
      </c>
      <c r="T216" s="70" t="n">
        <f aca="false">-const*$M216*$K216*I216</f>
        <v>2.02635267553603</v>
      </c>
      <c r="U216" s="72" t="n">
        <f aca="false">omega*EXP(-A216/tau)*30/PI()</f>
        <v>1843.72417147228</v>
      </c>
      <c r="V216" s="70" t="n">
        <f aca="false">const*($O216/omega)*K216*(wy*I216-wz*(H216-Q216))</f>
        <v>1.55725591646319</v>
      </c>
      <c r="W216" s="70" t="n">
        <f aca="false">const*($O216/omega)*K216*(wz*(G216-P216)-wx*I216)</f>
        <v>1.42025169780525</v>
      </c>
      <c r="X216" s="70" t="n">
        <f aca="false">const*($O216/omega)*K216*(wx*(H216-Q216)-wy*(G216-P216))</f>
        <v>3.71225526268183</v>
      </c>
      <c r="Y216" s="70" t="n">
        <f aca="false">R216+V216</f>
        <v>1.19350273766068</v>
      </c>
      <c r="Z216" s="70" t="n">
        <f aca="false">S216+W216</f>
        <v>-3.47738835059928</v>
      </c>
      <c r="AA216" s="70" t="n">
        <f aca="false">T216+X216-32.174</f>
        <v>-26.4353920617821</v>
      </c>
      <c r="AB216" s="0" t="n">
        <f aca="false">IF(($D216-height)*($D217-height)&lt;0,1,0)</f>
        <v>0</v>
      </c>
    </row>
    <row r="217" customFormat="false" ht="12.75" hidden="false" customHeight="false" outlineLevel="0" collapsed="false">
      <c r="A217" s="0" t="n">
        <f aca="false">A216+dt</f>
        <v>1.85</v>
      </c>
      <c r="B217" s="70" t="n">
        <f aca="false">B216+G216*dt+0.5*Y216*dt*dt</f>
        <v>3.90418179411788</v>
      </c>
      <c r="C217" s="70" t="n">
        <f aca="false">C216+H216*dt+0.5*Z216*dt*dt</f>
        <v>153.967774360972</v>
      </c>
      <c r="D217" s="70" t="n">
        <f aca="false">D216+I216*dt+0.5*AA216*dt*dt</f>
        <v>12.0729764089703</v>
      </c>
      <c r="E217" s="1" t="n">
        <f aca="false">SQRT(B217^2+C217^2)</f>
        <v>154.01726584105</v>
      </c>
      <c r="F217" s="1" t="n">
        <f aca="false">ATAN2(C217,B217)*180/PI()</f>
        <v>1.45254560535006</v>
      </c>
      <c r="G217" s="69" t="n">
        <f aca="false">G216+Y216*dt</f>
        <v>3.62637413810732</v>
      </c>
      <c r="H217" s="69" t="n">
        <f aca="false">H216+Z216*dt</f>
        <v>77.97070252418</v>
      </c>
      <c r="I217" s="69" t="n">
        <f aca="false">I216+AA216*dt</f>
        <v>-20.3992387529719</v>
      </c>
      <c r="J217" s="1" t="n">
        <f aca="false">SQRT(G217^2+H217^2+I217^2)</f>
        <v>80.6765764221838</v>
      </c>
      <c r="K217" s="1" t="n">
        <f aca="false">IF(D217&gt;=hwind,SQRT((G217-vxw)^2+(H217-vyw)^2+I217^2),J217)</f>
        <v>52.8604271557237</v>
      </c>
      <c r="L217" s="1" t="n">
        <f aca="false">J217/1.467</f>
        <v>54.9942579564988</v>
      </c>
      <c r="M217" s="70" t="n">
        <f aca="false">cd0+cdspin*(spin/1000)*EXP(-A217/(tau*146.7/K217))</f>
        <v>0.354643063323756</v>
      </c>
      <c r="N217" s="71" t="n">
        <f aca="false">(romega/K217)*EXP(-A217/(tau*146.7/K217))</f>
        <v>0.442096032525679</v>
      </c>
      <c r="O217" s="71" t="n">
        <f aca="false">cl2_*N217/(cl0+cl1_*N217)</f>
        <v>0.306704952874306</v>
      </c>
      <c r="P217" s="71" t="n">
        <f aca="false">IF(D217&gt;=hwind,vxw,0)</f>
        <v>0</v>
      </c>
      <c r="Q217" s="71" t="n">
        <f aca="false">IF(D217&gt;=hwind,vyw,0)</f>
        <v>29.34</v>
      </c>
      <c r="R217" s="70" t="n">
        <f aca="false">-const*$M217*$K217*(G217-P217)</f>
        <v>-0.365439708678405</v>
      </c>
      <c r="S217" s="70" t="n">
        <f aca="false">-const*$M217*$K217*(H217-Q217)</f>
        <v>-4.90064981892297</v>
      </c>
      <c r="T217" s="70" t="n">
        <f aca="false">-const*$M217*$K217*I217</f>
        <v>2.05568746721706</v>
      </c>
      <c r="U217" s="72" t="n">
        <f aca="false">omega*EXP(-A217/tau)*30/PI()</f>
        <v>1843.72232774903</v>
      </c>
      <c r="V217" s="70" t="n">
        <f aca="false">const*($O217/omega)*K217*(wy*I217-wz*(H217-Q217))</f>
        <v>1.55364006856989</v>
      </c>
      <c r="W217" s="70" t="n">
        <f aca="false">const*($O217/omega)*K217*(wz*(G217-P217)-wx*I217)</f>
        <v>1.4414601334418</v>
      </c>
      <c r="X217" s="70" t="n">
        <f aca="false">const*($O217/omega)*K217*(wx*(H217-Q217)-wy*(G217-P217))</f>
        <v>3.71255516108064</v>
      </c>
      <c r="Y217" s="70" t="n">
        <f aca="false">R217+V217</f>
        <v>1.18820035989149</v>
      </c>
      <c r="Z217" s="70" t="n">
        <f aca="false">S217+W217</f>
        <v>-3.45918968548117</v>
      </c>
      <c r="AA217" s="70" t="n">
        <f aca="false">T217+X217-32.174</f>
        <v>-26.4057573717023</v>
      </c>
      <c r="AB217" s="0" t="n">
        <f aca="false">IF(($D217-height)*($D218-height)&lt;0,1,0)</f>
        <v>0</v>
      </c>
    </row>
    <row r="218" customFormat="false" ht="12.75" hidden="false" customHeight="false" outlineLevel="0" collapsed="false">
      <c r="A218" s="0" t="n">
        <f aca="false">A217+dt</f>
        <v>1.86</v>
      </c>
      <c r="B218" s="70" t="n">
        <f aca="false">B217+G217*dt+0.5*Y217*dt*dt</f>
        <v>3.94050494551695</v>
      </c>
      <c r="C218" s="70" t="n">
        <f aca="false">C217+H217*dt+0.5*Z217*dt*dt</f>
        <v>154.747308426729</v>
      </c>
      <c r="D218" s="70" t="n">
        <f aca="false">D217+I217*dt+0.5*AA217*dt*dt</f>
        <v>11.867663733572</v>
      </c>
      <c r="E218" s="1" t="n">
        <f aca="false">SQRT(B218^2+C218^2)</f>
        <v>154.797471053447</v>
      </c>
      <c r="F218" s="1" t="n">
        <f aca="false">ATAN2(C218,B218)*180/PI()</f>
        <v>1.45867171981041</v>
      </c>
      <c r="G218" s="69" t="n">
        <f aca="false">G217+Y217*dt</f>
        <v>3.63825614170623</v>
      </c>
      <c r="H218" s="69" t="n">
        <f aca="false">H217+Z217*dt</f>
        <v>77.9361106273252</v>
      </c>
      <c r="I218" s="69" t="n">
        <f aca="false">I217+AA217*dt</f>
        <v>-20.6632963266889</v>
      </c>
      <c r="J218" s="1" t="n">
        <f aca="false">SQRT(G218^2+H218^2+I218^2)</f>
        <v>80.7108794559438</v>
      </c>
      <c r="K218" s="1" t="n">
        <f aca="false">IF(D218&gt;=hwind,SQRT((G218-vxw)^2+(H218-vyw)^2+I218^2),J218)</f>
        <v>52.9319439558047</v>
      </c>
      <c r="L218" s="1" t="n">
        <f aca="false">J218/1.467</f>
        <v>55.017641074263</v>
      </c>
      <c r="M218" s="70" t="n">
        <f aca="false">cd0+cdspin*(spin/1000)*EXP(-A218/(tau*146.7/K218))</f>
        <v>0.354643039040228</v>
      </c>
      <c r="N218" s="71" t="n">
        <f aca="false">(romega/K218)*EXP(-A218/(tau*146.7/K218))</f>
        <v>0.441498513694193</v>
      </c>
      <c r="O218" s="71" t="n">
        <f aca="false">cl2_*N218/(cl0+cl1_*N218)</f>
        <v>0.306555127407432</v>
      </c>
      <c r="P218" s="71" t="n">
        <f aca="false">IF(D218&gt;=hwind,vxw,0)</f>
        <v>0</v>
      </c>
      <c r="Q218" s="71" t="n">
        <f aca="false">IF(D218&gt;=hwind,vyw,0)</f>
        <v>29.34</v>
      </c>
      <c r="R218" s="70" t="n">
        <f aca="false">-const*$M218*$K218*(G218-P218)</f>
        <v>-0.367133102458564</v>
      </c>
      <c r="S218" s="70" t="n">
        <f aca="false">-const*$M218*$K218*(H218-Q218)</f>
        <v>-4.90378911410633</v>
      </c>
      <c r="T218" s="70" t="n">
        <f aca="false">-const*$M218*$K218*I218</f>
        <v>2.0851143492828</v>
      </c>
      <c r="U218" s="72" t="n">
        <f aca="false">omega*EXP(-A218/tau)*30/PI()</f>
        <v>1843.72048402763</v>
      </c>
      <c r="V218" s="70" t="n">
        <f aca="false">const*($O218/omega)*K218*(wy*I218-wz*(H218-Q218))</f>
        <v>1.5500498272039</v>
      </c>
      <c r="W218" s="70" t="n">
        <f aca="false">const*($O218/omega)*K218*(wz*(G218-P218)-wx*I218)</f>
        <v>1.46270333702413</v>
      </c>
      <c r="X218" s="70" t="n">
        <f aca="false">const*($O218/omega)*K218*(wx*(H218-Q218)-wy*(G218-P218))</f>
        <v>3.71292025588696</v>
      </c>
      <c r="Y218" s="70" t="n">
        <f aca="false">R218+V218</f>
        <v>1.18291672474534</v>
      </c>
      <c r="Z218" s="70" t="n">
        <f aca="false">S218+W218</f>
        <v>-3.4410857770822</v>
      </c>
      <c r="AA218" s="70" t="n">
        <f aca="false">T218+X218-32.174</f>
        <v>-26.3759653948302</v>
      </c>
      <c r="AB218" s="0" t="n">
        <f aca="false">IF(($D218-height)*($D219-height)&lt;0,1,0)</f>
        <v>0</v>
      </c>
    </row>
    <row r="219" customFormat="false" ht="12.75" hidden="false" customHeight="false" outlineLevel="0" collapsed="false">
      <c r="A219" s="0" t="n">
        <f aca="false">A218+dt</f>
        <v>1.87</v>
      </c>
      <c r="B219" s="70" t="n">
        <f aca="false">B218+G218*dt+0.5*Y218*dt*dt</f>
        <v>3.97694665277025</v>
      </c>
      <c r="C219" s="70" t="n">
        <f aca="false">C218+H218*dt+0.5*Z218*dt*dt</f>
        <v>155.526497478714</v>
      </c>
      <c r="D219" s="70" t="n">
        <f aca="false">D218+I218*dt+0.5*AA218*dt*dt</f>
        <v>11.6597119720353</v>
      </c>
      <c r="E219" s="1" t="n">
        <f aca="false">SQRT(B219^2+C219^2)</f>
        <v>155.577336147253</v>
      </c>
      <c r="F219" s="1" t="n">
        <f aca="false">ATAN2(C219,B219)*180/PI()</f>
        <v>1.46478328579623</v>
      </c>
      <c r="G219" s="69" t="n">
        <f aca="false">G218+Y218*dt</f>
        <v>3.65008530895368</v>
      </c>
      <c r="H219" s="69" t="n">
        <f aca="false">H218+Z218*dt</f>
        <v>77.9016997695544</v>
      </c>
      <c r="I219" s="69" t="n">
        <f aca="false">I218+AA218*dt</f>
        <v>-20.9270559806372</v>
      </c>
      <c r="J219" s="1" t="n">
        <f aca="false">SQRT(G219^2+H219^2+I219^2)</f>
        <v>80.7461430767139</v>
      </c>
      <c r="K219" s="1" t="n">
        <f aca="false">IF(D219&gt;=hwind,SQRT((G219-vxw)^2+(H219-vyw)^2+I219^2),J219)</f>
        <v>53.0047495917838</v>
      </c>
      <c r="L219" s="1" t="n">
        <f aca="false">J219/1.467</f>
        <v>55.0416789888984</v>
      </c>
      <c r="M219" s="70" t="n">
        <f aca="false">cd0+cdspin*(spin/1000)*EXP(-A219/(tau*146.7/K219))</f>
        <v>0.354643014615754</v>
      </c>
      <c r="N219" s="71" t="n">
        <f aca="false">(romega/K219)*EXP(-A219/(tau*146.7/K219))</f>
        <v>0.440891885397278</v>
      </c>
      <c r="O219" s="71" t="n">
        <f aca="false">cl2_*N219/(cl0+cl1_*N219)</f>
        <v>0.306402752627226</v>
      </c>
      <c r="P219" s="71" t="n">
        <f aca="false">IF(D219&gt;=hwind,vxw,0)</f>
        <v>0</v>
      </c>
      <c r="Q219" s="71" t="n">
        <f aca="false">IF(D219&gt;=hwind,vyw,0)</f>
        <v>29.34</v>
      </c>
      <c r="R219" s="70" t="n">
        <f aca="false">-const*$M219*$K219*(G219-P219)</f>
        <v>-0.368833365312836</v>
      </c>
      <c r="S219" s="70" t="n">
        <f aca="false">-const*$M219*$K219*(H219-Q219)</f>
        <v>-4.90705658505572</v>
      </c>
      <c r="T219" s="70" t="n">
        <f aca="false">-const*$M219*$K219*I219</f>
        <v>2.11463454415565</v>
      </c>
      <c r="U219" s="72" t="n">
        <f aca="false">omega*EXP(-A219/tau)*30/PI()</f>
        <v>1843.71864030806</v>
      </c>
      <c r="V219" s="70" t="n">
        <f aca="false">const*($O219/omega)*K219*(wy*I219-wz*(H219-Q219))</f>
        <v>1.54648470195938</v>
      </c>
      <c r="W219" s="70" t="n">
        <f aca="false">const*($O219/omega)*K219*(wz*(G219-P219)-wx*I219)</f>
        <v>1.48398174465399</v>
      </c>
      <c r="X219" s="70" t="n">
        <f aca="false">const*($O219/omega)*K219*(wx*(H219-Q219)-wy*(G219-P219))</f>
        <v>3.71334969956745</v>
      </c>
      <c r="Y219" s="70" t="n">
        <f aca="false">R219+V219</f>
        <v>1.17765133664654</v>
      </c>
      <c r="Z219" s="70" t="n">
        <f aca="false">S219+W219</f>
        <v>-3.42307484040172</v>
      </c>
      <c r="AA219" s="70" t="n">
        <f aca="false">T219+X219-32.174</f>
        <v>-26.3460157562769</v>
      </c>
      <c r="AB219" s="0" t="n">
        <f aca="false">IF(($D219-height)*($D220-height)&lt;0,1,0)</f>
        <v>0</v>
      </c>
    </row>
    <row r="220" customFormat="false" ht="12.75" hidden="false" customHeight="false" outlineLevel="0" collapsed="false">
      <c r="A220" s="0" t="n">
        <f aca="false">A219+dt</f>
        <v>1.88</v>
      </c>
      <c r="B220" s="70" t="n">
        <f aca="false">B219+G219*dt+0.5*Y219*dt*dt</f>
        <v>4.01350638842662</v>
      </c>
      <c r="C220" s="70" t="n">
        <f aca="false">C219+H219*dt+0.5*Z219*dt*dt</f>
        <v>156.305343322667</v>
      </c>
      <c r="D220" s="70" t="n">
        <f aca="false">D219+I219*dt+0.5*AA219*dt*dt</f>
        <v>11.4491241114411</v>
      </c>
      <c r="E220" s="1" t="n">
        <f aca="false">SQRT(B220^2+C220^2)</f>
        <v>156.356862928196</v>
      </c>
      <c r="F220" s="1" t="n">
        <f aca="false">ATAN2(C220,B220)*180/PI()</f>
        <v>1.47088035074814</v>
      </c>
      <c r="G220" s="69" t="n">
        <f aca="false">G219+Y219*dt</f>
        <v>3.66186182232015</v>
      </c>
      <c r="H220" s="69" t="n">
        <f aca="false">H219+Z219*dt</f>
        <v>77.8674690211504</v>
      </c>
      <c r="I220" s="69" t="n">
        <f aca="false">I219+AA219*dt</f>
        <v>-21.1905161382</v>
      </c>
      <c r="J220" s="1" t="n">
        <f aca="false">SQRT(G220^2+H220^2+I220^2)</f>
        <v>80.7823615523147</v>
      </c>
      <c r="K220" s="1" t="n">
        <f aca="false">IF(D220&gt;=hwind,SQRT((G220-vxw)^2+(H220-vyw)^2+I220^2),J220)</f>
        <v>53.0788324646256</v>
      </c>
      <c r="L220" s="1" t="n">
        <f aca="false">J220/1.467</f>
        <v>55.0663677929889</v>
      </c>
      <c r="M220" s="70" t="n">
        <f aca="false">cd0+cdspin*(spin/1000)*EXP(-A220/(tau*146.7/K220))</f>
        <v>0.354642990049717</v>
      </c>
      <c r="N220" s="71" t="n">
        <f aca="false">(romega/K220)*EXP(-A220/(tau*146.7/K220))</f>
        <v>0.440276325515719</v>
      </c>
      <c r="O220" s="71" t="n">
        <f aca="false">cl2_*N220/(cl0+cl1_*N220)</f>
        <v>0.306247860577653</v>
      </c>
      <c r="P220" s="71" t="n">
        <f aca="false">IF(D220&gt;=hwind,vxw,0)</f>
        <v>0</v>
      </c>
      <c r="Q220" s="71" t="n">
        <f aca="false">IF(D220&gt;=hwind,vyw,0)</f>
        <v>29.34</v>
      </c>
      <c r="R220" s="70" t="n">
        <f aca="false">-const*$M220*$K220*(G220-P220)</f>
        <v>-0.370540499922225</v>
      </c>
      <c r="S220" s="70" t="n">
        <f aca="false">-const*$M220*$K220*(H220-Q220)</f>
        <v>-4.91045088633748</v>
      </c>
      <c r="T220" s="70" t="n">
        <f aca="false">-const*$M220*$K220*I220</f>
        <v>2.14424924381325</v>
      </c>
      <c r="U220" s="72" t="n">
        <f aca="false">omega*EXP(-A220/tau)*30/PI()</f>
        <v>1843.71679659035</v>
      </c>
      <c r="V220" s="70" t="n">
        <f aca="false">const*($O220/omega)*K220*(wy*I220-wz*(H220-Q220))</f>
        <v>1.54294420677895</v>
      </c>
      <c r="W220" s="70" t="n">
        <f aca="false">const*($O220/omega)*K220*(wz*(G220-P220)-wx*I220)</f>
        <v>1.50529577440601</v>
      </c>
      <c r="X220" s="70" t="n">
        <f aca="false">const*($O220/omega)*K220*(wx*(H220-Q220)-wy*(G220-P220))</f>
        <v>3.71384264695003</v>
      </c>
      <c r="Y220" s="70" t="n">
        <f aca="false">R220+V220</f>
        <v>1.17240370685672</v>
      </c>
      <c r="Z220" s="70" t="n">
        <f aca="false">S220+W220</f>
        <v>-3.40515511193148</v>
      </c>
      <c r="AA220" s="70" t="n">
        <f aca="false">T220+X220-32.174</f>
        <v>-26.3159081092367</v>
      </c>
      <c r="AB220" s="0" t="n">
        <f aca="false">IF(($D220-height)*($D221-height)&lt;0,1,0)</f>
        <v>0</v>
      </c>
    </row>
    <row r="221" customFormat="false" ht="12.75" hidden="false" customHeight="false" outlineLevel="0" collapsed="false">
      <c r="A221" s="0" t="n">
        <f aca="false">A220+dt</f>
        <v>1.89</v>
      </c>
      <c r="B221" s="70" t="n">
        <f aca="false">B220+G220*dt+0.5*Y220*dt*dt</f>
        <v>4.05018362683516</v>
      </c>
      <c r="C221" s="70" t="n">
        <f aca="false">C220+H220*dt+0.5*Z220*dt*dt</f>
        <v>157.083847755123</v>
      </c>
      <c r="D221" s="70" t="n">
        <f aca="false">D220+I220*dt+0.5*AA220*dt*dt</f>
        <v>11.2359031546537</v>
      </c>
      <c r="E221" s="1" t="n">
        <f aca="false">SQRT(B221^2+C221^2)</f>
        <v>157.136053192658</v>
      </c>
      <c r="F221" s="1" t="n">
        <f aca="false">ATAN2(C221,B221)*180/PI()</f>
        <v>1.47696296144046</v>
      </c>
      <c r="G221" s="69" t="n">
        <f aca="false">G220+Y220*dt</f>
        <v>3.67358585938872</v>
      </c>
      <c r="H221" s="69" t="n">
        <f aca="false">H220+Z220*dt</f>
        <v>77.8334174700311</v>
      </c>
      <c r="I221" s="69" t="n">
        <f aca="false">I220+AA220*dt</f>
        <v>-21.4536752192923</v>
      </c>
      <c r="J221" s="1" t="n">
        <f aca="false">SQRT(G221^2+H221^2+I221^2)</f>
        <v>80.8195291284558</v>
      </c>
      <c r="K221" s="1" t="n">
        <f aca="false">IF(D221&gt;=hwind,SQRT((G221-vxw)^2+(H221-vyw)^2+I221^2),J221)</f>
        <v>53.1541809400154</v>
      </c>
      <c r="L221" s="1" t="n">
        <f aca="false">J221/1.467</f>
        <v>55.0917035640462</v>
      </c>
      <c r="M221" s="70" t="n">
        <f aca="false">cd0+cdspin*(spin/1000)*EXP(-A221/(tau*146.7/K221))</f>
        <v>0.354642965341518</v>
      </c>
      <c r="N221" s="71" t="n">
        <f aca="false">(romega/K221)*EXP(-A221/(tau*146.7/K221))</f>
        <v>0.439652011993515</v>
      </c>
      <c r="O221" s="71" t="n">
        <f aca="false">cl2_*N221/(cl0+cl1_*N221)</f>
        <v>0.306090483395099</v>
      </c>
      <c r="P221" s="71" t="n">
        <f aca="false">IF(D221&gt;=hwind,vxw,0)</f>
        <v>0</v>
      </c>
      <c r="Q221" s="71" t="n">
        <f aca="false">IF(D221&gt;=hwind,vyw,0)</f>
        <v>29.34</v>
      </c>
      <c r="R221" s="70" t="n">
        <f aca="false">-const*$M221*$K221*(G221-P221)</f>
        <v>-0.372254506514393</v>
      </c>
      <c r="S221" s="70" t="n">
        <f aca="false">-const*$M221*$K221*(H221-Q221)</f>
        <v>-4.91397067619012</v>
      </c>
      <c r="T221" s="70" t="n">
        <f aca="false">-const*$M221*$K221*I221</f>
        <v>2.17395960986376</v>
      </c>
      <c r="U221" s="72" t="n">
        <f aca="false">omega*EXP(-A221/tau)*30/PI()</f>
        <v>1843.71495287447</v>
      </c>
      <c r="V221" s="70" t="n">
        <f aca="false">const*($O221/omega)*K221*(wy*I221-wz*(H221-Q221))</f>
        <v>1.53942786003722</v>
      </c>
      <c r="W221" s="70" t="n">
        <f aca="false">const*($O221/omega)*K221*(wz*(G221-P221)-wx*I221)</f>
        <v>1.52664582640599</v>
      </c>
      <c r="X221" s="70" t="n">
        <f aca="false">const*($O221/omega)*K221*(wx*(H221-Q221)-wy*(G221-P221))</f>
        <v>3.7143982554238</v>
      </c>
      <c r="Y221" s="70" t="n">
        <f aca="false">R221+V221</f>
        <v>1.16717335352283</v>
      </c>
      <c r="Z221" s="70" t="n">
        <f aca="false">S221+W221</f>
        <v>-3.38732484978413</v>
      </c>
      <c r="AA221" s="70" t="n">
        <f aca="false">T221+X221-32.174</f>
        <v>-26.2856421347124</v>
      </c>
      <c r="AB221" s="0" t="n">
        <f aca="false">IF(($D221-height)*($D222-height)&lt;0,1,0)</f>
        <v>0</v>
      </c>
    </row>
    <row r="222" customFormat="false" ht="12.75" hidden="false" customHeight="false" outlineLevel="0" collapsed="false">
      <c r="A222" s="0" t="n">
        <f aca="false">A221+dt</f>
        <v>1.9</v>
      </c>
      <c r="B222" s="70" t="n">
        <f aca="false">B221+G221*dt+0.5*Y221*dt*dt</f>
        <v>4.08697784409672</v>
      </c>
      <c r="C222" s="70" t="n">
        <f aca="false">C221+H221*dt+0.5*Z221*dt*dt</f>
        <v>157.862012563581</v>
      </c>
      <c r="D222" s="70" t="n">
        <f aca="false">D221+I221*dt+0.5*AA221*dt*dt</f>
        <v>11.020052120354</v>
      </c>
      <c r="E222" s="1" t="n">
        <f aca="false">SQRT(B222^2+C222^2)</f>
        <v>157.914908727841</v>
      </c>
      <c r="F222" s="1" t="n">
        <f aca="false">ATAN2(C222,B222)*180/PI()</f>
        <v>1.48303116398277</v>
      </c>
      <c r="G222" s="69" t="n">
        <f aca="false">G221+Y221*dt</f>
        <v>3.68525759292395</v>
      </c>
      <c r="H222" s="69" t="n">
        <f aca="false">H221+Z221*dt</f>
        <v>77.7995442215332</v>
      </c>
      <c r="I222" s="69" t="n">
        <f aca="false">I221+AA221*dt</f>
        <v>-21.7165316406394</v>
      </c>
      <c r="J222" s="1" t="n">
        <f aca="false">SQRT(G222^2+H222^2+I222^2)</f>
        <v>80.8576400292725</v>
      </c>
      <c r="K222" s="1" t="n">
        <f aca="false">IF(D222&gt;=hwind,SQRT((G222-vxw)^2+(H222-vyw)^2+I222^2),J222)</f>
        <v>53.2307833512135</v>
      </c>
      <c r="L222" s="1" t="n">
        <f aca="false">J222/1.467</f>
        <v>55.1176823648756</v>
      </c>
      <c r="M222" s="70" t="n">
        <f aca="false">cd0+cdspin*(spin/1000)*EXP(-A222/(tau*146.7/K222))</f>
        <v>0.354642940490577</v>
      </c>
      <c r="N222" s="71" t="n">
        <f aca="false">(romega/K222)*EXP(-A222/(tau*146.7/K222))</f>
        <v>0.439019122750024</v>
      </c>
      <c r="O222" s="71" t="n">
        <f aca="false">cl2_*N222/(cl0+cl1_*N222)</f>
        <v>0.305930653297233</v>
      </c>
      <c r="P222" s="71" t="n">
        <f aca="false">IF(D222&gt;=hwind,vxw,0)</f>
        <v>0</v>
      </c>
      <c r="Q222" s="71" t="n">
        <f aca="false">IF(D222&gt;=hwind,vyw,0)</f>
        <v>29.34</v>
      </c>
      <c r="R222" s="70" t="n">
        <f aca="false">-const*$M222*$K222*(G222-P222)</f>
        <v>-0.373975382899246</v>
      </c>
      <c r="S222" s="70" t="n">
        <f aca="false">-const*$M222*$K222*(H222-Q222)</f>
        <v>-4.91761461672805</v>
      </c>
      <c r="T222" s="70" t="n">
        <f aca="false">-const*$M222*$K222*I222</f>
        <v>2.20376677362953</v>
      </c>
      <c r="U222" s="72" t="n">
        <f aca="false">omega*EXP(-A222/tau)*30/PI()</f>
        <v>1843.71310916044</v>
      </c>
      <c r="V222" s="70" t="n">
        <f aca="false">const*($O222/omega)*K222*(wy*I222-wz*(H222-Q222))</f>
        <v>1.53593518462125</v>
      </c>
      <c r="W222" s="70" t="n">
        <f aca="false">const*($O222/omega)*K222*(wz*(G222-P222)-wx*I222)</f>
        <v>1.5480322829163</v>
      </c>
      <c r="X222" s="70" t="n">
        <f aca="false">const*($O222/omega)*K222*(wx*(H222-Q222)-wy*(G222-P222))</f>
        <v>3.7150156851351</v>
      </c>
      <c r="Y222" s="70" t="n">
        <f aca="false">R222+V222</f>
        <v>1.161959801722</v>
      </c>
      <c r="Z222" s="70" t="n">
        <f aca="false">S222+W222</f>
        <v>-3.36958233381174</v>
      </c>
      <c r="AA222" s="70" t="n">
        <f aca="false">T222+X222-32.174</f>
        <v>-26.2552175412354</v>
      </c>
      <c r="AB222" s="0" t="n">
        <f aca="false">IF(($D222-height)*($D223-height)&lt;0,1,0)</f>
        <v>0</v>
      </c>
    </row>
    <row r="223" customFormat="false" ht="12.75" hidden="false" customHeight="false" outlineLevel="0" collapsed="false">
      <c r="A223" s="0" t="n">
        <f aca="false">A222+dt</f>
        <v>1.91</v>
      </c>
      <c r="B223" s="70" t="n">
        <f aca="false">B222+G222*dt+0.5*Y222*dt*dt</f>
        <v>4.12388851801605</v>
      </c>
      <c r="C223" s="70" t="n">
        <f aca="false">C222+H222*dt+0.5*Z222*dt*dt</f>
        <v>158.639839526679</v>
      </c>
      <c r="D223" s="70" t="n">
        <f aca="false">D222+I222*dt+0.5*AA222*dt*dt</f>
        <v>10.8015740430706</v>
      </c>
      <c r="E223" s="1" t="n">
        <f aca="false">SQRT(B223^2+C223^2)</f>
        <v>158.693431311947</v>
      </c>
      <c r="F223" s="1" t="n">
        <f aca="false">ATAN2(C223,B223)*180/PI()</f>
        <v>1.48908500382175</v>
      </c>
      <c r="G223" s="69" t="n">
        <f aca="false">G222+Y222*dt</f>
        <v>3.69687719094117</v>
      </c>
      <c r="H223" s="69" t="n">
        <f aca="false">H222+Z222*dt</f>
        <v>77.7658483981951</v>
      </c>
      <c r="I223" s="69" t="n">
        <f aca="false">I222+AA222*dt</f>
        <v>-21.9790838160518</v>
      </c>
      <c r="J223" s="1" t="n">
        <f aca="false">SQRT(G223^2+H223^2+I223^2)</f>
        <v>80.8966884578658</v>
      </c>
      <c r="K223" s="1" t="n">
        <f aca="false">IF(D223&gt;=hwind,SQRT((G223-vxw)^2+(H223-vyw)^2+I223^2),J223)</f>
        <v>53.3086280018808</v>
      </c>
      <c r="L223" s="1" t="n">
        <f aca="false">J223/1.467</f>
        <v>55.144300243944</v>
      </c>
      <c r="M223" s="70" t="n">
        <f aca="false">cd0+cdspin*(spin/1000)*EXP(-A223/(tau*146.7/K223))</f>
        <v>0.354642915496333</v>
      </c>
      <c r="N223" s="71" t="n">
        <f aca="false">(romega/K223)*EXP(-A223/(tau*146.7/K223))</f>
        <v>0.438377835594001</v>
      </c>
      <c r="O223" s="71" t="n">
        <f aca="false">cl2_*N223/(cl0+cl1_*N223)</f>
        <v>0.305768402572018</v>
      </c>
      <c r="P223" s="71" t="n">
        <f aca="false">IF(D223&gt;=hwind,vxw,0)</f>
        <v>0</v>
      </c>
      <c r="Q223" s="71" t="n">
        <f aca="false">IF(D223&gt;=hwind,vyw,0)</f>
        <v>29.34</v>
      </c>
      <c r="R223" s="70" t="n">
        <f aca="false">-const*$M223*$K223*(G223-P223)</f>
        <v>-0.375703124504613</v>
      </c>
      <c r="S223" s="70" t="n">
        <f aca="false">-const*$M223*$K223*(H223-Q223)</f>
        <v>-4.9213813741421</v>
      </c>
      <c r="T223" s="70" t="n">
        <f aca="false">-const*$M223*$K223*I223</f>
        <v>2.23367183623895</v>
      </c>
      <c r="U223" s="72" t="n">
        <f aca="false">omega*EXP(-A223/tau)*30/PI()</f>
        <v>1843.71126544825</v>
      </c>
      <c r="V223" s="70" t="n">
        <f aca="false">const*($O223/omega)*K223*(wy*I223-wz*(H223-Q223))</f>
        <v>1.53246570800781</v>
      </c>
      <c r="W223" s="70" t="n">
        <f aca="false">const*($O223/omega)*K223*(wz*(G223-P223)-wx*I223)</f>
        <v>1.569455508428</v>
      </c>
      <c r="X223" s="70" t="n">
        <f aca="false">const*($O223/omega)*K223*(wx*(H223-Q223)-wy*(G223-P223))</f>
        <v>3.71569409917971</v>
      </c>
      <c r="Y223" s="70" t="n">
        <f aca="false">R223+V223</f>
        <v>1.1567625835032</v>
      </c>
      <c r="Z223" s="70" t="n">
        <f aca="false">S223+W223</f>
        <v>-3.35192586571411</v>
      </c>
      <c r="AA223" s="70" t="n">
        <f aca="false">T223+X223-32.174</f>
        <v>-26.2246340645813</v>
      </c>
      <c r="AB223" s="0" t="n">
        <f aca="false">IF(($D223-height)*($D224-height)&lt;0,1,0)</f>
        <v>0</v>
      </c>
    </row>
    <row r="224" customFormat="false" ht="12.75" hidden="false" customHeight="false" outlineLevel="0" collapsed="false">
      <c r="A224" s="0" t="n">
        <f aca="false">A223+dt</f>
        <v>1.92</v>
      </c>
      <c r="B224" s="70" t="n">
        <f aca="false">B223+G223*dt+0.5*Y223*dt*dt</f>
        <v>4.16091512805463</v>
      </c>
      <c r="C224" s="70" t="n">
        <f aca="false">C223+H223*dt+0.5*Z223*dt*dt</f>
        <v>159.417330414368</v>
      </c>
      <c r="D224" s="70" t="n">
        <f aca="false">D223+I223*dt+0.5*AA223*dt*dt</f>
        <v>10.5804719732068</v>
      </c>
      <c r="E224" s="1" t="n">
        <f aca="false">SQRT(B224^2+C224^2)</f>
        <v>159.471622714346</v>
      </c>
      <c r="F224" s="1" t="n">
        <f aca="false">ATAN2(C224,B224)*180/PI()</f>
        <v>1.49512452574306</v>
      </c>
      <c r="G224" s="69" t="n">
        <f aca="false">G223+Y223*dt</f>
        <v>3.7084448167762</v>
      </c>
      <c r="H224" s="69" t="n">
        <f aca="false">H223+Z223*dt</f>
        <v>77.732329139538</v>
      </c>
      <c r="I224" s="69" t="n">
        <f aca="false">I223+AA223*dt</f>
        <v>-22.2413301566976</v>
      </c>
      <c r="J224" s="1" t="n">
        <f aca="false">SQRT(G224^2+H224^2+I224^2)</f>
        <v>80.9366685968466</v>
      </c>
      <c r="K224" s="1" t="n">
        <f aca="false">IF(D224&gt;=hwind,SQRT((G224-vxw)^2+(H224-vyw)^2+I224^2),J224)</f>
        <v>53.3877031688729</v>
      </c>
      <c r="L224" s="1" t="n">
        <f aca="false">J224/1.467</f>
        <v>55.1715532357509</v>
      </c>
      <c r="M224" s="70" t="n">
        <f aca="false">cd0+cdspin*(spin/1000)*EXP(-A224/(tau*146.7/K224))</f>
        <v>0.354642890358245</v>
      </c>
      <c r="N224" s="71" t="n">
        <f aca="false">(romega/K224)*EXP(-A224/(tau*146.7/K224))</f>
        <v>0.43772832813956</v>
      </c>
      <c r="O224" s="71" t="n">
        <f aca="false">cl2_*N224/(cl0+cl1_*N224)</f>
        <v>0.305603763566866</v>
      </c>
      <c r="P224" s="71" t="n">
        <f aca="false">IF(D224&gt;=hwind,vxw,0)</f>
        <v>0</v>
      </c>
      <c r="Q224" s="71" t="n">
        <f aca="false">IF(D224&gt;=hwind,vyw,0)</f>
        <v>29.34</v>
      </c>
      <c r="R224" s="70" t="n">
        <f aca="false">-const*$M224*$K224*(G224-P224)</f>
        <v>-0.377437724411983</v>
      </c>
      <c r="S224" s="70" t="n">
        <f aca="false">-const*$M224*$K224*(H224-Q224)</f>
        <v>-4.92526961889674</v>
      </c>
      <c r="T224" s="70" t="n">
        <f aca="false">-const*$M224*$K224*I224</f>
        <v>2.26367586872634</v>
      </c>
      <c r="U224" s="72" t="n">
        <f aca="false">omega*EXP(-A224/tau)*30/PI()</f>
        <v>1843.70942173791</v>
      </c>
      <c r="V224" s="70" t="n">
        <f aca="false">const*($O224/omega)*K224*(wy*I224-wz*(H224-Q224))</f>
        <v>1.52901896233763</v>
      </c>
      <c r="W224" s="70" t="n">
        <f aca="false">const*($O224/omega)*K224*(wz*(G224-P224)-wx*I224)</f>
        <v>1.59091584975969</v>
      </c>
      <c r="X224" s="70" t="n">
        <f aca="false">const*($O224/omega)*K224*(wx*(H224-Q224)-wy*(G224-P224))</f>
        <v>3.71643266379107</v>
      </c>
      <c r="Y224" s="70" t="n">
        <f aca="false">R224+V224</f>
        <v>1.15158123792564</v>
      </c>
      <c r="Z224" s="70" t="n">
        <f aca="false">S224+W224</f>
        <v>-3.33435376913705</v>
      </c>
      <c r="AA224" s="70" t="n">
        <f aca="false">T224+X224-32.174</f>
        <v>-26.1938914674826</v>
      </c>
      <c r="AB224" s="0" t="n">
        <f aca="false">IF(($D224-height)*($D225-height)&lt;0,1,0)</f>
        <v>0</v>
      </c>
    </row>
    <row r="225" customFormat="false" ht="12.75" hidden="false" customHeight="false" outlineLevel="0" collapsed="false">
      <c r="A225" s="0" t="n">
        <f aca="false">A224+dt</f>
        <v>1.93</v>
      </c>
      <c r="B225" s="70" t="n">
        <f aca="false">B224+G224*dt+0.5*Y224*dt*dt</f>
        <v>4.19805715528429</v>
      </c>
      <c r="C225" s="70" t="n">
        <f aca="false">C224+H224*dt+0.5*Z224*dt*dt</f>
        <v>160.194486988075</v>
      </c>
      <c r="D225" s="70" t="n">
        <f aca="false">D224+I224*dt+0.5*AA224*dt*dt</f>
        <v>10.3567489770665</v>
      </c>
      <c r="E225" s="1" t="n">
        <f aca="false">SQRT(B225^2+C225^2)</f>
        <v>160.249484695744</v>
      </c>
      <c r="F225" s="1" t="n">
        <f aca="false">ATAN2(C225,B225)*180/PI()</f>
        <v>1.50114977387336</v>
      </c>
      <c r="G225" s="69" t="n">
        <f aca="false">G224+Y224*dt</f>
        <v>3.71996062915545</v>
      </c>
      <c r="H225" s="69" t="n">
        <f aca="false">H224+Z224*dt</f>
        <v>77.6989856018466</v>
      </c>
      <c r="I225" s="69" t="n">
        <f aca="false">I224+AA224*dt</f>
        <v>-22.5032690713724</v>
      </c>
      <c r="J225" s="1" t="n">
        <f aca="false">SQRT(G225^2+H225^2+I225^2)</f>
        <v>80.9775746088818</v>
      </c>
      <c r="K225" s="1" t="n">
        <f aca="false">IF(D225&gt;=hwind,SQRT((G225-vxw)^2+(H225-vyw)^2+I225^2),J225)</f>
        <v>53.4679971050035</v>
      </c>
      <c r="L225" s="1" t="n">
        <f aca="false">J225/1.467</f>
        <v>55.199437361201</v>
      </c>
      <c r="M225" s="70" t="n">
        <f aca="false">cd0+cdspin*(spin/1000)*EXP(-A225/(tau*146.7/K225))</f>
        <v>0.354642865075791</v>
      </c>
      <c r="N225" s="71" t="n">
        <f aca="false">(romega/K225)*EXP(-A225/(tau*146.7/K225))</f>
        <v>0.437070777724108</v>
      </c>
      <c r="O225" s="71" t="n">
        <f aca="false">cl2_*N225/(cl0+cl1_*N225)</f>
        <v>0.305436768677956</v>
      </c>
      <c r="P225" s="71" t="n">
        <f aca="false">IF(D225&gt;=hwind,vxw,0)</f>
        <v>0</v>
      </c>
      <c r="Q225" s="71" t="n">
        <f aca="false">IF(D225&gt;=hwind,vyw,0)</f>
        <v>29.34</v>
      </c>
      <c r="R225" s="70" t="n">
        <f aca="false">-const*$M225*$K225*(G225-P225)</f>
        <v>-0.379179173392281</v>
      </c>
      <c r="S225" s="70" t="n">
        <f aca="false">-const*$M225*$K225*(H225-Q225)</f>
        <v>-4.92927802592373</v>
      </c>
      <c r="T225" s="70" t="n">
        <f aca="false">-const*$M225*$K225*I225</f>
        <v>2.29377991213963</v>
      </c>
      <c r="U225" s="72" t="n">
        <f aca="false">omega*EXP(-A225/tau)*30/PI()</f>
        <v>1843.70757802941</v>
      </c>
      <c r="V225" s="70" t="n">
        <f aca="false">const*($O225/omega)*K225*(wy*I225-wz*(H225-Q225))</f>
        <v>1.52559448448638</v>
      </c>
      <c r="W225" s="70" t="n">
        <f aca="false">const*($O225/omega)*K225*(wz*(G225-P225)-wx*I225)</f>
        <v>1.61241363616292</v>
      </c>
      <c r="X225" s="70" t="n">
        <f aca="false">const*($O225/omega)*K225*(wx*(H225-Q225)-wy*(G225-P225))</f>
        <v>3.71723054852439</v>
      </c>
      <c r="Y225" s="70" t="n">
        <f aca="false">R225+V225</f>
        <v>1.1464153110941</v>
      </c>
      <c r="Z225" s="70" t="n">
        <f aca="false">S225+W225</f>
        <v>-3.31686438976081</v>
      </c>
      <c r="AA225" s="70" t="n">
        <f aca="false">T225+X225-32.174</f>
        <v>-26.162989539336</v>
      </c>
      <c r="AB225" s="0" t="n">
        <f aca="false">IF(($D225-height)*($D226-height)&lt;0,1,0)</f>
        <v>0</v>
      </c>
    </row>
    <row r="226" customFormat="false" ht="12.75" hidden="false" customHeight="false" outlineLevel="0" collapsed="false">
      <c r="A226" s="0" t="n">
        <f aca="false">A225+dt</f>
        <v>1.94</v>
      </c>
      <c r="B226" s="70" t="n">
        <f aca="false">B225+G225*dt+0.5*Y225*dt*dt</f>
        <v>4.2353140823414</v>
      </c>
      <c r="C226" s="70" t="n">
        <f aca="false">C225+H225*dt+0.5*Z225*dt*dt</f>
        <v>160.971311000874</v>
      </c>
      <c r="D226" s="70" t="n">
        <f aca="false">D225+I225*dt+0.5*AA225*dt*dt</f>
        <v>10.1304081368758</v>
      </c>
      <c r="E226" s="1" t="n">
        <f aca="false">SQRT(B226^2+C226^2)</f>
        <v>161.027019008352</v>
      </c>
      <c r="F226" s="1" t="n">
        <f aca="false">ATAN2(C226,B226)*180/PI()</f>
        <v>1.50716079168252</v>
      </c>
      <c r="G226" s="69" t="n">
        <f aca="false">G225+Y225*dt</f>
        <v>3.7314247822664</v>
      </c>
      <c r="H226" s="69" t="n">
        <f aca="false">H225+Z225*dt</f>
        <v>77.665816957949</v>
      </c>
      <c r="I226" s="69" t="n">
        <f aca="false">I225+AA225*dt</f>
        <v>-22.7648989667658</v>
      </c>
      <c r="J226" s="1" t="n">
        <f aca="false">SQRT(G226^2+H226^2+I226^2)</f>
        <v>81.019400637245</v>
      </c>
      <c r="K226" s="1" t="n">
        <f aca="false">IF(D226&gt;=hwind,SQRT((G226-vxw)^2+(H226-vyw)^2+I226^2),J226)</f>
        <v>53.549498041774</v>
      </c>
      <c r="L226" s="1" t="n">
        <f aca="false">J226/1.467</f>
        <v>55.2279486279788</v>
      </c>
      <c r="M226" s="70" t="n">
        <f aca="false">cd0+cdspin*(spin/1000)*EXP(-A226/(tau*146.7/K226))</f>
        <v>0.354642839648466</v>
      </c>
      <c r="N226" s="71" t="n">
        <f aca="false">(romega/K226)*EXP(-A226/(tau*146.7/K226))</f>
        <v>0.436405361328287</v>
      </c>
      <c r="O226" s="71" t="n">
        <f aca="false">cl2_*N226/(cl0+cl1_*N226)</f>
        <v>0.305267450339709</v>
      </c>
      <c r="P226" s="71" t="n">
        <f aca="false">IF(D226&gt;=hwind,vxw,0)</f>
        <v>0</v>
      </c>
      <c r="Q226" s="71" t="n">
        <f aca="false">IF(D226&gt;=hwind,vyw,0)</f>
        <v>29.34</v>
      </c>
      <c r="R226" s="70" t="n">
        <f aca="false">-const*$M226*$K226*(G226-P226)</f>
        <v>-0.380927459941687</v>
      </c>
      <c r="S226" s="70" t="n">
        <f aca="false">-const*$M226*$K226*(H226-Q226)</f>
        <v>-4.93340527481232</v>
      </c>
      <c r="T226" s="70" t="n">
        <f aca="false">-const*$M226*$K226*I226</f>
        <v>2.32398497765569</v>
      </c>
      <c r="U226" s="72" t="n">
        <f aca="false">omega*EXP(-A226/tau)*30/PI()</f>
        <v>1843.70573432275</v>
      </c>
      <c r="V226" s="70" t="n">
        <f aca="false">const*($O226/omega)*K226*(wy*I226-wz*(H226-Q226))</f>
        <v>1.52219181613268</v>
      </c>
      <c r="W226" s="70" t="n">
        <f aca="false">const*($O226/omega)*K226*(wz*(G226-P226)-wx*I226)</f>
        <v>1.63394917943367</v>
      </c>
      <c r="X226" s="70" t="n">
        <f aca="false">const*($O226/omega)*K226*(wx*(H226-Q226)-wy*(G226-P226))</f>
        <v>3.71808692643665</v>
      </c>
      <c r="Y226" s="70" t="n">
        <f aca="false">R226+V226</f>
        <v>1.14126435619099</v>
      </c>
      <c r="Z226" s="70" t="n">
        <f aca="false">S226+W226</f>
        <v>-3.29945609537865</v>
      </c>
      <c r="AA226" s="70" t="n">
        <f aca="false">T226+X226-32.174</f>
        <v>-26.1319280959077</v>
      </c>
      <c r="AB226" s="0" t="n">
        <f aca="false">IF(($D226-height)*($D227-height)&lt;0,1,0)</f>
        <v>0</v>
      </c>
    </row>
    <row r="227" customFormat="false" ht="12.75" hidden="false" customHeight="false" outlineLevel="0" collapsed="false">
      <c r="A227" s="0" t="n">
        <f aca="false">A226+dt</f>
        <v>1.95</v>
      </c>
      <c r="B227" s="70" t="n">
        <f aca="false">B226+G226*dt+0.5*Y226*dt*dt</f>
        <v>4.27268539338188</v>
      </c>
      <c r="C227" s="70" t="n">
        <f aca="false">C226+H226*dt+0.5*Z226*dt*dt</f>
        <v>161.747804197649</v>
      </c>
      <c r="D227" s="70" t="n">
        <f aca="false">D226+I226*dt+0.5*AA226*dt*dt</f>
        <v>9.90145255080333</v>
      </c>
      <c r="E227" s="1" t="n">
        <f aca="false">SQRT(B227^2+C227^2)</f>
        <v>161.804227396047</v>
      </c>
      <c r="F227" s="1" t="n">
        <f aca="false">ATAN2(C227,B227)*180/PI()</f>
        <v>1.51315762198591</v>
      </c>
      <c r="G227" s="69" t="n">
        <f aca="false">G226+Y226*dt</f>
        <v>3.74283742582831</v>
      </c>
      <c r="H227" s="69" t="n">
        <f aca="false">H226+Z226*dt</f>
        <v>77.6328223969952</v>
      </c>
      <c r="I227" s="69" t="n">
        <f aca="false">I226+AA226*dt</f>
        <v>-23.0262182477249</v>
      </c>
      <c r="J227" s="1" t="n">
        <f aca="false">SQRT(G227^2+H227^2+I227^2)</f>
        <v>81.0621408063681</v>
      </c>
      <c r="K227" s="1" t="n">
        <f aca="false">IF(D227&gt;=hwind,SQRT((G227-vxw)^2+(H227-vyw)^2+I227^2),J227)</f>
        <v>53.6321941920687</v>
      </c>
      <c r="L227" s="1" t="n">
        <f aca="false">J227/1.467</f>
        <v>55.2570830309257</v>
      </c>
      <c r="M227" s="70" t="n">
        <f aca="false">cd0+cdspin*(spin/1000)*EXP(-A227/(tau*146.7/K227))</f>
        <v>0.354642814075785</v>
      </c>
      <c r="N227" s="71" t="n">
        <f aca="false">(romega/K227)*EXP(-A227/(tau*146.7/K227))</f>
        <v>0.435732255497965</v>
      </c>
      <c r="O227" s="71" t="n">
        <f aca="false">cl2_*N227/(cl0+cl1_*N227)</f>
        <v>0.305095841014432</v>
      </c>
      <c r="P227" s="71" t="n">
        <f aca="false">IF(D227&gt;=hwind,vxw,0)</f>
        <v>0</v>
      </c>
      <c r="Q227" s="71" t="n">
        <f aca="false">IF(D227&gt;=hwind,vyw,0)</f>
        <v>29.34</v>
      </c>
      <c r="R227" s="70" t="n">
        <f aca="false">-const*$M227*$K227*(G227-P227)</f>
        <v>-0.382682570317467</v>
      </c>
      <c r="S227" s="70" t="n">
        <f aca="false">-const*$M227*$K227*(H227-Q227)</f>
        <v>-4.93765004999574</v>
      </c>
      <c r="T227" s="70" t="n">
        <f aca="false">-const*$M227*$K227*I227</f>
        <v>2.35429204670311</v>
      </c>
      <c r="U227" s="72" t="n">
        <f aca="false">omega*EXP(-A227/tau)*30/PI()</f>
        <v>1843.70389061794</v>
      </c>
      <c r="V227" s="70" t="n">
        <f aca="false">const*($O227/omega)*K227*(wy*I227-wz*(H227-Q227))</f>
        <v>1.51881050382278</v>
      </c>
      <c r="W227" s="70" t="n">
        <f aca="false">const*($O227/omega)*K227*(wz*(G227-P227)-wx*I227)</f>
        <v>1.65552277403011</v>
      </c>
      <c r="X227" s="70" t="n">
        <f aca="false">const*($O227/omega)*K227*(wx*(H227-Q227)-wy*(G227-P227))</f>
        <v>3.71900097426234</v>
      </c>
      <c r="Y227" s="70" t="n">
        <f aca="false">R227+V227</f>
        <v>1.13612793350532</v>
      </c>
      <c r="Z227" s="70" t="n">
        <f aca="false">S227+W227</f>
        <v>-3.28212727596563</v>
      </c>
      <c r="AA227" s="70" t="n">
        <f aca="false">T227+X227-32.174</f>
        <v>-26.1007069790346</v>
      </c>
      <c r="AB227" s="0" t="n">
        <f aca="false">IF(($D227-height)*($D228-height)&lt;0,1,0)</f>
        <v>0</v>
      </c>
    </row>
    <row r="228" customFormat="false" ht="12.75" hidden="false" customHeight="false" outlineLevel="0" collapsed="false">
      <c r="A228" s="0" t="n">
        <f aca="false">A227+dt</f>
        <v>1.96</v>
      </c>
      <c r="B228" s="70" t="n">
        <f aca="false">B227+G227*dt+0.5*Y227*dt*dt</f>
        <v>4.31017057403683</v>
      </c>
      <c r="C228" s="70" t="n">
        <f aca="false">C227+H227*dt+0.5*Z227*dt*dt</f>
        <v>162.523968315255</v>
      </c>
      <c r="D228" s="70" t="n">
        <f aca="false">D227+I227*dt+0.5*AA227*dt*dt</f>
        <v>9.66988533297712</v>
      </c>
      <c r="E228" s="1" t="n">
        <f aca="false">SQRT(B228^2+C228^2)</f>
        <v>162.581111594537</v>
      </c>
      <c r="F228" s="1" t="n">
        <f aca="false">ATAN2(C228,B228)*180/PI()</f>
        <v>1.51914030694683</v>
      </c>
      <c r="G228" s="69" t="n">
        <f aca="false">G227+Y227*dt</f>
        <v>3.75419870516336</v>
      </c>
      <c r="H228" s="69" t="n">
        <f aca="false">H227+Z227*dt</f>
        <v>77.6000011242356</v>
      </c>
      <c r="I228" s="69" t="n">
        <f aca="false">I227+AA227*dt</f>
        <v>-23.2872253175152</v>
      </c>
      <c r="J228" s="1" t="n">
        <f aca="false">SQRT(G228^2+H228^2+I228^2)</f>
        <v>81.1057892223973</v>
      </c>
      <c r="K228" s="1" t="n">
        <f aca="false">IF(D228&gt;=hwind,SQRT((G228-vxw)^2+(H228-vyw)^2+I228^2),J228)</f>
        <v>53.7160737528143</v>
      </c>
      <c r="L228" s="1" t="n">
        <f aca="false">J228/1.467</f>
        <v>55.286836552418</v>
      </c>
      <c r="M228" s="70" t="n">
        <f aca="false">cd0+cdspin*(spin/1000)*EXP(-A228/(tau*146.7/K228))</f>
        <v>0.354642788357282</v>
      </c>
      <c r="N228" s="71" t="n">
        <f aca="false">(romega/K228)*EXP(-A228/(tau*146.7/K228))</f>
        <v>0.435051636268292</v>
      </c>
      <c r="O228" s="71" t="n">
        <f aca="false">cl2_*N228/(cl0+cl1_*N228)</f>
        <v>0.304921973182128</v>
      </c>
      <c r="P228" s="71" t="n">
        <f aca="false">IF(D228&gt;=hwind,vxw,0)</f>
        <v>0</v>
      </c>
      <c r="Q228" s="71" t="n">
        <f aca="false">IF(D228&gt;=hwind,vyw,0)</f>
        <v>29.34</v>
      </c>
      <c r="R228" s="70" t="n">
        <f aca="false">-const*$M228*$K228*(G228-P228)</f>
        <v>-0.384444488573793</v>
      </c>
      <c r="S228" s="70" t="n">
        <f aca="false">-const*$M228*$K228*(H228-Q228)</f>
        <v>-4.942011040934</v>
      </c>
      <c r="T228" s="70" t="n">
        <f aca="false">-const*$M228*$K228*I228</f>
        <v>2.38470207109223</v>
      </c>
      <c r="U228" s="72" t="n">
        <f aca="false">omega*EXP(-A228/tau)*30/PI()</f>
        <v>1843.70204691497</v>
      </c>
      <c r="V228" s="70" t="n">
        <f aca="false">const*($O228/omega)*K228*(wy*I228-wz*(H228-Q228))</f>
        <v>1.51545009903233</v>
      </c>
      <c r="W228" s="70" t="n">
        <f aca="false">const*($O228/omega)*K228*(wz*(G228-P228)-wx*I228)</f>
        <v>1.67713469719611</v>
      </c>
      <c r="X228" s="70" t="n">
        <f aca="false">const*($O228/omega)*K228*(wx*(H228-Q228)-wy*(G228-P228))</f>
        <v>3.71997187258498</v>
      </c>
      <c r="Y228" s="70" t="n">
        <f aca="false">R228+V228</f>
        <v>1.13100561045854</v>
      </c>
      <c r="Z228" s="70" t="n">
        <f aca="false">S228+W228</f>
        <v>-3.26487634373789</v>
      </c>
      <c r="AA228" s="70" t="n">
        <f aca="false">T228+X228-32.174</f>
        <v>-26.0693260563228</v>
      </c>
      <c r="AB228" s="0" t="n">
        <f aca="false">IF(($D228-height)*($D229-height)&lt;0,1,0)</f>
        <v>0</v>
      </c>
    </row>
    <row r="229" customFormat="false" ht="12.75" hidden="false" customHeight="false" outlineLevel="0" collapsed="false">
      <c r="A229" s="0" t="n">
        <f aca="false">A228+dt</f>
        <v>1.97</v>
      </c>
      <c r="B229" s="70" t="n">
        <f aca="false">B228+G228*dt+0.5*Y228*dt*dt</f>
        <v>4.34776911136899</v>
      </c>
      <c r="C229" s="70" t="n">
        <f aca="false">C228+H228*dt+0.5*Z228*dt*dt</f>
        <v>163.29980508268</v>
      </c>
      <c r="D229" s="70" t="n">
        <f aca="false">D228+I228*dt+0.5*AA228*dt*dt</f>
        <v>9.43570961349916</v>
      </c>
      <c r="E229" s="1" t="n">
        <f aca="false">SQRT(B229^2+C229^2)</f>
        <v>163.357673331518</v>
      </c>
      <c r="F229" s="1" t="n">
        <f aca="false">ATAN2(C229,B229)*180/PI()</f>
        <v>1.52510888807904</v>
      </c>
      <c r="G229" s="69" t="n">
        <f aca="false">G228+Y228*dt</f>
        <v>3.76550876126794</v>
      </c>
      <c r="H229" s="69" t="n">
        <f aca="false">H228+Z228*dt</f>
        <v>77.5673523607982</v>
      </c>
      <c r="I229" s="69" t="n">
        <f aca="false">I228+AA228*dt</f>
        <v>-23.5479185780784</v>
      </c>
      <c r="J229" s="1" t="n">
        <f aca="false">SQRT(G229^2+H229^2+I229^2)</f>
        <v>81.1503399737501</v>
      </c>
      <c r="K229" s="1" t="n">
        <f aca="false">IF(D229&gt;=hwind,SQRT((G229-vxw)^2+(H229-vyw)^2+I229^2),J229)</f>
        <v>53.8011249076038</v>
      </c>
      <c r="L229" s="1" t="n">
        <f aca="false">J229/1.467</f>
        <v>55.3172051627472</v>
      </c>
      <c r="M229" s="70" t="n">
        <f aca="false">cd0+cdspin*(spin/1000)*EXP(-A229/(tau*146.7/K229))</f>
        <v>0.354642762492507</v>
      </c>
      <c r="N229" s="71" t="n">
        <f aca="false">(romega/K229)*EXP(-A229/(tau*146.7/K229))</f>
        <v>0.434363679089856</v>
      </c>
      <c r="O229" s="71" t="n">
        <f aca="false">cl2_*N229/(cl0+cl1_*N229)</f>
        <v>0.304745879330483</v>
      </c>
      <c r="P229" s="71" t="n">
        <f aca="false">IF(D229&gt;=hwind,vxw,0)</f>
        <v>0</v>
      </c>
      <c r="Q229" s="71" t="n">
        <f aca="false">IF(D229&gt;=hwind,vyw,0)</f>
        <v>29.34</v>
      </c>
      <c r="R229" s="70" t="n">
        <f aca="false">-const*$M229*$K229*(G229-P229)</f>
        <v>-0.386213196597568</v>
      </c>
      <c r="S229" s="70" t="n">
        <f aca="false">-const*$M229*$K229*(H229-Q229)</f>
        <v>-4.94648694229283</v>
      </c>
      <c r="T229" s="70" t="n">
        <f aca="false">-const*$M229*$K229*I229</f>
        <v>2.41521597315221</v>
      </c>
      <c r="U229" s="72" t="n">
        <f aca="false">omega*EXP(-A229/tau)*30/PI()</f>
        <v>1843.70020321385</v>
      </c>
      <c r="V229" s="70" t="n">
        <f aca="false">const*($O229/omega)*K229*(wy*I229-wz*(H229-Q229))</f>
        <v>1.51211015822483</v>
      </c>
      <c r="W229" s="70" t="n">
        <f aca="false">const*($O229/omega)*K229*(wz*(G229-P229)-wx*I229)</f>
        <v>1.69878520909044</v>
      </c>
      <c r="X229" s="70" t="n">
        <f aca="false">const*($O229/omega)*K229*(wx*(H229-Q229)-wy*(G229-P229))</f>
        <v>3.72099880600423</v>
      </c>
      <c r="Y229" s="70" t="n">
        <f aca="false">R229+V229</f>
        <v>1.12589696162726</v>
      </c>
      <c r="Z229" s="70" t="n">
        <f aca="false">S229+W229</f>
        <v>-3.24770173320239</v>
      </c>
      <c r="AA229" s="70" t="n">
        <f aca="false">T229+X229-32.174</f>
        <v>-26.0377852208436</v>
      </c>
      <c r="AB229" s="0" t="n">
        <f aca="false">IF(($D229-height)*($D230-height)&lt;0,1,0)</f>
        <v>0</v>
      </c>
    </row>
    <row r="230" customFormat="false" ht="12.75" hidden="false" customHeight="false" outlineLevel="0" collapsed="false">
      <c r="A230" s="0" t="n">
        <f aca="false">A229+dt</f>
        <v>1.98</v>
      </c>
      <c r="B230" s="70" t="n">
        <f aca="false">B229+G229*dt+0.5*Y229*dt*dt</f>
        <v>4.38548049382975</v>
      </c>
      <c r="C230" s="70" t="n">
        <f aca="false">C229+H229*dt+0.5*Z229*dt*dt</f>
        <v>164.075316221201</v>
      </c>
      <c r="D230" s="70" t="n">
        <f aca="false">D229+I229*dt+0.5*AA229*dt*dt</f>
        <v>9.19892853845733</v>
      </c>
      <c r="E230" s="1" t="n">
        <f aca="false">SQRT(B230^2+C230^2)</f>
        <v>164.133914326836</v>
      </c>
      <c r="F230" s="1" t="n">
        <f aca="false">ATAN2(C230,B230)*180/PI()</f>
        <v>1.53106340624951</v>
      </c>
      <c r="G230" s="69" t="n">
        <f aca="false">G229+Y229*dt</f>
        <v>3.77676773088422</v>
      </c>
      <c r="H230" s="69" t="n">
        <f aca="false">H229+Z229*dt</f>
        <v>77.5348753434662</v>
      </c>
      <c r="I230" s="69" t="n">
        <f aca="false">I229+AA229*dt</f>
        <v>-23.8082964302869</v>
      </c>
      <c r="J230" s="1" t="n">
        <f aca="false">SQRT(G230^2+H230^2+I230^2)</f>
        <v>81.1957871316751</v>
      </c>
      <c r="K230" s="1" t="n">
        <f aca="false">IF(D230&gt;=hwind,SQRT((G230-vxw)^2+(H230-vyw)^2+I230^2),J230)</f>
        <v>53.8873358292809</v>
      </c>
      <c r="L230" s="1" t="n">
        <f aca="false">J230/1.467</f>
        <v>55.3481848205011</v>
      </c>
      <c r="M230" s="70" t="n">
        <f aca="false">cd0+cdspin*(spin/1000)*EXP(-A230/(tau*146.7/K230))</f>
        <v>0.354642736481032</v>
      </c>
      <c r="N230" s="71" t="n">
        <f aca="false">(romega/K230)*EXP(-A230/(tau*146.7/K230))</f>
        <v>0.433668558756965</v>
      </c>
      <c r="O230" s="71" t="n">
        <f aca="false">cl2_*N230/(cl0+cl1_*N230)</f>
        <v>0.304567591945035</v>
      </c>
      <c r="P230" s="71" t="n">
        <f aca="false">IF(D230&gt;=hwind,vxw,0)</f>
        <v>0</v>
      </c>
      <c r="Q230" s="71" t="n">
        <f aca="false">IF(D230&gt;=hwind,vyw,0)</f>
        <v>29.34</v>
      </c>
      <c r="R230" s="70" t="n">
        <f aca="false">-const*$M230*$K230*(G230-P230)</f>
        <v>-0.3879886741442</v>
      </c>
      <c r="S230" s="70" t="n">
        <f aca="false">-const*$M230*$K230*(H230-Q230)</f>
        <v>-4.95107645411877</v>
      </c>
      <c r="T230" s="70" t="n">
        <f aca="false">-const*$M230*$K230*I230</f>
        <v>2.44583464587494</v>
      </c>
      <c r="U230" s="72" t="n">
        <f aca="false">omega*EXP(-A230/tau)*30/PI()</f>
        <v>1843.69835951457</v>
      </c>
      <c r="V230" s="70" t="n">
        <f aca="false">const*($O230/omega)*K230*(wy*I230-wz*(H230-Q230))</f>
        <v>1.50879024290709</v>
      </c>
      <c r="W230" s="70" t="n">
        <f aca="false">const*($O230/omega)*K230*(wz*(G230-P230)-wx*I230)</f>
        <v>1.7204745529215</v>
      </c>
      <c r="X230" s="70" t="n">
        <f aca="false">const*($O230/omega)*K230*(wx*(H230-Q230)-wy*(G230-P230))</f>
        <v>3.72208096329865</v>
      </c>
      <c r="Y230" s="70" t="n">
        <f aca="false">R230+V230</f>
        <v>1.12080156876289</v>
      </c>
      <c r="Z230" s="70" t="n">
        <f aca="false">S230+W230</f>
        <v>-3.23060190119727</v>
      </c>
      <c r="AA230" s="70" t="n">
        <f aca="false">T230+X230-32.174</f>
        <v>-26.0060843908264</v>
      </c>
      <c r="AB230" s="0" t="n">
        <f aca="false">IF(($D230-height)*($D231-height)&lt;0,1,0)</f>
        <v>0</v>
      </c>
    </row>
    <row r="231" customFormat="false" ht="12.75" hidden="false" customHeight="false" outlineLevel="0" collapsed="false">
      <c r="A231" s="0" t="n">
        <f aca="false">A230+dt</f>
        <v>1.99</v>
      </c>
      <c r="B231" s="70" t="n">
        <f aca="false">B230+G230*dt+0.5*Y230*dt*dt</f>
        <v>4.42330421121703</v>
      </c>
      <c r="C231" s="70" t="n">
        <f aca="false">C230+H230*dt+0.5*Z230*dt*dt</f>
        <v>164.850503444541</v>
      </c>
      <c r="D231" s="70" t="n">
        <f aca="false">D230+I230*dt+0.5*AA230*dt*dt</f>
        <v>8.95954526993492</v>
      </c>
      <c r="E231" s="1" t="n">
        <f aca="false">SQRT(B231^2+C231^2)</f>
        <v>164.909836292635</v>
      </c>
      <c r="F231" s="1" t="n">
        <f aca="false">ATAN2(C231,B231)*180/PI()</f>
        <v>1.53700390168116</v>
      </c>
      <c r="G231" s="69" t="n">
        <f aca="false">G230+Y230*dt</f>
        <v>3.78797574657185</v>
      </c>
      <c r="H231" s="69" t="n">
        <f aca="false">H230+Z230*dt</f>
        <v>77.5025693244542</v>
      </c>
      <c r="I231" s="69" t="n">
        <f aca="false">I230+AA230*dt</f>
        <v>-24.0683572741951</v>
      </c>
      <c r="J231" s="1" t="n">
        <f aca="false">SQRT(G231^2+H231^2+I231^2)</f>
        <v>81.2421247508135</v>
      </c>
      <c r="K231" s="1" t="n">
        <f aca="false">IF(D231&gt;=hwind,SQRT((G231-vxw)^2+(H231-vyw)^2+I231^2),J231)</f>
        <v>53.9746946824878</v>
      </c>
      <c r="L231" s="1" t="n">
        <f aca="false">J231/1.467</f>
        <v>55.3797714729472</v>
      </c>
      <c r="M231" s="70" t="n">
        <f aca="false">cd0+cdspin*(spin/1000)*EXP(-A231/(tau*146.7/K231))</f>
        <v>0.354642710322443</v>
      </c>
      <c r="N231" s="71" t="n">
        <f aca="false">(romega/K231)*EXP(-A231/(tau*146.7/K231))</f>
        <v>0.43296644933806</v>
      </c>
      <c r="O231" s="71" t="n">
        <f aca="false">cl2_*N231/(cl0+cl1_*N231)</f>
        <v>0.304387143499515</v>
      </c>
      <c r="P231" s="71" t="n">
        <f aca="false">IF(D231&gt;=hwind,vxw,0)</f>
        <v>0</v>
      </c>
      <c r="Q231" s="71" t="n">
        <f aca="false">IF(D231&gt;=hwind,vyw,0)</f>
        <v>29.34</v>
      </c>
      <c r="R231" s="70" t="n">
        <f aca="false">-const*$M231*$K231*(G231-P231)</f>
        <v>-0.389770898873352</v>
      </c>
      <c r="S231" s="70" t="n">
        <f aca="false">-const*$M231*$K231*(H231-Q231)</f>
        <v>-4.95577828201033</v>
      </c>
      <c r="T231" s="70" t="n">
        <f aca="false">-const*$M231*$K231*I231</f>
        <v>2.47655895306564</v>
      </c>
      <c r="U231" s="72" t="n">
        <f aca="false">omega*EXP(-A231/tau)*30/PI()</f>
        <v>1843.69651581713</v>
      </c>
      <c r="V231" s="70" t="n">
        <f aca="false">const*($O231/omega)*K231*(wy*I231-wz*(H231-Q231))</f>
        <v>1.50548991968158</v>
      </c>
      <c r="W231" s="70" t="n">
        <f aca="false">const*($O231/omega)*K231*(wz*(G231-P231)-wx*I231)</f>
        <v>1.74220295508726</v>
      </c>
      <c r="X231" s="70" t="n">
        <f aca="false">const*($O231/omega)*K231*(wx*(H231-Q231)-wy*(G231-P231))</f>
        <v>3.72321753758403</v>
      </c>
      <c r="Y231" s="70" t="n">
        <f aca="false">R231+V231</f>
        <v>1.11571902080822</v>
      </c>
      <c r="Z231" s="70" t="n">
        <f aca="false">S231+W231</f>
        <v>-3.21357532692307</v>
      </c>
      <c r="AA231" s="70" t="n">
        <f aca="false">T231+X231-32.174</f>
        <v>-25.9742235093503</v>
      </c>
      <c r="AB231" s="0" t="n">
        <f aca="false">IF(($D231-height)*($D232-height)&lt;0,1,0)</f>
        <v>0</v>
      </c>
    </row>
    <row r="232" customFormat="false" ht="12.75" hidden="false" customHeight="false" outlineLevel="0" collapsed="false">
      <c r="A232" s="0" t="n">
        <f aca="false">A231+dt</f>
        <v>2</v>
      </c>
      <c r="B232" s="70" t="n">
        <f aca="false">B231+G231*dt+0.5*Y231*dt*dt</f>
        <v>4.46123975463379</v>
      </c>
      <c r="C232" s="70" t="n">
        <f aca="false">C231+H231*dt+0.5*Z231*dt*dt</f>
        <v>165.625368459019</v>
      </c>
      <c r="D232" s="70" t="n">
        <f aca="false">D231+I231*dt+0.5*AA231*dt*dt</f>
        <v>8.7175629860175</v>
      </c>
      <c r="E232" s="1" t="n">
        <f aca="false">SQRT(B232^2+C232^2)</f>
        <v>165.685440933518</v>
      </c>
      <c r="F232" s="1" t="n">
        <f aca="false">ATAN2(C232,B232)*180/PI()</f>
        <v>1.5429304139558</v>
      </c>
      <c r="G232" s="69" t="n">
        <f aca="false">G231+Y231*dt</f>
        <v>3.79913293677993</v>
      </c>
      <c r="H232" s="69" t="n">
        <f aca="false">H231+Z231*dt</f>
        <v>77.470433571185</v>
      </c>
      <c r="I232" s="69" t="n">
        <f aca="false">I231+AA231*dt</f>
        <v>-24.3280995092886</v>
      </c>
      <c r="J232" s="1" t="n">
        <f aca="false">SQRT(G232^2+H232^2+I232^2)</f>
        <v>81.2893468697624</v>
      </c>
      <c r="K232" s="1" t="n">
        <f aca="false">IF(D232&gt;=hwind,SQRT((G232-vxw)^2+(H232-vyw)^2+I232^2),J232)</f>
        <v>54.0631896261719</v>
      </c>
      <c r="L232" s="1" t="n">
        <f aca="false">J232/1.467</f>
        <v>55.4119610564161</v>
      </c>
      <c r="M232" s="70" t="n">
        <f aca="false">cd0+cdspin*(spin/1000)*EXP(-A232/(tau*146.7/K232))</f>
        <v>0.354642684016346</v>
      </c>
      <c r="N232" s="71" t="n">
        <f aca="false">(romega/K232)*EXP(-A232/(tau*146.7/K232))</f>
        <v>0.432257524108285</v>
      </c>
      <c r="O232" s="71" t="n">
        <f aca="false">cl2_*N232/(cl0+cl1_*N232)</f>
        <v>0.304204566446382</v>
      </c>
      <c r="P232" s="71" t="n">
        <f aca="false">IF(D232&gt;=hwind,vxw,0)</f>
        <v>0</v>
      </c>
      <c r="Q232" s="71" t="n">
        <f aca="false">IF(D232&gt;=hwind,vyw,0)</f>
        <v>29.34</v>
      </c>
      <c r="R232" s="70" t="n">
        <f aca="false">-const*$M232*$K232*(G232-P232)</f>
        <v>-0.391559846384619</v>
      </c>
      <c r="S232" s="70" t="n">
        <f aca="false">-const*$M232*$K232*(H232-Q232)</f>
        <v>-4.96059113728507</v>
      </c>
      <c r="T232" s="70" t="n">
        <f aca="false">-const*$M232*$K232*I232</f>
        <v>2.5073897294999</v>
      </c>
      <c r="U232" s="72" t="n">
        <f aca="false">omega*EXP(-A232/tau)*30/PI()</f>
        <v>1843.69467212153</v>
      </c>
      <c r="V232" s="70" t="n">
        <f aca="false">const*($O232/omega)*K232*(wy*I232-wz*(H232-Q232))</f>
        <v>1.50220876029563</v>
      </c>
      <c r="W232" s="70" t="n">
        <f aca="false">const*($O232/omega)*K232*(wz*(G232-P232)-wx*I232)</f>
        <v>1.76397062532029</v>
      </c>
      <c r="X232" s="70" t="n">
        <f aca="false">const*($O232/omega)*K232*(wx*(H232-Q232)-wy*(G232-P232))</f>
        <v>3.72440772646723</v>
      </c>
      <c r="Y232" s="70" t="n">
        <f aca="false">R232+V232</f>
        <v>1.11064891391102</v>
      </c>
      <c r="Z232" s="70" t="n">
        <f aca="false">S232+W232</f>
        <v>-3.19662051196478</v>
      </c>
      <c r="AA232" s="70" t="n">
        <f aca="false">T232+X232-32.174</f>
        <v>-25.9422025440329</v>
      </c>
      <c r="AB232" s="0" t="n">
        <f aca="false">IF(($D232-height)*($D233-height)&lt;0,1,0)</f>
        <v>0</v>
      </c>
    </row>
    <row r="233" customFormat="false" ht="12.75" hidden="false" customHeight="false" outlineLevel="0" collapsed="false">
      <c r="A233" s="0" t="n">
        <f aca="false">A232+dt</f>
        <v>2.01</v>
      </c>
      <c r="B233" s="70" t="n">
        <f aca="false">B232+G232*dt+0.5*Y232*dt*dt</f>
        <v>4.49928661644729</v>
      </c>
      <c r="C233" s="70" t="n">
        <f aca="false">C232+H232*dt+0.5*Z232*dt*dt</f>
        <v>166.399912963705</v>
      </c>
      <c r="D233" s="70" t="n">
        <f aca="false">D232+I232*dt+0.5*AA232*dt*dt</f>
        <v>8.47298488079741</v>
      </c>
      <c r="E233" s="1" t="n">
        <f aca="false">SQRT(B233^2+C233^2)</f>
        <v>166.460729946692</v>
      </c>
      <c r="F233" s="1" t="n">
        <f aca="false">ATAN2(C233,B233)*180/PI()</f>
        <v>1.5488429820172</v>
      </c>
      <c r="G233" s="69" t="n">
        <f aca="false">G232+Y232*dt</f>
        <v>3.81023942591904</v>
      </c>
      <c r="H233" s="69" t="n">
        <f aca="false">H232+Z232*dt</f>
        <v>77.4384673660653</v>
      </c>
      <c r="I233" s="69" t="n">
        <f aca="false">I232+AA232*dt</f>
        <v>-24.587521534729</v>
      </c>
      <c r="J233" s="1" t="n">
        <f aca="false">SQRT(G233^2+H233^2+I233^2)</f>
        <v>81.3374475116398</v>
      </c>
      <c r="K233" s="1" t="n">
        <f aca="false">IF(D233&gt;=hwind,SQRT((G233-vxw)^2+(H233-vyw)^2+I233^2),J233)</f>
        <v>54.1528088160535</v>
      </c>
      <c r="L233" s="1" t="n">
        <f aca="false">J233/1.467</f>
        <v>55.444749496687</v>
      </c>
      <c r="M233" s="70" t="n">
        <f aca="false">cd0+cdspin*(spin/1000)*EXP(-A233/(tau*146.7/K233))</f>
        <v>0.354642657562364</v>
      </c>
      <c r="N233" s="71" t="n">
        <f aca="false">(romega/K233)*EXP(-A233/(tau*146.7/K233))</f>
        <v>0.431541955484218</v>
      </c>
      <c r="O233" s="71" t="n">
        <f aca="false">cl2_*N233/(cl0+cl1_*N233)</f>
        <v>0.304019893207542</v>
      </c>
      <c r="P233" s="71" t="n">
        <f aca="false">IF(D233&gt;=hwind,vxw,0)</f>
        <v>0</v>
      </c>
      <c r="Q233" s="71" t="n">
        <f aca="false">IF(D233&gt;=hwind,vyw,0)</f>
        <v>29.34</v>
      </c>
      <c r="R233" s="70" t="n">
        <f aca="false">-const*$M233*$K233*(G233-P233)</f>
        <v>-0.393355490253146</v>
      </c>
      <c r="S233" s="70" t="n">
        <f aca="false">-const*$M233*$K233*(H233-Q233)</f>
        <v>-4.96551373714267</v>
      </c>
      <c r="T233" s="70" t="n">
        <f aca="false">-const*$M233*$K233*I233</f>
        <v>2.53832778108696</v>
      </c>
      <c r="U233" s="72" t="n">
        <f aca="false">omega*EXP(-A233/tau)*30/PI()</f>
        <v>1843.69282842778</v>
      </c>
      <c r="V233" s="70" t="n">
        <f aca="false">const*($O233/omega)*K233*(wy*I233-wz*(H233-Q233))</f>
        <v>1.4989463416877</v>
      </c>
      <c r="W233" s="70" t="n">
        <f aca="false">const*($O233/omega)*K233*(wz*(G233-P233)-wx*I233)</f>
        <v>1.78577775683764</v>
      </c>
      <c r="X233" s="70" t="n">
        <f aca="false">const*($O233/omega)*K233*(wx*(H233-Q233)-wy*(G233-P233))</f>
        <v>3.72565073219552</v>
      </c>
      <c r="Y233" s="70" t="n">
        <f aca="false">R233+V233</f>
        <v>1.10559085143455</v>
      </c>
      <c r="Z233" s="70" t="n">
        <f aca="false">S233+W233</f>
        <v>-3.17973598030503</v>
      </c>
      <c r="AA233" s="70" t="n">
        <f aca="false">T233+X233-32.174</f>
        <v>-25.9100214867175</v>
      </c>
      <c r="AB233" s="0" t="n">
        <f aca="false">IF(($D233-height)*($D234-height)&lt;0,1,0)</f>
        <v>0</v>
      </c>
    </row>
    <row r="234" customFormat="false" ht="12.75" hidden="false" customHeight="false" outlineLevel="0" collapsed="false">
      <c r="A234" s="0" t="n">
        <f aca="false">A233+dt</f>
        <v>2.02</v>
      </c>
      <c r="B234" s="70" t="n">
        <f aca="false">B233+G233*dt+0.5*Y233*dt*dt</f>
        <v>4.53744429024905</v>
      </c>
      <c r="C234" s="70" t="n">
        <f aca="false">C233+H233*dt+0.5*Z233*dt*dt</f>
        <v>167.174138650567</v>
      </c>
      <c r="D234" s="70" t="n">
        <f aca="false">D233+I233*dt+0.5*AA233*dt*dt</f>
        <v>8.22581416437579</v>
      </c>
      <c r="E234" s="1" t="n">
        <f aca="false">SQRT(B234^2+C234^2)</f>
        <v>167.235705022122</v>
      </c>
      <c r="F234" s="1" t="n">
        <f aca="false">ATAN2(C234,B234)*180/PI()</f>
        <v>1.55474164417421</v>
      </c>
      <c r="G234" s="69" t="n">
        <f aca="false">G233+Y233*dt</f>
        <v>3.82129533443338</v>
      </c>
      <c r="H234" s="69" t="n">
        <f aca="false">H233+Z233*dt</f>
        <v>77.4066700062623</v>
      </c>
      <c r="I234" s="69" t="n">
        <f aca="false">I233+AA233*dt</f>
        <v>-24.8466217495962</v>
      </c>
      <c r="J234" s="1" t="n">
        <f aca="false">SQRT(G234^2+H234^2+I234^2)</f>
        <v>81.3864206846501</v>
      </c>
      <c r="K234" s="1" t="n">
        <f aca="false">IF(D234&gt;=hwind,SQRT((G234-vxw)^2+(H234-vyw)^2+I234^2),J234)</f>
        <v>54.243540407051</v>
      </c>
      <c r="L234" s="1" t="n">
        <f aca="false">J234/1.467</f>
        <v>55.478132709373</v>
      </c>
      <c r="M234" s="70" t="n">
        <f aca="false">cd0+cdspin*(spin/1000)*EXP(-A234/(tau*146.7/K234))</f>
        <v>0.354642630960137</v>
      </c>
      <c r="N234" s="71" t="n">
        <f aca="false">(romega/K234)*EXP(-A234/(tau*146.7/K234))</f>
        <v>0.430819914960782</v>
      </c>
      <c r="O234" s="71" t="n">
        <f aca="false">cl2_*N234/(cl0+cl1_*N234)</f>
        <v>0.303833156165261</v>
      </c>
      <c r="P234" s="71" t="n">
        <f aca="false">IF(D234&gt;=hwind,vxw,0)</f>
        <v>0</v>
      </c>
      <c r="Q234" s="71" t="n">
        <f aca="false">IF(D234&gt;=hwind,vyw,0)</f>
        <v>29.34</v>
      </c>
      <c r="R234" s="70" t="n">
        <f aca="false">-const*$M234*$K234*(G234-P234)</f>
        <v>-0.395157802065153</v>
      </c>
      <c r="S234" s="70" t="n">
        <f aca="false">-const*$M234*$K234*(H234-Q234)</f>
        <v>-4.97054480482388</v>
      </c>
      <c r="T234" s="70" t="n">
        <f aca="false">-const*$M234*$K234*I234</f>
        <v>2.56937388503903</v>
      </c>
      <c r="U234" s="72" t="n">
        <f aca="false">omega*EXP(-A234/tau)*30/PI()</f>
        <v>1843.69098473588</v>
      </c>
      <c r="V234" s="70" t="n">
        <f aca="false">const*($O234/omega)*K234*(wy*I234-wz*(H234-Q234))</f>
        <v>1.49570224603046</v>
      </c>
      <c r="W234" s="70" t="n">
        <f aca="false">const*($O234/omega)*K234*(wz*(G234-P234)-wx*I234)</f>
        <v>1.80762452649544</v>
      </c>
      <c r="X234" s="70" t="n">
        <f aca="false">const*($O234/omega)*K234*(wx*(H234-Q234)-wy*(G234-P234))</f>
        <v>3.7269457618014</v>
      </c>
      <c r="Y234" s="70" t="n">
        <f aca="false">R234+V234</f>
        <v>1.1005444439653</v>
      </c>
      <c r="Z234" s="70" t="n">
        <f aca="false">S234+W234</f>
        <v>-3.16292027832844</v>
      </c>
      <c r="AA234" s="70" t="n">
        <f aca="false">T234+X234-32.174</f>
        <v>-25.8776803531596</v>
      </c>
      <c r="AB234" s="0" t="n">
        <f aca="false">IF(($D234-height)*($D235-height)&lt;0,1,0)</f>
        <v>0</v>
      </c>
    </row>
    <row r="235" customFormat="false" ht="12.75" hidden="false" customHeight="false" outlineLevel="0" collapsed="false">
      <c r="A235" s="0" t="n">
        <f aca="false">A234+dt</f>
        <v>2.03</v>
      </c>
      <c r="B235" s="70" t="n">
        <f aca="false">B234+G234*dt+0.5*Y234*dt*dt</f>
        <v>4.57571227081558</v>
      </c>
      <c r="C235" s="70" t="n">
        <f aca="false">C234+H234*dt+0.5*Z234*dt*dt</f>
        <v>167.948047204616</v>
      </c>
      <c r="D235" s="70" t="n">
        <f aca="false">D234+I234*dt+0.5*AA234*dt*dt</f>
        <v>7.97605406286217</v>
      </c>
      <c r="E235" s="1" t="n">
        <f aca="false">SQRT(B235^2+C235^2)</f>
        <v>168.01036784267</v>
      </c>
      <c r="F235" s="1" t="n">
        <f aca="false">ATAN2(C235,B235)*180/PI()</f>
        <v>1.56062643810406</v>
      </c>
      <c r="G235" s="69" t="n">
        <f aca="false">G234+Y234*dt</f>
        <v>3.83230077887304</v>
      </c>
      <c r="H235" s="69" t="n">
        <f aca="false">H234+Z234*dt</f>
        <v>77.375040803479</v>
      </c>
      <c r="I235" s="69" t="n">
        <f aca="false">I234+AA234*dt</f>
        <v>-25.1053985531277</v>
      </c>
      <c r="J235" s="1" t="n">
        <f aca="false">SQRT(G235^2+H235^2+I235^2)</f>
        <v>81.4362603826525</v>
      </c>
      <c r="K235" s="1" t="n">
        <f aca="false">IF(D235&gt;=hwind,SQRT((G235-vxw)^2+(H235-vyw)^2+I235^2),J235)</f>
        <v>54.3353725556661</v>
      </c>
      <c r="L235" s="1" t="n">
        <f aca="false">J235/1.467</f>
        <v>55.5121066003085</v>
      </c>
      <c r="M235" s="70" t="n">
        <f aca="false">cd0+cdspin*(spin/1000)*EXP(-A235/(tau*146.7/K235))</f>
        <v>0.354642604209324</v>
      </c>
      <c r="N235" s="71" t="n">
        <f aca="false">(romega/K235)*EXP(-A235/(tau*146.7/K235))</f>
        <v>0.430091573050317</v>
      </c>
      <c r="O235" s="71" t="n">
        <f aca="false">cl2_*N235/(cl0+cl1_*N235)</f>
        <v>0.303644387653262</v>
      </c>
      <c r="P235" s="71" t="n">
        <f aca="false">IF(D235&gt;=hwind,vxw,0)</f>
        <v>0</v>
      </c>
      <c r="Q235" s="71" t="n">
        <f aca="false">IF(D235&gt;=hwind,vyw,0)</f>
        <v>29.34</v>
      </c>
      <c r="R235" s="70" t="n">
        <f aca="false">-const*$M235*$K235*(G235-P235)</f>
        <v>-0.396966751453368</v>
      </c>
      <c r="S235" s="70" t="n">
        <f aca="false">-const*$M235*$K235*(H235-Q235)</f>
        <v>-4.97568306976532</v>
      </c>
      <c r="T235" s="70" t="n">
        <f aca="false">-const*$M235*$K235*I235</f>
        <v>2.60052879004657</v>
      </c>
      <c r="U235" s="72" t="n">
        <f aca="false">omega*EXP(-A235/tau)*30/PI()</f>
        <v>1843.68914104581</v>
      </c>
      <c r="V235" s="70" t="n">
        <f aca="false">const*($O235/omega)*K235*(wy*I235-wz*(H235-Q235))</f>
        <v>1.49247606077098</v>
      </c>
      <c r="W235" s="70" t="n">
        <f aca="false">const*($O235/omega)*K235*(wz*(G235-P235)-wx*I235)</f>
        <v>1.82951109494787</v>
      </c>
      <c r="X235" s="70" t="n">
        <f aca="false">const*($O235/omega)*K235*(wx*(H235-Q235)-wy*(G235-P235))</f>
        <v>3.72829202724286</v>
      </c>
      <c r="Y235" s="70" t="n">
        <f aca="false">R235+V235</f>
        <v>1.09550930931761</v>
      </c>
      <c r="Z235" s="70" t="n">
        <f aca="false">S235+W235</f>
        <v>-3.14617197481745</v>
      </c>
      <c r="AA235" s="70" t="n">
        <f aca="false">T235+X235-32.174</f>
        <v>-25.8451791827106</v>
      </c>
      <c r="AB235" s="0" t="n">
        <f aca="false">IF(($D235-height)*($D236-height)&lt;0,1,0)</f>
        <v>0</v>
      </c>
    </row>
    <row r="236" customFormat="false" ht="12.75" hidden="false" customHeight="false" outlineLevel="0" collapsed="false">
      <c r="A236" s="0" t="n">
        <f aca="false">A235+dt</f>
        <v>2.04</v>
      </c>
      <c r="B236" s="70" t="n">
        <f aca="false">B235+G235*dt+0.5*Y235*dt*dt</f>
        <v>4.61409005406978</v>
      </c>
      <c r="C236" s="70" t="n">
        <f aca="false">C235+H235*dt+0.5*Z235*dt*dt</f>
        <v>168.721640304052</v>
      </c>
      <c r="D236" s="70" t="n">
        <f aca="false">D235+I235*dt+0.5*AA235*dt*dt</f>
        <v>7.72370781837175</v>
      </c>
      <c r="E236" s="1" t="n">
        <f aca="false">SQRT(B236^2+C236^2)</f>
        <v>168.784720084245</v>
      </c>
      <c r="F236" s="1" t="n">
        <f aca="false">ATAN2(C236,B236)*180/PI()</f>
        <v>1.56649740085572</v>
      </c>
      <c r="G236" s="69" t="n">
        <f aca="false">G235+Y235*dt</f>
        <v>3.84325587196621</v>
      </c>
      <c r="H236" s="69" t="n">
        <f aca="false">H235+Z235*dt</f>
        <v>77.3435790837308</v>
      </c>
      <c r="I236" s="69" t="n">
        <f aca="false">I235+AA235*dt</f>
        <v>-25.3638503449549</v>
      </c>
      <c r="J236" s="1" t="n">
        <f aca="false">SQRT(G236^2+H236^2+I236^2)</f>
        <v>81.486960585728</v>
      </c>
      <c r="K236" s="1" t="n">
        <f aca="false">IF(D236&gt;=hwind,SQRT((G236-vxw)^2+(H236-vyw)^2+I236^2),J236)</f>
        <v>54.4282934223246</v>
      </c>
      <c r="L236" s="1" t="n">
        <f aca="false">J236/1.467</f>
        <v>55.5466670659359</v>
      </c>
      <c r="M236" s="70" t="n">
        <f aca="false">cd0+cdspin*(spin/1000)*EXP(-A236/(tau*146.7/K236))</f>
        <v>0.354642577309599</v>
      </c>
      <c r="N236" s="71" t="n">
        <f aca="false">(romega/K236)*EXP(-A236/(tau*146.7/K236))</f>
        <v>0.429357099223844</v>
      </c>
      <c r="O236" s="71" t="n">
        <f aca="false">cl2_*N236/(cl0+cl1_*N236)</f>
        <v>0.303453619948029</v>
      </c>
      <c r="P236" s="71" t="n">
        <f aca="false">IF(D236&gt;=hwind,vxw,0)</f>
        <v>0</v>
      </c>
      <c r="Q236" s="71" t="n">
        <f aca="false">IF(D236&gt;=hwind,vyw,0)</f>
        <v>29.34</v>
      </c>
      <c r="R236" s="70" t="n">
        <f aca="false">-const*$M236*$K236*(G236-P236)</f>
        <v>-0.398782306132355</v>
      </c>
      <c r="S236" s="70" t="n">
        <f aca="false">-const*$M236*$K236*(H236-Q236)</f>
        <v>-4.98092726775006</v>
      </c>
      <c r="T236" s="70" t="n">
        <f aca="false">-const*$M236*$K236*I236</f>
        <v>2.63179321645903</v>
      </c>
      <c r="U236" s="72" t="n">
        <f aca="false">omega*EXP(-A236/tau)*30/PI()</f>
        <v>1843.6872973576</v>
      </c>
      <c r="V236" s="70" t="n">
        <f aca="false">const*($O236/omega)*K236*(wy*I236-wz*(H236-Q236))</f>
        <v>1.4892673786679</v>
      </c>
      <c r="W236" s="70" t="n">
        <f aca="false">const*($O236/omega)*K236*(wz*(G236-P236)-wx*I236)</f>
        <v>1.85143760681052</v>
      </c>
      <c r="X236" s="70" t="n">
        <f aca="false">const*($O236/omega)*K236*(wx*(H236-Q236)-wy*(G236-P236))</f>
        <v>3.72968874553906</v>
      </c>
      <c r="Y236" s="70" t="n">
        <f aca="false">R236+V236</f>
        <v>1.09048507253555</v>
      </c>
      <c r="Z236" s="70" t="n">
        <f aca="false">S236+W236</f>
        <v>-3.12948966093954</v>
      </c>
      <c r="AA236" s="70" t="n">
        <f aca="false">T236+X236-32.174</f>
        <v>-25.8125180380019</v>
      </c>
      <c r="AB236" s="0" t="n">
        <f aca="false">IF(($D236-height)*($D237-height)&lt;0,1,0)</f>
        <v>0</v>
      </c>
    </row>
    <row r="237" customFormat="false" ht="12.75" hidden="false" customHeight="false" outlineLevel="0" collapsed="false">
      <c r="A237" s="0" t="n">
        <f aca="false">A236+dt</f>
        <v>2.05</v>
      </c>
      <c r="B237" s="70" t="n">
        <f aca="false">B236+G236*dt+0.5*Y236*dt*dt</f>
        <v>4.65257713704307</v>
      </c>
      <c r="C237" s="70" t="n">
        <f aca="false">C236+H236*dt+0.5*Z236*dt*dt</f>
        <v>169.494919620406</v>
      </c>
      <c r="D237" s="70" t="n">
        <f aca="false">D236+I236*dt+0.5*AA236*dt*dt</f>
        <v>7.46877868902031</v>
      </c>
      <c r="E237" s="1" t="n">
        <f aca="false">SQRT(B237^2+C237^2)</f>
        <v>169.558763415944</v>
      </c>
      <c r="F237" s="1" t="n">
        <f aca="false">ATAN2(C237,B237)*180/PI()</f>
        <v>1.5723545688534</v>
      </c>
      <c r="G237" s="69" t="n">
        <f aca="false">G236+Y236*dt</f>
        <v>3.85416072269157</v>
      </c>
      <c r="H237" s="69" t="n">
        <f aca="false">H236+Z236*dt</f>
        <v>77.3122841871214</v>
      </c>
      <c r="I237" s="69" t="n">
        <f aca="false">I236+AA236*dt</f>
        <v>-25.6219755253349</v>
      </c>
      <c r="J237" s="1" t="n">
        <f aca="false">SQRT(G237^2+H237^2+I237^2)</f>
        <v>81.5385152607492</v>
      </c>
      <c r="K237" s="1" t="n">
        <f aca="false">IF(D237&gt;=hwind,SQRT((G237-vxw)^2+(H237-vyw)^2+I237^2),J237)</f>
        <v>54.5222911736763</v>
      </c>
      <c r="L237" s="1" t="n">
        <f aca="false">J237/1.467</f>
        <v>55.581809993694</v>
      </c>
      <c r="M237" s="70" t="n">
        <f aca="false">cd0+cdspin*(spin/1000)*EXP(-A237/(tau*146.7/K237))</f>
        <v>0.354642550260654</v>
      </c>
      <c r="N237" s="71" t="n">
        <f aca="false">(romega/K237)*EXP(-A237/(tau*146.7/K237))</f>
        <v>0.428616661854497</v>
      </c>
      <c r="O237" s="71" t="n">
        <f aca="false">cl2_*N237/(cl0+cl1_*N237)</f>
        <v>0.303260885260298</v>
      </c>
      <c r="P237" s="71" t="n">
        <f aca="false">IF(D237&gt;=hwind,vxw,0)</f>
        <v>0</v>
      </c>
      <c r="Q237" s="71" t="n">
        <f aca="false">IF(D237&gt;=hwind,vyw,0)</f>
        <v>29.34</v>
      </c>
      <c r="R237" s="70" t="n">
        <f aca="false">-const*$M237*$K237*(G237-P237)</f>
        <v>-0.400604431933712</v>
      </c>
      <c r="S237" s="70" t="n">
        <f aca="false">-const*$M237*$K237*(H237-Q237)</f>
        <v>-4.98627614105399</v>
      </c>
      <c r="T237" s="70" t="n">
        <f aca="false">-const*$M237*$K237*I237</f>
        <v>2.66316785647127</v>
      </c>
      <c r="U237" s="72" t="n">
        <f aca="false">omega*EXP(-A237/tau)*30/PI()</f>
        <v>1843.68545367122</v>
      </c>
      <c r="V237" s="70" t="n">
        <f aca="false">const*($O237/omega)*K237*(wy*I237-wz*(H237-Q237))</f>
        <v>1.48607579782564</v>
      </c>
      <c r="W237" s="70" t="n">
        <f aca="false">const*($O237/omega)*K237*(wz*(G237-P237)-wx*I237)</f>
        <v>1.87340419082766</v>
      </c>
      <c r="X237" s="70" t="n">
        <f aca="false">const*($O237/omega)*K237*(wx*(H237-Q237)-wy*(G237-P237))</f>
        <v>3.73113513890149</v>
      </c>
      <c r="Y237" s="70" t="n">
        <f aca="false">R237+V237</f>
        <v>1.08547136589193</v>
      </c>
      <c r="Z237" s="70" t="n">
        <f aca="false">S237+W237</f>
        <v>-3.11287195022633</v>
      </c>
      <c r="AA237" s="70" t="n">
        <f aca="false">T237+X237-32.174</f>
        <v>-25.7796970046272</v>
      </c>
      <c r="AB237" s="0" t="n">
        <f aca="false">IF(($D237-height)*($D238-height)&lt;0,1,0)</f>
        <v>0</v>
      </c>
    </row>
    <row r="238" customFormat="false" ht="12.75" hidden="false" customHeight="false" outlineLevel="0" collapsed="false">
      <c r="A238" s="0" t="n">
        <f aca="false">A237+dt</f>
        <v>2.06</v>
      </c>
      <c r="B238" s="70" t="n">
        <f aca="false">B237+G237*dt+0.5*Y237*dt*dt</f>
        <v>4.69117301783828</v>
      </c>
      <c r="C238" s="70" t="n">
        <f aca="false">C237+H237*dt+0.5*Z237*dt*dt</f>
        <v>170.26788681868</v>
      </c>
      <c r="D238" s="70" t="n">
        <f aca="false">D237+I237*dt+0.5*AA237*dt*dt</f>
        <v>7.21126994891673</v>
      </c>
      <c r="E238" s="1" t="n">
        <f aca="false">SQRT(B238^2+C238^2)</f>
        <v>170.332499500189</v>
      </c>
      <c r="F238" s="1" t="n">
        <f aca="false">ATAN2(C238,B238)*180/PI()</f>
        <v>1.57819797790015</v>
      </c>
      <c r="G238" s="69" t="n">
        <f aca="false">G237+Y237*dt</f>
        <v>3.86501543635049</v>
      </c>
      <c r="H238" s="69" t="n">
        <f aca="false">H237+Z237*dt</f>
        <v>77.2811554676192</v>
      </c>
      <c r="I238" s="69" t="n">
        <f aca="false">I237+AA237*dt</f>
        <v>-25.8797724953811</v>
      </c>
      <c r="J238" s="1" t="n">
        <f aca="false">SQRT(G238^2+H238^2+I238^2)</f>
        <v>81.5909183619491</v>
      </c>
      <c r="K238" s="1" t="n">
        <f aca="false">IF(D238&gt;=hwind,SQRT((G238-vxw)^2+(H238-vyw)^2+I238^2),J238)</f>
        <v>54.6173539848494</v>
      </c>
      <c r="L238" s="1" t="n">
        <f aca="false">J238/1.467</f>
        <v>55.6175312624056</v>
      </c>
      <c r="M238" s="70" t="n">
        <f aca="false">cd0+cdspin*(spin/1000)*EXP(-A238/(tau*146.7/K238))</f>
        <v>0.354642523062198</v>
      </c>
      <c r="N238" s="71" t="n">
        <f aca="false">(romega/K238)*EXP(-A238/(tau*146.7/K238))</f>
        <v>0.427870428163123</v>
      </c>
      <c r="O238" s="71" t="n">
        <f aca="false">cl2_*N238/(cl0+cl1_*N238)</f>
        <v>0.303066215726754</v>
      </c>
      <c r="P238" s="71" t="n">
        <f aca="false">IF(D238&gt;=hwind,vxw,0)</f>
        <v>0</v>
      </c>
      <c r="Q238" s="71" t="n">
        <f aca="false">IF(D238&gt;=hwind,vyw,0)</f>
        <v>29.34</v>
      </c>
      <c r="R238" s="70" t="n">
        <f aca="false">-const*$M238*$K238*(G238-P238)</f>
        <v>-0.402433092841145</v>
      </c>
      <c r="S238" s="70" t="n">
        <f aca="false">-const*$M238*$K238*(H238-Q238)</f>
        <v>-4.99172843858795</v>
      </c>
      <c r="T238" s="70" t="n">
        <f aca="false">-const*$M238*$K238*I238</f>
        <v>2.69465337431501</v>
      </c>
      <c r="U238" s="72" t="n">
        <f aca="false">omega*EXP(-A238/tau)*30/PI()</f>
        <v>1843.68360998669</v>
      </c>
      <c r="V238" s="70" t="n">
        <f aca="false">const*($O238/omega)*K238*(wy*I238-wz*(H238-Q238))</f>
        <v>1.48290092172571</v>
      </c>
      <c r="W238" s="70" t="n">
        <f aca="false">const*($O238/omega)*K238*(wz*(G238-P238)-wx*I238)</f>
        <v>1.89541096004353</v>
      </c>
      <c r="X238" s="70" t="n">
        <f aca="false">const*($O238/omega)*K238*(wx*(H238-Q238)-wy*(G238-P238))</f>
        <v>3.73263043486047</v>
      </c>
      <c r="Y238" s="70" t="n">
        <f aca="false">R238+V238</f>
        <v>1.08046782888456</v>
      </c>
      <c r="Z238" s="70" t="n">
        <f aca="false">S238+W238</f>
        <v>-3.09631747854442</v>
      </c>
      <c r="AA238" s="70" t="n">
        <f aca="false">T238+X238-32.174</f>
        <v>-25.7467161908245</v>
      </c>
      <c r="AB238" s="0" t="n">
        <f aca="false">IF(($D238-height)*($D239-height)&lt;0,1,0)</f>
        <v>0</v>
      </c>
    </row>
    <row r="239" customFormat="false" ht="12.75" hidden="false" customHeight="false" outlineLevel="0" collapsed="false">
      <c r="A239" s="0" t="n">
        <f aca="false">A238+dt</f>
        <v>2.07</v>
      </c>
      <c r="B239" s="70" t="n">
        <f aca="false">B238+G238*dt+0.5*Y238*dt*dt</f>
        <v>4.72987719559323</v>
      </c>
      <c r="C239" s="70" t="n">
        <f aca="false">C238+H238*dt+0.5*Z238*dt*dt</f>
        <v>171.040543557482</v>
      </c>
      <c r="D239" s="70" t="n">
        <f aca="false">D238+I238*dt+0.5*AA238*dt*dt</f>
        <v>6.95118488815337</v>
      </c>
      <c r="E239" s="1" t="n">
        <f aca="false">SQRT(B239^2+C239^2)</f>
        <v>171.105929992868</v>
      </c>
      <c r="F239" s="1" t="n">
        <f aca="false">ATAN2(C239,B239)*180/PI()</f>
        <v>1.58402766318157</v>
      </c>
      <c r="G239" s="69" t="n">
        <f aca="false">G238+Y238*dt</f>
        <v>3.87582011463933</v>
      </c>
      <c r="H239" s="69" t="n">
        <f aca="false">H238+Z238*dt</f>
        <v>77.2501922928337</v>
      </c>
      <c r="I239" s="69" t="n">
        <f aca="false">I238+AA238*dt</f>
        <v>-26.1372396572894</v>
      </c>
      <c r="J239" s="1" t="n">
        <f aca="false">SQRT(G239^2+H239^2+I239^2)</f>
        <v>81.6441638314914</v>
      </c>
      <c r="K239" s="1" t="n">
        <f aca="false">IF(D239&gt;=hwind,SQRT((G239-vxw)^2+(H239-vyw)^2+I239^2),J239)</f>
        <v>54.7134700416627</v>
      </c>
      <c r="L239" s="1" t="n">
        <f aca="false">J239/1.467</f>
        <v>55.6538267426663</v>
      </c>
      <c r="M239" s="70" t="n">
        <f aca="false">cd0+cdspin*(spin/1000)*EXP(-A239/(tau*146.7/K239))</f>
        <v>0.354642495713955</v>
      </c>
      <c r="N239" s="71" t="n">
        <f aca="false">(romega/K239)*EXP(-A239/(tau*146.7/K239))</f>
        <v>0.427118564166051</v>
      </c>
      <c r="O239" s="71" t="n">
        <f aca="false">cl2_*N239/(cl0+cl1_*N239)</f>
        <v>0.302869643401922</v>
      </c>
      <c r="P239" s="71" t="n">
        <f aca="false">IF(D239&gt;=hwind,vxw,0)</f>
        <v>0</v>
      </c>
      <c r="Q239" s="71" t="n">
        <f aca="false">IF(D239&gt;=hwind,vyw,0)</f>
        <v>29.34</v>
      </c>
      <c r="R239" s="70" t="n">
        <f aca="false">-const*$M239*$K239*(G239-P239)</f>
        <v>-0.404268251025396</v>
      </c>
      <c r="S239" s="70" t="n">
        <f aca="false">-const*$M239*$K239*(H239-Q239)</f>
        <v>-4.99728291603561</v>
      </c>
      <c r="T239" s="70" t="n">
        <f aca="false">-const*$M239*$K239*I239</f>
        <v>2.72625040645553</v>
      </c>
      <c r="U239" s="72" t="n">
        <f aca="false">omega*EXP(-A239/tau)*30/PI()</f>
        <v>1843.681766304</v>
      </c>
      <c r="V239" s="70" t="n">
        <f aca="false">const*($O239/omega)*K239*(wy*I239-wz*(H239-Q239))</f>
        <v>1.47974235925507</v>
      </c>
      <c r="W239" s="70" t="n">
        <f aca="false">const*($O239/omega)*K239*(wz*(G239-P239)-wx*I239)</f>
        <v>1.91745801197721</v>
      </c>
      <c r="X239" s="70" t="n">
        <f aca="false">const*($O239/omega)*K239*(wx*(H239-Q239)-wy*(G239-P239))</f>
        <v>3.73417386638714</v>
      </c>
      <c r="Y239" s="70" t="n">
        <f aca="false">R239+V239</f>
        <v>1.07547410822968</v>
      </c>
      <c r="Z239" s="70" t="n">
        <f aca="false">S239+W239</f>
        <v>-3.07982490405839</v>
      </c>
      <c r="AA239" s="70" t="n">
        <f aca="false">T239+X239-32.174</f>
        <v>-25.7135757271573</v>
      </c>
      <c r="AB239" s="0" t="n">
        <f aca="false">IF(($D239-height)*($D240-height)&lt;0,1,0)</f>
        <v>0</v>
      </c>
    </row>
    <row r="240" customFormat="false" ht="12.75" hidden="false" customHeight="false" outlineLevel="0" collapsed="false">
      <c r="A240" s="0" t="n">
        <f aca="false">A239+dt</f>
        <v>2.08</v>
      </c>
      <c r="B240" s="70" t="n">
        <f aca="false">B239+G239*dt+0.5*Y239*dt*dt</f>
        <v>4.76868917044503</v>
      </c>
      <c r="C240" s="70" t="n">
        <f aca="false">C239+H239*dt+0.5*Z239*dt*dt</f>
        <v>171.812891489165</v>
      </c>
      <c r="D240" s="70" t="n">
        <f aca="false">D239+I239*dt+0.5*AA239*dt*dt</f>
        <v>6.68852681279412</v>
      </c>
      <c r="E240" s="1" t="n">
        <f aca="false">SQRT(B240^2+C240^2)</f>
        <v>171.879056543466</v>
      </c>
      <c r="F240" s="1" t="n">
        <f aca="false">ATAN2(C240,B240)*180/PI()</f>
        <v>1.58984365926959</v>
      </c>
      <c r="G240" s="69" t="n">
        <f aca="false">G239+Y239*dt</f>
        <v>3.88657485572163</v>
      </c>
      <c r="H240" s="69" t="n">
        <f aca="false">H239+Z239*dt</f>
        <v>77.2193940437931</v>
      </c>
      <c r="I240" s="69" t="n">
        <f aca="false">I239+AA239*dt</f>
        <v>-26.394375414561</v>
      </c>
      <c r="J240" s="1" t="n">
        <f aca="false">SQRT(G240^2+H240^2+I240^2)</f>
        <v>81.6982456000403</v>
      </c>
      <c r="K240" s="1" t="n">
        <f aca="false">IF(D240&gt;=hwind,SQRT((G240-vxw)^2+(H240-vyw)^2+I240^2),J240)</f>
        <v>54.8106275427925</v>
      </c>
      <c r="L240" s="1" t="n">
        <f aca="false">J240/1.467</f>
        <v>55.6906922972326</v>
      </c>
      <c r="M240" s="70" t="n">
        <f aca="false">cd0+cdspin*(spin/1000)*EXP(-A240/(tau*146.7/K240))</f>
        <v>0.354642468215667</v>
      </c>
      <c r="N240" s="71" t="n">
        <f aca="false">(romega/K240)*EXP(-A240/(tau*146.7/K240))</f>
        <v>0.426361234625008</v>
      </c>
      <c r="O240" s="71" t="n">
        <f aca="false">cl2_*N240/(cl0+cl1_*N240)</f>
        <v>0.302671200250262</v>
      </c>
      <c r="P240" s="71" t="n">
        <f aca="false">IF(D240&gt;=hwind,vxw,0)</f>
        <v>0</v>
      </c>
      <c r="Q240" s="71" t="n">
        <f aca="false">IF(D240&gt;=hwind,vyw,0)</f>
        <v>29.34</v>
      </c>
      <c r="R240" s="70" t="n">
        <f aca="false">-const*$M240*$K240*(G240-P240)</f>
        <v>-0.406109866879017</v>
      </c>
      <c r="S240" s="70" t="n">
        <f aca="false">-const*$M240*$K240*(H240-Q240)</f>
        <v>-5.00293833598698</v>
      </c>
      <c r="T240" s="70" t="n">
        <f aca="false">-const*$M240*$K240*I240</f>
        <v>2.75795956179311</v>
      </c>
      <c r="U240" s="72" t="n">
        <f aca="false">omega*EXP(-A240/tau)*30/PI()</f>
        <v>1843.67992262316</v>
      </c>
      <c r="V240" s="70" t="n">
        <f aca="false">const*($O240/omega)*K240*(wy*I240-wz*(H240-Q240))</f>
        <v>1.4765997247318</v>
      </c>
      <c r="W240" s="70" t="n">
        <f aca="false">const*($O240/omega)*K240*(wz*(G240-P240)-wx*I240)</f>
        <v>1.93954542880099</v>
      </c>
      <c r="X240" s="70" t="n">
        <f aca="false">const*($O240/omega)*K240*(wx*(H240-Q240)-wy*(G240-P240))</f>
        <v>3.73576467201084</v>
      </c>
      <c r="Y240" s="70" t="n">
        <f aca="false">R240+V240</f>
        <v>1.07048985785279</v>
      </c>
      <c r="Z240" s="70" t="n">
        <f aca="false">S240+W240</f>
        <v>-3.06339290718599</v>
      </c>
      <c r="AA240" s="70" t="n">
        <f aca="false">T240+X240-32.174</f>
        <v>-25.6802757661961</v>
      </c>
      <c r="AB240" s="0" t="n">
        <f aca="false">IF(($D240-height)*($D241-height)&lt;0,1,0)</f>
        <v>0</v>
      </c>
    </row>
    <row r="241" customFormat="false" ht="12.75" hidden="false" customHeight="false" outlineLevel="0" collapsed="false">
      <c r="A241" s="0" t="n">
        <f aca="false">A240+dt</f>
        <v>2.09</v>
      </c>
      <c r="B241" s="70" t="n">
        <f aca="false">B240+G240*dt+0.5*Y240*dt*dt</f>
        <v>4.80760844349514</v>
      </c>
      <c r="C241" s="70" t="n">
        <f aca="false">C240+H240*dt+0.5*Z240*dt*dt</f>
        <v>172.584932259958</v>
      </c>
      <c r="D241" s="70" t="n">
        <f aca="false">D240+I240*dt+0.5*AA240*dt*dt</f>
        <v>6.4232990448602</v>
      </c>
      <c r="E241" s="1" t="n">
        <f aca="false">SQRT(B241^2+C241^2)</f>
        <v>172.651880795201</v>
      </c>
      <c r="F241" s="1" t="n">
        <f aca="false">ATAN2(C241,B241)*180/PI()</f>
        <v>1.59564600012641</v>
      </c>
      <c r="G241" s="69" t="n">
        <f aca="false">G240+Y240*dt</f>
        <v>3.89727975430016</v>
      </c>
      <c r="H241" s="69" t="n">
        <f aca="false">H240+Z240*dt</f>
        <v>77.1887601147213</v>
      </c>
      <c r="I241" s="69" t="n">
        <f aca="false">I240+AA240*dt</f>
        <v>-26.6511781722229</v>
      </c>
      <c r="J241" s="1" t="n">
        <f aca="false">SQRT(G241^2+H241^2+I241^2)</f>
        <v>81.7531575873301</v>
      </c>
      <c r="K241" s="1" t="n">
        <f aca="false">IF(D241&gt;=hwind,SQRT((G241-vxw)^2+(H241-vyw)^2+I241^2),J241)</f>
        <v>54.9088147018945</v>
      </c>
      <c r="L241" s="1" t="n">
        <f aca="false">J241/1.467</f>
        <v>55.7281237814111</v>
      </c>
      <c r="M241" s="70" t="n">
        <f aca="false">cd0+cdspin*(spin/1000)*EXP(-A241/(tau*146.7/K241))</f>
        <v>0.354642440567091</v>
      </c>
      <c r="N241" s="71" t="n">
        <f aca="false">(romega/K241)*EXP(-A241/(tau*146.7/K241))</f>
        <v>0.425598602999174</v>
      </c>
      <c r="O241" s="71" t="n">
        <f aca="false">cl2_*N241/(cl0+cl1_*N241)</f>
        <v>0.302470918138465</v>
      </c>
      <c r="P241" s="71" t="n">
        <f aca="false">IF(D241&gt;=hwind,vxw,0)</f>
        <v>0</v>
      </c>
      <c r="Q241" s="71" t="n">
        <f aca="false">IF(D241&gt;=hwind,vyw,0)</f>
        <v>29.34</v>
      </c>
      <c r="R241" s="70" t="n">
        <f aca="false">-const*$M241*$K241*(G241-P241)</f>
        <v>-0.407957899050978</v>
      </c>
      <c r="S241" s="70" t="n">
        <f aca="false">-const*$M241*$K241*(H241-Q241)</f>
        <v>-5.00869346806775</v>
      </c>
      <c r="T241" s="70" t="n">
        <f aca="false">-const*$M241*$K241*I241</f>
        <v>2.78978142186915</v>
      </c>
      <c r="U241" s="72" t="n">
        <f aca="false">omega*EXP(-A241/tau)*30/PI()</f>
        <v>1843.67807894415</v>
      </c>
      <c r="V241" s="70" t="n">
        <f aca="false">const*($O241/omega)*K241*(wy*I241-wz*(H241-Q241))</f>
        <v>1.47347263792778</v>
      </c>
      <c r="W241" s="70" t="n">
        <f aca="false">const*($O241/omega)*K241*(wz*(G241-P241)-wx*I241)</f>
        <v>1.96167327752203</v>
      </c>
      <c r="X241" s="70" t="n">
        <f aca="false">const*($O241/omega)*K241*(wx*(H241-Q241)-wy*(G241-P241))</f>
        <v>3.73740209593194</v>
      </c>
      <c r="Y241" s="70" t="n">
        <f aca="false">R241+V241</f>
        <v>1.0655147388768</v>
      </c>
      <c r="Z241" s="70" t="n">
        <f aca="false">S241+W241</f>
        <v>-3.04702019054573</v>
      </c>
      <c r="AA241" s="70" t="n">
        <f aca="false">T241+X241-32.174</f>
        <v>-25.6468164821989</v>
      </c>
      <c r="AB241" s="0" t="n">
        <f aca="false">IF(($D241-height)*($D242-height)&lt;0,1,0)</f>
        <v>0</v>
      </c>
    </row>
    <row r="242" customFormat="false" ht="12.75" hidden="false" customHeight="false" outlineLevel="0" collapsed="false">
      <c r="A242" s="0" t="n">
        <f aca="false">A241+dt</f>
        <v>2.1</v>
      </c>
      <c r="B242" s="70" t="n">
        <f aca="false">B241+G241*dt+0.5*Y241*dt*dt</f>
        <v>4.84663451677509</v>
      </c>
      <c r="C242" s="70" t="n">
        <f aca="false">C241+H241*dt+0.5*Z241*dt*dt</f>
        <v>173.356667510095</v>
      </c>
      <c r="D242" s="70" t="n">
        <f aca="false">D241+I241*dt+0.5*AA241*dt*dt</f>
        <v>6.15550492231386</v>
      </c>
      <c r="E242" s="1" t="n">
        <f aca="false">SQRT(B242^2+C242^2)</f>
        <v>173.424404385153</v>
      </c>
      <c r="F242" s="1" t="n">
        <f aca="false">ATAN2(C242,B242)*180/PI()</f>
        <v>1.60143471910846</v>
      </c>
      <c r="G242" s="69" t="n">
        <f aca="false">G241+Y241*dt</f>
        <v>3.90793490168893</v>
      </c>
      <c r="H242" s="69" t="n">
        <f aca="false">H241+Z241*dt</f>
        <v>77.1582899128158</v>
      </c>
      <c r="I242" s="69" t="n">
        <f aca="false">I241+AA241*dt</f>
        <v>-26.9076463370449</v>
      </c>
      <c r="J242" s="1" t="n">
        <f aca="false">SQRT(G242^2+H242^2+I242^2)</f>
        <v>81.8088937027354</v>
      </c>
      <c r="K242" s="1" t="n">
        <f aca="false">IF(D242&gt;=hwind,SQRT((G242-vxw)^2+(H242-vyw)^2+I242^2),J242)</f>
        <v>55.0080197496822</v>
      </c>
      <c r="L242" s="1" t="n">
        <f aca="false">J242/1.467</f>
        <v>55.7661170434461</v>
      </c>
      <c r="M242" s="70" t="n">
        <f aca="false">cd0+cdspin*(spin/1000)*EXP(-A242/(tau*146.7/K242))</f>
        <v>0.354642412768003</v>
      </c>
      <c r="N242" s="71" t="n">
        <f aca="false">(romega/K242)*EXP(-A242/(tau*146.7/K242))</f>
        <v>0.424830831399363</v>
      </c>
      <c r="O242" s="71" t="n">
        <f aca="false">cl2_*N242/(cl0+cl1_*N242)</f>
        <v>0.302268828827951</v>
      </c>
      <c r="P242" s="71" t="n">
        <f aca="false">IF(D242&gt;=hwind,vxw,0)</f>
        <v>0</v>
      </c>
      <c r="Q242" s="71" t="n">
        <f aca="false">IF(D242&gt;=hwind,vyw,0)</f>
        <v>29.34</v>
      </c>
      <c r="R242" s="70" t="n">
        <f aca="false">-const*$M242*$K242*(G242-P242)</f>
        <v>-0.409812304481107</v>
      </c>
      <c r="S242" s="70" t="n">
        <f aca="false">-const*$M242*$K242*(H242-Q242)</f>
        <v>-5.01454708906424</v>
      </c>
      <c r="T242" s="70" t="n">
        <f aca="false">-const*$M242*$K242*I242</f>
        <v>2.82171654107681</v>
      </c>
      <c r="U242" s="72" t="n">
        <f aca="false">omega*EXP(-A242/tau)*30/PI()</f>
        <v>1843.676235267</v>
      </c>
      <c r="V242" s="70" t="n">
        <f aca="false">const*($O242/omega)*K242*(wy*I242-wz*(H242-Q242))</f>
        <v>1.47036072408871</v>
      </c>
      <c r="W242" s="70" t="n">
        <f aca="false">const*($O242/omega)*K242*(wz*(G242-P242)-wx*I242)</f>
        <v>1.98384161016713</v>
      </c>
      <c r="X242" s="70" t="n">
        <f aca="false">const*($O242/omega)*K242*(wx*(H242-Q242)-wy*(G242-P242))</f>
        <v>3.73908538813014</v>
      </c>
      <c r="Y242" s="70" t="n">
        <f aca="false">R242+V242</f>
        <v>1.0605484196076</v>
      </c>
      <c r="Z242" s="70" t="n">
        <f aca="false">S242+W242</f>
        <v>-3.03070547889711</v>
      </c>
      <c r="AA242" s="70" t="n">
        <f aca="false">T242+X242-32.174</f>
        <v>-25.6131980707931</v>
      </c>
      <c r="AB242" s="0" t="n">
        <f aca="false">IF(($D242-height)*($D243-height)&lt;0,1,0)</f>
        <v>0</v>
      </c>
    </row>
    <row r="243" customFormat="false" ht="12.75" hidden="false" customHeight="false" outlineLevel="0" collapsed="false">
      <c r="A243" s="0" t="n">
        <f aca="false">A242+dt</f>
        <v>2.11</v>
      </c>
      <c r="B243" s="70" t="n">
        <f aca="false">B242+G242*dt+0.5*Y242*dt*dt</f>
        <v>4.88576689321295</v>
      </c>
      <c r="C243" s="70" t="n">
        <f aca="false">C242+H242*dt+0.5*Z242*dt*dt</f>
        <v>174.12809887395</v>
      </c>
      <c r="D243" s="70" t="n">
        <f aca="false">D242+I242*dt+0.5*AA242*dt*dt</f>
        <v>5.88514779903987</v>
      </c>
      <c r="E243" s="1" t="n">
        <f aca="false">SQRT(B243^2+C243^2)</f>
        <v>174.196628944394</v>
      </c>
      <c r="F243" s="1" t="n">
        <f aca="false">ATAN2(C243,B243)*180/PI()</f>
        <v>1.60720984897054</v>
      </c>
      <c r="G243" s="69" t="n">
        <f aca="false">G242+Y242*dt</f>
        <v>3.918540385885</v>
      </c>
      <c r="H243" s="69" t="n">
        <f aca="false">H242+Z242*dt</f>
        <v>77.1279828580268</v>
      </c>
      <c r="I243" s="69" t="n">
        <f aca="false">I242+AA242*dt</f>
        <v>-27.1637783177528</v>
      </c>
      <c r="J243" s="1" t="n">
        <f aca="false">SQRT(G243^2+H243^2+I243^2)</f>
        <v>81.8654478458398</v>
      </c>
      <c r="K243" s="1" t="n">
        <f aca="false">IF(D243&gt;=hwind,SQRT((G243-vxw)^2+(H243-vyw)^2+I243^2),J243)</f>
        <v>55.1082309359582</v>
      </c>
      <c r="L243" s="1" t="n">
        <f aca="false">J243/1.467</f>
        <v>55.8046679249078</v>
      </c>
      <c r="M243" s="70" t="n">
        <f aca="false">cd0+cdspin*(spin/1000)*EXP(-A243/(tau*146.7/K243))</f>
        <v>0.35464238481819</v>
      </c>
      <c r="N243" s="71" t="n">
        <f aca="false">(romega/K243)*EXP(-A243/(tau*146.7/K243))</f>
        <v>0.424058080544306</v>
      </c>
      <c r="O243" s="71" t="n">
        <f aca="false">cl2_*N243/(cl0+cl1_*N243)</f>
        <v>0.30206496396757</v>
      </c>
      <c r="P243" s="71" t="n">
        <f aca="false">IF(D243&gt;=hwind,vxw,0)</f>
        <v>0</v>
      </c>
      <c r="Q243" s="71" t="n">
        <f aca="false">IF(D243&gt;=hwind,vyw,0)</f>
        <v>29.34</v>
      </c>
      <c r="R243" s="70" t="n">
        <f aca="false">-const*$M243*$K243*(G243-P243)</f>
        <v>-0.411673038434343</v>
      </c>
      <c r="S243" s="70" t="n">
        <f aca="false">-const*$M243*$K243*(H243-Q243)</f>
        <v>-5.02049798304402</v>
      </c>
      <c r="T243" s="70" t="n">
        <f aca="false">-const*$M243*$K243*I243</f>
        <v>2.85376544687586</v>
      </c>
      <c r="U243" s="72" t="n">
        <f aca="false">omega*EXP(-A243/tau)*30/PI()</f>
        <v>1843.67439159168</v>
      </c>
      <c r="V243" s="70" t="n">
        <f aca="false">const*($O243/omega)*K243*(wy*I243-wz*(H243-Q243))</f>
        <v>1.46726361395141</v>
      </c>
      <c r="W243" s="70" t="n">
        <f aca="false">const*($O243/omega)*K243*(wz*(G243-P243)-wx*I243)</f>
        <v>2.00605046397042</v>
      </c>
      <c r="X243" s="70" t="n">
        <f aca="false">const*($O243/omega)*K243*(wx*(H243-Q243)-wy*(G243-P243))</f>
        <v>3.74081380446818</v>
      </c>
      <c r="Y243" s="70" t="n">
        <f aca="false">R243+V243</f>
        <v>1.05559057551707</v>
      </c>
      <c r="Z243" s="70" t="n">
        <f aca="false">S243+W243</f>
        <v>-3.0144475190736</v>
      </c>
      <c r="AA243" s="70" t="n">
        <f aca="false">T243+X243-32.174</f>
        <v>-25.579420748656</v>
      </c>
      <c r="AB243" s="0" t="n">
        <f aca="false">IF(($D243-height)*($D244-height)&lt;0,1,0)</f>
        <v>0</v>
      </c>
    </row>
    <row r="244" customFormat="false" ht="12.75" hidden="false" customHeight="false" outlineLevel="0" collapsed="false">
      <c r="A244" s="0" t="n">
        <f aca="false">A243+dt</f>
        <v>2.12</v>
      </c>
      <c r="B244" s="70" t="n">
        <f aca="false">B243+G243*dt+0.5*Y243*dt*dt</f>
        <v>4.92500507660058</v>
      </c>
      <c r="C244" s="70" t="n">
        <f aca="false">C243+H243*dt+0.5*Z243*dt*dt</f>
        <v>174.899227980154</v>
      </c>
      <c r="D244" s="70" t="n">
        <f aca="false">D243+I243*dt+0.5*AA243*dt*dt</f>
        <v>5.61223104482491</v>
      </c>
      <c r="E244" s="1" t="n">
        <f aca="false">SQRT(B244^2+C244^2)</f>
        <v>174.968556098113</v>
      </c>
      <c r="F244" s="1" t="n">
        <f aca="false">ATAN2(C244,B244)*180/PI()</f>
        <v>1.61297142186996</v>
      </c>
      <c r="G244" s="69" t="n">
        <f aca="false">G243+Y243*dt</f>
        <v>3.92909629164017</v>
      </c>
      <c r="H244" s="69" t="n">
        <f aca="false">H243+Z243*dt</f>
        <v>77.0978383828361</v>
      </c>
      <c r="I244" s="69" t="n">
        <f aca="false">I243+AA243*dt</f>
        <v>-27.4195725252394</v>
      </c>
      <c r="J244" s="1" t="n">
        <f aca="false">SQRT(G244^2+H244^2+I244^2)</f>
        <v>81.9228139070049</v>
      </c>
      <c r="K244" s="1" t="n">
        <f aca="false">IF(D244&gt;=hwind,SQRT((G244-vxw)^2+(H244-vyw)^2+I244^2),J244)</f>
        <v>55.2094365316015</v>
      </c>
      <c r="L244" s="1" t="n">
        <f aca="false">J244/1.467</f>
        <v>55.8437722610804</v>
      </c>
      <c r="M244" s="70" t="n">
        <f aca="false">cd0+cdspin*(spin/1000)*EXP(-A244/(tau*146.7/K244))</f>
        <v>0.354642356717457</v>
      </c>
      <c r="N244" s="71" t="n">
        <f aca="false">(romega/K244)*EXP(-A244/(tau*146.7/K244))</f>
        <v>0.423280509719023</v>
      </c>
      <c r="O244" s="71" t="n">
        <f aca="false">cl2_*N244/(cl0+cl1_*N244)</f>
        <v>0.301859355086506</v>
      </c>
      <c r="P244" s="71" t="n">
        <f aca="false">IF(D244&gt;=hwind,vxw,0)</f>
        <v>0</v>
      </c>
      <c r="Q244" s="71" t="n">
        <f aca="false">IF(D244&gt;=hwind,vyw,0)</f>
        <v>29.34</v>
      </c>
      <c r="R244" s="70" t="n">
        <f aca="false">-const*$M244*$K244*(G244-P244)</f>
        <v>-0.41354005453479</v>
      </c>
      <c r="S244" s="70" t="n">
        <f aca="false">-const*$M244*$K244*(H244-Q244)</f>
        <v>-5.02654494147236</v>
      </c>
      <c r="T244" s="70" t="n">
        <f aca="false">-const*$M244*$K244*I244</f>
        <v>2.8859286400117</v>
      </c>
      <c r="U244" s="72" t="n">
        <f aca="false">omega*EXP(-A244/tau)*30/PI()</f>
        <v>1843.67254791821</v>
      </c>
      <c r="V244" s="70" t="n">
        <f aca="false">const*($O244/omega)*K244*(wy*I244-wz*(H244-Q244))</f>
        <v>1.4641809437584</v>
      </c>
      <c r="W244" s="70" t="n">
        <f aca="false">const*($O244/omega)*K244*(wz*(G244-P244)-wx*I244)</f>
        <v>2.0282998615637</v>
      </c>
      <c r="X244" s="70" t="n">
        <f aca="false">const*($O244/omega)*K244*(wx*(H244-Q244)-wy*(G244-P244))</f>
        <v>3.74258660679114</v>
      </c>
      <c r="Y244" s="70" t="n">
        <f aca="false">R244+V244</f>
        <v>1.05064088922361</v>
      </c>
      <c r="Z244" s="70" t="n">
        <f aca="false">S244+W244</f>
        <v>-2.99824507990866</v>
      </c>
      <c r="AA244" s="70" t="n">
        <f aca="false">T244+X244-32.174</f>
        <v>-25.5454847531972</v>
      </c>
      <c r="AB244" s="0" t="n">
        <f aca="false">IF(($D244-height)*($D245-height)&lt;0,1,0)</f>
        <v>0</v>
      </c>
    </row>
    <row r="245" customFormat="false" ht="12.75" hidden="false" customHeight="false" outlineLevel="0" collapsed="false">
      <c r="A245" s="0" t="n">
        <f aca="false">A244+dt</f>
        <v>2.13</v>
      </c>
      <c r="B245" s="70" t="n">
        <f aca="false">B244+G244*dt+0.5*Y244*dt*dt</f>
        <v>4.96434857156144</v>
      </c>
      <c r="C245" s="70" t="n">
        <f aca="false">C244+H244*dt+0.5*Z244*dt*dt</f>
        <v>175.670056451728</v>
      </c>
      <c r="D245" s="70" t="n">
        <f aca="false">D244+I244*dt+0.5*AA244*dt*dt</f>
        <v>5.33675804533486</v>
      </c>
      <c r="E245" s="1" t="n">
        <f aca="false">SQRT(B245^2+C245^2)</f>
        <v>175.74018746574</v>
      </c>
      <c r="F245" s="1" t="n">
        <f aca="false">ATAN2(C245,B245)*180/PI()</f>
        <v>1.61871946937087</v>
      </c>
      <c r="G245" s="69" t="n">
        <f aca="false">G244+Y244*dt</f>
        <v>3.93960270053241</v>
      </c>
      <c r="H245" s="69" t="n">
        <f aca="false">H244+Z244*dt</f>
        <v>77.067855932037</v>
      </c>
      <c r="I245" s="69" t="n">
        <f aca="false">I244+AA244*dt</f>
        <v>-27.6750273727714</v>
      </c>
      <c r="J245" s="1" t="n">
        <f aca="false">SQRT(G245^2+H245^2+I245^2)</f>
        <v>81.9809857679383</v>
      </c>
      <c r="K245" s="1" t="n">
        <f aca="false">IF(D245&gt;=hwind,SQRT((G245-vxw)^2+(H245-vyw)^2+I245^2),J245)</f>
        <v>55.3116248305089</v>
      </c>
      <c r="L245" s="1" t="n">
        <f aca="false">J245/1.467</f>
        <v>55.8834258813485</v>
      </c>
      <c r="M245" s="70" t="n">
        <f aca="false">cd0+cdspin*(spin/1000)*EXP(-A245/(tau*146.7/K245))</f>
        <v>0.354642328465626</v>
      </c>
      <c r="N245" s="71" t="n">
        <f aca="false">(romega/K245)*EXP(-A245/(tau*146.7/K245))</f>
        <v>0.422498276735254</v>
      </c>
      <c r="O245" s="71" t="n">
        <f aca="false">cl2_*N245/(cl0+cl1_*N245)</f>
        <v>0.301652033587384</v>
      </c>
      <c r="P245" s="71" t="n">
        <f aca="false">IF(D245&gt;=hwind,vxw,0)</f>
        <v>0</v>
      </c>
      <c r="Q245" s="71" t="n">
        <f aca="false">IF(D245&gt;=hwind,vyw,0)</f>
        <v>29.34</v>
      </c>
      <c r="R245" s="70" t="n">
        <f aca="false">-const*$M245*$K245*(G245-P245)</f>
        <v>-0.415413304799585</v>
      </c>
      <c r="S245" s="70" t="n">
        <f aca="false">-const*$M245*$K245*(H245-Q245)</f>
        <v>-5.03268676332426</v>
      </c>
      <c r="T245" s="70" t="n">
        <f aca="false">-const*$M245*$K245*I245</f>
        <v>2.91820659473816</v>
      </c>
      <c r="U245" s="72" t="n">
        <f aca="false">omega*EXP(-A245/tau)*30/PI()</f>
        <v>1843.67070424659</v>
      </c>
      <c r="V245" s="70" t="n">
        <f aca="false">const*($O245/omega)*K245*(wy*I245-wz*(H245-Q245))</f>
        <v>1.46111235526987</v>
      </c>
      <c r="W245" s="70" t="n">
        <f aca="false">const*($O245/omega)*K245*(wz*(G245-P245)-wx*I245)</f>
        <v>2.05058981116945</v>
      </c>
      <c r="X245" s="70" t="n">
        <f aca="false">const*($O245/omega)*K245*(wx*(H245-Q245)-wy*(G245-P245))</f>
        <v>3.7444030630212</v>
      </c>
      <c r="Y245" s="70" t="n">
        <f aca="false">R245+V245</f>
        <v>1.04569905047028</v>
      </c>
      <c r="Z245" s="70" t="n">
        <f aca="false">S245+W245</f>
        <v>-2.98209695215481</v>
      </c>
      <c r="AA245" s="70" t="n">
        <f aca="false">T245+X245-32.174</f>
        <v>-25.5113903422406</v>
      </c>
      <c r="AB245" s="0" t="n">
        <f aca="false">IF(($D245-height)*($D246-height)&lt;0,1,0)</f>
        <v>0</v>
      </c>
    </row>
    <row r="246" customFormat="false" ht="12.75" hidden="false" customHeight="false" outlineLevel="0" collapsed="false">
      <c r="A246" s="0" t="n">
        <f aca="false">A245+dt</f>
        <v>2.14</v>
      </c>
      <c r="B246" s="70" t="n">
        <f aca="false">B245+G245*dt+0.5*Y245*dt*dt</f>
        <v>5.00379688351929</v>
      </c>
      <c r="C246" s="70" t="n">
        <f aca="false">C245+H245*dt+0.5*Z245*dt*dt</f>
        <v>176.440585906201</v>
      </c>
      <c r="D246" s="70" t="n">
        <f aca="false">D245+I245*dt+0.5*AA245*dt*dt</f>
        <v>5.05873220209003</v>
      </c>
      <c r="E246" s="1" t="n">
        <f aca="false">SQRT(B246^2+C246^2)</f>
        <v>176.511524661069</v>
      </c>
      <c r="F246" s="1" t="n">
        <f aca="false">ATAN2(C246,B246)*180/PI()</f>
        <v>1.62445402244859</v>
      </c>
      <c r="G246" s="69" t="n">
        <f aca="false">G245+Y245*dt</f>
        <v>3.95005969103711</v>
      </c>
      <c r="H246" s="69" t="n">
        <f aca="false">H245+Z245*dt</f>
        <v>77.0380349625155</v>
      </c>
      <c r="I246" s="69" t="n">
        <f aca="false">I245+AA245*dt</f>
        <v>-27.9301412761938</v>
      </c>
      <c r="J246" s="1" t="n">
        <f aca="false">SQRT(G246^2+H246^2+I246^2)</f>
        <v>82.0399573022601</v>
      </c>
      <c r="K246" s="1" t="n">
        <f aca="false">IF(D246&gt;=hwind,SQRT((G246-vxw)^2+(H246-vyw)^2+I246^2),J246)</f>
        <v>55.4147841514902</v>
      </c>
      <c r="L246" s="1" t="n">
        <f aca="false">J246/1.467</f>
        <v>55.9236246095842</v>
      </c>
      <c r="M246" s="70" t="n">
        <f aca="false">cd0+cdspin*(spin/1000)*EXP(-A246/(tau*146.7/K246))</f>
        <v>0.354642300062532</v>
      </c>
      <c r="N246" s="71" t="n">
        <f aca="false">(romega/K246)*EXP(-A246/(tau*146.7/K246))</f>
        <v>0.421711537893929</v>
      </c>
      <c r="O246" s="71" t="n">
        <f aca="false">cl2_*N246/(cl0+cl1_*N246)</f>
        <v>0.301443030739578</v>
      </c>
      <c r="P246" s="71" t="n">
        <f aca="false">IF(D246&gt;=hwind,vxw,0)</f>
        <v>0</v>
      </c>
      <c r="Q246" s="71" t="n">
        <f aca="false">IF(D246&gt;=hwind,vyw,0)</f>
        <v>29.34</v>
      </c>
      <c r="R246" s="70" t="n">
        <f aca="false">-const*$M246*$K246*(G246-P246)</f>
        <v>-0.41729273967254</v>
      </c>
      <c r="S246" s="70" t="n">
        <f aca="false">-const*$M246*$K246*(H246-Q246)</f>
        <v>-5.03892225519224</v>
      </c>
      <c r="T246" s="70" t="n">
        <f aca="false">-const*$M246*$K246*I246</f>
        <v>2.95059975904412</v>
      </c>
      <c r="U246" s="72" t="n">
        <f aca="false">omega*EXP(-A246/tau)*30/PI()</f>
        <v>1843.66886057681</v>
      </c>
      <c r="V246" s="70" t="n">
        <f aca="false">const*($O246/omega)*K246*(wy*I246-wz*(H246-Q246))</f>
        <v>1.45805749577302</v>
      </c>
      <c r="W246" s="70" t="n">
        <f aca="false">const*($O246/omega)*K246*(wz*(G246-P246)-wx*I246)</f>
        <v>2.07292030679608</v>
      </c>
      <c r="X246" s="70" t="n">
        <f aca="false">const*($O246/omega)*K246*(wx*(H246-Q246)-wy*(G246-P246))</f>
        <v>3.74626244724797</v>
      </c>
      <c r="Y246" s="70" t="n">
        <f aca="false">R246+V246</f>
        <v>1.04076475610048</v>
      </c>
      <c r="Z246" s="70" t="n">
        <f aca="false">S246+W246</f>
        <v>-2.96600194839616</v>
      </c>
      <c r="AA246" s="70" t="n">
        <f aca="false">T246+X246-32.174</f>
        <v>-25.4771377937079</v>
      </c>
      <c r="AB246" s="0" t="n">
        <f aca="false">IF(($D246-height)*($D247-height)&lt;0,1,0)</f>
        <v>0</v>
      </c>
    </row>
    <row r="247" customFormat="false" ht="12.75" hidden="false" customHeight="false" outlineLevel="0" collapsed="false">
      <c r="A247" s="0" t="n">
        <f aca="false">A246+dt</f>
        <v>2.15</v>
      </c>
      <c r="B247" s="70" t="n">
        <f aca="false">B246+G246*dt+0.5*Y246*dt*dt</f>
        <v>5.04334951866747</v>
      </c>
      <c r="C247" s="70" t="n">
        <f aca="false">C246+H246*dt+0.5*Z246*dt*dt</f>
        <v>177.210817955729</v>
      </c>
      <c r="D247" s="70" t="n">
        <f aca="false">D246+I246*dt+0.5*AA246*dt*dt</f>
        <v>4.77815693243841</v>
      </c>
      <c r="E247" s="1" t="n">
        <f aca="false">SQRT(B247^2+C247^2)</f>
        <v>177.282569292376</v>
      </c>
      <c r="F247" s="1" t="n">
        <f aca="false">ATAN2(C247,B247)*180/PI()</f>
        <v>1.63017511149408</v>
      </c>
      <c r="G247" s="69" t="n">
        <f aca="false">G246+Y246*dt</f>
        <v>3.96046733859812</v>
      </c>
      <c r="H247" s="69" t="n">
        <f aca="false">H246+Z246*dt</f>
        <v>77.0083749430315</v>
      </c>
      <c r="I247" s="69" t="n">
        <f aca="false">I246+AA246*dt</f>
        <v>-28.1849126541309</v>
      </c>
      <c r="J247" s="1" t="n">
        <f aca="false">SQRT(G247^2+H247^2+I247^2)</f>
        <v>82.099722376069</v>
      </c>
      <c r="K247" s="1" t="n">
        <f aca="false">IF(D247&gt;=hwind,SQRT((G247-vxw)^2+(H247-vyw)^2+I247^2),J247)</f>
        <v>55.5189028401185</v>
      </c>
      <c r="L247" s="1" t="n">
        <f aca="false">J247/1.467</f>
        <v>55.9643642645324</v>
      </c>
      <c r="M247" s="70" t="n">
        <f aca="false">cd0+cdspin*(spin/1000)*EXP(-A247/(tau*146.7/K247))</f>
        <v>0.354642271508025</v>
      </c>
      <c r="N247" s="71" t="n">
        <f aca="false">(romega/K247)*EXP(-A247/(tau*146.7/K247))</f>
        <v>0.420920447949655</v>
      </c>
      <c r="O247" s="71" t="n">
        <f aca="false">cl2_*N247/(cl0+cl1_*N247)</f>
        <v>0.301232377672723</v>
      </c>
      <c r="P247" s="71" t="n">
        <f aca="false">IF(D247&gt;=hwind,vxw,0)</f>
        <v>0</v>
      </c>
      <c r="Q247" s="71" t="n">
        <f aca="false">IF(D247&gt;=hwind,vyw,0)</f>
        <v>29.34</v>
      </c>
      <c r="R247" s="70" t="n">
        <f aca="false">-const*$M247*$K247*(G247-P247)</f>
        <v>-0.41917830805758</v>
      </c>
      <c r="S247" s="70" t="n">
        <f aca="false">-const*$M247*$K247*(H247-Q247)</f>
        <v>-5.04525023138991</v>
      </c>
      <c r="T247" s="70" t="n">
        <f aca="false">-const*$M247*$K247*I247</f>
        <v>2.98310855488364</v>
      </c>
      <c r="U247" s="72" t="n">
        <f aca="false">omega*EXP(-A247/tau)*30/PI()</f>
        <v>1843.66701690887</v>
      </c>
      <c r="V247" s="70" t="n">
        <f aca="false">const*($O247/omega)*K247*(wy*I247-wz*(H247-Q247))</f>
        <v>1.455016018089</v>
      </c>
      <c r="W247" s="70" t="n">
        <f aca="false">const*($O247/omega)*K247*(wz*(G247-P247)-wx*I247)</f>
        <v>2.09529132843547</v>
      </c>
      <c r="X247" s="70" t="n">
        <f aca="false">const*($O247/omega)*K247*(wx*(H247-Q247)-wy*(G247-P247))</f>
        <v>3.7481640398144</v>
      </c>
      <c r="Y247" s="70" t="n">
        <f aca="false">R247+V247</f>
        <v>1.03583771003142</v>
      </c>
      <c r="Z247" s="70" t="n">
        <f aca="false">S247+W247</f>
        <v>-2.94995890295443</v>
      </c>
      <c r="AA247" s="70" t="n">
        <f aca="false">T247+X247-32.174</f>
        <v>-25.442727405302</v>
      </c>
      <c r="AB247" s="0" t="n">
        <f aca="false">IF(($D247-height)*($D248-height)&lt;0,1,0)</f>
        <v>0</v>
      </c>
    </row>
    <row r="248" customFormat="false" ht="12.75" hidden="false" customHeight="false" outlineLevel="0" collapsed="false">
      <c r="A248" s="0" t="n">
        <f aca="false">A247+dt</f>
        <v>2.16</v>
      </c>
      <c r="B248" s="70" t="n">
        <f aca="false">B247+G247*dt+0.5*Y247*dt*dt</f>
        <v>5.08300598393895</v>
      </c>
      <c r="C248" s="70" t="n">
        <f aca="false">C247+H247*dt+0.5*Z247*dt*dt</f>
        <v>177.980754207214</v>
      </c>
      <c r="D248" s="70" t="n">
        <f aca="false">D247+I247*dt+0.5*AA247*dt*dt</f>
        <v>4.49503566952683</v>
      </c>
      <c r="E248" s="1" t="n">
        <f aca="false">SQRT(B248^2+C248^2)</f>
        <v>178.053322962537</v>
      </c>
      <c r="F248" s="1" t="n">
        <f aca="false">ATAN2(C248,B248)*180/PI()</f>
        <v>1.63588276631846</v>
      </c>
      <c r="G248" s="69" t="n">
        <f aca="false">G247+Y247*dt</f>
        <v>3.97082571569843</v>
      </c>
      <c r="H248" s="69" t="n">
        <f aca="false">H247+Z247*dt</f>
        <v>76.978875354002</v>
      </c>
      <c r="I248" s="69" t="n">
        <f aca="false">I247+AA247*dt</f>
        <v>-28.4393399281839</v>
      </c>
      <c r="J248" s="1" t="n">
        <f aca="false">SQRT(G248^2+H248^2+I248^2)</f>
        <v>82.160274848507</v>
      </c>
      <c r="K248" s="1" t="n">
        <f aca="false">IF(D248&gt;=hwind,SQRT((G248-vxw)^2+(H248-vyw)^2+I248^2),J248)</f>
        <v>55.6239692705346</v>
      </c>
      <c r="L248" s="1" t="n">
        <f aca="false">J248/1.467</f>
        <v>56.0056406601956</v>
      </c>
      <c r="M248" s="70" t="n">
        <f aca="false">cd0+cdspin*(spin/1000)*EXP(-A248/(tau*146.7/K248))</f>
        <v>0.354642242801972</v>
      </c>
      <c r="N248" s="71" t="n">
        <f aca="false">(romega/K248)*EXP(-A248/(tau*146.7/K248))</f>
        <v>0.42012516007718</v>
      </c>
      <c r="O248" s="71" t="n">
        <f aca="false">cl2_*N248/(cl0+cl1_*N248)</f>
        <v>0.301020105370427</v>
      </c>
      <c r="P248" s="71" t="n">
        <f aca="false">IF(D248&gt;=hwind,vxw,0)</f>
        <v>0</v>
      </c>
      <c r="Q248" s="71" t="n">
        <f aca="false">IF(D248&gt;=hwind,vyw,0)</f>
        <v>29.34</v>
      </c>
      <c r="R248" s="70" t="n">
        <f aca="false">-const*$M248*$K248*(G248-P248)</f>
        <v>-0.421069957351946</v>
      </c>
      <c r="S248" s="70" t="n">
        <f aca="false">-const*$M248*$K248*(H248-Q248)</f>
        <v>-5.05166951405119</v>
      </c>
      <c r="T248" s="70" t="n">
        <f aca="false">-const*$M248*$K248*I248</f>
        <v>3.01573337840933</v>
      </c>
      <c r="U248" s="72" t="n">
        <f aca="false">omega*EXP(-A248/tau)*30/PI()</f>
        <v>1843.66517324277</v>
      </c>
      <c r="V248" s="70" t="n">
        <f aca="false">const*($O248/omega)*K248*(wy*I248-wz*(H248-Q248))</f>
        <v>1.45198758057716</v>
      </c>
      <c r="W248" s="70" t="n">
        <f aca="false">const*($O248/omega)*K248*(wz*(G248-P248)-wx*I248)</f>
        <v>2.11770284226246</v>
      </c>
      <c r="X248" s="70" t="n">
        <f aca="false">const*($O248/omega)*K248*(wx*(H248-Q248)-wy*(G248-P248))</f>
        <v>3.75010712739838</v>
      </c>
      <c r="Y248" s="70" t="n">
        <f aca="false">R248+V248</f>
        <v>1.03091762322521</v>
      </c>
      <c r="Z248" s="70" t="n">
        <f aca="false">S248+W248</f>
        <v>-2.93396667178873</v>
      </c>
      <c r="AA248" s="70" t="n">
        <f aca="false">T248+X248-32.174</f>
        <v>-25.4081594941923</v>
      </c>
      <c r="AB248" s="0" t="n">
        <f aca="false">IF(($D248-height)*($D249-height)&lt;0,1,0)</f>
        <v>0</v>
      </c>
    </row>
    <row r="249" customFormat="false" ht="12.75" hidden="false" customHeight="false" outlineLevel="0" collapsed="false">
      <c r="A249" s="0" t="n">
        <f aca="false">A248+dt</f>
        <v>2.17</v>
      </c>
      <c r="B249" s="70" t="n">
        <f aca="false">B248+G248*dt+0.5*Y248*dt*dt</f>
        <v>5.1227657869771</v>
      </c>
      <c r="C249" s="70" t="n">
        <f aca="false">C248+H248*dt+0.5*Z248*dt*dt</f>
        <v>178.75039626242</v>
      </c>
      <c r="D249" s="70" t="n">
        <f aca="false">D248+I248*dt+0.5*AA248*dt*dt</f>
        <v>4.20937186227029</v>
      </c>
      <c r="E249" s="1" t="n">
        <f aca="false">SQRT(B249^2+C249^2)</f>
        <v>178.823787269145</v>
      </c>
      <c r="F249" s="1" t="n">
        <f aca="false">ATAN2(C249,B249)*180/PI()</f>
        <v>1.64157701615766</v>
      </c>
      <c r="G249" s="69" t="n">
        <f aca="false">G248+Y248*dt</f>
        <v>3.98113489193068</v>
      </c>
      <c r="H249" s="69" t="n">
        <f aca="false">H248+Z248*dt</f>
        <v>76.9495356872841</v>
      </c>
      <c r="I249" s="69" t="n">
        <f aca="false">I248+AA248*dt</f>
        <v>-28.6934215231258</v>
      </c>
      <c r="J249" s="1" t="n">
        <f aca="false">SQRT(G249^2+H249^2+I249^2)</f>
        <v>82.221608572322</v>
      </c>
      <c r="K249" s="1" t="n">
        <f aca="false">IF(D249&gt;=hwind,SQRT((G249-vxw)^2+(H249-vyw)^2+I249^2),J249)</f>
        <v>55.7299718472054</v>
      </c>
      <c r="L249" s="1" t="n">
        <f aca="false">J249/1.467</f>
        <v>56.0474496062181</v>
      </c>
      <c r="M249" s="70" t="n">
        <f aca="false">cd0+cdspin*(spin/1000)*EXP(-A249/(tau*146.7/K249))</f>
        <v>0.354642213944252</v>
      </c>
      <c r="N249" s="71" t="n">
        <f aca="false">(romega/K249)*EXP(-A249/(tau*146.7/K249))</f>
        <v>0.419325825839824</v>
      </c>
      <c r="O249" s="71" t="n">
        <f aca="false">cl2_*N249/(cl0+cl1_*N249)</f>
        <v>0.300806244664187</v>
      </c>
      <c r="P249" s="71" t="n">
        <f aca="false">IF(D249&gt;=hwind,vxw,0)</f>
        <v>0</v>
      </c>
      <c r="Q249" s="71" t="n">
        <f aca="false">IF(D249&gt;=hwind,vyw,0)</f>
        <v>29.34</v>
      </c>
      <c r="R249" s="70" t="n">
        <f aca="false">-const*$M249*$K249*(G249-P249)</f>
        <v>-0.422967633479171</v>
      </c>
      <c r="S249" s="70" t="n">
        <f aca="false">-const*$M249*$K249*(H249-Q249)</f>
        <v>-5.05817893322548</v>
      </c>
      <c r="T249" s="70" t="n">
        <f aca="false">-const*$M249*$K249*I249</f>
        <v>3.04847460020908</v>
      </c>
      <c r="U249" s="72" t="n">
        <f aca="false">omega*EXP(-A249/tau)*30/PI()</f>
        <v>1843.66332957852</v>
      </c>
      <c r="V249" s="70" t="n">
        <f aca="false">const*($O249/omega)*K249*(wy*I249-wz*(H249-Q249))</f>
        <v>1.44897184713702</v>
      </c>
      <c r="W249" s="70" t="n">
        <f aca="false">const*($O249/omega)*K249*(wz*(G249-P249)-wx*I249)</f>
        <v>2.14015480083621</v>
      </c>
      <c r="X249" s="70" t="n">
        <f aca="false">const*($O249/omega)*K249*(wx*(H249-Q249)-wy*(G249-P249))</f>
        <v>3.7520910030899</v>
      </c>
      <c r="Y249" s="70" t="n">
        <f aca="false">R249+V249</f>
        <v>1.02600421365785</v>
      </c>
      <c r="Z249" s="70" t="n">
        <f aca="false">S249+W249</f>
        <v>-2.91802413238927</v>
      </c>
      <c r="AA249" s="70" t="n">
        <f aca="false">T249+X249-32.174</f>
        <v>-25.373434396701</v>
      </c>
      <c r="AB249" s="0" t="n">
        <f aca="false">IF(($D249-height)*($D250-height)&lt;0,1,0)</f>
        <v>0</v>
      </c>
    </row>
    <row r="250" customFormat="false" ht="12.75" hidden="false" customHeight="false" outlineLevel="0" collapsed="false">
      <c r="A250" s="0" t="n">
        <f aca="false">A249+dt</f>
        <v>2.18</v>
      </c>
      <c r="B250" s="70" t="n">
        <f aca="false">B249+G249*dt+0.5*Y249*dt*dt</f>
        <v>5.16262843610709</v>
      </c>
      <c r="C250" s="70" t="n">
        <f aca="false">C249+H249*dt+0.5*Z249*dt*dt</f>
        <v>179.519745718087</v>
      </c>
      <c r="D250" s="70" t="n">
        <f aca="false">D249+I249*dt+0.5*AA249*dt*dt</f>
        <v>3.92116897531919</v>
      </c>
      <c r="E250" s="1" t="n">
        <f aca="false">SQRT(B250^2+C250^2)</f>
        <v>179.593963804622</v>
      </c>
      <c r="F250" s="1" t="n">
        <f aca="false">ATAN2(C250,B250)*180/PI()</f>
        <v>1.64725788967706</v>
      </c>
      <c r="G250" s="69" t="n">
        <f aca="false">G249+Y249*dt</f>
        <v>3.99139493406726</v>
      </c>
      <c r="H250" s="69" t="n">
        <f aca="false">H249+Z249*dt</f>
        <v>76.9203554459602</v>
      </c>
      <c r="I250" s="69" t="n">
        <f aca="false">I249+AA249*dt</f>
        <v>-28.9471558670928</v>
      </c>
      <c r="J250" s="1" t="n">
        <f aca="false">SQRT(G250^2+H250^2+I250^2)</f>
        <v>82.2837173944294</v>
      </c>
      <c r="K250" s="1" t="n">
        <f aca="false">IF(D250&gt;=hwind,SQRT((G250-vxw)^2+(H250-vyw)^2+I250^2),J250)</f>
        <v>55.836899006637</v>
      </c>
      <c r="L250" s="1" t="n">
        <f aca="false">J250/1.467</f>
        <v>56.0897869082681</v>
      </c>
      <c r="M250" s="70" t="n">
        <f aca="false">cd0+cdspin*(spin/1000)*EXP(-A250/(tau*146.7/K250))</f>
        <v>0.354642184934761</v>
      </c>
      <c r="N250" s="71" t="n">
        <f aca="false">(romega/K250)*EXP(-A250/(tau*146.7/K250))</f>
        <v>0.418522595159817</v>
      </c>
      <c r="O250" s="71" t="n">
        <f aca="false">cl2_*N250/(cl0+cl1_*N250)</f>
        <v>0.300590826227499</v>
      </c>
      <c r="P250" s="71" t="n">
        <f aca="false">IF(D250&gt;=hwind,vxw,0)</f>
        <v>0</v>
      </c>
      <c r="Q250" s="71" t="n">
        <f aca="false">IF(D250&gt;=hwind,vyw,0)</f>
        <v>29.34</v>
      </c>
      <c r="R250" s="70" t="n">
        <f aca="false">-const*$M250*$K250*(G250-P250)</f>
        <v>-0.424871280921816</v>
      </c>
      <c r="S250" s="70" t="n">
        <f aca="false">-const*$M250*$K250*(H250-Q250)</f>
        <v>-5.06477732696841</v>
      </c>
      <c r="T250" s="70" t="n">
        <f aca="false">-const*$M250*$K250*I250</f>
        <v>3.0813325655456</v>
      </c>
      <c r="U250" s="72" t="n">
        <f aca="false">omega*EXP(-A250/tau)*30/PI()</f>
        <v>1843.66148591611</v>
      </c>
      <c r="V250" s="70" t="n">
        <f aca="false">const*($O250/omega)*K250*(wy*I250-wz*(H250-Q250))</f>
        <v>1.44596848720783</v>
      </c>
      <c r="W250" s="70" t="n">
        <f aca="false">const*($O250/omega)*K250*(wz*(G250-P250)-wx*I250)</f>
        <v>2.16264714330325</v>
      </c>
      <c r="X250" s="70" t="n">
        <f aca="false">const*($O250/omega)*K250*(wx*(H250-Q250)-wy*(G250-P250))</f>
        <v>3.75411496646407</v>
      </c>
      <c r="Y250" s="70" t="n">
        <f aca="false">R250+V250</f>
        <v>1.02109720628602</v>
      </c>
      <c r="Z250" s="70" t="n">
        <f aca="false">S250+W250</f>
        <v>-2.90213018366516</v>
      </c>
      <c r="AA250" s="70" t="n">
        <f aca="false">T250+X250-32.174</f>
        <v>-25.3385524679903</v>
      </c>
      <c r="AB250" s="0" t="n">
        <f aca="false">IF(($D250-height)*($D251-height)&lt;0,1,0)</f>
        <v>0</v>
      </c>
    </row>
    <row r="251" customFormat="false" ht="12.75" hidden="false" customHeight="false" outlineLevel="0" collapsed="false">
      <c r="A251" s="0" t="n">
        <f aca="false">A250+dt</f>
        <v>2.19</v>
      </c>
      <c r="B251" s="70" t="n">
        <f aca="false">B250+G250*dt+0.5*Y250*dt*dt</f>
        <v>5.20259344030807</v>
      </c>
      <c r="C251" s="70" t="n">
        <f aca="false">C250+H250*dt+0.5*Z250*dt*dt</f>
        <v>180.288804166037</v>
      </c>
      <c r="D251" s="70" t="n">
        <f aca="false">D250+I250*dt+0.5*AA250*dt*dt</f>
        <v>3.63043048902487</v>
      </c>
      <c r="E251" s="1" t="n">
        <f aca="false">SQRT(B251^2+C251^2)</f>
        <v>180.363854156327</v>
      </c>
      <c r="F251" s="1" t="n">
        <f aca="false">ATAN2(C251,B251)*180/PI()</f>
        <v>1.6529254149763</v>
      </c>
      <c r="G251" s="69" t="n">
        <f aca="false">G250+Y250*dt</f>
        <v>4.00160590613012</v>
      </c>
      <c r="H251" s="69" t="n">
        <f aca="false">H250+Z250*dt</f>
        <v>76.8913341441235</v>
      </c>
      <c r="I251" s="69" t="n">
        <f aca="false">I250+AA250*dt</f>
        <v>-29.2005413917727</v>
      </c>
      <c r="J251" s="1" t="n">
        <f aca="false">SQRT(G251^2+H251^2+I251^2)</f>
        <v>82.3465951564718</v>
      </c>
      <c r="K251" s="1" t="n">
        <f aca="false">IF(D251&gt;=hwind,SQRT((G251-vxw)^2+(H251-vyw)^2+I251^2),J251)</f>
        <v>55.9447392190427</v>
      </c>
      <c r="L251" s="1" t="n">
        <f aca="false">J251/1.467</f>
        <v>56.1326483684198</v>
      </c>
      <c r="M251" s="70" t="n">
        <f aca="false">cd0+cdspin*(spin/1000)*EXP(-A251/(tau*146.7/K251))</f>
        <v>0.354642155773406</v>
      </c>
      <c r="N251" s="71" t="n">
        <f aca="false">(romega/K251)*EXP(-A251/(tau*146.7/K251))</f>
        <v>0.417715616290547</v>
      </c>
      <c r="O251" s="71" t="n">
        <f aca="false">cl2_*N251/(cl0+cl1_*N251)</f>
        <v>0.300373880570168</v>
      </c>
      <c r="P251" s="71" t="n">
        <f aca="false">IF(D251&gt;=hwind,vxw,0)</f>
        <v>0</v>
      </c>
      <c r="Q251" s="71" t="n">
        <f aca="false">IF(D251&gt;=hwind,vyw,0)</f>
        <v>29.34</v>
      </c>
      <c r="R251" s="70" t="n">
        <f aca="false">-const*$M251*$K251*(G251-P251)</f>
        <v>-0.426780842753963</v>
      </c>
      <c r="S251" s="70" t="n">
        <f aca="false">-const*$M251*$K251*(H251-Q251)</f>
        <v>-5.07146354142862</v>
      </c>
      <c r="T251" s="70" t="n">
        <f aca="false">-const*$M251*$K251*I251</f>
        <v>3.11430759459888</v>
      </c>
      <c r="U251" s="72" t="n">
        <f aca="false">omega*EXP(-A251/tau)*30/PI()</f>
        <v>1843.65964225555</v>
      </c>
      <c r="V251" s="70" t="n">
        <f aca="false">const*($O251/omega)*K251*(wy*I251-wz*(H251-Q251))</f>
        <v>1.44297717576573</v>
      </c>
      <c r="W251" s="70" t="n">
        <f aca="false">const*($O251/omega)*K251*(wz*(G251-P251)-wx*I251)</f>
        <v>2.18517979560204</v>
      </c>
      <c r="X251" s="70" t="n">
        <f aca="false">const*($O251/omega)*K251*(wx*(H251-Q251)-wy*(G251-P251))</f>
        <v>3.75617832364979</v>
      </c>
      <c r="Y251" s="70" t="n">
        <f aca="false">R251+V251</f>
        <v>1.01619633301176</v>
      </c>
      <c r="Z251" s="70" t="n">
        <f aca="false">S251+W251</f>
        <v>-2.88628374582658</v>
      </c>
      <c r="AA251" s="70" t="n">
        <f aca="false">T251+X251-32.174</f>
        <v>-25.3035140817513</v>
      </c>
      <c r="AB251" s="0" t="n">
        <f aca="false">IF(($D251-height)*($D252-height)&lt;0,1,0)</f>
        <v>0</v>
      </c>
    </row>
    <row r="252" customFormat="false" ht="12.75" hidden="false" customHeight="false" outlineLevel="0" collapsed="false">
      <c r="A252" s="0" t="n">
        <f aca="false">A251+dt</f>
        <v>2.2</v>
      </c>
      <c r="B252" s="70" t="n">
        <f aca="false">B251+G251*dt+0.5*Y251*dt*dt</f>
        <v>5.24266030918603</v>
      </c>
      <c r="C252" s="70" t="n">
        <f aca="false">C251+H251*dt+0.5*Z251*dt*dt</f>
        <v>181.057573193291</v>
      </c>
      <c r="D252" s="70" t="n">
        <f aca="false">D251+I251*dt+0.5*AA251*dt*dt</f>
        <v>3.33715989940305</v>
      </c>
      <c r="E252" s="1" t="n">
        <f aca="false">SQRT(B252^2+C252^2)</f>
        <v>181.133459906671</v>
      </c>
      <c r="F252" s="1" t="n">
        <f aca="false">ATAN2(C252,B252)*180/PI()</f>
        <v>1.65857961959412</v>
      </c>
      <c r="G252" s="69" t="n">
        <f aca="false">G251+Y251*dt</f>
        <v>4.01176786946024</v>
      </c>
      <c r="H252" s="69" t="n">
        <f aca="false">H251+Z251*dt</f>
        <v>76.8624713066653</v>
      </c>
      <c r="I252" s="69" t="n">
        <f aca="false">I251+AA251*dt</f>
        <v>-29.4535765325902</v>
      </c>
      <c r="J252" s="1" t="n">
        <f aca="false">SQRT(G252^2+H252^2+I252^2)</f>
        <v>82.4102356953766</v>
      </c>
      <c r="K252" s="1" t="n">
        <f aca="false">IF(D252&gt;=hwind,SQRT((G252-vxw)^2+(H252-vyw)^2+I252^2),J252)</f>
        <v>56.0534809899653</v>
      </c>
      <c r="L252" s="1" t="n">
        <f aca="false">J252/1.467</f>
        <v>56.1760297855328</v>
      </c>
      <c r="M252" s="70" t="n">
        <f aca="false">cd0+cdspin*(spin/1000)*EXP(-A252/(tau*146.7/K252))</f>
        <v>0.354642126460112</v>
      </c>
      <c r="N252" s="71" t="n">
        <f aca="false">(romega/K252)*EXP(-A252/(tau*146.7/K252))</f>
        <v>0.416905035790656</v>
      </c>
      <c r="O252" s="71" t="n">
        <f aca="false">cl2_*N252/(cl0+cl1_*N252)</f>
        <v>0.300155438032822</v>
      </c>
      <c r="P252" s="71" t="n">
        <f aca="false">IF(D252&gt;=hwind,vxw,0)</f>
        <v>0</v>
      </c>
      <c r="Q252" s="71" t="n">
        <f aca="false">IF(D252&gt;=hwind,vyw,0)</f>
        <v>29.34</v>
      </c>
      <c r="R252" s="70" t="n">
        <f aca="false">-const*$M252*$K252*(G252-P252)</f>
        <v>-0.42869626067345</v>
      </c>
      <c r="S252" s="70" t="n">
        <f aca="false">-const*$M252*$K252*(H252-Q252)</f>
        <v>-5.07823643093033</v>
      </c>
      <c r="T252" s="70" t="n">
        <f aca="false">-const*$M252*$K252*I252</f>
        <v>3.14739998271125</v>
      </c>
      <c r="U252" s="72" t="n">
        <f aca="false">omega*EXP(-A252/tau)*30/PI()</f>
        <v>1843.65779859683</v>
      </c>
      <c r="V252" s="70" t="n">
        <f aca="false">const*($O252/omega)*K252*(wy*I252-wz*(H252-Q252))</f>
        <v>1.43999759331867</v>
      </c>
      <c r="W252" s="70" t="n">
        <f aca="false">const*($O252/omega)*K252*(wz*(G252-P252)-wx*I252)</f>
        <v>2.20775267066888</v>
      </c>
      <c r="X252" s="70" t="n">
        <f aca="false">const*($O252/omega)*K252*(wx*(H252-Q252)-wy*(G252-P252))</f>
        <v>3.75828038739431</v>
      </c>
      <c r="Y252" s="70" t="n">
        <f aca="false">R252+V252</f>
        <v>1.01130133264522</v>
      </c>
      <c r="Z252" s="70" t="n">
        <f aca="false">S252+W252</f>
        <v>-2.87048376026145</v>
      </c>
      <c r="AA252" s="70" t="n">
        <f aca="false">T252+X252-32.174</f>
        <v>-25.2683196298944</v>
      </c>
      <c r="AB252" s="0" t="n">
        <f aca="false">IF(($D252-height)*($D253-height)&lt;0,1,0)</f>
        <v>0</v>
      </c>
    </row>
    <row r="253" customFormat="false" ht="12.75" hidden="false" customHeight="false" outlineLevel="0" collapsed="false">
      <c r="A253" s="0" t="n">
        <f aca="false">A252+dt</f>
        <v>2.21</v>
      </c>
      <c r="B253" s="70" t="n">
        <f aca="false">B252+G252*dt+0.5*Y252*dt*dt</f>
        <v>5.28282855294726</v>
      </c>
      <c r="C253" s="70" t="n">
        <f aca="false">C252+H252*dt+0.5*Z252*dt*dt</f>
        <v>181.82605438217</v>
      </c>
      <c r="D253" s="70" t="n">
        <f aca="false">D252+I252*dt+0.5*AA252*dt*dt</f>
        <v>3.04136071809565</v>
      </c>
      <c r="E253" s="1" t="n">
        <f aca="false">SQRT(B253^2+C253^2)</f>
        <v>181.902782633218</v>
      </c>
      <c r="F253" s="1" t="n">
        <f aca="false">ATAN2(C253,B253)*180/PI()</f>
        <v>1.66422053051325</v>
      </c>
      <c r="G253" s="69" t="n">
        <f aca="false">G252+Y252*dt</f>
        <v>4.02188088278669</v>
      </c>
      <c r="H253" s="69" t="n">
        <f aca="false">H252+Z252*dt</f>
        <v>76.8337664690626</v>
      </c>
      <c r="I253" s="69" t="n">
        <f aca="false">I252+AA252*dt</f>
        <v>-29.7062597288892</v>
      </c>
      <c r="J253" s="1" t="n">
        <f aca="false">SQRT(G253^2+H253^2+I253^2)</f>
        <v>82.4746328439115</v>
      </c>
      <c r="K253" s="1" t="n">
        <f aca="false">IF(D253&gt;=hwind,SQRT((G253-vxw)^2+(H253-vyw)^2+I253^2),J253)</f>
        <v>56.1631128618545</v>
      </c>
      <c r="L253" s="1" t="n">
        <f aca="false">J253/1.467</f>
        <v>56.2199269556315</v>
      </c>
      <c r="M253" s="70" t="n">
        <f aca="false">cd0+cdspin*(spin/1000)*EXP(-A253/(tau*146.7/K253))</f>
        <v>0.354642096994814</v>
      </c>
      <c r="N253" s="71" t="n">
        <f aca="false">(romega/K253)*EXP(-A253/(tau*146.7/K253))</f>
        <v>0.416090998499957</v>
      </c>
      <c r="O253" s="71" t="n">
        <f aca="false">cl2_*N253/(cl0+cl1_*N253)</f>
        <v>0.299935528781611</v>
      </c>
      <c r="P253" s="71" t="n">
        <f aca="false">IF(D253&gt;=hwind,vxw,0)</f>
        <v>0</v>
      </c>
      <c r="Q253" s="71" t="n">
        <f aca="false">IF(D253&gt;=hwind,vyw,0)</f>
        <v>29.34</v>
      </c>
      <c r="R253" s="70" t="n">
        <f aca="false">-const*$M253*$K253*(G253-P253)</f>
        <v>-0.430617475033854</v>
      </c>
      <c r="S253" s="70" t="n">
        <f aca="false">-const*$M253*$K253*(H253-Q253)</f>
        <v>-5.08509485805176</v>
      </c>
      <c r="T253" s="70" t="n">
        <f aca="false">-const*$M253*$K253*I253</f>
        <v>3.18061000063501</v>
      </c>
      <c r="U253" s="72" t="n">
        <f aca="false">omega*EXP(-A253/tau)*30/PI()</f>
        <v>1843.65595493995</v>
      </c>
      <c r="V253" s="70" t="n">
        <f aca="false">const*($O253/omega)*K253*(wy*I253-wz*(H253-Q253))</f>
        <v>1.43702942589915</v>
      </c>
      <c r="W253" s="70" t="n">
        <f aca="false">const*($O253/omega)*K253*(wz*(G253-P253)-wx*I253)</f>
        <v>2.23036566864503</v>
      </c>
      <c r="X253" s="70" t="n">
        <f aca="false">const*($O253/omega)*K253*(wx*(H253-Q253)-wy*(G253-P253))</f>
        <v>3.76042047712361</v>
      </c>
      <c r="Y253" s="70" t="n">
        <f aca="false">R253+V253</f>
        <v>1.0064119508653</v>
      </c>
      <c r="Z253" s="70" t="n">
        <f aca="false">S253+W253</f>
        <v>-2.85472918940673</v>
      </c>
      <c r="AA253" s="70" t="n">
        <f aca="false">T253+X253-32.174</f>
        <v>-25.2329695222414</v>
      </c>
      <c r="AB253" s="0" t="n">
        <f aca="false">IF(($D253-height)*($D254-height)&lt;0,1,0)</f>
        <v>0</v>
      </c>
    </row>
    <row r="254" customFormat="false" ht="12.75" hidden="false" customHeight="false" outlineLevel="0" collapsed="false">
      <c r="A254" s="0" t="n">
        <f aca="false">A253+dt</f>
        <v>2.22</v>
      </c>
      <c r="B254" s="70" t="n">
        <f aca="false">B253+G253*dt+0.5*Y253*dt*dt</f>
        <v>5.32309768237267</v>
      </c>
      <c r="C254" s="70" t="n">
        <f aca="false">C253+H253*dt+0.5*Z253*dt*dt</f>
        <v>182.594249310401</v>
      </c>
      <c r="D254" s="70" t="n">
        <f aca="false">D253+I253*dt+0.5*AA253*dt*dt</f>
        <v>2.74303647233065</v>
      </c>
      <c r="E254" s="1" t="n">
        <f aca="false">SQRT(B254^2+C254^2)</f>
        <v>182.671823908793</v>
      </c>
      <c r="F254" s="1" t="n">
        <f aca="false">ATAN2(C254,B254)*180/PI()</f>
        <v>1.66984817416541</v>
      </c>
      <c r="G254" s="69" t="n">
        <f aca="false">G253+Y253*dt</f>
        <v>4.03194500229534</v>
      </c>
      <c r="H254" s="69" t="n">
        <f aca="false">H253+Z253*dt</f>
        <v>76.8052191771686</v>
      </c>
      <c r="I254" s="69" t="n">
        <f aca="false">I253+AA253*dt</f>
        <v>-29.9585894241116</v>
      </c>
      <c r="J254" s="1" t="n">
        <f aca="false">SQRT(G254^2+H254^2+I254^2)</f>
        <v>82.5397804312377</v>
      </c>
      <c r="K254" s="1" t="n">
        <f aca="false">IF(D254&gt;=hwind,SQRT((G254-vxw)^2+(H254-vyw)^2+I254^2),J254)</f>
        <v>56.2736234155992</v>
      </c>
      <c r="L254" s="1" t="n">
        <f aca="false">J254/1.467</f>
        <v>56.264335672282</v>
      </c>
      <c r="M254" s="70" t="n">
        <f aca="false">cd0+cdspin*(spin/1000)*EXP(-A254/(tau*146.7/K254))</f>
        <v>0.354642067377464</v>
      </c>
      <c r="N254" s="71" t="n">
        <f aca="false">(romega/K254)*EXP(-A254/(tau*146.7/K254))</f>
        <v>0.415273647517149</v>
      </c>
      <c r="O254" s="71" t="n">
        <f aca="false">cl2_*N254/(cl0+cl1_*N254)</f>
        <v>0.299714182803111</v>
      </c>
      <c r="P254" s="71" t="n">
        <f aca="false">IF(D254&gt;=hwind,vxw,0)</f>
        <v>0</v>
      </c>
      <c r="Q254" s="71" t="n">
        <f aca="false">IF(D254&gt;=hwind,vyw,0)</f>
        <v>29.34</v>
      </c>
      <c r="R254" s="70" t="n">
        <f aca="false">-const*$M254*$K254*(G254-P254)</f>
        <v>-0.432544424876209</v>
      </c>
      <c r="S254" s="70" t="n">
        <f aca="false">-const*$M254*$K254*(H254-Q254)</f>
        <v>-5.0920376936996</v>
      </c>
      <c r="T254" s="70" t="n">
        <f aca="false">-const*$M254*$K254*I254</f>
        <v>3.21393789478223</v>
      </c>
      <c r="U254" s="72" t="n">
        <f aca="false">omega*EXP(-A254/tau)*30/PI()</f>
        <v>1843.65411128492</v>
      </c>
      <c r="V254" s="70" t="n">
        <f aca="false">const*($O254/omega)*K254*(wy*I254-wz*(H254-Q254))</f>
        <v>1.43407236505475</v>
      </c>
      <c r="W254" s="70" t="n">
        <f aca="false">const*($O254/omega)*K254*(wz*(G254-P254)-wx*I254)</f>
        <v>2.25301867708489</v>
      </c>
      <c r="X254" s="70" t="n">
        <f aca="false">const*($O254/omega)*K254*(wx*(H254-Q254)-wy*(G254-P254))</f>
        <v>3.76259791899877</v>
      </c>
      <c r="Y254" s="70" t="n">
        <f aca="false">R254+V254</f>
        <v>1.00152794017854</v>
      </c>
      <c r="Z254" s="70" t="n">
        <f aca="false">S254+W254</f>
        <v>-2.83901901661471</v>
      </c>
      <c r="AA254" s="70" t="n">
        <f aca="false">T254+X254-32.174</f>
        <v>-25.197464186219</v>
      </c>
      <c r="AB254" s="0" t="n">
        <f aca="false">IF(($D254-height)*($D255-height)&lt;0,1,0)</f>
        <v>0</v>
      </c>
    </row>
    <row r="255" customFormat="false" ht="12.75" hidden="false" customHeight="false" outlineLevel="0" collapsed="false">
      <c r="A255" s="0" t="n">
        <f aca="false">A254+dt</f>
        <v>2.23</v>
      </c>
      <c r="B255" s="70" t="n">
        <f aca="false">B254+G254*dt+0.5*Y254*dt*dt</f>
        <v>5.36346720879263</v>
      </c>
      <c r="C255" s="70" t="n">
        <f aca="false">C254+H254*dt+0.5*Z254*dt*dt</f>
        <v>183.362159551222</v>
      </c>
      <c r="D255" s="70" t="n">
        <f aca="false">D254+I254*dt+0.5*AA254*dt*dt</f>
        <v>2.44219070488022</v>
      </c>
      <c r="E255" s="1" t="n">
        <f aca="false">SQRT(B255^2+C255^2)</f>
        <v>183.440585301583</v>
      </c>
      <c r="F255" s="1" t="n">
        <f aca="false">ATAN2(C255,B255)*180/PI()</f>
        <v>1.67546257643635</v>
      </c>
      <c r="G255" s="69" t="n">
        <f aca="false">G254+Y254*dt</f>
        <v>4.04196028169713</v>
      </c>
      <c r="H255" s="69" t="n">
        <f aca="false">H254+Z254*dt</f>
        <v>76.7768289870024</v>
      </c>
      <c r="I255" s="69" t="n">
        <f aca="false">I254+AA254*dt</f>
        <v>-30.2105640659738</v>
      </c>
      <c r="J255" s="1" t="n">
        <f aca="false">SQRT(G255^2+H255^2+I255^2)</f>
        <v>82.6056722834609</v>
      </c>
      <c r="K255" s="1" t="n">
        <f aca="false">IF(D255&gt;=hwind,SQRT((G255-vxw)^2+(H255-vyw)^2+I255^2),J255)</f>
        <v>56.3850012720159</v>
      </c>
      <c r="L255" s="1" t="n">
        <f aca="false">J255/1.467</f>
        <v>56.3092517269672</v>
      </c>
      <c r="M255" s="70" t="n">
        <f aca="false">cd0+cdspin*(spin/1000)*EXP(-A255/(tau*146.7/K255))</f>
        <v>0.354642037608026</v>
      </c>
      <c r="N255" s="71" t="n">
        <f aca="false">(romega/K255)*EXP(-A255/(tau*146.7/K255))</f>
        <v>0.414453124179273</v>
      </c>
      <c r="O255" s="71" t="n">
        <f aca="false">cl2_*N255/(cl0+cl1_*N255)</f>
        <v>0.299491429899405</v>
      </c>
      <c r="P255" s="71" t="n">
        <f aca="false">IF(D255&gt;=hwind,vxw,0)</f>
        <v>0</v>
      </c>
      <c r="Q255" s="71" t="n">
        <f aca="false">IF(D255&gt;=hwind,vyw,0)</f>
        <v>29.34</v>
      </c>
      <c r="R255" s="70" t="n">
        <f aca="false">-const*$M255*$K255*(G255-P255)</f>
        <v>-0.434477047960461</v>
      </c>
      <c r="S255" s="70" t="n">
        <f aca="false">-const*$M255*$K255*(H255-Q255)</f>
        <v>-5.09906381717939</v>
      </c>
      <c r="T255" s="70" t="n">
        <f aca="false">-const*$M255*$K255*I255</f>
        <v>3.24738388747686</v>
      </c>
      <c r="U255" s="72" t="n">
        <f aca="false">omega*EXP(-A255/tau)*30/PI()</f>
        <v>1843.65226763173</v>
      </c>
      <c r="V255" s="70" t="n">
        <f aca="false">const*($O255/omega)*K255*(wy*I255-wz*(H255-Q255))</f>
        <v>1.43112610783649</v>
      </c>
      <c r="W255" s="70" t="n">
        <f aca="false">const*($O255/omega)*K255*(wz*(G255-P255)-wx*I255)</f>
        <v>2.27571157116505</v>
      </c>
      <c r="X255" s="70" t="n">
        <f aca="false">const*($O255/omega)*K255*(wx*(H255-Q255)-wy*(G255-P255))</f>
        <v>3.76481204596827</v>
      </c>
      <c r="Y255" s="70" t="n">
        <f aca="false">R255+V255</f>
        <v>0.996649059876033</v>
      </c>
      <c r="Z255" s="70" t="n">
        <f aca="false">S255+W255</f>
        <v>-2.82335224601433</v>
      </c>
      <c r="AA255" s="70" t="n">
        <f aca="false">T255+X255-32.174</f>
        <v>-25.1618040665549</v>
      </c>
      <c r="AB255" s="0" t="n">
        <f aca="false">IF(($D255-height)*($D256-height)&lt;0,1,0)</f>
        <v>0</v>
      </c>
    </row>
    <row r="256" customFormat="false" ht="12.75" hidden="false" customHeight="false" outlineLevel="0" collapsed="false">
      <c r="A256" s="0" t="n">
        <f aca="false">A255+dt</f>
        <v>2.24</v>
      </c>
      <c r="B256" s="70" t="n">
        <f aca="false">B255+G255*dt+0.5*Y255*dt*dt</f>
        <v>5.4039366440626</v>
      </c>
      <c r="C256" s="70" t="n">
        <f aca="false">C255+H255*dt+0.5*Z255*dt*dt</f>
        <v>184.129786673479</v>
      </c>
      <c r="D256" s="70" t="n">
        <f aca="false">D255+I255*dt+0.5*AA255*dt*dt</f>
        <v>2.13882697401716</v>
      </c>
      <c r="E256" s="1" t="n">
        <f aca="false">SQRT(B256^2+C256^2)</f>
        <v>184.209068375241</v>
      </c>
      <c r="F256" s="1" t="n">
        <f aca="false">ATAN2(C256,B256)*180/PI()</f>
        <v>1.68106376267096</v>
      </c>
      <c r="G256" s="69" t="n">
        <f aca="false">G255+Y255*dt</f>
        <v>4.05192677229589</v>
      </c>
      <c r="H256" s="69" t="n">
        <f aca="false">H255+Z255*dt</f>
        <v>76.7485954645423</v>
      </c>
      <c r="I256" s="69" t="n">
        <f aca="false">I255+AA255*dt</f>
        <v>-30.4621821066393</v>
      </c>
      <c r="J256" s="1" t="n">
        <f aca="false">SQRT(G256^2+H256^2+I256^2)</f>
        <v>82.6723022241794</v>
      </c>
      <c r="K256" s="1" t="n">
        <f aca="false">IF(D256&gt;=hwind,SQRT((G256-vxw)^2+(H256-vyw)^2+I256^2),J256)</f>
        <v>56.4972350932922</v>
      </c>
      <c r="L256" s="1" t="n">
        <f aca="false">J256/1.467</f>
        <v>56.3546709094611</v>
      </c>
      <c r="M256" s="70" t="n">
        <f aca="false">cd0+cdspin*(spin/1000)*EXP(-A256/(tau*146.7/K256))</f>
        <v>0.354642007686478</v>
      </c>
      <c r="N256" s="71" t="n">
        <f aca="false">(romega/K256)*EXP(-A256/(tau*146.7/K256))</f>
        <v>0.413629568042889</v>
      </c>
      <c r="O256" s="71" t="n">
        <f aca="false">cl2_*N256/(cl0+cl1_*N256)</f>
        <v>0.299267299683377</v>
      </c>
      <c r="P256" s="71" t="n">
        <f aca="false">IF(D256&gt;=hwind,vxw,0)</f>
        <v>0</v>
      </c>
      <c r="Q256" s="71" t="n">
        <f aca="false">IF(D256&gt;=hwind,vyw,0)</f>
        <v>29.34</v>
      </c>
      <c r="R256" s="70" t="n">
        <f aca="false">-const*$M256*$K256*(G256-P256)</f>
        <v>-0.436415280796641</v>
      </c>
      <c r="S256" s="70" t="n">
        <f aca="false">-const*$M256*$K256*(H256-Q256)</f>
        <v>-5.10617211626195</v>
      </c>
      <c r="T256" s="70" t="n">
        <f aca="false">-const*$M256*$K256*I256</f>
        <v>3.28094817720872</v>
      </c>
      <c r="U256" s="72" t="n">
        <f aca="false">omega*EXP(-A256/tau)*30/PI()</f>
        <v>1843.65042398038</v>
      </c>
      <c r="V256" s="70" t="n">
        <f aca="false">const*($O256/omega)*K256*(wy*I256-wz*(H256-Q256))</f>
        <v>1.42819035678525</v>
      </c>
      <c r="W256" s="70" t="n">
        <f aca="false">const*($O256/omega)*K256*(wz*(G256-P256)-wx*I256)</f>
        <v>2.29844421389415</v>
      </c>
      <c r="X256" s="70" t="n">
        <f aca="false">const*($O256/omega)*K256*(wx*(H256-Q256)-wy*(G256-P256))</f>
        <v>3.76706219781636</v>
      </c>
      <c r="Y256" s="70" t="n">
        <f aca="false">R256+V256</f>
        <v>0.991775075988613</v>
      </c>
      <c r="Z256" s="70" t="n">
        <f aca="false">S256+W256</f>
        <v>-2.8077279023678</v>
      </c>
      <c r="AA256" s="70" t="n">
        <f aca="false">T256+X256-32.174</f>
        <v>-25.1259896249749</v>
      </c>
      <c r="AB256" s="0" t="n">
        <f aca="false">IF(($D256-height)*($D257-height)&lt;0,1,0)</f>
        <v>0</v>
      </c>
    </row>
    <row r="257" customFormat="false" ht="12.75" hidden="false" customHeight="false" outlineLevel="0" collapsed="false">
      <c r="A257" s="0" t="n">
        <f aca="false">A256+dt</f>
        <v>2.25</v>
      </c>
      <c r="B257" s="70" t="n">
        <f aca="false">B256+G256*dt+0.5*Y256*dt*dt</f>
        <v>5.44450550053936</v>
      </c>
      <c r="C257" s="70" t="n">
        <f aca="false">C256+H256*dt+0.5*Z256*dt*dt</f>
        <v>184.89713224173</v>
      </c>
      <c r="D257" s="70" t="n">
        <f aca="false">D256+I256*dt+0.5*AA256*dt*dt</f>
        <v>1.83294885346952</v>
      </c>
      <c r="E257" s="1" t="n">
        <f aca="false">SQRT(B257^2+C257^2)</f>
        <v>184.977274688977</v>
      </c>
      <c r="F257" s="1" t="n">
        <f aca="false">ATAN2(C257,B257)*180/PI()</f>
        <v>1.68665175767845</v>
      </c>
      <c r="G257" s="69" t="n">
        <f aca="false">G256+Y256*dt</f>
        <v>4.06184452305577</v>
      </c>
      <c r="H257" s="69" t="n">
        <f aca="false">H256+Z256*dt</f>
        <v>76.7205181855186</v>
      </c>
      <c r="I257" s="69" t="n">
        <f aca="false">I256+AA256*dt</f>
        <v>-30.7134420028891</v>
      </c>
      <c r="J257" s="1" t="n">
        <f aca="false">SQRT(G257^2+H257^2+I257^2)</f>
        <v>82.7396640750299</v>
      </c>
      <c r="K257" s="1" t="n">
        <f aca="false">IF(D257&gt;=hwind,SQRT((G257-vxw)^2+(H257-vyw)^2+I257^2),J257)</f>
        <v>56.6103135843864</v>
      </c>
      <c r="L257" s="1" t="n">
        <f aca="false">J257/1.467</f>
        <v>56.4005890082004</v>
      </c>
      <c r="M257" s="70" t="n">
        <f aca="false">cd0+cdspin*(spin/1000)*EXP(-A257/(tau*146.7/K257))</f>
        <v>0.354641977612809</v>
      </c>
      <c r="N257" s="71" t="n">
        <f aca="false">(romega/K257)*EXP(-A257/(tau*146.7/K257))</f>
        <v>0.412803116866915</v>
      </c>
      <c r="O257" s="71" t="n">
        <f aca="false">cl2_*N257/(cl0+cl1_*N257)</f>
        <v>0.299041821574168</v>
      </c>
      <c r="P257" s="71" t="n">
        <f aca="false">IF(D257&gt;=hwind,vxw,0)</f>
        <v>0</v>
      </c>
      <c r="Q257" s="71" t="n">
        <f aca="false">IF(D257&gt;=hwind,vyw,0)</f>
        <v>29.34</v>
      </c>
      <c r="R257" s="70" t="n">
        <f aca="false">-const*$M257*$K257*(G257-P257)</f>
        <v>-0.438359058675769</v>
      </c>
      <c r="S257" s="70" t="n">
        <f aca="false">-const*$M257*$K257*(H257-Q257)</f>
        <v>-5.1133614872459</v>
      </c>
      <c r="T257" s="70" t="n">
        <f aca="false">-const*$M257*$K257*I257</f>
        <v>3.31463093888944</v>
      </c>
      <c r="U257" s="72" t="n">
        <f aca="false">omega*EXP(-A257/tau)*30/PI()</f>
        <v>1843.64858033088</v>
      </c>
      <c r="V257" s="70" t="n">
        <f aca="false">const*($O257/omega)*K257*(wy*I257-wz*(H257-Q257))</f>
        <v>1.42526481991609</v>
      </c>
      <c r="W257" s="70" t="n">
        <f aca="false">const*($O257/omega)*K257*(wz*(G257-P257)-wx*I257)</f>
        <v>2.3212164563233</v>
      </c>
      <c r="X257" s="70" t="n">
        <f aca="false">const*($O257/omega)*K257*(wx*(H257-Q257)-wy*(G257-P257))</f>
        <v>3.76934772120758</v>
      </c>
      <c r="Y257" s="70" t="n">
        <f aca="false">R257+V257</f>
        <v>0.986905761240317</v>
      </c>
      <c r="Z257" s="70" t="n">
        <f aca="false">S257+W257</f>
        <v>-2.79214503092261</v>
      </c>
      <c r="AA257" s="70" t="n">
        <f aca="false">T257+X257-32.174</f>
        <v>-25.090021339903</v>
      </c>
      <c r="AB257" s="0" t="n">
        <f aca="false">IF(($D257-height)*($D258-height)&lt;0,1,0)</f>
        <v>0</v>
      </c>
    </row>
    <row r="258" customFormat="false" ht="12.75" hidden="false" customHeight="false" outlineLevel="0" collapsed="false">
      <c r="A258" s="0" t="n">
        <f aca="false">A257+dt</f>
        <v>2.26</v>
      </c>
      <c r="B258" s="70" t="n">
        <f aca="false">B257+G257*dt+0.5*Y257*dt*dt</f>
        <v>5.48517329105798</v>
      </c>
      <c r="C258" s="70" t="n">
        <f aca="false">C257+H257*dt+0.5*Z257*dt*dt</f>
        <v>185.664197816333</v>
      </c>
      <c r="D258" s="70" t="n">
        <f aca="false">D257+I257*dt+0.5*AA257*dt*dt</f>
        <v>1.52455993237363</v>
      </c>
      <c r="E258" s="1" t="n">
        <f aca="false">SQRT(B258^2+C258^2)</f>
        <v>185.745205797661</v>
      </c>
      <c r="F258" s="1" t="n">
        <f aca="false">ATAN2(C258,B258)*180/PI()</f>
        <v>1.69222658573757</v>
      </c>
      <c r="G258" s="69" t="n">
        <f aca="false">G257+Y257*dt</f>
        <v>4.07171358066818</v>
      </c>
      <c r="H258" s="69" t="n">
        <f aca="false">H257+Z257*dt</f>
        <v>76.6925967352094</v>
      </c>
      <c r="I258" s="69" t="n">
        <f aca="false">I257+AA257*dt</f>
        <v>-30.9643422162881</v>
      </c>
      <c r="J258" s="1" t="n">
        <f aca="false">SQRT(G258^2+H258^2+I258^2)</f>
        <v>82.8077516562299</v>
      </c>
      <c r="K258" s="1" t="n">
        <f aca="false">IF(D258&gt;=hwind,SQRT((G258-vxw)^2+(H258-vyw)^2+I258^2),J258)</f>
        <v>56.7242254943843</v>
      </c>
      <c r="L258" s="1" t="n">
        <f aca="false">J258/1.467</f>
        <v>56.4470018106543</v>
      </c>
      <c r="M258" s="70" t="n">
        <f aca="false">cd0+cdspin*(spin/1000)*EXP(-A258/(tau*146.7/K258))</f>
        <v>0.354641947387023</v>
      </c>
      <c r="N258" s="71" t="n">
        <f aca="false">(romega/K258)*EXP(-A258/(tau*146.7/K258))</f>
        <v>0.411973906597121</v>
      </c>
      <c r="O258" s="71" t="n">
        <f aca="false">cl2_*N258/(cl0+cl1_*N258)</f>
        <v>0.298815024792842</v>
      </c>
      <c r="P258" s="71" t="n">
        <f aca="false">IF(D258&gt;=hwind,vxw,0)</f>
        <v>0</v>
      </c>
      <c r="Q258" s="71" t="n">
        <f aca="false">IF(D258&gt;=hwind,vyw,0)</f>
        <v>29.34</v>
      </c>
      <c r="R258" s="70" t="n">
        <f aca="false">-const*$M258*$K258*(G258-P258)</f>
        <v>-0.440308315700478</v>
      </c>
      <c r="S258" s="70" t="n">
        <f aca="false">-const*$M258*$K258*(H258-Q258)</f>
        <v>-5.12063083501628</v>
      </c>
      <c r="T258" s="70" t="n">
        <f aca="false">-const*$M258*$K258*I258</f>
        <v>3.34843232411001</v>
      </c>
      <c r="U258" s="72" t="n">
        <f aca="false">omega*EXP(-A258/tau)*30/PI()</f>
        <v>1843.64673668322</v>
      </c>
      <c r="V258" s="70" t="n">
        <f aca="false">const*($O258/omega)*K258*(wy*I258-wz*(H258-Q258))</f>
        <v>1.42234921070064</v>
      </c>
      <c r="W258" s="70" t="n">
        <f aca="false">const*($O258/omega)*K258*(wz*(G258-P258)-wx*I258)</f>
        <v>2.34402813775698</v>
      </c>
      <c r="X258" s="70" t="n">
        <f aca="false">const*($O258/omega)*K258*(wx*(H258-Q258)-wy*(G258-P258))</f>
        <v>3.77166796972742</v>
      </c>
      <c r="Y258" s="70" t="n">
        <f aca="false">R258+V258</f>
        <v>0.982040895000165</v>
      </c>
      <c r="Z258" s="70" t="n">
        <f aca="false">S258+W258</f>
        <v>-2.7766026972593</v>
      </c>
      <c r="AA258" s="70" t="n">
        <f aca="false">T258+X258-32.174</f>
        <v>-25.0538997061626</v>
      </c>
      <c r="AB258" s="0" t="n">
        <f aca="false">IF(($D258-height)*($D259-height)&lt;0,1,0)</f>
        <v>0</v>
      </c>
    </row>
    <row r="259" customFormat="false" ht="12.75" hidden="false" customHeight="false" outlineLevel="0" collapsed="false">
      <c r="A259" s="0" t="n">
        <f aca="false">A258+dt</f>
        <v>2.27</v>
      </c>
      <c r="B259" s="70" t="n">
        <f aca="false">B258+G258*dt+0.5*Y258*dt*dt</f>
        <v>5.52593952890941</v>
      </c>
      <c r="C259" s="70" t="n">
        <f aca="false">C258+H258*dt+0.5*Z258*dt*dt</f>
        <v>186.430984953551</v>
      </c>
      <c r="D259" s="70" t="n">
        <f aca="false">D258+I258*dt+0.5*AA258*dt*dt</f>
        <v>1.21366381522544</v>
      </c>
      <c r="E259" s="1" t="n">
        <f aca="false">SQRT(B259^2+C259^2)</f>
        <v>186.512863251917</v>
      </c>
      <c r="F259" s="1" t="n">
        <f aca="false">ATAN2(C259,B259)*180/PI()</f>
        <v>1.6977882706019</v>
      </c>
      <c r="G259" s="69" t="n">
        <f aca="false">G258+Y258*dt</f>
        <v>4.08153398961818</v>
      </c>
      <c r="H259" s="69" t="n">
        <f aca="false">H258+Z258*dt</f>
        <v>76.6648307082368</v>
      </c>
      <c r="I259" s="69" t="n">
        <f aca="false">I258+AA258*dt</f>
        <v>-31.2148812133497</v>
      </c>
      <c r="J259" s="1" t="n">
        <f aca="false">SQRT(G259^2+H259^2+I259^2)</f>
        <v>82.8765587871175</v>
      </c>
      <c r="K259" s="1" t="n">
        <f aca="false">IF(D259&gt;=hwind,SQRT((G259-vxw)^2+(H259-vyw)^2+I259^2),J259)</f>
        <v>56.8389596178116</v>
      </c>
      <c r="L259" s="1" t="n">
        <f aca="false">J259/1.467</f>
        <v>56.4939051036929</v>
      </c>
      <c r="M259" s="70" t="n">
        <f aca="false">cd0+cdspin*(spin/1000)*EXP(-A259/(tau*146.7/K259))</f>
        <v>0.354641917009136</v>
      </c>
      <c r="N259" s="71" t="n">
        <f aca="false">(romega/K259)*EXP(-A259/(tau*146.7/K259))</f>
        <v>0.411142071352196</v>
      </c>
      <c r="O259" s="71" t="n">
        <f aca="false">cl2_*N259/(cl0+cl1_*N259)</f>
        <v>0.298586938358221</v>
      </c>
      <c r="P259" s="71" t="n">
        <f aca="false">IF(D259&gt;=hwind,vxw,0)</f>
        <v>0</v>
      </c>
      <c r="Q259" s="71" t="n">
        <f aca="false">IF(D259&gt;=hwind,vyw,0)</f>
        <v>29.34</v>
      </c>
      <c r="R259" s="70" t="n">
        <f aca="false">-const*$M259*$K259*(G259-P259)</f>
        <v>-0.442262984815343</v>
      </c>
      <c r="S259" s="70" t="n">
        <f aca="false">-const*$M259*$K259*(H259-Q259)</f>
        <v>-5.12797907309933</v>
      </c>
      <c r="T259" s="70" t="n">
        <f aca="false">-const*$M259*$K259*I259</f>
        <v>3.38235246139991</v>
      </c>
      <c r="U259" s="72" t="n">
        <f aca="false">omega*EXP(-A259/tau)*30/PI()</f>
        <v>1843.64489303741</v>
      </c>
      <c r="V259" s="70" t="n">
        <f aca="false">const*($O259/omega)*K259*(wy*I259-wz*(H259-Q259))</f>
        <v>1.41944324804767</v>
      </c>
      <c r="W259" s="70" t="n">
        <f aca="false">const*($O259/omega)*K259*(wz*(G259-P259)-wx*I259)</f>
        <v>2.36687908596436</v>
      </c>
      <c r="X259" s="70" t="n">
        <f aca="false">const*($O259/omega)*K259*(wx*(H259-Q259)-wy*(G259-P259))</f>
        <v>3.77402230391919</v>
      </c>
      <c r="Y259" s="70" t="n">
        <f aca="false">R259+V259</f>
        <v>0.977180263232331</v>
      </c>
      <c r="Z259" s="70" t="n">
        <f aca="false">S259+W259</f>
        <v>-2.76109998713497</v>
      </c>
      <c r="AA259" s="70" t="n">
        <f aca="false">T259+X259-32.174</f>
        <v>-25.0176252346809</v>
      </c>
      <c r="AB259" s="0" t="n">
        <f aca="false">IF(($D259-height)*($D260-height)&lt;0,1,0)</f>
        <v>0</v>
      </c>
    </row>
    <row r="260" customFormat="false" ht="12.75" hidden="false" customHeight="false" outlineLevel="0" collapsed="false">
      <c r="A260" s="0" t="n">
        <f aca="false">A259+dt</f>
        <v>2.28</v>
      </c>
      <c r="B260" s="70" t="n">
        <f aca="false">B259+G259*dt+0.5*Y259*dt*dt</f>
        <v>5.56680372781875</v>
      </c>
      <c r="C260" s="70" t="n">
        <f aca="false">C259+H259*dt+0.5*Z259*dt*dt</f>
        <v>187.197495205634</v>
      </c>
      <c r="D260" s="70" t="n">
        <f aca="false">D259+I259*dt+0.5*AA259*dt*dt</f>
        <v>0.90026412183021</v>
      </c>
      <c r="E260" s="1" t="n">
        <f aca="false">SQRT(B260^2+C260^2)</f>
        <v>187.28024859821</v>
      </c>
      <c r="F260" s="1" t="n">
        <f aca="false">ATAN2(C260,B260)*180/PI()</f>
        <v>1.70333683550519</v>
      </c>
      <c r="G260" s="69" t="n">
        <f aca="false">G259+Y259*dt</f>
        <v>4.0913057922505</v>
      </c>
      <c r="H260" s="69" t="n">
        <f aca="false">H259+Z259*dt</f>
        <v>76.6372197083654</v>
      </c>
      <c r="I260" s="69" t="n">
        <f aca="false">I259+AA259*dt</f>
        <v>-31.4650574656965</v>
      </c>
      <c r="J260" s="1" t="n">
        <f aca="false">SQRT(G260^2+H260^2+I260^2)</f>
        <v>82.9460792866882</v>
      </c>
      <c r="K260" s="1" t="n">
        <f aca="false">IF(D260&gt;=hwind,SQRT((G260-vxw)^2+(H260-vyw)^2+I260^2),J260)</f>
        <v>56.9545047959042</v>
      </c>
      <c r="L260" s="1" t="n">
        <f aca="false">J260/1.467</f>
        <v>56.5412946739524</v>
      </c>
      <c r="M260" s="70" t="n">
        <f aca="false">cd0+cdspin*(spin/1000)*EXP(-A260/(tau*146.7/K260))</f>
        <v>0.354641886479177</v>
      </c>
      <c r="N260" s="71" t="n">
        <f aca="false">(romega/K260)*EXP(-A260/(tau*146.7/K260))</f>
        <v>0.410307743411392</v>
      </c>
      <c r="O260" s="71" t="n">
        <f aca="false">cl2_*N260/(cl0+cl1_*N260)</f>
        <v>0.298357591082906</v>
      </c>
      <c r="P260" s="71" t="n">
        <f aca="false">IF(D260&gt;=hwind,vxw,0)</f>
        <v>0</v>
      </c>
      <c r="Q260" s="71" t="n">
        <f aca="false">IF(D260&gt;=hwind,vyw,0)</f>
        <v>29.34</v>
      </c>
      <c r="R260" s="70" t="n">
        <f aca="false">-const*$M260*$K260*(G260-P260)</f>
        <v>-0.444222997836934</v>
      </c>
      <c r="S260" s="70" t="n">
        <f aca="false">-const*$M260*$K260*(H260-Q260)</f>
        <v>-5.13540512371357</v>
      </c>
      <c r="T260" s="70" t="n">
        <f aca="false">-const*$M260*$K260*I260</f>
        <v>3.41639145648767</v>
      </c>
      <c r="U260" s="72" t="n">
        <f aca="false">omega*EXP(-A260/tau)*30/PI()</f>
        <v>1843.64304939344</v>
      </c>
      <c r="V260" s="70" t="n">
        <f aca="false">const*($O260/omega)*K260*(wy*I260-wz*(H260-Q260))</f>
        <v>1.41654665628172</v>
      </c>
      <c r="W260" s="70" t="n">
        <f aca="false">const*($O260/omega)*K260*(wz*(G260-P260)-wx*I260)</f>
        <v>2.38976911739074</v>
      </c>
      <c r="X260" s="70" t="n">
        <f aca="false">const*($O260/omega)*K260*(wx*(H260-Q260)-wy*(G260-P260))</f>
        <v>3.77641009131729</v>
      </c>
      <c r="Y260" s="70" t="n">
        <f aca="false">R260+V260</f>
        <v>0.972323658444783</v>
      </c>
      <c r="Z260" s="70" t="n">
        <f aca="false">S260+W260</f>
        <v>-2.74563600632283</v>
      </c>
      <c r="AA260" s="70" t="n">
        <f aca="false">T260+X260-32.174</f>
        <v>-24.981198452195</v>
      </c>
      <c r="AB260" s="0" t="n">
        <f aca="false">IF(($D260-height)*($D261-height)&lt;0,1,0)</f>
        <v>0</v>
      </c>
    </row>
    <row r="261" customFormat="false" ht="12.75" hidden="false" customHeight="false" outlineLevel="0" collapsed="false">
      <c r="A261" s="0" t="n">
        <f aca="false">A260+dt</f>
        <v>2.29</v>
      </c>
      <c r="B261" s="70" t="n">
        <f aca="false">B260+G260*dt+0.5*Y260*dt*dt</f>
        <v>5.60776540192418</v>
      </c>
      <c r="C261" s="70" t="n">
        <f aca="false">C260+H260*dt+0.5*Z260*dt*dt</f>
        <v>187.963730120917</v>
      </c>
      <c r="D261" s="70" t="n">
        <f aca="false">D260+I260*dt+0.5*AA260*dt*dt</f>
        <v>0.584364487250635</v>
      </c>
      <c r="E261" s="1" t="n">
        <f aca="false">SQRT(B261^2+C261^2)</f>
        <v>188.047363378942</v>
      </c>
      <c r="F261" s="1" t="n">
        <f aca="false">ATAN2(C261,B261)*180/PI()</f>
        <v>1.70887230316675</v>
      </c>
      <c r="G261" s="69" t="n">
        <f aca="false">G260+Y260*dt</f>
        <v>4.10102902883495</v>
      </c>
      <c r="H261" s="69" t="n">
        <f aca="false">H260+Z260*dt</f>
        <v>76.6097633483022</v>
      </c>
      <c r="I261" s="69" t="n">
        <f aca="false">I260+AA260*dt</f>
        <v>-31.7148694502185</v>
      </c>
      <c r="J261" s="1" t="n">
        <f aca="false">SQRT(G261^2+H261^2+I261^2)</f>
        <v>83.0163069741278</v>
      </c>
      <c r="K261" s="1" t="n">
        <f aca="false">IF(D261&gt;=hwind,SQRT((G261-vxw)^2+(H261-vyw)^2+I261^2),J261)</f>
        <v>57.0708499178367</v>
      </c>
      <c r="L261" s="1" t="n">
        <f aca="false">J261/1.467</f>
        <v>56.5891663081989</v>
      </c>
      <c r="M261" s="70" t="n">
        <f aca="false">cd0+cdspin*(spin/1000)*EXP(-A261/(tau*146.7/K261))</f>
        <v>0.354641855797188</v>
      </c>
      <c r="N261" s="71" t="n">
        <f aca="false">(romega/K261)*EXP(-A261/(tau*146.7/K261))</f>
        <v>0.409471053203668</v>
      </c>
      <c r="O261" s="71" t="n">
        <f aca="false">cl2_*N261/(cl0+cl1_*N261)</f>
        <v>0.29812701156948</v>
      </c>
      <c r="P261" s="71" t="n">
        <f aca="false">IF(D261&gt;=hwind,vxw,0)</f>
        <v>0</v>
      </c>
      <c r="Q261" s="71" t="n">
        <f aca="false">IF(D261&gt;=hwind,vyw,0)</f>
        <v>29.34</v>
      </c>
      <c r="R261" s="70" t="n">
        <f aca="false">-const*$M261*$K261*(G261-P261)</f>
        <v>-0.44618828548357</v>
      </c>
      <c r="S261" s="70" t="n">
        <f aca="false">-const*$M261*$K261*(H261-Q261)</f>
        <v>-5.1429079178171</v>
      </c>
      <c r="T261" s="70" t="n">
        <f aca="false">-const*$M261*$K261*I261</f>
        <v>3.45054939256265</v>
      </c>
      <c r="U261" s="72" t="n">
        <f aca="false">omega*EXP(-A261/tau)*30/PI()</f>
        <v>1843.64120575131</v>
      </c>
      <c r="V261" s="70" t="n">
        <f aca="false">const*($O261/omega)*K261*(wy*I261-wz*(H261-Q261))</f>
        <v>1.41365916511999</v>
      </c>
      <c r="W261" s="70" t="n">
        <f aca="false">const*($O261/omega)*K261*(wz*(G261-P261)-wx*I261)</f>
        <v>2.41269803736915</v>
      </c>
      <c r="X261" s="70" t="n">
        <f aca="false">const*($O261/omega)*K261*(wx*(H261-Q261)-wy*(G261-P261))</f>
        <v>3.7788307064768</v>
      </c>
      <c r="Y261" s="70" t="n">
        <f aca="false">R261+V261</f>
        <v>0.96747087963642</v>
      </c>
      <c r="Z261" s="70" t="n">
        <f aca="false">S261+W261</f>
        <v>-2.73020988044795</v>
      </c>
      <c r="AA261" s="70" t="n">
        <f aca="false">T261+X261-32.174</f>
        <v>-24.9446199009606</v>
      </c>
      <c r="AB261" s="0" t="n">
        <f aca="false">IF(($D261-height)*($D262-height)&lt;0,1,0)</f>
        <v>0</v>
      </c>
    </row>
    <row r="262" customFormat="false" ht="12.75" hidden="false" customHeight="false" outlineLevel="0" collapsed="false">
      <c r="A262" s="0" t="n">
        <f aca="false">A261+dt</f>
        <v>2.29999999999999</v>
      </c>
      <c r="B262" s="70" t="n">
        <f aca="false">B261+G261*dt+0.5*Y261*dt*dt</f>
        <v>5.64882406575651</v>
      </c>
      <c r="C262" s="70" t="n">
        <f aca="false">C261+H261*dt+0.5*Z261*dt*dt</f>
        <v>188.729691243906</v>
      </c>
      <c r="D262" s="70" t="n">
        <f aca="false">D261+I261*dt+0.5*AA261*dt*dt</f>
        <v>0.265968561753402</v>
      </c>
      <c r="E262" s="1" t="n">
        <f aca="false">SQRT(B262^2+C262^2)</f>
        <v>188.814209132538</v>
      </c>
      <c r="F262" s="1" t="n">
        <f aca="false">ATAN2(C262,B262)*180/PI()</f>
        <v>1.7143946957969</v>
      </c>
      <c r="G262" s="69" t="n">
        <f aca="false">G261+Y261*dt</f>
        <v>4.11070373763131</v>
      </c>
      <c r="H262" s="69" t="n">
        <f aca="false">H261+Z261*dt</f>
        <v>76.5824612494977</v>
      </c>
      <c r="I262" s="69" t="n">
        <f aca="false">I261+AA261*dt</f>
        <v>-31.9643156492281</v>
      </c>
      <c r="J262" s="1" t="n">
        <f aca="false">SQRT(G262^2+H262^2+I262^2)</f>
        <v>83.0872356693426</v>
      </c>
      <c r="K262" s="1" t="n">
        <f aca="false">IF(D262&gt;=hwind,SQRT((G262-vxw)^2+(H262-vyw)^2+I262^2),J262)</f>
        <v>57.1879839219076</v>
      </c>
      <c r="L262" s="1" t="n">
        <f aca="false">J262/1.467</f>
        <v>56.6375157936896</v>
      </c>
      <c r="M262" s="70" t="n">
        <f aca="false">cd0+cdspin*(spin/1000)*EXP(-A262/(tau*146.7/K262))</f>
        <v>0.354641824963221</v>
      </c>
      <c r="N262" s="71" t="n">
        <f aca="false">(romega/K262)*EXP(-A262/(tau*146.7/K262))</f>
        <v>0.408632129298315</v>
      </c>
      <c r="O262" s="71" t="n">
        <f aca="false">cl2_*N262/(cl0+cl1_*N262)</f>
        <v>0.297895228206885</v>
      </c>
      <c r="P262" s="71" t="n">
        <f aca="false">IF(D262&gt;=hwind,vxw,0)</f>
        <v>0</v>
      </c>
      <c r="Q262" s="71" t="n">
        <f aca="false">IF(D262&gt;=hwind,vyw,0)</f>
        <v>29.34</v>
      </c>
      <c r="R262" s="70" t="n">
        <f aca="false">-const*$M262*$K262*(G262-P262)</f>
        <v>-0.448158777404777</v>
      </c>
      <c r="S262" s="70" t="n">
        <f aca="false">-const*$M262*$K262*(H262-Q262)</f>
        <v>-5.15048639515125</v>
      </c>
      <c r="T262" s="70" t="n">
        <f aca="false">-const*$M262*$K262*I262</f>
        <v>3.48482633053797</v>
      </c>
      <c r="U262" s="72" t="n">
        <f aca="false">omega*EXP(-A262/tau)*30/PI()</f>
        <v>1843.63936211102</v>
      </c>
      <c r="V262" s="70" t="n">
        <f aca="false">const*($O262/omega)*K262*(wy*I262-wz*(H262-Q262))</f>
        <v>1.41078050964757</v>
      </c>
      <c r="W262" s="70" t="n">
        <f aca="false">const*($O262/omega)*K262*(wz*(G262-P262)-wx*I262)</f>
        <v>2.43566564033186</v>
      </c>
      <c r="X262" s="70" t="n">
        <f aca="false">const*($O262/omega)*K262*(wx*(H262-Q262)-wy*(G262-P262))</f>
        <v>3.78128353099952</v>
      </c>
      <c r="Y262" s="70" t="n">
        <f aca="false">R262+V262</f>
        <v>0.962621732242792</v>
      </c>
      <c r="Z262" s="70" t="n">
        <f aca="false">S262+W262</f>
        <v>-2.71482075481939</v>
      </c>
      <c r="AA262" s="70" t="n">
        <f aca="false">T262+X262-32.174</f>
        <v>-24.9078901384625</v>
      </c>
      <c r="AB262" s="0" t="n">
        <f aca="false">IF(($D262-height)*($D263-height)&lt;0,1,0)</f>
        <v>1</v>
      </c>
    </row>
    <row r="263" customFormat="false" ht="12.75" hidden="false" customHeight="false" outlineLevel="0" collapsed="false">
      <c r="A263" s="0" t="n">
        <f aca="false">A262+dt</f>
        <v>2.30999999999999</v>
      </c>
      <c r="B263" s="70" t="n">
        <f aca="false">B262+G262*dt+0.5*Y262*dt*dt</f>
        <v>5.68997923421943</v>
      </c>
      <c r="C263" s="70" t="n">
        <f aca="false">C262+H262*dt+0.5*Z262*dt*dt</f>
        <v>189.495380115363</v>
      </c>
      <c r="D263" s="70" t="n">
        <f aca="false">D262+I262*dt+0.5*AA262*dt*dt</f>
        <v>-0.0549199892458026</v>
      </c>
      <c r="E263" s="1" t="n">
        <f aca="false">SQRT(B263^2+C263^2)</f>
        <v>189.580787393533</v>
      </c>
      <c r="F263" s="1" t="n">
        <f aca="false">ATAN2(C263,B263)*180/PI()</f>
        <v>1.71990403510245</v>
      </c>
      <c r="G263" s="69" t="n">
        <f aca="false">G262+Y262*dt</f>
        <v>4.12032995495374</v>
      </c>
      <c r="H263" s="69" t="n">
        <f aca="false">H262+Z262*dt</f>
        <v>76.5553130419495</v>
      </c>
      <c r="I263" s="69" t="n">
        <f aca="false">I262+AA262*dt</f>
        <v>-32.2133945506127</v>
      </c>
      <c r="J263" s="1" t="n">
        <f aca="false">SQRT(G263^2+H263^2+I263^2)</f>
        <v>83.1588591934859</v>
      </c>
      <c r="K263" s="1" t="n">
        <f aca="false">IF(D263&gt;=hwind,SQRT((G263-vxw)^2+(H263-vyw)^2+I263^2),J263)</f>
        <v>83.1588591934859</v>
      </c>
      <c r="L263" s="1" t="n">
        <f aca="false">J263/1.467</f>
        <v>56.6863389185317</v>
      </c>
      <c r="M263" s="70" t="n">
        <f aca="false">cd0+cdspin*(spin/1000)*EXP(-A263/(tau*146.7/K263))</f>
        <v>0.354639602167466</v>
      </c>
      <c r="N263" s="71" t="n">
        <f aca="false">(romega/K263)*EXP(-A263/(tau*146.7/K263))</f>
        <v>0.281002927551167</v>
      </c>
      <c r="O263" s="71" t="n">
        <f aca="false">cl2_*N263/(cl0+cl1_*N263)</f>
        <v>0.254100116310778</v>
      </c>
      <c r="P263" s="71" t="n">
        <f aca="false">IF(D263&gt;=hwind,vxw,0)</f>
        <v>0</v>
      </c>
      <c r="Q263" s="71" t="n">
        <f aca="false">IF(D263&gt;=hwind,vyw,0)</f>
        <v>0</v>
      </c>
      <c r="R263" s="70" t="n">
        <f aca="false">-const*$M263*$K263*(G263-P263)</f>
        <v>-0.653203854581836</v>
      </c>
      <c r="S263" s="70" t="n">
        <f aca="false">-const*$M263*$K263*(H263-Q263)</f>
        <v>-12.1364614277067</v>
      </c>
      <c r="T263" s="70" t="n">
        <f aca="false">-const*$M263*$K263*I263</f>
        <v>5.10685156763421</v>
      </c>
      <c r="U263" s="72" t="n">
        <f aca="false">omega*EXP(-A263/tau)*30/PI()</f>
        <v>1843.63751847258</v>
      </c>
      <c r="V263" s="70" t="n">
        <f aca="false">const*($O263/omega)*K263*(wy*I263-wz*(H263-Q263))</f>
        <v>3.1858992609145</v>
      </c>
      <c r="W263" s="70" t="n">
        <f aca="false">const*($O263/omega)*K263*(wz*(G263-P263)-wx*I263)</f>
        <v>3.04572604392226</v>
      </c>
      <c r="X263" s="70" t="n">
        <f aca="false">const*($O263/omega)*K263*(wx*(H263-Q263)-wy*(G263-P263))</f>
        <v>7.64568498062908</v>
      </c>
      <c r="Y263" s="70" t="n">
        <f aca="false">R263+V263</f>
        <v>2.53269540633267</v>
      </c>
      <c r="Z263" s="70" t="n">
        <f aca="false">S263+W263</f>
        <v>-9.09073538378442</v>
      </c>
      <c r="AA263" s="70" t="n">
        <f aca="false">T263+X263-32.174</f>
        <v>-19.4214634517367</v>
      </c>
      <c r="AB263" s="0" t="n">
        <f aca="false">IF(($D263-height)*($D264-height)&lt;0,1,0)</f>
        <v>0</v>
      </c>
    </row>
    <row r="264" customFormat="false" ht="12.75" hidden="false" customHeight="false" outlineLevel="0" collapsed="false">
      <c r="A264" s="0" t="n">
        <f aca="false">A263+dt</f>
        <v>2.31999999999999</v>
      </c>
      <c r="B264" s="70" t="n">
        <f aca="false">B263+G263*dt+0.5*Y263*dt*dt</f>
        <v>5.73130916853929</v>
      </c>
      <c r="C264" s="70" t="n">
        <f aca="false">C263+H263*dt+0.5*Z263*dt*dt</f>
        <v>190.260478709014</v>
      </c>
      <c r="D264" s="70" t="n">
        <f aca="false">D263+I263*dt+0.5*AA263*dt*dt</f>
        <v>-0.378025007924517</v>
      </c>
      <c r="E264" s="1" t="n">
        <f aca="false">SQRT(B264^2+C264^2)</f>
        <v>190.346782645172</v>
      </c>
      <c r="F264" s="1" t="n">
        <f aca="false">ATAN2(C264,B264)*180/PI()</f>
        <v>1.72542693090816</v>
      </c>
      <c r="G264" s="69" t="n">
        <f aca="false">G263+Y263*dt</f>
        <v>4.14565690901707</v>
      </c>
      <c r="H264" s="69" t="n">
        <f aca="false">H263+Z263*dt</f>
        <v>76.4644056881117</v>
      </c>
      <c r="I264" s="69" t="n">
        <f aca="false">I263+AA263*dt</f>
        <v>-32.4076091851301</v>
      </c>
      <c r="J264" s="1" t="n">
        <f aca="false">SQRT(G264^2+H264^2+I264^2)</f>
        <v>83.1519388922443</v>
      </c>
      <c r="K264" s="1" t="n">
        <f aca="false">IF(D264&gt;=hwind,SQRT((G264-vxw)^2+(H264-vyw)^2+I264^2),J264)</f>
        <v>83.1519388922443</v>
      </c>
      <c r="L264" s="1" t="n">
        <f aca="false">J264/1.467</f>
        <v>56.6816216034385</v>
      </c>
      <c r="M264" s="70" t="n">
        <f aca="false">cd0+cdspin*(spin/1000)*EXP(-A264/(tau*146.7/K264))</f>
        <v>0.354639572237005</v>
      </c>
      <c r="N264" s="71" t="n">
        <f aca="false">(romega/K264)*EXP(-A264/(tau*146.7/K264))</f>
        <v>0.281026157728149</v>
      </c>
      <c r="O264" s="71" t="n">
        <f aca="false">cl2_*N264/(cl0+cl1_*N264)</f>
        <v>0.254110003482713</v>
      </c>
      <c r="P264" s="71" t="n">
        <f aca="false">IF(D264&gt;=hwind,vxw,0)</f>
        <v>0</v>
      </c>
      <c r="Q264" s="71" t="n">
        <f aca="false">IF(D264&gt;=hwind,vyw,0)</f>
        <v>0</v>
      </c>
      <c r="R264" s="70" t="n">
        <f aca="false">-const*$M264*$K264*(G264-P264)</f>
        <v>-0.65716423764551</v>
      </c>
      <c r="S264" s="70" t="n">
        <f aca="false">-const*$M264*$K264*(H264-Q264)</f>
        <v>-12.1210399157124</v>
      </c>
      <c r="T264" s="70" t="n">
        <f aca="false">-const*$M264*$K264*I264</f>
        <v>5.13721281125243</v>
      </c>
      <c r="U264" s="72" t="n">
        <f aca="false">omega*EXP(-A264/tau)*30/PI()</f>
        <v>1843.63567483599</v>
      </c>
      <c r="V264" s="70" t="n">
        <f aca="false">const*($O264/omega)*K264*(wy*I264-wz*(H264-Q264))</f>
        <v>3.17781732267379</v>
      </c>
      <c r="W264" s="70" t="n">
        <f aca="false">const*($O264/omega)*K264*(wz*(G264-P264)-wx*I264)</f>
        <v>3.06392910614061</v>
      </c>
      <c r="X264" s="70" t="n">
        <f aca="false">const*($O264/omega)*K264*(wx*(H264-Q264)-wy*(G264-P264))</f>
        <v>7.6357270632734</v>
      </c>
      <c r="Y264" s="70" t="n">
        <f aca="false">R264+V264</f>
        <v>2.52065308502828</v>
      </c>
      <c r="Z264" s="70" t="n">
        <f aca="false">S264+W264</f>
        <v>-9.05711080957182</v>
      </c>
      <c r="AA264" s="70" t="n">
        <f aca="false">T264+X264-32.174</f>
        <v>-19.4010601254742</v>
      </c>
      <c r="AB264" s="0" t="n">
        <f aca="false">IF(($D264-height)*($D265-height)&lt;0,1,0)</f>
        <v>0</v>
      </c>
    </row>
    <row r="265" customFormat="false" ht="12.75" hidden="false" customHeight="false" outlineLevel="0" collapsed="false">
      <c r="A265" s="0" t="n">
        <f aca="false">A264+dt</f>
        <v>2.32999999999999</v>
      </c>
      <c r="B265" s="70" t="n">
        <f aca="false">B264+G264*dt+0.5*Y264*dt*dt</f>
        <v>5.77289177028371</v>
      </c>
      <c r="C265" s="70" t="n">
        <f aca="false">C264+H264*dt+0.5*Z264*dt*dt</f>
        <v>191.024669910354</v>
      </c>
      <c r="D265" s="70" t="n">
        <f aca="false">D264+I264*dt+0.5*AA264*dt*dt</f>
        <v>-0.703071152782091</v>
      </c>
      <c r="E265" s="1" t="n">
        <f aca="false">SQRT(B265^2+C265^2)</f>
        <v>191.111880305101</v>
      </c>
      <c r="F265" s="1" t="n">
        <f aca="false">ATAN2(C265,B265)*180/PI()</f>
        <v>1.73098948698585</v>
      </c>
      <c r="G265" s="69" t="n">
        <f aca="false">G264+Y264*dt</f>
        <v>4.17086343986735</v>
      </c>
      <c r="H265" s="69" t="n">
        <f aca="false">H264+Z264*dt</f>
        <v>76.373834580016</v>
      </c>
      <c r="I265" s="69" t="n">
        <f aca="false">I264+AA264*dt</f>
        <v>-32.6016197863848</v>
      </c>
      <c r="J265" s="1" t="n">
        <f aca="false">SQRT(G265^2+H265^2+I265^2)</f>
        <v>83.1458015956648</v>
      </c>
      <c r="K265" s="1" t="n">
        <f aca="false">IF(D265&gt;=hwind,SQRT((G265-vxw)^2+(H265-vyw)^2+I265^2),J265)</f>
        <v>83.1458015956648</v>
      </c>
      <c r="L265" s="1" t="n">
        <f aca="false">J265/1.467</f>
        <v>56.6774380338547</v>
      </c>
      <c r="M265" s="70" t="n">
        <f aca="false">cd0+cdspin*(spin/1000)*EXP(-A265/(tau*146.7/K265))</f>
        <v>0.354639542244683</v>
      </c>
      <c r="N265" s="71" t="n">
        <f aca="false">(romega/K265)*EXP(-A265/(tau*146.7/K265))</f>
        <v>0.281046744737272</v>
      </c>
      <c r="O265" s="71" t="n">
        <f aca="false">cl2_*N265/(cl0+cl1_*N265)</f>
        <v>0.254118764952792</v>
      </c>
      <c r="P265" s="71" t="n">
        <f aca="false">IF(D265&gt;=hwind,vxw,0)</f>
        <v>0</v>
      </c>
      <c r="Q265" s="71" t="n">
        <f aca="false">IF(D265&gt;=hwind,vyw,0)</f>
        <v>0</v>
      </c>
      <c r="R265" s="70" t="n">
        <f aca="false">-const*$M265*$K265*(G265-P265)</f>
        <v>-0.661111089768111</v>
      </c>
      <c r="S265" s="70" t="n">
        <f aca="false">-const*$M265*$K265*(H265-Q265)</f>
        <v>-12.1057881028513</v>
      </c>
      <c r="T265" s="70" t="n">
        <f aca="false">-const*$M265*$K265*I265</f>
        <v>5.16758524845588</v>
      </c>
      <c r="U265" s="72" t="n">
        <f aca="false">omega*EXP(-A265/tau)*30/PI()</f>
        <v>1843.63383120123</v>
      </c>
      <c r="V265" s="70" t="n">
        <f aca="false">const*($O265/omega)*K265*(wy*I265-wz*(H265-Q265))</f>
        <v>3.16977204812734</v>
      </c>
      <c r="W265" s="70" t="n">
        <f aca="false">const*($O265/omega)*K265*(wz*(G265-P265)-wx*I265)</f>
        <v>3.08213124083497</v>
      </c>
      <c r="X265" s="70" t="n">
        <f aca="false">const*($O265/omega)*K265*(wx*(H265-Q265)-wy*(G265-P265))</f>
        <v>7.62584403838439</v>
      </c>
      <c r="Y265" s="70" t="n">
        <f aca="false">R265+V265</f>
        <v>2.50866095835923</v>
      </c>
      <c r="Z265" s="70" t="n">
        <f aca="false">S265+W265</f>
        <v>-9.02365686201637</v>
      </c>
      <c r="AA265" s="70" t="n">
        <f aca="false">T265+X265-32.174</f>
        <v>-19.3805707131597</v>
      </c>
      <c r="AB265" s="0" t="n">
        <f aca="false">IF(($D265-height)*($D266-height)&lt;0,1,0)</f>
        <v>0</v>
      </c>
    </row>
    <row r="266" customFormat="false" ht="12.75" hidden="false" customHeight="false" outlineLevel="0" collapsed="false">
      <c r="A266" s="0" t="n">
        <f aca="false">A265+dt</f>
        <v>2.33999999999999</v>
      </c>
      <c r="B266" s="70" t="n">
        <f aca="false">B265+G265*dt+0.5*Y265*dt*dt</f>
        <v>5.8147258377303</v>
      </c>
      <c r="C266" s="70" t="n">
        <f aca="false">C265+H265*dt+0.5*Z265*dt*dt</f>
        <v>191.787957073311</v>
      </c>
      <c r="D266" s="70" t="n">
        <f aca="false">D265+I265*dt+0.5*AA265*dt*dt</f>
        <v>-1.0300563791816</v>
      </c>
      <c r="E266" s="1" t="n">
        <f aca="false">SQRT(B266^2+C266^2)</f>
        <v>191.87608374918</v>
      </c>
      <c r="F266" s="1" t="n">
        <f aca="false">ATAN2(C266,B266)*180/PI()</f>
        <v>1.73659091798887</v>
      </c>
      <c r="G266" s="69" t="n">
        <f aca="false">G265+Y265*dt</f>
        <v>4.19595004945094</v>
      </c>
      <c r="H266" s="69" t="n">
        <f aca="false">H265+Z265*dt</f>
        <v>76.2835980113958</v>
      </c>
      <c r="I266" s="69" t="n">
        <f aca="false">I265+AA265*dt</f>
        <v>-32.7954254935164</v>
      </c>
      <c r="J266" s="1" t="n">
        <f aca="false">SQRT(G266^2+H266^2+I266^2)</f>
        <v>83.1404429605863</v>
      </c>
      <c r="K266" s="1" t="n">
        <f aca="false">IF(D266&gt;=hwind,SQRT((G266-vxw)^2+(H266-vyw)^2+I266^2),J266)</f>
        <v>83.1404429605863</v>
      </c>
      <c r="L266" s="1" t="n">
        <f aca="false">J266/1.467</f>
        <v>56.6737852492067</v>
      </c>
      <c r="M266" s="70" t="n">
        <f aca="false">cd0+cdspin*(spin/1000)*EXP(-A266/(tau*146.7/K266))</f>
        <v>0.354639512190013</v>
      </c>
      <c r="N266" s="71" t="n">
        <f aca="false">(romega/K266)*EXP(-A266/(tau*146.7/K266))</f>
        <v>0.28106470209148</v>
      </c>
      <c r="O266" s="71" t="n">
        <f aca="false">cl2_*N266/(cl0+cl1_*N266)</f>
        <v>0.254126406733063</v>
      </c>
      <c r="P266" s="71" t="n">
        <f aca="false">IF(D266&gt;=hwind,vxw,0)</f>
        <v>0</v>
      </c>
      <c r="Q266" s="71" t="n">
        <f aca="false">IF(D266&gt;=hwind,vyw,0)</f>
        <v>0</v>
      </c>
      <c r="R266" s="70" t="n">
        <f aca="false">-const*$M266*$K266*(G266-P266)</f>
        <v>-0.665044572870005</v>
      </c>
      <c r="S266" s="70" t="n">
        <f aca="false">-const*$M266*$K266*(H266-Q266)</f>
        <v>-12.0907046696408</v>
      </c>
      <c r="T266" s="70" t="n">
        <f aca="false">-const*$M266*$K266*I266</f>
        <v>5.19796934719938</v>
      </c>
      <c r="U266" s="72" t="n">
        <f aca="false">omega*EXP(-A266/tau)*30/PI()</f>
        <v>1843.63198756833</v>
      </c>
      <c r="V266" s="70" t="n">
        <f aca="false">const*($O266/omega)*K266*(wy*I266-wz*(H266-Q266))</f>
        <v>3.16176316391347</v>
      </c>
      <c r="W266" s="70" t="n">
        <f aca="false">const*($O266/omega)*K266*(wz*(G266-P266)-wx*I266)</f>
        <v>3.100332529522</v>
      </c>
      <c r="X266" s="70" t="n">
        <f aca="false">const*($O266/omega)*K266*(wx*(H266-Q266)-wy*(G266-P266))</f>
        <v>7.61603537472214</v>
      </c>
      <c r="Y266" s="70" t="n">
        <f aca="false">R266+V266</f>
        <v>2.49671859104346</v>
      </c>
      <c r="Z266" s="70" t="n">
        <f aca="false">S266+W266</f>
        <v>-8.99037214011876</v>
      </c>
      <c r="AA266" s="70" t="n">
        <f aca="false">T266+X266-32.174</f>
        <v>-19.3599952780785</v>
      </c>
      <c r="AB266" s="0" t="n">
        <f aca="false">IF(($D266-height)*($D267-height)&lt;0,1,0)</f>
        <v>0</v>
      </c>
    </row>
    <row r="267" customFormat="false" ht="12.75" hidden="false" customHeight="false" outlineLevel="0" collapsed="false">
      <c r="A267" s="0" t="n">
        <f aca="false">A266+dt</f>
        <v>2.34999999999999</v>
      </c>
      <c r="B267" s="70" t="n">
        <f aca="false">B266+G266*dt+0.5*Y266*dt*dt</f>
        <v>5.85681017415436</v>
      </c>
      <c r="C267" s="70" t="n">
        <f aca="false">C266+H266*dt+0.5*Z266*dt*dt</f>
        <v>192.550343534818</v>
      </c>
      <c r="D267" s="70" t="n">
        <f aca="false">D266+I266*dt+0.5*AA266*dt*dt</f>
        <v>-1.35897863388067</v>
      </c>
      <c r="E267" s="1" t="n">
        <f aca="false">SQRT(B267^2+C267^2)</f>
        <v>192.639396336244</v>
      </c>
      <c r="F267" s="1" t="n">
        <f aca="false">ATAN2(C267,B267)*180/PI()</f>
        <v>1.74223045337373</v>
      </c>
      <c r="G267" s="69" t="n">
        <f aca="false">G266+Y266*dt</f>
        <v>4.22091723536138</v>
      </c>
      <c r="H267" s="69" t="n">
        <f aca="false">H266+Z266*dt</f>
        <v>76.1936942899946</v>
      </c>
      <c r="I267" s="69" t="n">
        <f aca="false">I266+AA266*dt</f>
        <v>-32.9890254462972</v>
      </c>
      <c r="J267" s="1" t="n">
        <f aca="false">SQRT(G267^2+H267^2+I267^2)</f>
        <v>83.1358586397072</v>
      </c>
      <c r="K267" s="1" t="n">
        <f aca="false">IF(D267&gt;=hwind,SQRT((G267-vxw)^2+(H267-vyw)^2+I267^2),J267)</f>
        <v>83.1358586397072</v>
      </c>
      <c r="L267" s="1" t="n">
        <f aca="false">J267/1.467</f>
        <v>56.6706602860989</v>
      </c>
      <c r="M267" s="70" t="n">
        <f aca="false">cd0+cdspin*(spin/1000)*EXP(-A267/(tau*146.7/K267))</f>
        <v>0.354639482072511</v>
      </c>
      <c r="N267" s="71" t="n">
        <f aca="false">(romega/K267)*EXP(-A267/(tau*146.7/K267))</f>
        <v>0.281080043473293</v>
      </c>
      <c r="O267" s="71" t="n">
        <f aca="false">cl2_*N267/(cl0+cl1_*N267)</f>
        <v>0.254132934872753</v>
      </c>
      <c r="P267" s="71" t="n">
        <f aca="false">IF(D267&gt;=hwind,vxw,0)</f>
        <v>0</v>
      </c>
      <c r="Q267" s="71" t="n">
        <f aca="false">IF(D267&gt;=hwind,vyw,0)</f>
        <v>0</v>
      </c>
      <c r="R267" s="70" t="n">
        <f aca="false">-const*$M267*$K267*(G267-P267)</f>
        <v>-0.66896484622541</v>
      </c>
      <c r="S267" s="70" t="n">
        <f aca="false">-const*$M267*$K267*(H267-Q267)</f>
        <v>-12.0757883042661</v>
      </c>
      <c r="T267" s="70" t="n">
        <f aca="false">-const*$M267*$K267*I267</f>
        <v>5.22836556706825</v>
      </c>
      <c r="U267" s="72" t="n">
        <f aca="false">omega*EXP(-A267/tau)*30/PI()</f>
        <v>1843.63014393726</v>
      </c>
      <c r="V267" s="70" t="n">
        <f aca="false">const*($O267/omega)*K267*(wy*I267-wz*(H267-Q267))</f>
        <v>3.15379039827919</v>
      </c>
      <c r="W267" s="70" t="n">
        <f aca="false">const*($O267/omega)*K267*(wz*(G267-P267)-wx*I267)</f>
        <v>3.11853305111027</v>
      </c>
      <c r="X267" s="70" t="n">
        <f aca="false">const*($O267/omega)*K267*(wx*(H267-Q267)-wy*(G267-P267))</f>
        <v>7.6063005433984</v>
      </c>
      <c r="Y267" s="70" t="n">
        <f aca="false">R267+V267</f>
        <v>2.48482555205378</v>
      </c>
      <c r="Z267" s="70" t="n">
        <f aca="false">S267+W267</f>
        <v>-8.95725525315583</v>
      </c>
      <c r="AA267" s="70" t="n">
        <f aca="false">T267+X267-32.174</f>
        <v>-19.3393338895333</v>
      </c>
      <c r="AB267" s="0" t="n">
        <f aca="false">IF(($D267-height)*($D268-height)&lt;0,1,0)</f>
        <v>0</v>
      </c>
    </row>
    <row r="268" customFormat="false" ht="12.75" hidden="false" customHeight="false" outlineLevel="0" collapsed="false">
      <c r="A268" s="0" t="n">
        <f aca="false">A267+dt</f>
        <v>2.35999999999999</v>
      </c>
      <c r="B268" s="70" t="n">
        <f aca="false">B267+G267*dt+0.5*Y267*dt*dt</f>
        <v>5.89914358778558</v>
      </c>
      <c r="C268" s="70" t="n">
        <f aca="false">C267+H267*dt+0.5*Z267*dt*dt</f>
        <v>193.311832614955</v>
      </c>
      <c r="D268" s="70" t="n">
        <f aca="false">D267+I267*dt+0.5*AA267*dt*dt</f>
        <v>-1.68983585503811</v>
      </c>
      <c r="E268" s="1" t="n">
        <f aca="false">SQRT(B268^2+C268^2)</f>
        <v>193.401821408232</v>
      </c>
      <c r="F268" s="1" t="n">
        <f aca="false">ATAN2(C268,B268)*180/PI()</f>
        <v>1.74790733705376</v>
      </c>
      <c r="G268" s="69" t="n">
        <f aca="false">G267+Y267*dt</f>
        <v>4.24576549088192</v>
      </c>
      <c r="H268" s="69" t="n">
        <f aca="false">H267+Z267*dt</f>
        <v>76.104121737463</v>
      </c>
      <c r="I268" s="69" t="n">
        <f aca="false">I267+AA267*dt</f>
        <v>-33.1824187851925</v>
      </c>
      <c r="J268" s="1" t="n">
        <f aca="false">SQRT(G268^2+H268^2+I268^2)</f>
        <v>83.1320442817934</v>
      </c>
      <c r="K268" s="1" t="n">
        <f aca="false">IF(D268&gt;=hwind,SQRT((G268-vxw)^2+(H268-vyw)^2+I268^2),J268)</f>
        <v>83.1320442817934</v>
      </c>
      <c r="L268" s="1" t="n">
        <f aca="false">J268/1.467</f>
        <v>56.6680601784549</v>
      </c>
      <c r="M268" s="70" t="n">
        <f aca="false">cd0+cdspin*(spin/1000)*EXP(-A268/(tau*146.7/K268))</f>
        <v>0.354639451891702</v>
      </c>
      <c r="N268" s="71" t="n">
        <f aca="false">(romega/K268)*EXP(-A268/(tau*146.7/K268))</f>
        <v>0.281092782731518</v>
      </c>
      <c r="O268" s="71" t="n">
        <f aca="false">cl2_*N268/(cl0+cl1_*N268)</f>
        <v>0.254138355457431</v>
      </c>
      <c r="P268" s="71" t="n">
        <f aca="false">IF(D268&gt;=hwind,vxw,0)</f>
        <v>0</v>
      </c>
      <c r="Q268" s="71" t="n">
        <f aca="false">IF(D268&gt;=hwind,vyw,0)</f>
        <v>0</v>
      </c>
      <c r="R268" s="70" t="n">
        <f aca="false">-const*$M268*$K268*(G268-P268)</f>
        <v>-0.672872066487336</v>
      </c>
      <c r="S268" s="70" t="n">
        <f aca="false">-const*$M268*$K268*(H268-Q268)</f>
        <v>-12.0610377025448</v>
      </c>
      <c r="T268" s="70" t="n">
        <f aca="false">-const*$M268*$K268*I268</f>
        <v>5.25877435929767</v>
      </c>
      <c r="U268" s="72" t="n">
        <f aca="false">omega*EXP(-A268/tau)*30/PI()</f>
        <v>1843.62830030804</v>
      </c>
      <c r="V268" s="70" t="n">
        <f aca="false">const*($O268/omega)*K268*(wy*I268-wz*(H268-Q268))</f>
        <v>3.14585348108336</v>
      </c>
      <c r="W268" s="70" t="n">
        <f aca="false">const*($O268/omega)*K268*(wz*(G268-P268)-wx*I268)</f>
        <v>3.13673288189918</v>
      </c>
      <c r="X268" s="70" t="n">
        <f aca="false">const*($O268/omega)*K268*(wx*(H268-Q268)-wy*(G268-P268))</f>
        <v>7.59663901788256</v>
      </c>
      <c r="Y268" s="70" t="n">
        <f aca="false">R268+V268</f>
        <v>2.47298141459602</v>
      </c>
      <c r="Z268" s="70" t="n">
        <f aca="false">S268+W268</f>
        <v>-8.92430482064565</v>
      </c>
      <c r="AA268" s="70" t="n">
        <f aca="false">T268+X268-32.174</f>
        <v>-19.3185866228198</v>
      </c>
      <c r="AB268" s="0" t="n">
        <f aca="false">IF(($D268-height)*($D269-height)&lt;0,1,0)</f>
        <v>0</v>
      </c>
    </row>
    <row r="269" customFormat="false" ht="12.75" hidden="false" customHeight="false" outlineLevel="0" collapsed="false">
      <c r="A269" s="0" t="n">
        <f aca="false">A268+dt</f>
        <v>2.36999999999999</v>
      </c>
      <c r="B269" s="70" t="n">
        <f aca="false">B268+G268*dt+0.5*Y268*dt*dt</f>
        <v>5.94172489176513</v>
      </c>
      <c r="C269" s="70" t="n">
        <f aca="false">C268+H268*dt+0.5*Z268*dt*dt</f>
        <v>194.072427617089</v>
      </c>
      <c r="D269" s="70" t="n">
        <f aca="false">D268+I268*dt+0.5*AA268*dt*dt</f>
        <v>-2.02262597222118</v>
      </c>
      <c r="E269" s="1" t="n">
        <f aca="false">SQRT(B269^2+C269^2)</f>
        <v>194.163362290314</v>
      </c>
      <c r="F269" s="1" t="n">
        <f aca="false">ATAN2(C269,B269)*180/PI()</f>
        <v>1.75362082706238</v>
      </c>
      <c r="G269" s="69" t="n">
        <f aca="false">G268+Y268*dt</f>
        <v>4.27049530502788</v>
      </c>
      <c r="H269" s="69" t="n">
        <f aca="false">H268+Z268*dt</f>
        <v>76.0148786892566</v>
      </c>
      <c r="I269" s="69" t="n">
        <f aca="false">I268+AA268*dt</f>
        <v>-33.3756046514207</v>
      </c>
      <c r="J269" s="1" t="n">
        <f aca="false">SQRT(G269^2+H269^2+I269^2)</f>
        <v>83.1289955318877</v>
      </c>
      <c r="K269" s="1" t="n">
        <f aca="false">IF(D269&gt;=hwind,SQRT((G269-vxw)^2+(H269-vyw)^2+I269^2),J269)</f>
        <v>83.1289955318877</v>
      </c>
      <c r="L269" s="1" t="n">
        <f aca="false">J269/1.467</f>
        <v>56.6659819576603</v>
      </c>
      <c r="M269" s="70" t="n">
        <f aca="false">cd0+cdspin*(spin/1000)*EXP(-A269/(tau*146.7/K269))</f>
        <v>0.354639421647118</v>
      </c>
      <c r="N269" s="71" t="n">
        <f aca="false">(romega/K269)*EXP(-A269/(tau*146.7/K269))</f>
        <v>0.281102933877934</v>
      </c>
      <c r="O269" s="71" t="n">
        <f aca="false">cl2_*N269/(cl0+cl1_*N269)</f>
        <v>0.254142674608179</v>
      </c>
      <c r="P269" s="71" t="n">
        <f aca="false">IF(D269&gt;=hwind,vxw,0)</f>
        <v>0</v>
      </c>
      <c r="Q269" s="71" t="n">
        <f aca="false">IF(D269&gt;=hwind,vyw,0)</f>
        <v>0</v>
      </c>
      <c r="R269" s="70" t="n">
        <f aca="false">-const*$M269*$K269*(G269-P269)</f>
        <v>-0.676766387712401</v>
      </c>
      <c r="S269" s="70" t="n">
        <f aca="false">-const*$M269*$K269*(H269-Q269)</f>
        <v>-12.0464515678911</v>
      </c>
      <c r="T269" s="70" t="n">
        <f aca="false">-const*$M269*$K269*I269</f>
        <v>5.2891961667926</v>
      </c>
      <c r="U269" s="72" t="n">
        <f aca="false">omega*EXP(-A269/tau)*30/PI()</f>
        <v>1843.62645668066</v>
      </c>
      <c r="V269" s="70" t="n">
        <f aca="false">const*($O269/omega)*K269*(wy*I269-wz*(H269-Q269))</f>
        <v>3.13795214379972</v>
      </c>
      <c r="W269" s="70" t="n">
        <f aca="false">const*($O269/omega)*K269*(wz*(G269-P269)-wx*I269)</f>
        <v>3.15493209557843</v>
      </c>
      <c r="X269" s="70" t="n">
        <f aca="false">const*($O269/omega)*K269*(wx*(H269-Q269)-wy*(G269-P269))</f>
        <v>7.58705027400773</v>
      </c>
      <c r="Y269" s="70" t="n">
        <f aca="false">R269+V269</f>
        <v>2.46118575608732</v>
      </c>
      <c r="Z269" s="70" t="n">
        <f aca="false">S269+W269</f>
        <v>-8.89151947231265</v>
      </c>
      <c r="AA269" s="70" t="n">
        <f aca="false">T269+X269-32.174</f>
        <v>-19.2977535591997</v>
      </c>
      <c r="AB269" s="0" t="n">
        <f aca="false">IF(($D269-height)*($D270-height)&lt;0,1,0)</f>
        <v>0</v>
      </c>
    </row>
    <row r="270" customFormat="false" ht="12.75" hidden="false" customHeight="false" outlineLevel="0" collapsed="false">
      <c r="A270" s="0" t="n">
        <f aca="false">A269+dt</f>
        <v>2.37999999999999</v>
      </c>
      <c r="B270" s="70" t="n">
        <f aca="false">B269+G269*dt+0.5*Y269*dt*dt</f>
        <v>5.98455290410321</v>
      </c>
      <c r="C270" s="70" t="n">
        <f aca="false">C269+H269*dt+0.5*Z269*dt*dt</f>
        <v>194.832131828008</v>
      </c>
      <c r="D270" s="70" t="n">
        <f aca="false">D269+I269*dt+0.5*AA269*dt*dt</f>
        <v>-2.35734690641335</v>
      </c>
      <c r="E270" s="1" t="n">
        <f aca="false">SQRT(B270^2+C270^2)</f>
        <v>194.924022291015</v>
      </c>
      <c r="F270" s="1" t="n">
        <f aca="false">ATAN2(C270,B270)*180/PI()</f>
        <v>1.75937019522566</v>
      </c>
      <c r="G270" s="69" t="n">
        <f aca="false">G269+Y269*dt</f>
        <v>4.29510716258875</v>
      </c>
      <c r="H270" s="69" t="n">
        <f aca="false">H269+Z269*dt</f>
        <v>75.9259634945335</v>
      </c>
      <c r="I270" s="69" t="n">
        <f aca="false">I269+AA269*dt</f>
        <v>-33.5685821870127</v>
      </c>
      <c r="J270" s="1" t="n">
        <f aca="false">SQRT(G270^2+H270^2+I270^2)</f>
        <v>83.12670803152</v>
      </c>
      <c r="K270" s="1" t="n">
        <f aca="false">IF(D270&gt;=hwind,SQRT((G270-vxw)^2+(H270-vyw)^2+I270^2),J270)</f>
        <v>83.12670803152</v>
      </c>
      <c r="L270" s="1" t="n">
        <f aca="false">J270/1.467</f>
        <v>56.6644226527062</v>
      </c>
      <c r="M270" s="70" t="n">
        <f aca="false">cd0+cdspin*(spin/1000)*EXP(-A270/(tau*146.7/K270))</f>
        <v>0.354639391338295</v>
      </c>
      <c r="N270" s="71" t="n">
        <f aca="false">(romega/K270)*EXP(-A270/(tau*146.7/K270))</f>
        <v>0.281110511083968</v>
      </c>
      <c r="O270" s="71" t="n">
        <f aca="false">cl2_*N270/(cl0+cl1_*N270)</f>
        <v>0.254145898480747</v>
      </c>
      <c r="P270" s="71" t="n">
        <f aca="false">IF(D270&gt;=hwind,vxw,0)</f>
        <v>0</v>
      </c>
      <c r="Q270" s="71" t="n">
        <f aca="false">IF(D270&gt;=hwind,vyw,0)</f>
        <v>0</v>
      </c>
      <c r="R270" s="70" t="n">
        <f aca="false">-const*$M270*$K270*(G270-P270)</f>
        <v>-0.680647961385513</v>
      </c>
      <c r="S270" s="70" t="n">
        <f aca="false">-const*$M270*$K270*(H270-Q270)</f>
        <v>-12.0320286112808</v>
      </c>
      <c r="T270" s="70" t="n">
        <f aca="false">-const*$M270*$K270*I270</f>
        <v>5.31963142414847</v>
      </c>
      <c r="U270" s="72" t="n">
        <f aca="false">omega*EXP(-A270/tau)*30/PI()</f>
        <v>1843.62461305512</v>
      </c>
      <c r="V270" s="70" t="n">
        <f aca="false">const*($O270/omega)*K270*(wy*I270-wz*(H270-Q270))</f>
        <v>3.13008611951981</v>
      </c>
      <c r="W270" s="70" t="n">
        <f aca="false">const*($O270/omega)*K270*(wz*(G270-P270)-wx*I270)</f>
        <v>3.17313076322802</v>
      </c>
      <c r="X270" s="70" t="n">
        <f aca="false">const*($O270/omega)*K270*(wx*(H270-Q270)-wy*(G270-P270))</f>
        <v>7.57753378997677</v>
      </c>
      <c r="Y270" s="70" t="n">
        <f aca="false">R270+V270</f>
        <v>2.4494381581343</v>
      </c>
      <c r="Z270" s="70" t="n">
        <f aca="false">S270+W270</f>
        <v>-8.85889784805281</v>
      </c>
      <c r="AA270" s="70" t="n">
        <f aca="false">T270+X270-32.174</f>
        <v>-19.2768347858748</v>
      </c>
      <c r="AB270" s="0" t="n">
        <f aca="false">IF(($D270-height)*($D271-height)&lt;0,1,0)</f>
        <v>0</v>
      </c>
    </row>
    <row r="271" customFormat="false" ht="12.75" hidden="false" customHeight="false" outlineLevel="0" collapsed="false">
      <c r="A271" s="0" t="n">
        <f aca="false">A270+dt</f>
        <v>2.38999999999999</v>
      </c>
      <c r="B271" s="70" t="n">
        <f aca="false">B270+G270*dt+0.5*Y270*dt*dt</f>
        <v>6.02762644763701</v>
      </c>
      <c r="C271" s="70" t="n">
        <f aca="false">C270+H270*dt+0.5*Z270*dt*dt</f>
        <v>195.590948518061</v>
      </c>
      <c r="D271" s="70" t="n">
        <f aca="false">D270+I270*dt+0.5*AA270*dt*dt</f>
        <v>-2.69399657002277</v>
      </c>
      <c r="E271" s="1" t="n">
        <f aca="false">SQRT(B271^2+C271^2)</f>
        <v>195.683804702349</v>
      </c>
      <c r="F271" s="1" t="n">
        <f aca="false">ATAN2(C271,B271)*180/PI()</f>
        <v>1.76515472684384</v>
      </c>
      <c r="G271" s="69" t="n">
        <f aca="false">G270+Y270*dt</f>
        <v>4.31960154417009</v>
      </c>
      <c r="H271" s="69" t="n">
        <f aca="false">H270+Z270*dt</f>
        <v>75.8373745160529</v>
      </c>
      <c r="I271" s="69" t="n">
        <f aca="false">I270+AA270*dt</f>
        <v>-33.7613505348715</v>
      </c>
      <c r="J271" s="1" t="n">
        <f aca="false">SQRT(G271^2+H271^2+I271^2)</f>
        <v>83.1251774189201</v>
      </c>
      <c r="K271" s="1" t="n">
        <f aca="false">IF(D271&gt;=hwind,SQRT((G271-vxw)^2+(H271-vyw)^2+I271^2),J271)</f>
        <v>83.1251774189201</v>
      </c>
      <c r="L271" s="1" t="n">
        <f aca="false">J271/1.467</f>
        <v>56.663379290334</v>
      </c>
      <c r="M271" s="70" t="n">
        <f aca="false">cd0+cdspin*(spin/1000)*EXP(-A271/(tau*146.7/K271))</f>
        <v>0.354639360964779</v>
      </c>
      <c r="N271" s="71" t="n">
        <f aca="false">(romega/K271)*EXP(-A271/(tau*146.7/K271))</f>
        <v>0.281115528677357</v>
      </c>
      <c r="O271" s="71" t="n">
        <f aca="false">cl2_*N271/(cl0+cl1_*N271)</f>
        <v>0.25414803326472</v>
      </c>
      <c r="P271" s="71" t="n">
        <f aca="false">IF(D271&gt;=hwind,vxw,0)</f>
        <v>0</v>
      </c>
      <c r="Q271" s="71" t="n">
        <f aca="false">IF(D271&gt;=hwind,vyw,0)</f>
        <v>0</v>
      </c>
      <c r="R271" s="70" t="n">
        <f aca="false">-const*$M271*$K271*(G271-P271)</f>
        <v>-0.68451693644443</v>
      </c>
      <c r="S271" s="70" t="n">
        <f aca="false">-const*$M271*$K271*(H271-Q271)</f>
        <v>-12.0177675512178</v>
      </c>
      <c r="T271" s="70" t="n">
        <f aca="false">-const*$M271*$K271*I271</f>
        <v>5.35008055767256</v>
      </c>
      <c r="U271" s="72" t="n">
        <f aca="false">omega*EXP(-A271/tau)*30/PI()</f>
        <v>1843.62276943143</v>
      </c>
      <c r="V271" s="70" t="n">
        <f aca="false">const*($O271/omega)*K271*(wy*I271-wz*(H271-Q271))</f>
        <v>3.12225514295591</v>
      </c>
      <c r="W271" s="70" t="n">
        <f aca="false">const*($O271/omega)*K271*(wz*(G271-P271)-wx*I271)</f>
        <v>3.19132895331877</v>
      </c>
      <c r="X271" s="70" t="n">
        <f aca="false">const*($O271/omega)*K271*(wx*(H271-Q271)-wy*(G271-P271))</f>
        <v>7.56808904636837</v>
      </c>
      <c r="Y271" s="70" t="n">
        <f aca="false">R271+V271</f>
        <v>2.43773820651148</v>
      </c>
      <c r="Z271" s="70" t="n">
        <f aca="false">S271+W271</f>
        <v>-8.82643859789899</v>
      </c>
      <c r="AA271" s="70" t="n">
        <f aca="false">T271+X271-32.174</f>
        <v>-19.2558303959591</v>
      </c>
      <c r="AB271" s="0" t="n">
        <f aca="false">IF(($D271-height)*($D272-height)&lt;0,1,0)</f>
        <v>0</v>
      </c>
    </row>
    <row r="272" customFormat="false" ht="12.75" hidden="false" customHeight="false" outlineLevel="0" collapsed="false">
      <c r="A272" s="0" t="n">
        <f aca="false">A271+dt</f>
        <v>2.39999999999999</v>
      </c>
      <c r="B272" s="70" t="n">
        <f aca="false">B271+G271*dt+0.5*Y271*dt*dt</f>
        <v>6.07094434998903</v>
      </c>
      <c r="C272" s="70" t="n">
        <f aca="false">C271+H271*dt+0.5*Z271*dt*dt</f>
        <v>196.348880941292</v>
      </c>
      <c r="D272" s="70" t="n">
        <f aca="false">D271+I271*dt+0.5*AA271*dt*dt</f>
        <v>-3.03257286689128</v>
      </c>
      <c r="E272" s="1" t="n">
        <f aca="false">SQRT(B272^2+C272^2)</f>
        <v>196.442712799936</v>
      </c>
      <c r="F272" s="1" t="n">
        <f aca="false">ATAN2(C272,B272)*180/PI()</f>
        <v>1.7709737203816</v>
      </c>
      <c r="G272" s="69" t="n">
        <f aca="false">G271+Y271*dt</f>
        <v>4.34397892623521</v>
      </c>
      <c r="H272" s="69" t="n">
        <f aca="false">H271+Z271*dt</f>
        <v>75.7491101300739</v>
      </c>
      <c r="I272" s="69" t="n">
        <f aca="false">I271+AA271*dt</f>
        <v>-33.9539088388311</v>
      </c>
      <c r="J272" s="1" t="n">
        <f aca="false">SQRT(G272^2+H272^2+I272^2)</f>
        <v>83.12439932923</v>
      </c>
      <c r="K272" s="1" t="n">
        <f aca="false">IF(D272&gt;=hwind,SQRT((G272-vxw)^2+(H272-vyw)^2+I272^2),J272)</f>
        <v>83.12439932923</v>
      </c>
      <c r="L272" s="1" t="n">
        <f aca="false">J272/1.467</f>
        <v>56.6628488951807</v>
      </c>
      <c r="M272" s="70" t="n">
        <f aca="false">cd0+cdspin*(spin/1000)*EXP(-A272/(tau*146.7/K272))</f>
        <v>0.354639330526121</v>
      </c>
      <c r="N272" s="71" t="n">
        <f aca="false">(romega/K272)*EXP(-A272/(tau*146.7/K272))</f>
        <v>0.28111800113879</v>
      </c>
      <c r="O272" s="71" t="n">
        <f aca="false">cl2_*N272/(cl0+cl1_*N272)</f>
        <v>0.254149085182679</v>
      </c>
      <c r="P272" s="71" t="n">
        <f aca="false">IF(D272&gt;=hwind,vxw,0)</f>
        <v>0</v>
      </c>
      <c r="Q272" s="71" t="n">
        <f aca="false">IF(D272&gt;=hwind,vyw,0)</f>
        <v>0</v>
      </c>
      <c r="R272" s="70" t="n">
        <f aca="false">-const*$M272*$K272*(G272-P272)</f>
        <v>-0.688373459304193</v>
      </c>
      <c r="S272" s="70" t="n">
        <f aca="false">-const*$M272*$K272*(H272-Q272)</f>
        <v>-12.0036671136995</v>
      </c>
      <c r="T272" s="70" t="n">
        <f aca="false">-const*$M272*$K272*I272</f>
        <v>5.38054398540602</v>
      </c>
      <c r="U272" s="72" t="n">
        <f aca="false">omega*EXP(-A272/tau)*30/PI()</f>
        <v>1843.62092580959</v>
      </c>
      <c r="V272" s="70" t="n">
        <f aca="false">const*($O272/omega)*K272*(wy*I272-wz*(H272-Q272))</f>
        <v>3.11445895044374</v>
      </c>
      <c r="W272" s="70" t="n">
        <f aca="false">const*($O272/omega)*K272*(wz*(G272-P272)-wx*I272)</f>
        <v>3.20952673171332</v>
      </c>
      <c r="X272" s="70" t="n">
        <f aca="false">const*($O272/omega)*K272*(wx*(H272-Q272)-wy*(G272-P272))</f>
        <v>7.55871552614313</v>
      </c>
      <c r="Y272" s="70" t="n">
        <f aca="false">R272+V272</f>
        <v>2.42608549113955</v>
      </c>
      <c r="Z272" s="70" t="n">
        <f aca="false">S272+W272</f>
        <v>-8.79414038198619</v>
      </c>
      <c r="AA272" s="70" t="n">
        <f aca="false">T272+X272-32.174</f>
        <v>-19.2347404884509</v>
      </c>
      <c r="AB272" s="0" t="n">
        <f aca="false">IF(($D272-height)*($D273-height)&lt;0,1,0)</f>
        <v>0</v>
      </c>
    </row>
    <row r="273" customFormat="false" ht="12.75" hidden="false" customHeight="false" outlineLevel="0" collapsed="false">
      <c r="A273" s="0" t="n">
        <f aca="false">A272+dt</f>
        <v>2.40999999999999</v>
      </c>
      <c r="B273" s="70" t="n">
        <f aca="false">B272+G272*dt+0.5*Y272*dt*dt</f>
        <v>6.11450544352594</v>
      </c>
      <c r="C273" s="70" t="n">
        <f aca="false">C272+H272*dt+0.5*Z272*dt*dt</f>
        <v>197.105932335573</v>
      </c>
      <c r="D273" s="70" t="n">
        <f aca="false">D272+I272*dt+0.5*AA272*dt*dt</f>
        <v>-3.37307369230402</v>
      </c>
      <c r="E273" s="1" t="n">
        <f aca="false">SQRT(B273^2+C273^2)</f>
        <v>197.200749843134</v>
      </c>
      <c r="F273" s="1" t="n">
        <f aca="false">ATAN2(C273,B273)*180/PI()</f>
        <v>1.77682648716673</v>
      </c>
      <c r="G273" s="69" t="n">
        <f aca="false">G272+Y272*dt</f>
        <v>4.3682397811466</v>
      </c>
      <c r="H273" s="69" t="n">
        <f aca="false">H272+Z272*dt</f>
        <v>75.6611687262541</v>
      </c>
      <c r="I273" s="69" t="n">
        <f aca="false">I272+AA272*dt</f>
        <v>-34.1462562437156</v>
      </c>
      <c r="J273" s="1" t="n">
        <f aca="false">SQRT(G273^2+H273^2+I273^2)</f>
        <v>83.1243693947194</v>
      </c>
      <c r="K273" s="1" t="n">
        <f aca="false">IF(D273&gt;=hwind,SQRT((G273-vxw)^2+(H273-vyw)^2+I273^2),J273)</f>
        <v>83.1243693947194</v>
      </c>
      <c r="L273" s="1" t="n">
        <f aca="false">J273/1.467</f>
        <v>56.6628284899246</v>
      </c>
      <c r="M273" s="70" t="n">
        <f aca="false">cd0+cdspin*(spin/1000)*EXP(-A273/(tau*146.7/K273))</f>
        <v>0.354639300021879</v>
      </c>
      <c r="N273" s="71" t="n">
        <f aca="false">(romega/K273)*EXP(-A273/(tau*146.7/K273))</f>
        <v>0.281117943098546</v>
      </c>
      <c r="O273" s="71" t="n">
        <f aca="false">cl2_*N273/(cl0+cl1_*N273)</f>
        <v>0.254149060489352</v>
      </c>
      <c r="P273" s="71" t="n">
        <f aca="false">IF(D273&gt;=hwind,vxw,0)</f>
        <v>0</v>
      </c>
      <c r="Q273" s="71" t="n">
        <f aca="false">IF(D273&gt;=hwind,vyw,0)</f>
        <v>0</v>
      </c>
      <c r="R273" s="70" t="n">
        <f aca="false">-const*$M273*$K273*(G273-P273)</f>
        <v>-0.692217673881429</v>
      </c>
      <c r="S273" s="70" t="n">
        <f aca="false">-const*$M273*$K273*(H273-Q273)</f>
        <v>-11.9897260321846</v>
      </c>
      <c r="T273" s="70" t="n">
        <f aca="false">-const*$M273*$K273*I273</f>
        <v>5.41102211714663</v>
      </c>
      <c r="U273" s="72" t="n">
        <f aca="false">omega*EXP(-A273/tau)*30/PI()</f>
        <v>1843.61908218958</v>
      </c>
      <c r="V273" s="70" t="n">
        <f aca="false">const*($O273/omega)*K273*(wy*I273-wz*(H273-Q273))</f>
        <v>3.10669727994515</v>
      </c>
      <c r="W273" s="70" t="n">
        <f aca="false">const*($O273/omega)*K273*(wz*(G273-P273)-wx*I273)</f>
        <v>3.22772416166777</v>
      </c>
      <c r="X273" s="70" t="n">
        <f aca="false">const*($O273/omega)*K273*(wx*(H273-Q273)-wy*(G273-P273))</f>
        <v>7.54941271464956</v>
      </c>
      <c r="Y273" s="70" t="n">
        <f aca="false">R273+V273</f>
        <v>2.41447960606372</v>
      </c>
      <c r="Z273" s="70" t="n">
        <f aca="false">S273+W273</f>
        <v>-8.76200187051685</v>
      </c>
      <c r="AA273" s="70" t="n">
        <f aca="false">T273+X273-32.174</f>
        <v>-19.2135651682038</v>
      </c>
      <c r="AB273" s="0" t="n">
        <f aca="false">IF(($D273-height)*($D274-height)&lt;0,1,0)</f>
        <v>0</v>
      </c>
    </row>
    <row r="274" customFormat="false" ht="12.75" hidden="false" customHeight="false" outlineLevel="0" collapsed="false">
      <c r="A274" s="0" t="n">
        <f aca="false">A273+dt</f>
        <v>2.41999999999999</v>
      </c>
      <c r="B274" s="70" t="n">
        <f aca="false">B273+G273*dt+0.5*Y273*dt*dt</f>
        <v>6.15830856531771</v>
      </c>
      <c r="C274" s="70" t="n">
        <f aca="false">C273+H273*dt+0.5*Z273*dt*dt</f>
        <v>197.862105922742</v>
      </c>
      <c r="D274" s="70" t="n">
        <f aca="false">D273+I273*dt+0.5*AA273*dt*dt</f>
        <v>-3.71549693299958</v>
      </c>
      <c r="E274" s="1" t="n">
        <f aca="false">SQRT(B274^2+C274^2)</f>
        <v>197.957919075161</v>
      </c>
      <c r="F274" s="1" t="n">
        <f aca="false">ATAN2(C274,B274)*180/PI()</f>
        <v>1.78271235109696</v>
      </c>
      <c r="G274" s="69" t="n">
        <f aca="false">G273+Y273*dt</f>
        <v>4.39238457720724</v>
      </c>
      <c r="H274" s="69" t="n">
        <f aca="false">H273+Z273*dt</f>
        <v>75.5735487075489</v>
      </c>
      <c r="I274" s="69" t="n">
        <f aca="false">I273+AA273*dt</f>
        <v>-34.3383918953976</v>
      </c>
      <c r="J274" s="1" t="n">
        <f aca="false">SQRT(G274^2+H274^2+I274^2)</f>
        <v>83.1250832450005</v>
      </c>
      <c r="K274" s="1" t="n">
        <f aca="false">IF(D274&gt;=hwind,SQRT((G274-vxw)^2+(H274-vyw)^2+I274^2),J274)</f>
        <v>83.1250832450005</v>
      </c>
      <c r="L274" s="1" t="n">
        <f aca="false">J274/1.467</f>
        <v>56.6633150954332</v>
      </c>
      <c r="M274" s="70" t="n">
        <f aca="false">cd0+cdspin*(spin/1000)*EXP(-A274/(tau*146.7/K274))</f>
        <v>0.354639269451617</v>
      </c>
      <c r="N274" s="71" t="n">
        <f aca="false">(romega/K274)*EXP(-A274/(tau*146.7/K274))</f>
        <v>0.281115369333117</v>
      </c>
      <c r="O274" s="71" t="n">
        <f aca="false">cl2_*N274/(cl0+cl1_*N274)</f>
        <v>0.254147965470782</v>
      </c>
      <c r="P274" s="71" t="n">
        <f aca="false">IF(D274&gt;=hwind,vxw,0)</f>
        <v>0</v>
      </c>
      <c r="Q274" s="71" t="n">
        <f aca="false">IF(D274&gt;=hwind,vyw,0)</f>
        <v>0</v>
      </c>
      <c r="R274" s="70" t="n">
        <f aca="false">-const*$M274*$K274*(G274-P274)</f>
        <v>-0.696049721618542</v>
      </c>
      <c r="S274" s="70" t="n">
        <f aca="false">-const*$M274*$K274*(H274-Q274)</f>
        <v>-11.97594304756</v>
      </c>
      <c r="T274" s="70" t="n">
        <f aca="false">-const*$M274*$K274*I274</f>
        <v>5.44151535447216</v>
      </c>
      <c r="U274" s="72" t="n">
        <f aca="false">omega*EXP(-A274/tau)*30/PI()</f>
        <v>1843.61723857142</v>
      </c>
      <c r="V274" s="70" t="n">
        <f aca="false">const*($O274/omega)*K274*(wy*I274-wz*(H274-Q274))</f>
        <v>3.09896987105071</v>
      </c>
      <c r="W274" s="70" t="n">
        <f aca="false">const*($O274/omega)*K274*(wz*(G274-P274)-wx*I274)</f>
        <v>3.2459213038337</v>
      </c>
      <c r="X274" s="70" t="n">
        <f aca="false">const*($O274/omega)*K274*(wx*(H274-Q274)-wy*(G274-P274))</f>
        <v>7.54018009963019</v>
      </c>
      <c r="Y274" s="70" t="n">
        <f aca="false">R274+V274</f>
        <v>2.40292014943217</v>
      </c>
      <c r="Z274" s="70" t="n">
        <f aca="false">S274+W274</f>
        <v>-8.73002174372627</v>
      </c>
      <c r="AA274" s="70" t="n">
        <f aca="false">T274+X274-32.174</f>
        <v>-19.1923045458977</v>
      </c>
      <c r="AB274" s="0" t="n">
        <f aca="false">IF(($D274-height)*($D275-height)&lt;0,1,0)</f>
        <v>0</v>
      </c>
    </row>
    <row r="275" customFormat="false" ht="12.75" hidden="false" customHeight="false" outlineLevel="0" collapsed="false">
      <c r="A275" s="0" t="n">
        <f aca="false">A274+dt</f>
        <v>2.42999999999999</v>
      </c>
      <c r="B275" s="70" t="n">
        <f aca="false">B274+G274*dt+0.5*Y274*dt*dt</f>
        <v>6.20235255709726</v>
      </c>
      <c r="C275" s="70" t="n">
        <f aca="false">C274+H274*dt+0.5*Z274*dt*dt</f>
        <v>198.617404908731</v>
      </c>
      <c r="D275" s="70" t="n">
        <f aca="false">D274+I274*dt+0.5*AA274*dt*dt</f>
        <v>-4.05984046718085</v>
      </c>
      <c r="E275" s="1" t="n">
        <f aca="false">SQRT(B275^2+C275^2)</f>
        <v>198.714223723218</v>
      </c>
      <c r="F275" s="1" t="n">
        <f aca="false">ATAN2(C275,B275)*180/PI()</f>
        <v>1.78863064835471</v>
      </c>
      <c r="G275" s="69" t="n">
        <f aca="false">G274+Y274*dt</f>
        <v>4.41641377870156</v>
      </c>
      <c r="H275" s="69" t="n">
        <f aca="false">H274+Z274*dt</f>
        <v>75.4862484901116</v>
      </c>
      <c r="I275" s="69" t="n">
        <f aca="false">I274+AA274*dt</f>
        <v>-34.5303149408566</v>
      </c>
      <c r="J275" s="1" t="n">
        <f aca="false">SQRT(G275^2+H275^2+I275^2)</f>
        <v>83.126536507245</v>
      </c>
      <c r="K275" s="1" t="n">
        <f aca="false">IF(D275&gt;=hwind,SQRT((G275-vxw)^2+(H275-vyw)^2+I275^2),J275)</f>
        <v>83.126536507245</v>
      </c>
      <c r="L275" s="1" t="n">
        <f aca="false">J275/1.467</f>
        <v>56.66430573091</v>
      </c>
      <c r="M275" s="70" t="n">
        <f aca="false">cd0+cdspin*(spin/1000)*EXP(-A275/(tau*146.7/K275))</f>
        <v>0.354639238814907</v>
      </c>
      <c r="N275" s="71" t="n">
        <f aca="false">(romega/K275)*EXP(-A275/(tau*146.7/K275))</f>
        <v>0.281110294761823</v>
      </c>
      <c r="O275" s="71" t="n">
        <f aca="false">cl2_*N275/(cl0+cl1_*N275)</f>
        <v>0.254145806443476</v>
      </c>
      <c r="P275" s="71" t="n">
        <f aca="false">IF(D275&gt;=hwind,vxw,0)</f>
        <v>0</v>
      </c>
      <c r="Q275" s="71" t="n">
        <f aca="false">IF(D275&gt;=hwind,vyw,0)</f>
        <v>0</v>
      </c>
      <c r="R275" s="70" t="n">
        <f aca="false">-const*$M275*$K275*(G275-P275)</f>
        <v>-0.699869741507771</v>
      </c>
      <c r="S275" s="70" t="n">
        <f aca="false">-const*$M275*$K275*(H275-Q275)</f>
        <v>-11.9623169081087</v>
      </c>
      <c r="T275" s="70" t="n">
        <f aca="false">-const*$M275*$K275*I275</f>
        <v>5.4720240907645</v>
      </c>
      <c r="U275" s="72" t="n">
        <f aca="false">omega*EXP(-A275/tau)*30/PI()</f>
        <v>1843.6153949551</v>
      </c>
      <c r="V275" s="70" t="n">
        <f aca="false">const*($O275/omega)*K275*(wy*I275-wz*(H275-Q275))</f>
        <v>3.09127646498216</v>
      </c>
      <c r="W275" s="70" t="n">
        <f aca="false">const*($O275/omega)*K275*(wz*(G275-P275)-wx*I275)</f>
        <v>3.26411821626078</v>
      </c>
      <c r="X275" s="70" t="n">
        <f aca="false">const*($O275/omega)*K275*(wx*(H275-Q275)-wy*(G275-P275))</f>
        <v>7.5310171712275</v>
      </c>
      <c r="Y275" s="70" t="n">
        <f aca="false">R275+V275</f>
        <v>2.39140672347439</v>
      </c>
      <c r="Z275" s="70" t="n">
        <f aca="false">S275+W275</f>
        <v>-8.69819869184788</v>
      </c>
      <c r="AA275" s="70" t="n">
        <f aca="false">T275+X275-32.174</f>
        <v>-19.170958738008</v>
      </c>
      <c r="AB275" s="0" t="n">
        <f aca="false">IF(($D275-height)*($D276-height)&lt;0,1,0)</f>
        <v>0</v>
      </c>
    </row>
    <row r="276" customFormat="false" ht="12.75" hidden="false" customHeight="false" outlineLevel="0" collapsed="false">
      <c r="A276" s="0" t="n">
        <f aca="false">A275+dt</f>
        <v>2.43999999999999</v>
      </c>
      <c r="B276" s="70" t="n">
        <f aca="false">B275+G275*dt+0.5*Y275*dt*dt</f>
        <v>6.24663626522044</v>
      </c>
      <c r="C276" s="70" t="n">
        <f aca="false">C275+H275*dt+0.5*Z275*dt*dt</f>
        <v>199.371832483697</v>
      </c>
      <c r="D276" s="70" t="n">
        <f aca="false">D275+I275*dt+0.5*AA275*dt*dt</f>
        <v>-4.40610216452632</v>
      </c>
      <c r="E276" s="1" t="n">
        <f aca="false">SQRT(B276^2+C276^2)</f>
        <v>199.469666998612</v>
      </c>
      <c r="F276" s="1" t="n">
        <f aca="false">ATAN2(C276,B276)*180/PI()</f>
        <v>1.79458072712952</v>
      </c>
      <c r="G276" s="69" t="n">
        <f aca="false">G275+Y275*dt</f>
        <v>4.44032784593631</v>
      </c>
      <c r="H276" s="69" t="n">
        <f aca="false">H275+Z275*dt</f>
        <v>75.3992665031932</v>
      </c>
      <c r="I276" s="69" t="n">
        <f aca="false">I275+AA275*dt</f>
        <v>-34.7220245282367</v>
      </c>
      <c r="J276" s="1" t="n">
        <f aca="false">SQRT(G276^2+H276^2+I276^2)</f>
        <v>83.1287248064014</v>
      </c>
      <c r="K276" s="1" t="n">
        <f aca="false">IF(D276&gt;=hwind,SQRT((G276-vxw)^2+(H276-vyw)^2+I276^2),J276)</f>
        <v>83.1287248064014</v>
      </c>
      <c r="L276" s="1" t="n">
        <f aca="false">J276/1.467</f>
        <v>56.6657974140432</v>
      </c>
      <c r="M276" s="70" t="n">
        <f aca="false">cd0+cdspin*(spin/1000)*EXP(-A276/(tau*146.7/K276))</f>
        <v>0.354639208111326</v>
      </c>
      <c r="N276" s="71" t="n">
        <f aca="false">(romega/K276)*EXP(-A276/(tau*146.7/K276))</f>
        <v>0.281102734443419</v>
      </c>
      <c r="O276" s="71" t="n">
        <f aca="false">cl2_*N276/(cl0+cl1_*N276)</f>
        <v>0.254142589753567</v>
      </c>
      <c r="P276" s="71" t="n">
        <f aca="false">IF(D276&gt;=hwind,vxw,0)</f>
        <v>0</v>
      </c>
      <c r="Q276" s="71" t="n">
        <f aca="false">IF(D276&gt;=hwind,vyw,0)</f>
        <v>0</v>
      </c>
      <c r="R276" s="70" t="n">
        <f aca="false">-const*$M276*$K276*(G276-P276)</f>
        <v>-0.703677870115133</v>
      </c>
      <c r="S276" s="70" t="n">
        <f aca="false">-const*$M276*$K276*(H276-Q276)</f>
        <v>-11.9488463694785</v>
      </c>
      <c r="T276" s="70" t="n">
        <f aca="false">-const*$M276*$K276*I276</f>
        <v>5.50254871123439</v>
      </c>
      <c r="U276" s="72" t="n">
        <f aca="false">omega*EXP(-A276/tau)*30/PI()</f>
        <v>1843.61355134063</v>
      </c>
      <c r="V276" s="70" t="n">
        <f aca="false">const*($O276/omega)*K276*(wy*I276-wz*(H276-Q276))</f>
        <v>3.08361680459479</v>
      </c>
      <c r="W276" s="70" t="n">
        <f aca="false">const*($O276/omega)*K276*(wz*(G276-P276)-wx*I276)</f>
        <v>3.28231495439989</v>
      </c>
      <c r="X276" s="70" t="n">
        <f aca="false">const*($O276/omega)*K276*(wx*(H276-Q276)-wy*(G276-P276))</f>
        <v>7.52192342198995</v>
      </c>
      <c r="Y276" s="70" t="n">
        <f aca="false">R276+V276</f>
        <v>2.37993893447966</v>
      </c>
      <c r="Z276" s="70" t="n">
        <f aca="false">S276+W276</f>
        <v>-8.6665314150786</v>
      </c>
      <c r="AA276" s="70" t="n">
        <f aca="false">T276+X276-32.174</f>
        <v>-19.1495278667757</v>
      </c>
      <c r="AB276" s="0" t="n">
        <f aca="false">IF(($D276-height)*($D277-height)&lt;0,1,0)</f>
        <v>0</v>
      </c>
    </row>
    <row r="277" customFormat="false" ht="12.75" hidden="false" customHeight="false" outlineLevel="0" collapsed="false">
      <c r="A277" s="0" t="n">
        <f aca="false">A276+dt</f>
        <v>2.44999999999999</v>
      </c>
      <c r="B277" s="70" t="n">
        <f aca="false">B276+G276*dt+0.5*Y276*dt*dt</f>
        <v>6.29115854062653</v>
      </c>
      <c r="C277" s="70" t="n">
        <f aca="false">C276+H276*dt+0.5*Z276*dt*dt</f>
        <v>200.125391822158</v>
      </c>
      <c r="D277" s="70" t="n">
        <f aca="false">D276+I276*dt+0.5*AA276*dt*dt</f>
        <v>-4.75427988620202</v>
      </c>
      <c r="E277" s="1" t="n">
        <f aca="false">SQRT(B277^2+C277^2)</f>
        <v>200.224252096882</v>
      </c>
      <c r="F277" s="1" t="n">
        <f aca="false">ATAN2(C277,B277)*180/PI()</f>
        <v>1.80056194734784</v>
      </c>
      <c r="G277" s="69" t="n">
        <f aca="false">G276+Y276*dt</f>
        <v>4.4641272352811</v>
      </c>
      <c r="H277" s="69" t="n">
        <f aca="false">H276+Z276*dt</f>
        <v>75.3126011890424</v>
      </c>
      <c r="I277" s="69" t="n">
        <f aca="false">I276+AA276*dt</f>
        <v>-34.9135198069044</v>
      </c>
      <c r="J277" s="1" t="n">
        <f aca="false">SQRT(G277^2+H277^2+I277^2)</f>
        <v>83.1316437654136</v>
      </c>
      <c r="K277" s="1" t="n">
        <f aca="false">IF(D277&gt;=hwind,SQRT((G277-vxw)^2+(H277-vyw)^2+I277^2),J277)</f>
        <v>83.1316437654136</v>
      </c>
      <c r="L277" s="1" t="n">
        <f aca="false">J277/1.467</f>
        <v>56.6677871611545</v>
      </c>
      <c r="M277" s="70" t="n">
        <f aca="false">cd0+cdspin*(spin/1000)*EXP(-A277/(tau*146.7/K277))</f>
        <v>0.354639177340458</v>
      </c>
      <c r="N277" s="71" t="n">
        <f aca="false">(romega/K277)*EXP(-A277/(tau*146.7/K277))</f>
        <v>0.2810927035727</v>
      </c>
      <c r="O277" s="71" t="n">
        <f aca="false">cl2_*N277/(cl0+cl1_*N277)</f>
        <v>0.254138321775969</v>
      </c>
      <c r="P277" s="71" t="n">
        <f aca="false">IF(D277&gt;=hwind,vxw,0)</f>
        <v>0</v>
      </c>
      <c r="Q277" s="71" t="n">
        <f aca="false">IF(D277&gt;=hwind,vyw,0)</f>
        <v>0</v>
      </c>
      <c r="R277" s="70" t="n">
        <f aca="false">-const*$M277*$K277*(G277-P277)</f>
        <v>-0.707474241604245</v>
      </c>
      <c r="S277" s="70" t="n">
        <f aca="false">-const*$M277*$K277*(H277-Q277)</f>
        <v>-11.9355301946508</v>
      </c>
      <c r="T277" s="70" t="n">
        <f aca="false">-const*$M277*$K277*I277</f>
        <v>5.53308959294686</v>
      </c>
      <c r="U277" s="72" t="n">
        <f aca="false">omega*EXP(-A277/tau)*30/PI()</f>
        <v>1843.611707728</v>
      </c>
      <c r="V277" s="70" t="n">
        <f aca="false">const*($O277/omega)*K277*(wy*I277-wz*(H277-Q277))</f>
        <v>3.07599063437966</v>
      </c>
      <c r="W277" s="70" t="n">
        <f aca="false">const*($O277/omega)*K277*(wz*(G277-P277)-wx*I277)</f>
        <v>3.30051157110668</v>
      </c>
      <c r="X277" s="70" t="n">
        <f aca="false">const*($O277/omega)*K277*(wx*(H277-Q277)-wy*(G277-P277))</f>
        <v>7.51289834687789</v>
      </c>
      <c r="Y277" s="70" t="n">
        <f aca="false">R277+V277</f>
        <v>2.36851639277542</v>
      </c>
      <c r="Z277" s="70" t="n">
        <f aca="false">S277+W277</f>
        <v>-8.63501862354414</v>
      </c>
      <c r="AA277" s="70" t="n">
        <f aca="false">T277+X277-32.174</f>
        <v>-19.1280120601753</v>
      </c>
      <c r="AB277" s="0" t="n">
        <f aca="false">IF(($D277-height)*($D278-height)&lt;0,1,0)</f>
        <v>0</v>
      </c>
    </row>
    <row r="278" customFormat="false" ht="12.75" hidden="false" customHeight="false" outlineLevel="0" collapsed="false">
      <c r="A278" s="0" t="n">
        <f aca="false">A277+dt</f>
        <v>2.45999999999999</v>
      </c>
      <c r="B278" s="70" t="n">
        <f aca="false">B277+G277*dt+0.5*Y277*dt*dt</f>
        <v>6.33591823879898</v>
      </c>
      <c r="C278" s="70" t="n">
        <f aca="false">C277+H277*dt+0.5*Z277*dt*dt</f>
        <v>200.878086083117</v>
      </c>
      <c r="D278" s="70" t="n">
        <f aca="false">D277+I277*dt+0.5*AA277*dt*dt</f>
        <v>-5.10437148487408</v>
      </c>
      <c r="E278" s="1" t="n">
        <f aca="false">SQRT(B278^2+C278^2)</f>
        <v>200.977982197914</v>
      </c>
      <c r="F278" s="1" t="n">
        <f aca="false">ATAN2(C278,B278)*180/PI()</f>
        <v>1.80657368041014</v>
      </c>
      <c r="G278" s="69" t="n">
        <f aca="false">G277+Y277*dt</f>
        <v>4.48781239920886</v>
      </c>
      <c r="H278" s="69" t="n">
        <f aca="false">H277+Z277*dt</f>
        <v>75.2262510028069</v>
      </c>
      <c r="I278" s="69" t="n">
        <f aca="false">I277+AA277*dt</f>
        <v>-35.1047999275062</v>
      </c>
      <c r="J278" s="1" t="n">
        <f aca="false">SQRT(G278^2+H278^2+I278^2)</f>
        <v>83.1352890054401</v>
      </c>
      <c r="K278" s="1" t="n">
        <f aca="false">IF(D278&gt;=hwind,SQRT((G278-vxw)^2+(H278-vyw)^2+I278^2),J278)</f>
        <v>83.1352890054401</v>
      </c>
      <c r="L278" s="1" t="n">
        <f aca="false">J278/1.467</f>
        <v>56.6702719873484</v>
      </c>
      <c r="M278" s="70" t="n">
        <f aca="false">cd0+cdspin*(spin/1000)*EXP(-A278/(tau*146.7/K278))</f>
        <v>0.354639146501895</v>
      </c>
      <c r="N278" s="71" t="n">
        <f aca="false">(romega/K278)*EXP(-A278/(tau*146.7/K278))</f>
        <v>0.28108021747709</v>
      </c>
      <c r="O278" s="71" t="n">
        <f aca="false">cl2_*N278/(cl0+cl1_*N278)</f>
        <v>0.254133008913534</v>
      </c>
      <c r="P278" s="71" t="n">
        <f aca="false">IF(D278&gt;=hwind,vxw,0)</f>
        <v>0</v>
      </c>
      <c r="Q278" s="71" t="n">
        <f aca="false">IF(D278&gt;=hwind,vyw,0)</f>
        <v>0</v>
      </c>
      <c r="R278" s="70" t="n">
        <f aca="false">-const*$M278*$K278*(G278-P278)</f>
        <v>-0.711258987760021</v>
      </c>
      <c r="S278" s="70" t="n">
        <f aca="false">-const*$M278*$K278*(H278-Q278)</f>
        <v>-11.92236715391</v>
      </c>
      <c r="T278" s="70" t="n">
        <f aca="false">-const*$M278*$K278*I278</f>
        <v>5.56364710484729</v>
      </c>
      <c r="U278" s="72" t="n">
        <f aca="false">omega*EXP(-A278/tau)*30/PI()</f>
        <v>1843.60986411722</v>
      </c>
      <c r="V278" s="70" t="n">
        <f aca="false">const*($O278/omega)*K278*(wy*I278-wz*(H278-Q278))</f>
        <v>3.0683977004658</v>
      </c>
      <c r="W278" s="70" t="n">
        <f aca="false">const*($O278/omega)*K278*(wz*(G278-P278)-wx*I278)</f>
        <v>3.3187081166457</v>
      </c>
      <c r="X278" s="70" t="n">
        <f aca="false">const*($O278/omega)*K278*(wx*(H278-Q278)-wy*(G278-P278))</f>
        <v>7.50394144326946</v>
      </c>
      <c r="Y278" s="70" t="n">
        <f aca="false">R278+V278</f>
        <v>2.35713871270578</v>
      </c>
      <c r="Z278" s="70" t="n">
        <f aca="false">S278+W278</f>
        <v>-8.6036590372643</v>
      </c>
      <c r="AA278" s="70" t="n">
        <f aca="false">T278+X278-32.174</f>
        <v>-19.1064114518833</v>
      </c>
      <c r="AB278" s="0" t="n">
        <f aca="false">IF(($D278-height)*($D279-height)&lt;0,1,0)</f>
        <v>0</v>
      </c>
    </row>
    <row r="279" customFormat="false" ht="12.75" hidden="false" customHeight="false" outlineLevel="0" collapsed="false">
      <c r="A279" s="0" t="n">
        <f aca="false">A278+dt</f>
        <v>2.46999999999999</v>
      </c>
      <c r="B279" s="70" t="n">
        <f aca="false">B278+G278*dt+0.5*Y278*dt*dt</f>
        <v>6.38091421972671</v>
      </c>
      <c r="C279" s="70" t="n">
        <f aca="false">C278+H278*dt+0.5*Z278*dt*dt</f>
        <v>201.629918410194</v>
      </c>
      <c r="D279" s="70" t="n">
        <f aca="false">D278+I278*dt+0.5*AA278*dt*dt</f>
        <v>-5.45637480472173</v>
      </c>
      <c r="E279" s="1" t="n">
        <f aca="false">SQRT(B279^2+C279^2)</f>
        <v>201.73086046607</v>
      </c>
      <c r="F279" s="1" t="n">
        <f aca="false">ATAN2(C279,B279)*180/PI()</f>
        <v>1.81261530893484</v>
      </c>
      <c r="G279" s="69" t="n">
        <f aca="false">G278+Y278*dt</f>
        <v>4.51138378633592</v>
      </c>
      <c r="H279" s="69" t="n">
        <f aca="false">H278+Z278*dt</f>
        <v>75.1402144124343</v>
      </c>
      <c r="I279" s="69" t="n">
        <f aca="false">I278+AA278*dt</f>
        <v>-35.295864042025</v>
      </c>
      <c r="J279" s="1" t="n">
        <f aca="false">SQRT(G279^2+H279^2+I279^2)</f>
        <v>83.1396561460734</v>
      </c>
      <c r="K279" s="1" t="n">
        <f aca="false">IF(D279&gt;=hwind,SQRT((G279-vxw)^2+(H279-vyw)^2+I279^2),J279)</f>
        <v>83.1396561460734</v>
      </c>
      <c r="L279" s="1" t="n">
        <f aca="false">J279/1.467</f>
        <v>56.6732489066622</v>
      </c>
      <c r="M279" s="70" t="n">
        <f aca="false">cd0+cdspin*(spin/1000)*EXP(-A279/(tau*146.7/K279))</f>
        <v>0.354639115595235</v>
      </c>
      <c r="N279" s="71" t="n">
        <f aca="false">(romega/K279)*EXP(-A279/(tau*146.7/K279))</f>
        <v>0.281065291613239</v>
      </c>
      <c r="O279" s="71" t="n">
        <f aca="false">cl2_*N279/(cl0+cl1_*N279)</f>
        <v>0.25412665759621</v>
      </c>
      <c r="P279" s="71" t="n">
        <f aca="false">IF(D279&gt;=hwind,vxw,0)</f>
        <v>0</v>
      </c>
      <c r="Q279" s="71" t="n">
        <f aca="false">IF(D279&gt;=hwind,vyw,0)</f>
        <v>0</v>
      </c>
      <c r="R279" s="70" t="n">
        <f aca="false">-const*$M279*$K279*(G279-P279)</f>
        <v>-0.71503223801226</v>
      </c>
      <c r="S279" s="70" t="n">
        <f aca="false">-const*$M279*$K279*(H279-Q279)</f>
        <v>-11.9093560248131</v>
      </c>
      <c r="T279" s="70" t="n">
        <f aca="false">-const*$M279*$K279*I279</f>
        <v>5.59422160778818</v>
      </c>
      <c r="U279" s="72" t="n">
        <f aca="false">omega*EXP(-A279/tau)*30/PI()</f>
        <v>1843.60802050827</v>
      </c>
      <c r="V279" s="70" t="n">
        <f aca="false">const*($O279/omega)*K279*(wy*I279-wz*(H279-Q279))</f>
        <v>3.06083775062217</v>
      </c>
      <c r="W279" s="70" t="n">
        <f aca="false">const*($O279/omega)*K279*(wz*(G279-P279)-wx*I279)</f>
        <v>3.33690463869499</v>
      </c>
      <c r="X279" s="70" t="n">
        <f aca="false">const*($O279/omega)*K279*(wx*(H279-Q279)-wy*(G279-P279))</f>
        <v>7.49505221096642</v>
      </c>
      <c r="Y279" s="70" t="n">
        <f aca="false">R279+V279</f>
        <v>2.34580551260991</v>
      </c>
      <c r="Z279" s="70" t="n">
        <f aca="false">S279+W279</f>
        <v>-8.57245138611816</v>
      </c>
      <c r="AA279" s="70" t="n">
        <f aca="false">T279+X279-32.174</f>
        <v>-19.0847261812454</v>
      </c>
      <c r="AB279" s="0" t="n">
        <f aca="false">IF(($D279-height)*($D280-height)&lt;0,1,0)</f>
        <v>0</v>
      </c>
    </row>
    <row r="280" customFormat="false" ht="12.75" hidden="false" customHeight="false" outlineLevel="0" collapsed="false">
      <c r="A280" s="0" t="n">
        <f aca="false">A279+dt</f>
        <v>2.47999999999999</v>
      </c>
      <c r="B280" s="70" t="n">
        <f aca="false">B279+G279*dt+0.5*Y279*dt*dt</f>
        <v>6.42614534786569</v>
      </c>
      <c r="C280" s="70" t="n">
        <f aca="false">C279+H279*dt+0.5*Z279*dt*dt</f>
        <v>202.380891931749</v>
      </c>
      <c r="D280" s="70" t="n">
        <f aca="false">D279+I279*dt+0.5*AA279*dt*dt</f>
        <v>-5.81028768145105</v>
      </c>
      <c r="E280" s="1" t="n">
        <f aca="false">SQRT(B280^2+C280^2)</f>
        <v>202.4828900503</v>
      </c>
      <c r="F280" s="1" t="n">
        <f aca="false">ATAN2(C280,B280)*180/PI()</f>
        <v>1.81868622650911</v>
      </c>
      <c r="G280" s="69" t="n">
        <f aca="false">G279+Y279*dt</f>
        <v>4.53484184146201</v>
      </c>
      <c r="H280" s="69" t="n">
        <f aca="false">H279+Z279*dt</f>
        <v>75.0544898985731</v>
      </c>
      <c r="I280" s="69" t="n">
        <f aca="false">I279+AA279*dt</f>
        <v>-35.4867113038375</v>
      </c>
      <c r="J280" s="1" t="n">
        <f aca="false">SQRT(G280^2+H280^2+I280^2)</f>
        <v>83.1447408055614</v>
      </c>
      <c r="K280" s="1" t="n">
        <f aca="false">IF(D280&gt;=hwind,SQRT((G280-vxw)^2+(H280-vyw)^2+I280^2),J280)</f>
        <v>83.1447408055614</v>
      </c>
      <c r="L280" s="1" t="n">
        <f aca="false">J280/1.467</f>
        <v>56.6767149322164</v>
      </c>
      <c r="M280" s="70" t="n">
        <f aca="false">cd0+cdspin*(spin/1000)*EXP(-A280/(tau*146.7/K280))</f>
        <v>0.35463908462008</v>
      </c>
      <c r="N280" s="71" t="n">
        <f aca="false">(romega/K280)*EXP(-A280/(tau*146.7/K280))</f>
        <v>0.281047941563613</v>
      </c>
      <c r="O280" s="71" t="n">
        <f aca="false">cl2_*N280/(cl0+cl1_*N280)</f>
        <v>0.254119274280198</v>
      </c>
      <c r="P280" s="71" t="n">
        <f aca="false">IF(D280&gt;=hwind,vxw,0)</f>
        <v>0</v>
      </c>
      <c r="Q280" s="71" t="n">
        <f aca="false">IF(D280&gt;=hwind,vyw,0)</f>
        <v>0</v>
      </c>
      <c r="R280" s="70" t="n">
        <f aca="false">-const*$M280*$K280*(G280-P280)</f>
        <v>-0.718794119459109</v>
      </c>
      <c r="S280" s="70" t="n">
        <f aca="false">-const*$M280*$K280*(H280-Q280)</f>
        <v>-11.8964955921604</v>
      </c>
      <c r="T280" s="70" t="n">
        <f aca="false">-const*$M280*$K280*I280</f>
        <v>5.62481345455653</v>
      </c>
      <c r="U280" s="72" t="n">
        <f aca="false">omega*EXP(-A280/tau)*30/PI()</f>
        <v>1843.60617690117</v>
      </c>
      <c r="V280" s="70" t="n">
        <f aca="false">const*($O280/omega)*K280*(wy*I280-wz*(H280-Q280))</f>
        <v>3.05331053425963</v>
      </c>
      <c r="W280" s="70" t="n">
        <f aca="false">const*($O280/omega)*K280*(wz*(G280-P280)-wx*I280)</f>
        <v>3.35510118235115</v>
      </c>
      <c r="X280" s="70" t="n">
        <f aca="false">const*($O280/omega)*K280*(wx*(H280-Q280)-wy*(G280-P280))</f>
        <v>7.48623015219993</v>
      </c>
      <c r="Y280" s="70" t="n">
        <f aca="false">R280+V280</f>
        <v>2.33451641480052</v>
      </c>
      <c r="Z280" s="70" t="n">
        <f aca="false">S280+W280</f>
        <v>-8.54139440980926</v>
      </c>
      <c r="AA280" s="70" t="n">
        <f aca="false">T280+X280-32.174</f>
        <v>-19.0629563932435</v>
      </c>
      <c r="AB280" s="0" t="n">
        <f aca="false">IF(($D280-height)*($D281-height)&lt;0,1,0)</f>
        <v>0</v>
      </c>
    </row>
    <row r="281" customFormat="false" ht="12.75" hidden="false" customHeight="false" outlineLevel="0" collapsed="false">
      <c r="A281" s="0" t="n">
        <f aca="false">A280+dt</f>
        <v>2.48999999999999</v>
      </c>
      <c r="B281" s="70" t="n">
        <f aca="false">B280+G280*dt+0.5*Y280*dt*dt</f>
        <v>6.47161049210105</v>
      </c>
      <c r="C281" s="70" t="n">
        <f aca="false">C280+H280*dt+0.5*Z280*dt*dt</f>
        <v>203.131009761014</v>
      </c>
      <c r="D281" s="70" t="n">
        <f aca="false">D280+I280*dt+0.5*AA280*dt*dt</f>
        <v>-6.16610794230908</v>
      </c>
      <c r="E281" s="1" t="n">
        <f aca="false">SQRT(B281^2+C281^2)</f>
        <v>203.23407408427</v>
      </c>
      <c r="F281" s="1" t="n">
        <f aca="false">ATAN2(C281,B281)*180/PI()</f>
        <v>1.8247858374462</v>
      </c>
      <c r="G281" s="69" t="n">
        <f aca="false">G280+Y280*dt</f>
        <v>4.55818700561002</v>
      </c>
      <c r="H281" s="69" t="n">
        <f aca="false">H280+Z280*dt</f>
        <v>74.969075954475</v>
      </c>
      <c r="I281" s="69" t="n">
        <f aca="false">I280+AA280*dt</f>
        <v>-35.6773408677699</v>
      </c>
      <c r="J281" s="1" t="n">
        <f aca="false">SQRT(G281^2+H281^2+I281^2)</f>
        <v>83.1505386010277</v>
      </c>
      <c r="K281" s="1" t="n">
        <f aca="false">IF(D281&gt;=hwind,SQRT((G281-vxw)^2+(H281-vyw)^2+I281^2),J281)</f>
        <v>83.1505386010277</v>
      </c>
      <c r="L281" s="1" t="n">
        <f aca="false">J281/1.467</f>
        <v>56.6806670763652</v>
      </c>
      <c r="M281" s="70" t="n">
        <f aca="false">cd0+cdspin*(spin/1000)*EXP(-A281/(tau*146.7/K281))</f>
        <v>0.354639053576043</v>
      </c>
      <c r="N281" s="71" t="n">
        <f aca="false">(romega/K281)*EXP(-A281/(tau*146.7/K281))</f>
        <v>0.281028183033078</v>
      </c>
      <c r="O281" s="71" t="n">
        <f aca="false">cl2_*N281/(cl0+cl1_*N281)</f>
        <v>0.254110865447111</v>
      </c>
      <c r="P281" s="71" t="n">
        <f aca="false">IF(D281&gt;=hwind,vxw,0)</f>
        <v>0</v>
      </c>
      <c r="Q281" s="71" t="n">
        <f aca="false">IF(D281&gt;=hwind,vyw,0)</f>
        <v>0</v>
      </c>
      <c r="R281" s="70" t="n">
        <f aca="false">-const*$M281*$K281*(G281-P281)</f>
        <v>-0.722544756890411</v>
      </c>
      <c r="S281" s="70" t="n">
        <f aca="false">-const*$M281*$K281*(H281-Q281)</f>
        <v>-11.8837846479657</v>
      </c>
      <c r="T281" s="70" t="n">
        <f aca="false">-const*$M281*$K281*I281</f>
        <v>5.65542298990193</v>
      </c>
      <c r="U281" s="72" t="n">
        <f aca="false">omega*EXP(-A281/tau)*30/PI()</f>
        <v>1843.60433329592</v>
      </c>
      <c r="V281" s="70" t="n">
        <f aca="false">const*($O281/omega)*K281*(wy*I281-wz*(H281-Q281))</f>
        <v>3.0458158024327</v>
      </c>
      <c r="W281" s="70" t="n">
        <f aca="false">const*($O281/omega)*K281*(wz*(G281-P281)-wx*I281)</f>
        <v>3.37329779013491</v>
      </c>
      <c r="X281" s="70" t="n">
        <f aca="false">const*($O281/omega)*K281*(wx*(H281-Q281)-wy*(G281-P281))</f>
        <v>7.47747477163626</v>
      </c>
      <c r="Y281" s="70" t="n">
        <f aca="false">R281+V281</f>
        <v>2.32327104554229</v>
      </c>
      <c r="Z281" s="70" t="n">
        <f aca="false">S281+W281</f>
        <v>-8.51048685783076</v>
      </c>
      <c r="AA281" s="70" t="n">
        <f aca="false">T281+X281-32.174</f>
        <v>-19.0411022384618</v>
      </c>
      <c r="AB281" s="0" t="n">
        <f aca="false">IF(($D281-height)*($D282-height)&lt;0,1,0)</f>
        <v>0</v>
      </c>
    </row>
    <row r="282" customFormat="false" ht="12.75" hidden="false" customHeight="false" outlineLevel="0" collapsed="false">
      <c r="A282" s="0" t="n">
        <f aca="false">A281+dt</f>
        <v>2.49999999999999</v>
      </c>
      <c r="B282" s="70" t="n">
        <f aca="false">B281+G281*dt+0.5*Y281*dt*dt</f>
        <v>6.51730852570943</v>
      </c>
      <c r="C282" s="70" t="n">
        <f aca="false">C281+H281*dt+0.5*Z281*dt*dt</f>
        <v>203.880274996216</v>
      </c>
      <c r="D282" s="70" t="n">
        <f aca="false">D281+I281*dt+0.5*AA281*dt*dt</f>
        <v>-6.52383340609871</v>
      </c>
      <c r="E282" s="1" t="n">
        <f aca="false">SQRT(B282^2+C282^2)</f>
        <v>203.984415686473</v>
      </c>
      <c r="F282" s="1" t="n">
        <f aca="false">ATAN2(C282,B282)*180/PI()</f>
        <v>1.83091355654912</v>
      </c>
      <c r="G282" s="69" t="n">
        <f aca="false">G281+Y281*dt</f>
        <v>4.58141971606544</v>
      </c>
      <c r="H282" s="69" t="n">
        <f aca="false">H281+Z281*dt</f>
        <v>74.8839710858967</v>
      </c>
      <c r="I282" s="69" t="n">
        <f aca="false">I281+AA281*dt</f>
        <v>-35.8677518901545</v>
      </c>
      <c r="J282" s="1" t="n">
        <f aca="false">SQRT(G282^2+H282^2+I282^2)</f>
        <v>83.1570451486935</v>
      </c>
      <c r="K282" s="1" t="n">
        <f aca="false">IF(D282&gt;=hwind,SQRT((G282-vxw)^2+(H282-vyw)^2+I282^2),J282)</f>
        <v>83.1570451486935</v>
      </c>
      <c r="L282" s="1" t="n">
        <f aca="false">J282/1.467</f>
        <v>56.6851023508477</v>
      </c>
      <c r="M282" s="70" t="n">
        <f aca="false">cd0+cdspin*(spin/1000)*EXP(-A282/(tau*146.7/K282))</f>
        <v>0.35463902246274</v>
      </c>
      <c r="N282" s="71" t="n">
        <f aca="false">(romega/K282)*EXP(-A282/(tau*146.7/K282))</f>
        <v>0.281006031845492</v>
      </c>
      <c r="O282" s="71" t="n">
        <f aca="false">cl2_*N282/(cl0+cl1_*N282)</f>
        <v>0.254101437603133</v>
      </c>
      <c r="P282" s="71" t="n">
        <f aca="false">IF(D282&gt;=hwind,vxw,0)</f>
        <v>0</v>
      </c>
      <c r="Q282" s="71" t="n">
        <f aca="false">IF(D282&gt;=hwind,vyw,0)</f>
        <v>0</v>
      </c>
      <c r="R282" s="70" t="n">
        <f aca="false">-const*$M282*$K282*(G282-P282)</f>
        <v>-0.726284272810938</v>
      </c>
      <c r="S282" s="70" t="n">
        <f aca="false">-const*$M282*$K282*(H282-Q282)</f>
        <v>-11.8712219914275</v>
      </c>
      <c r="T282" s="70" t="n">
        <f aca="false">-const*$M282*$K282*I282</f>
        <v>5.68605055056517</v>
      </c>
      <c r="U282" s="72" t="n">
        <f aca="false">omega*EXP(-A282/tau)*30/PI()</f>
        <v>1843.60248969251</v>
      </c>
      <c r="V282" s="70" t="n">
        <f aca="false">const*($O282/omega)*K282*(wy*I282-wz*(H282-Q282))</f>
        <v>3.03835330784128</v>
      </c>
      <c r="W282" s="70" t="n">
        <f aca="false">const*($O282/omega)*K282*(wz*(G282-P282)-wx*I282)</f>
        <v>3.39149450199715</v>
      </c>
      <c r="X282" s="70" t="n">
        <f aca="false">const*($O282/omega)*K282*(wx*(H282-Q282)-wy*(G282-P282))</f>
        <v>7.4687855763824</v>
      </c>
      <c r="Y282" s="70" t="n">
        <f aca="false">R282+V282</f>
        <v>2.31206903503034</v>
      </c>
      <c r="Z282" s="70" t="n">
        <f aca="false">S282+W282</f>
        <v>-8.4797274894304</v>
      </c>
      <c r="AA282" s="70" t="n">
        <f aca="false">T282+X282-32.174</f>
        <v>-19.0191638730524</v>
      </c>
      <c r="AB282" s="0" t="n">
        <f aca="false">IF(($D282-height)*($D283-height)&lt;0,1,0)</f>
        <v>0</v>
      </c>
    </row>
    <row r="283" customFormat="false" ht="12.75" hidden="false" customHeight="false" outlineLevel="0" collapsed="false">
      <c r="A283" s="0" t="n">
        <f aca="false">A282+dt</f>
        <v>2.50999999999999</v>
      </c>
      <c r="B283" s="70" t="n">
        <f aca="false">B282+G282*dt+0.5*Y282*dt*dt</f>
        <v>6.56323832632184</v>
      </c>
      <c r="C283" s="70" t="n">
        <f aca="false">C282+H282*dt+0.5*Z282*dt*dt</f>
        <v>204.6286907207</v>
      </c>
      <c r="D283" s="70" t="n">
        <f aca="false">D282+I282*dt+0.5*AA282*dt*dt</f>
        <v>-6.8834618831939</v>
      </c>
      <c r="E283" s="1" t="n">
        <f aca="false">SQRT(B283^2+C283^2)</f>
        <v>204.733917960352</v>
      </c>
      <c r="F283" s="1" t="n">
        <f aca="false">ATAN2(C283,B283)*180/PI()</f>
        <v>1.83706880888046</v>
      </c>
      <c r="G283" s="69" t="n">
        <f aca="false">G282+Y282*dt</f>
        <v>4.60454040641575</v>
      </c>
      <c r="H283" s="69" t="n">
        <f aca="false">H282+Z282*dt</f>
        <v>74.7991738110024</v>
      </c>
      <c r="I283" s="69" t="n">
        <f aca="false">I282+AA282*dt</f>
        <v>-36.057943528885</v>
      </c>
      <c r="J283" s="1" t="n">
        <f aca="false">SQRT(G283^2+H283^2+I283^2)</f>
        <v>83.1642560640996</v>
      </c>
      <c r="K283" s="1" t="n">
        <f aca="false">IF(D283&gt;=hwind,SQRT((G283-vxw)^2+(H283-vyw)^2+I283^2),J283)</f>
        <v>83.1642560640996</v>
      </c>
      <c r="L283" s="1" t="n">
        <f aca="false">J283/1.467</f>
        <v>56.6900177669391</v>
      </c>
      <c r="M283" s="70" t="n">
        <f aca="false">cd0+cdspin*(spin/1000)*EXP(-A283/(tau*146.7/K283))</f>
        <v>0.354638991279794</v>
      </c>
      <c r="N283" s="71" t="n">
        <f aca="false">(romega/K283)*EXP(-A283/(tau*146.7/K283))</f>
        <v>0.280981503940293</v>
      </c>
      <c r="O283" s="71" t="n">
        <f aca="false">cl2_*N283/(cl0+cl1_*N283)</f>
        <v>0.254090997278185</v>
      </c>
      <c r="P283" s="71" t="n">
        <f aca="false">IF(D283&gt;=hwind,vxw,0)</f>
        <v>0</v>
      </c>
      <c r="Q283" s="71" t="n">
        <f aca="false">IF(D283&gt;=hwind,vyw,0)</f>
        <v>0</v>
      </c>
      <c r="R283" s="70" t="n">
        <f aca="false">-const*$M283*$K283*(G283-P283)</f>
        <v>-0.730012787463509</v>
      </c>
      <c r="S283" s="70" t="n">
        <f aca="false">-const*$M283*$K283*(H283-Q283)</f>
        <v>-11.858806428901</v>
      </c>
      <c r="T283" s="70" t="n">
        <f aca="false">-const*$M283*$K283*I283</f>
        <v>5.71669646530765</v>
      </c>
      <c r="U283" s="72" t="n">
        <f aca="false">omega*EXP(-A283/tau)*30/PI()</f>
        <v>1843.60064609094</v>
      </c>
      <c r="V283" s="70" t="n">
        <f aca="false">const*($O283/omega)*K283*(wy*I283-wz*(H283-Q283))</f>
        <v>3.03092280483212</v>
      </c>
      <c r="W283" s="70" t="n">
        <f aca="false">const*($O283/omega)*K283*(wz*(G283-P283)-wx*I283)</f>
        <v>3.40969135532545</v>
      </c>
      <c r="X283" s="70" t="n">
        <f aca="false">const*($O283/omega)*K283*(wx*(H283-Q283)-wy*(G283-P283))</f>
        <v>7.46016207599166</v>
      </c>
      <c r="Y283" s="70" t="n">
        <f aca="false">R283+V283</f>
        <v>2.30091001736861</v>
      </c>
      <c r="Z283" s="70" t="n">
        <f aca="false">S283+W283</f>
        <v>-8.44911507357552</v>
      </c>
      <c r="AA283" s="70" t="n">
        <f aca="false">T283+X283-32.174</f>
        <v>-18.9971414587007</v>
      </c>
      <c r="AB283" s="0" t="n">
        <f aca="false">IF(($D283-height)*($D284-height)&lt;0,1,0)</f>
        <v>0</v>
      </c>
    </row>
    <row r="284" customFormat="false" ht="12.75" hidden="false" customHeight="false" outlineLevel="0" collapsed="false">
      <c r="A284" s="0" t="n">
        <f aca="false">A283+dt</f>
        <v>2.51999999999999</v>
      </c>
      <c r="B284" s="70" t="n">
        <f aca="false">B283+G283*dt+0.5*Y283*dt*dt</f>
        <v>6.60939877588686</v>
      </c>
      <c r="C284" s="70" t="n">
        <f aca="false">C283+H283*dt+0.5*Z283*dt*dt</f>
        <v>205.376260003057</v>
      </c>
      <c r="D284" s="70" t="n">
        <f aca="false">D283+I283*dt+0.5*AA283*dt*dt</f>
        <v>-7.24499117555569</v>
      </c>
      <c r="E284" s="1" t="n">
        <f aca="false">SQRT(B284^2+C284^2)</f>
        <v>205.482583994415</v>
      </c>
      <c r="F284" s="1" t="n">
        <f aca="false">ATAN2(C284,B284)*180/PI()</f>
        <v>1.84325102953824</v>
      </c>
      <c r="G284" s="69" t="n">
        <f aca="false">G283+Y283*dt</f>
        <v>4.62754950658943</v>
      </c>
      <c r="H284" s="69" t="n">
        <f aca="false">H283+Z283*dt</f>
        <v>74.7146826602666</v>
      </c>
      <c r="I284" s="69" t="n">
        <f aca="false">I283+AA283*dt</f>
        <v>-36.2479149434721</v>
      </c>
      <c r="J284" s="1" t="n">
        <f aca="false">SQRT(G284^2+H284^2+I284^2)</f>
        <v>83.1721669623286</v>
      </c>
      <c r="K284" s="1" t="n">
        <f aca="false">IF(D284&gt;=hwind,SQRT((G284-vxw)^2+(H284-vyw)^2+I284^2),J284)</f>
        <v>83.1721669623286</v>
      </c>
      <c r="L284" s="1" t="n">
        <f aca="false">J284/1.467</f>
        <v>56.6954103356023</v>
      </c>
      <c r="M284" s="70" t="n">
        <f aca="false">cd0+cdspin*(spin/1000)*EXP(-A284/(tau*146.7/K284))</f>
        <v>0.354638960026837</v>
      </c>
      <c r="N284" s="71" t="n">
        <f aca="false">(romega/K284)*EXP(-A284/(tau*146.7/K284))</f>
        <v>0.280954615369089</v>
      </c>
      <c r="O284" s="71" t="n">
        <f aca="false">cl2_*N284/(cl0+cl1_*N284)</f>
        <v>0.254079551025077</v>
      </c>
      <c r="P284" s="71" t="n">
        <f aca="false">IF(D284&gt;=hwind,vxw,0)</f>
        <v>0</v>
      </c>
      <c r="Q284" s="71" t="n">
        <f aca="false">IF(D284&gt;=hwind,vyw,0)</f>
        <v>0</v>
      </c>
      <c r="R284" s="70" t="n">
        <f aca="false">-const*$M284*$K284*(G284-P284)</f>
        <v>-0.733730418851987</v>
      </c>
      <c r="S284" s="70" t="n">
        <f aca="false">-const*$M284*$K284*(H284-Q284)</f>
        <v>-11.8465367738689</v>
      </c>
      <c r="T284" s="70" t="n">
        <f aca="false">-const*$M284*$K284*I284</f>
        <v>5.7473610549413</v>
      </c>
      <c r="U284" s="72" t="n">
        <f aca="false">omega*EXP(-A284/tau)*30/PI()</f>
        <v>1843.59880249122</v>
      </c>
      <c r="V284" s="70" t="n">
        <f aca="false">const*($O284/omega)*K284*(wy*I284-wz*(H284-Q284))</f>
        <v>3.02352404940034</v>
      </c>
      <c r="W284" s="70" t="n">
        <f aca="false">const*($O284/omega)*K284*(wz*(G284-P284)-wx*I284)</f>
        <v>3.42788838495104</v>
      </c>
      <c r="X284" s="70" t="n">
        <f aca="false">const*($O284/omega)*K284*(wx*(H284-Q284)-wy*(G284-P284))</f>
        <v>7.4516037824691</v>
      </c>
      <c r="Y284" s="70" t="n">
        <f aca="false">R284+V284</f>
        <v>2.28979363054836</v>
      </c>
      <c r="Z284" s="70" t="n">
        <f aca="false">S284+W284</f>
        <v>-8.41864838891789</v>
      </c>
      <c r="AA284" s="70" t="n">
        <f aca="false">T284+X284-32.174</f>
        <v>-18.9750351625896</v>
      </c>
      <c r="AB284" s="0" t="n">
        <f aca="false">IF(($D284-height)*($D285-height)&lt;0,1,0)</f>
        <v>0</v>
      </c>
    </row>
    <row r="285" customFormat="false" ht="12.75" hidden="false" customHeight="false" outlineLevel="0" collapsed="false">
      <c r="A285" s="0" t="n">
        <f aca="false">A284+dt</f>
        <v>2.52999999999999</v>
      </c>
      <c r="B285" s="70" t="n">
        <f aca="false">B284+G284*dt+0.5*Y284*dt*dt</f>
        <v>6.65578876063429</v>
      </c>
      <c r="C285" s="70" t="n">
        <f aca="false">C284+H284*dt+0.5*Z284*dt*dt</f>
        <v>206.12298589724</v>
      </c>
      <c r="D285" s="70" t="n">
        <f aca="false">D284+I284*dt+0.5*AA284*dt*dt</f>
        <v>-7.60841907674854</v>
      </c>
      <c r="E285" s="1" t="n">
        <f aca="false">SQRT(B285^2+C285^2)</f>
        <v>206.230416862353</v>
      </c>
      <c r="F285" s="1" t="n">
        <f aca="false">ATAN2(C285,B285)*180/PI()</f>
        <v>1.8494596634375</v>
      </c>
      <c r="G285" s="69" t="n">
        <f aca="false">G284+Y284*dt</f>
        <v>4.65044744289492</v>
      </c>
      <c r="H285" s="69" t="n">
        <f aca="false">H284+Z284*dt</f>
        <v>74.6304961763775</v>
      </c>
      <c r="I285" s="69" t="n">
        <f aca="false">I284+AA284*dt</f>
        <v>-36.4376652950979</v>
      </c>
      <c r="J285" s="1" t="n">
        <f aca="false">SQRT(G285^2+H285^2+I285^2)</f>
        <v>83.1807734582278</v>
      </c>
      <c r="K285" s="1" t="n">
        <f aca="false">IF(D285&gt;=hwind,SQRT((G285-vxw)^2+(H285-vyw)^2+I285^2),J285)</f>
        <v>83.1807734582278</v>
      </c>
      <c r="L285" s="1" t="n">
        <f aca="false">J285/1.467</f>
        <v>56.7012770676399</v>
      </c>
      <c r="M285" s="70" t="n">
        <f aca="false">cd0+cdspin*(spin/1000)*EXP(-A285/(tau*146.7/K285))</f>
        <v>0.354638928703504</v>
      </c>
      <c r="N285" s="71" t="n">
        <f aca="false">(romega/K285)*EXP(-A285/(tau*146.7/K285))</f>
        <v>0.280925382292255</v>
      </c>
      <c r="O285" s="71" t="n">
        <f aca="false">cl2_*N285/(cl0+cl1_*N285)</f>
        <v>0.254067105418685</v>
      </c>
      <c r="P285" s="71" t="n">
        <f aca="false">IF(D285&gt;=hwind,vxw,0)</f>
        <v>0</v>
      </c>
      <c r="Q285" s="71" t="n">
        <f aca="false">IF(D285&gt;=hwind,vyw,0)</f>
        <v>0</v>
      </c>
      <c r="R285" s="70" t="n">
        <f aca="false">-const*$M285*$K285*(G285-P285)</f>
        <v>-0.737437282764173</v>
      </c>
      <c r="S285" s="70" t="n">
        <f aca="false">-const*$M285*$K285*(H285-Q285)</f>
        <v>-11.8344118469147</v>
      </c>
      <c r="T285" s="70" t="n">
        <f aca="false">-const*$M285*$K285*I285</f>
        <v>5.77804463235918</v>
      </c>
      <c r="U285" s="72" t="n">
        <f aca="false">omega*EXP(-A285/tau)*30/PI()</f>
        <v>1843.59695889333</v>
      </c>
      <c r="V285" s="70" t="n">
        <f aca="false">const*($O285/omega)*K285*(wy*I285-wz*(H285-Q285))</f>
        <v>3.01615679919068</v>
      </c>
      <c r="W285" s="70" t="n">
        <f aca="false">const*($O285/omega)*K285*(wz*(G285-P285)-wx*I285)</f>
        <v>3.44608562315622</v>
      </c>
      <c r="X285" s="70" t="n">
        <f aca="false">const*($O285/omega)*K285*(wx*(H285-Q285)-wy*(G285-P285))</f>
        <v>7.44311021027692</v>
      </c>
      <c r="Y285" s="70" t="n">
        <f aca="false">R285+V285</f>
        <v>2.27871951642651</v>
      </c>
      <c r="Z285" s="70" t="n">
        <f aca="false">S285+W285</f>
        <v>-8.38832622375849</v>
      </c>
      <c r="AA285" s="70" t="n">
        <f aca="false">T285+X285-32.174</f>
        <v>-18.9528451573639</v>
      </c>
      <c r="AB285" s="0" t="n">
        <f aca="false">IF(($D285-height)*($D286-height)&lt;0,1,0)</f>
        <v>0</v>
      </c>
    </row>
    <row r="286" customFormat="false" ht="12.75" hidden="false" customHeight="false" outlineLevel="0" collapsed="false">
      <c r="A286" s="0" t="n">
        <f aca="false">A285+dt</f>
        <v>2.53999999999999</v>
      </c>
      <c r="B286" s="70" t="n">
        <f aca="false">B285+G285*dt+0.5*Y285*dt*dt</f>
        <v>6.70240717103906</v>
      </c>
      <c r="C286" s="70" t="n">
        <f aca="false">C285+H285*dt+0.5*Z285*dt*dt</f>
        <v>206.868871442692</v>
      </c>
      <c r="D286" s="70" t="n">
        <f aca="false">D285+I285*dt+0.5*AA285*dt*dt</f>
        <v>-7.97374337195739</v>
      </c>
      <c r="E286" s="1" t="n">
        <f aca="false">SQRT(B286^2+C286^2)</f>
        <v>206.977419623155</v>
      </c>
      <c r="F286" s="1" t="n">
        <f aca="false">ATAN2(C286,B286)*180/PI()</f>
        <v>1.85569416509759</v>
      </c>
      <c r="G286" s="69" t="n">
        <f aca="false">G285+Y285*dt</f>
        <v>4.67323463805918</v>
      </c>
      <c r="H286" s="69" t="n">
        <f aca="false">H285+Z285*dt</f>
        <v>74.5466129141399</v>
      </c>
      <c r="I286" s="69" t="n">
        <f aca="false">I285+AA285*dt</f>
        <v>-36.6271937466716</v>
      </c>
      <c r="J286" s="1" t="n">
        <f aca="false">SQRT(G286^2+H286^2+I286^2)</f>
        <v>83.1900711666313</v>
      </c>
      <c r="K286" s="1" t="n">
        <f aca="false">IF(D286&gt;=hwind,SQRT((G286-vxw)^2+(H286-vyw)^2+I286^2),J286)</f>
        <v>83.1900711666313</v>
      </c>
      <c r="L286" s="1" t="n">
        <f aca="false">J286/1.467</f>
        <v>56.7076149738455</v>
      </c>
      <c r="M286" s="70" t="n">
        <f aca="false">cd0+cdspin*(spin/1000)*EXP(-A286/(tau*146.7/K286))</f>
        <v>0.354638897309439</v>
      </c>
      <c r="N286" s="71" t="n">
        <f aca="false">(romega/K286)*EXP(-A286/(tau*146.7/K286))</f>
        <v>0.280893820975535</v>
      </c>
      <c r="O286" s="71" t="n">
        <f aca="false">cl2_*N286/(cl0+cl1_*N286)</f>
        <v>0.254053667055107</v>
      </c>
      <c r="P286" s="71" t="n">
        <f aca="false">IF(D286&gt;=hwind,vxw,0)</f>
        <v>0</v>
      </c>
      <c r="Q286" s="71" t="n">
        <f aca="false">IF(D286&gt;=hwind,vyw,0)</f>
        <v>0</v>
      </c>
      <c r="R286" s="70" t="n">
        <f aca="false">-const*$M286*$K286*(G286-P286)</f>
        <v>-0.741133492794577</v>
      </c>
      <c r="S286" s="70" t="n">
        <f aca="false">-const*$M286*$K286*(H286-Q286)</f>
        <v>-11.8224304756945</v>
      </c>
      <c r="T286" s="70" t="n">
        <f aca="false">-const*$M286*$K286*I286</f>
        <v>5.80874750256669</v>
      </c>
      <c r="U286" s="72" t="n">
        <f aca="false">omega*EXP(-A286/tau)*30/PI()</f>
        <v>1843.5951152973</v>
      </c>
      <c r="V286" s="70" t="n">
        <f aca="false">const*($O286/omega)*K286*(wy*I286-wz*(H286-Q286))</f>
        <v>3.00882081349867</v>
      </c>
      <c r="W286" s="70" t="n">
        <f aca="false">const*($O286/omega)*K286*(wz*(G286-P286)-wx*I286)</f>
        <v>3.46428309968232</v>
      </c>
      <c r="X286" s="70" t="n">
        <f aca="false">const*($O286/omega)*K286*(wx*(H286-Q286)-wy*(G286-P286))</f>
        <v>7.43468087633974</v>
      </c>
      <c r="Y286" s="70" t="n">
        <f aca="false">R286+V286</f>
        <v>2.26768732070409</v>
      </c>
      <c r="Z286" s="70" t="n">
        <f aca="false">S286+W286</f>
        <v>-8.35814737601214</v>
      </c>
      <c r="AA286" s="70" t="n">
        <f aca="false">T286+X286-32.174</f>
        <v>-18.9305716210936</v>
      </c>
      <c r="AB286" s="0" t="n">
        <f aca="false">IF(($D286-height)*($D287-height)&lt;0,1,0)</f>
        <v>0</v>
      </c>
    </row>
    <row r="287" customFormat="false" ht="12.75" hidden="false" customHeight="false" outlineLevel="0" collapsed="false">
      <c r="A287" s="0" t="n">
        <f aca="false">A286+dt</f>
        <v>2.54999999999999</v>
      </c>
      <c r="B287" s="70" t="n">
        <f aca="false">B286+G286*dt+0.5*Y286*dt*dt</f>
        <v>6.74925290178568</v>
      </c>
      <c r="C287" s="70" t="n">
        <f aca="false">C286+H286*dt+0.5*Z286*dt*dt</f>
        <v>207.613919664465</v>
      </c>
      <c r="D287" s="70" t="n">
        <f aca="false">D286+I286*dt+0.5*AA286*dt*dt</f>
        <v>-8.34096183800516</v>
      </c>
      <c r="E287" s="1" t="n">
        <f aca="false">SQRT(B287^2+C287^2)</f>
        <v>207.723595321223</v>
      </c>
      <c r="F287" s="1" t="n">
        <f aca="false">ATAN2(C287,B287)*180/PI()</f>
        <v>1.86195399843484</v>
      </c>
      <c r="G287" s="69" t="n">
        <f aca="false">G286+Y286*dt</f>
        <v>4.69591151126622</v>
      </c>
      <c r="H287" s="69" t="n">
        <f aca="false">H286+Z286*dt</f>
        <v>74.4630314403798</v>
      </c>
      <c r="I287" s="69" t="n">
        <f aca="false">I286+AA286*dt</f>
        <v>-36.8164994628825</v>
      </c>
      <c r="J287" s="1" t="n">
        <f aca="false">SQRT(G287^2+H287^2+I287^2)</f>
        <v>83.2000557025838</v>
      </c>
      <c r="K287" s="1" t="n">
        <f aca="false">IF(D287&gt;=hwind,SQRT((G287-vxw)^2+(H287-vyw)^2+I287^2),J287)</f>
        <v>83.2000557025838</v>
      </c>
      <c r="L287" s="1" t="n">
        <f aca="false">J287/1.467</f>
        <v>56.714421065156</v>
      </c>
      <c r="M287" s="70" t="n">
        <f aca="false">cd0+cdspin*(spin/1000)*EXP(-A287/(tau*146.7/K287))</f>
        <v>0.354638865844291</v>
      </c>
      <c r="N287" s="71" t="n">
        <f aca="false">(romega/K287)*EXP(-A287/(tau*146.7/K287))</f>
        <v>0.280859947786642</v>
      </c>
      <c r="O287" s="71" t="n">
        <f aca="false">cl2_*N287/(cl0+cl1_*N287)</f>
        <v>0.254039242550837</v>
      </c>
      <c r="P287" s="71" t="n">
        <f aca="false">IF(D287&gt;=hwind,vxw,0)</f>
        <v>0</v>
      </c>
      <c r="Q287" s="71" t="n">
        <f aca="false">IF(D287&gt;=hwind,vyw,0)</f>
        <v>0</v>
      </c>
      <c r="R287" s="70" t="n">
        <f aca="false">-const*$M287*$K287*(G287-P287)</f>
        <v>-0.744819160367076</v>
      </c>
      <c r="S287" s="70" t="n">
        <f aca="false">-const*$M287*$K287*(H287-Q287)</f>
        <v>-11.81059149491</v>
      </c>
      <c r="T287" s="70" t="n">
        <f aca="false">-const*$M287*$K287*I287</f>
        <v>5.83946996271337</v>
      </c>
      <c r="U287" s="72" t="n">
        <f aca="false">omega*EXP(-A287/tau)*30/PI()</f>
        <v>1843.5932717031</v>
      </c>
      <c r="V287" s="70" t="n">
        <f aca="false">const*($O287/omega)*K287*(wy*I287-wz*(H287-Q287))</f>
        <v>3.00151585327171</v>
      </c>
      <c r="W287" s="70" t="n">
        <f aca="false">const*($O287/omega)*K287*(wz*(G287-P287)-wx*I287)</f>
        <v>3.48248084173795</v>
      </c>
      <c r="X287" s="70" t="n">
        <f aca="false">const*($O287/omega)*K287*(wx*(H287-Q287)-wy*(G287-P287))</f>
        <v>7.42631530004981</v>
      </c>
      <c r="Y287" s="70" t="n">
        <f aca="false">R287+V287</f>
        <v>2.25669669290463</v>
      </c>
      <c r="Z287" s="70" t="n">
        <f aca="false">S287+W287</f>
        <v>-8.32811065317205</v>
      </c>
      <c r="AA287" s="70" t="n">
        <f aca="false">T287+X287-32.174</f>
        <v>-18.9082147372368</v>
      </c>
      <c r="AB287" s="0" t="n">
        <f aca="false">IF(($D287-height)*($D288-height)&lt;0,1,0)</f>
        <v>0</v>
      </c>
    </row>
    <row r="288" customFormat="false" ht="12.75" hidden="false" customHeight="false" outlineLevel="0" collapsed="false">
      <c r="A288" s="0" t="n">
        <f aca="false">A287+dt</f>
        <v>2.55999999999999</v>
      </c>
      <c r="B288" s="70" t="n">
        <f aca="false">B287+G287*dt+0.5*Y287*dt*dt</f>
        <v>6.79632485173299</v>
      </c>
      <c r="C288" s="70" t="n">
        <f aca="false">C287+H287*dt+0.5*Z287*dt*dt</f>
        <v>208.358133573336</v>
      </c>
      <c r="D288" s="70" t="n">
        <f aca="false">D287+I287*dt+0.5*AA287*dt*dt</f>
        <v>-8.71007224337084</v>
      </c>
      <c r="E288" s="1" t="n">
        <f aca="false">SQRT(B288^2+C288^2)</f>
        <v>208.468946986486</v>
      </c>
      <c r="F288" s="1" t="n">
        <f aca="false">ATAN2(C288,B288)*180/PI()</f>
        <v>1.8682386365606</v>
      </c>
      <c r="G288" s="69" t="n">
        <f aca="false">G287+Y287*dt</f>
        <v>4.71847847819527</v>
      </c>
      <c r="H288" s="69" t="n">
        <f aca="false">H287+Z287*dt</f>
        <v>74.379750333848</v>
      </c>
      <c r="I288" s="69" t="n">
        <f aca="false">I287+AA287*dt</f>
        <v>-37.0055816102549</v>
      </c>
      <c r="J288" s="1" t="n">
        <f aca="false">SQRT(G288^2+H288^2+I288^2)</f>
        <v>83.2107226815631</v>
      </c>
      <c r="K288" s="1" t="n">
        <f aca="false">IF(D288&gt;=hwind,SQRT((G288-vxw)^2+(H288-vyw)^2+I288^2),J288)</f>
        <v>83.2107226815631</v>
      </c>
      <c r="L288" s="1" t="n">
        <f aca="false">J288/1.467</f>
        <v>56.7216923528037</v>
      </c>
      <c r="M288" s="70" t="n">
        <f aca="false">cd0+cdspin*(spin/1000)*EXP(-A288/(tau*146.7/K288))</f>
        <v>0.354638834307716</v>
      </c>
      <c r="N288" s="71" t="n">
        <f aca="false">(romega/K288)*EXP(-A288/(tau*146.7/K288))</f>
        <v>0.280823779191877</v>
      </c>
      <c r="O288" s="71" t="n">
        <f aca="false">cl2_*N288/(cl0+cl1_*N288)</f>
        <v>0.254023838541933</v>
      </c>
      <c r="P288" s="71" t="n">
        <f aca="false">IF(D288&gt;=hwind,vxw,0)</f>
        <v>0</v>
      </c>
      <c r="Q288" s="71" t="n">
        <f aca="false">IF(D288&gt;=hwind,vyw,0)</f>
        <v>0</v>
      </c>
      <c r="R288" s="70" t="n">
        <f aca="false">-const*$M288*$K288*(G288-P288)</f>
        <v>-0.748494394757466</v>
      </c>
      <c r="S288" s="70" t="n">
        <f aca="false">-const*$M288*$K288*(H288-Q288)</f>
        <v>-11.7988937462821</v>
      </c>
      <c r="T288" s="70" t="n">
        <f aca="false">-const*$M288*$K288*I288</f>
        <v>5.87021230212539</v>
      </c>
      <c r="U288" s="72" t="n">
        <f aca="false">omega*EXP(-A288/tau)*30/PI()</f>
        <v>1843.59142811075</v>
      </c>
      <c r="V288" s="70" t="n">
        <f aca="false">const*($O288/omega)*K288*(wy*I288-wz*(H288-Q288))</f>
        <v>2.99424168110994</v>
      </c>
      <c r="W288" s="70" t="n">
        <f aca="false">const*($O288/omega)*K288*(wz*(G288-P288)-wx*I288)</f>
        <v>3.50067887400787</v>
      </c>
      <c r="X288" s="70" t="n">
        <f aca="false">const*($O288/omega)*K288*(wx*(H288-Q288)-wy*(G288-P288))</f>
        <v>7.41801300327201</v>
      </c>
      <c r="Y288" s="70" t="n">
        <f aca="false">R288+V288</f>
        <v>2.24574728635247</v>
      </c>
      <c r="Z288" s="70" t="n">
        <f aca="false">S288+W288</f>
        <v>-8.29821487227426</v>
      </c>
      <c r="AA288" s="70" t="n">
        <f aca="false">T288+X288-32.174</f>
        <v>-18.8857746946026</v>
      </c>
      <c r="AB288" s="0" t="n">
        <f aca="false">IF(($D288-height)*($D289-height)&lt;0,1,0)</f>
        <v>0</v>
      </c>
    </row>
    <row r="289" customFormat="false" ht="12.75" hidden="false" customHeight="false" outlineLevel="0" collapsed="false">
      <c r="A289" s="0" t="n">
        <f aca="false">A288+dt</f>
        <v>2.56999999999999</v>
      </c>
      <c r="B289" s="70" t="n">
        <f aca="false">B288+G288*dt+0.5*Y288*dt*dt</f>
        <v>6.84362192387926</v>
      </c>
      <c r="C289" s="70" t="n">
        <f aca="false">C288+H288*dt+0.5*Z288*dt*dt</f>
        <v>209.101516165931</v>
      </c>
      <c r="D289" s="70" t="n">
        <f aca="false">D288+I288*dt+0.5*AA288*dt*dt</f>
        <v>-9.08107234820812</v>
      </c>
      <c r="E289" s="1" t="n">
        <f aca="false">SQRT(B289^2+C289^2)</f>
        <v>209.213477634516</v>
      </c>
      <c r="F289" s="1" t="n">
        <f aca="false">ATAN2(C289,B289)*180/PI()</f>
        <v>1.87454756158437</v>
      </c>
      <c r="G289" s="69" t="n">
        <f aca="false">G288+Y288*dt</f>
        <v>4.74093595105879</v>
      </c>
      <c r="H289" s="69" t="n">
        <f aca="false">H288+Z288*dt</f>
        <v>74.2967681851253</v>
      </c>
      <c r="I289" s="69" t="n">
        <f aca="false">I288+AA288*dt</f>
        <v>-37.1944393572009</v>
      </c>
      <c r="J289" s="1" t="n">
        <f aca="false">SQRT(G289^2+H289^2+I289^2)</f>
        <v>83.2220677197027</v>
      </c>
      <c r="K289" s="1" t="n">
        <f aca="false">IF(D289&gt;=hwind,SQRT((G289-vxw)^2+(H289-vyw)^2+I289^2),J289)</f>
        <v>83.2220677197027</v>
      </c>
      <c r="L289" s="1" t="n">
        <f aca="false">J289/1.467</f>
        <v>56.7294258484681</v>
      </c>
      <c r="M289" s="70" t="n">
        <f aca="false">cd0+cdspin*(spin/1000)*EXP(-A289/(tau*146.7/K289))</f>
        <v>0.354638802699376</v>
      </c>
      <c r="N289" s="71" t="n">
        <f aca="false">(romega/K289)*EXP(-A289/(tau*146.7/K289))</f>
        <v>0.280785331752746</v>
      </c>
      <c r="O289" s="71" t="n">
        <f aca="false">cl2_*N289/(cl0+cl1_*N289)</f>
        <v>0.254007461683193</v>
      </c>
      <c r="P289" s="71" t="n">
        <f aca="false">IF(D289&gt;=hwind,vxw,0)</f>
        <v>0</v>
      </c>
      <c r="Q289" s="71" t="n">
        <f aca="false">IF(D289&gt;=hwind,vyw,0)</f>
        <v>0</v>
      </c>
      <c r="R289" s="70" t="n">
        <f aca="false">-const*$M289*$K289*(G289-P289)</f>
        <v>-0.752159303115896</v>
      </c>
      <c r="S289" s="70" t="n">
        <f aca="false">-const*$M289*$K289*(H289-Q289)</f>
        <v>-11.7873360785241</v>
      </c>
      <c r="T289" s="70" t="n">
        <f aca="false">-const*$M289*$K289*I289</f>
        <v>5.90097480233852</v>
      </c>
      <c r="U289" s="72" t="n">
        <f aca="false">omega*EXP(-A289/tau)*30/PI()</f>
        <v>1843.58958452025</v>
      </c>
      <c r="V289" s="70" t="n">
        <f aca="false">const*($O289/omega)*K289*(wy*I289-wz*(H289-Q289))</f>
        <v>2.98699806126704</v>
      </c>
      <c r="W289" s="70" t="n">
        <f aca="false">const*($O289/omega)*K289*(wz*(G289-P289)-wx*I289)</f>
        <v>3.51887721866216</v>
      </c>
      <c r="X289" s="70" t="n">
        <f aca="false">const*($O289/omega)*K289*(wx*(H289-Q289)-wy*(G289-P289))</f>
        <v>7.40977351034887</v>
      </c>
      <c r="Y289" s="70" t="n">
        <f aca="false">R289+V289</f>
        <v>2.23483875815115</v>
      </c>
      <c r="Z289" s="70" t="n">
        <f aca="false">S289+W289</f>
        <v>-8.26845885986191</v>
      </c>
      <c r="AA289" s="70" t="n">
        <f aca="false">T289+X289-32.174</f>
        <v>-18.8632516873126</v>
      </c>
      <c r="AB289" s="0" t="n">
        <f aca="false">IF(($D289-height)*($D290-height)&lt;0,1,0)</f>
        <v>0</v>
      </c>
    </row>
    <row r="290" customFormat="false" ht="12.75" hidden="false" customHeight="false" outlineLevel="0" collapsed="false">
      <c r="A290" s="0" t="n">
        <f aca="false">A289+dt</f>
        <v>2.57999999999999</v>
      </c>
      <c r="B290" s="70" t="n">
        <f aca="false">B289+G289*dt+0.5*Y289*dt*dt</f>
        <v>6.89114302532776</v>
      </c>
      <c r="C290" s="70" t="n">
        <f aca="false">C289+H289*dt+0.5*Z289*dt*dt</f>
        <v>209.844070424839</v>
      </c>
      <c r="D290" s="70" t="n">
        <f aca="false">D289+I289*dt+0.5*AA289*dt*dt</f>
        <v>-9.4539599043645</v>
      </c>
      <c r="E290" s="1" t="n">
        <f aca="false">SQRT(B290^2+C290^2)</f>
        <v>209.957190266636</v>
      </c>
      <c r="F290" s="1" t="n">
        <f aca="false">ATAN2(C290,B290)*180/PI()</f>
        <v>1.88088026442192</v>
      </c>
      <c r="G290" s="69" t="n">
        <f aca="false">G289+Y289*dt</f>
        <v>4.7632843386403</v>
      </c>
      <c r="H290" s="69" t="n">
        <f aca="false">H289+Z289*dt</f>
        <v>74.2140835965267</v>
      </c>
      <c r="I290" s="69" t="n">
        <f aca="false">I289+AA289*dt</f>
        <v>-37.383071874074</v>
      </c>
      <c r="J290" s="1" t="n">
        <f aca="false">SQRT(G290^2+H290^2+I290^2)</f>
        <v>83.2340864340155</v>
      </c>
      <c r="K290" s="1" t="n">
        <f aca="false">IF(D290&gt;=hwind,SQRT((G290-vxw)^2+(H290-vyw)^2+I290^2),J290)</f>
        <v>83.2340864340155</v>
      </c>
      <c r="L290" s="1" t="n">
        <f aca="false">J290/1.467</f>
        <v>56.7376185644278</v>
      </c>
      <c r="M290" s="70" t="n">
        <f aca="false">cd0+cdspin*(spin/1000)*EXP(-A290/(tau*146.7/K290))</f>
        <v>0.354638771018939</v>
      </c>
      <c r="N290" s="71" t="n">
        <f aca="false">(romega/K290)*EXP(-A290/(tau*146.7/K290))</f>
        <v>0.280744622122592</v>
      </c>
      <c r="O290" s="71" t="n">
        <f aca="false">cl2_*N290/(cl0+cl1_*N290)</f>
        <v>0.253990118647328</v>
      </c>
      <c r="P290" s="71" t="n">
        <f aca="false">IF(D290&gt;=hwind,vxw,0)</f>
        <v>0</v>
      </c>
      <c r="Q290" s="71" t="n">
        <f aca="false">IF(D290&gt;=hwind,vyw,0)</f>
        <v>0</v>
      </c>
      <c r="R290" s="70" t="n">
        <f aca="false">-const*$M290*$K290*(G290-P290)</f>
        <v>-0.755813990489195</v>
      </c>
      <c r="S290" s="70" t="n">
        <f aca="false">-const*$M290*$K290*(H290-Q290)</f>
        <v>-11.7759173473153</v>
      </c>
      <c r="T290" s="70" t="n">
        <f aca="false">-const*$M290*$K290*I290</f>
        <v>5.93175773713178</v>
      </c>
      <c r="U290" s="72" t="n">
        <f aca="false">omega*EXP(-A290/tau)*30/PI()</f>
        <v>1843.58774093159</v>
      </c>
      <c r="V290" s="70" t="n">
        <f aca="false">const*($O290/omega)*K290*(wy*I290-wz*(H290-Q290))</f>
        <v>2.9797847596509</v>
      </c>
      <c r="W290" s="70" t="n">
        <f aca="false">const*($O290/omega)*K290*(wz*(G290-P290)-wx*I290)</f>
        <v>3.53707589536589</v>
      </c>
      <c r="X290" s="70" t="n">
        <f aca="false">const*($O290/omega)*K290*(wx*(H290-Q290)-wy*(G290-P290))</f>
        <v>7.40159634810539</v>
      </c>
      <c r="Y290" s="70" t="n">
        <f aca="false">R290+V290</f>
        <v>2.22397076916171</v>
      </c>
      <c r="Z290" s="70" t="n">
        <f aca="false">S290+W290</f>
        <v>-8.23884145194938</v>
      </c>
      <c r="AA290" s="70" t="n">
        <f aca="false">T290+X290-32.174</f>
        <v>-18.8406459147628</v>
      </c>
      <c r="AB290" s="0" t="n">
        <f aca="false">IF(($D290-height)*($D291-height)&lt;0,1,0)</f>
        <v>0</v>
      </c>
    </row>
    <row r="291" customFormat="false" ht="12.75" hidden="false" customHeight="false" outlineLevel="0" collapsed="false">
      <c r="A291" s="0" t="n">
        <f aca="false">A290+dt</f>
        <v>2.58999999999999</v>
      </c>
      <c r="B291" s="70" t="n">
        <f aca="false">B290+G290*dt+0.5*Y290*dt*dt</f>
        <v>6.93888706725262</v>
      </c>
      <c r="C291" s="70" t="n">
        <f aca="false">C290+H290*dt+0.5*Z290*dt*dt</f>
        <v>210.585799318732</v>
      </c>
      <c r="D291" s="70" t="n">
        <f aca="false">D290+I290*dt+0.5*AA290*dt*dt</f>
        <v>-9.82873265540098</v>
      </c>
      <c r="E291" s="1" t="n">
        <f aca="false">SQRT(B291^2+C291^2)</f>
        <v>210.700087870037</v>
      </c>
      <c r="F291" s="1" t="n">
        <f aca="false">ATAN2(C291,B291)*180/PI()</f>
        <v>1.88723624460834</v>
      </c>
      <c r="G291" s="69" t="n">
        <f aca="false">G290+Y290*dt</f>
        <v>4.78552404633192</v>
      </c>
      <c r="H291" s="69" t="n">
        <f aca="false">H290+Z290*dt</f>
        <v>74.1316951820072</v>
      </c>
      <c r="I291" s="69" t="n">
        <f aca="false">I290+AA290*dt</f>
        <v>-37.5714783332217</v>
      </c>
      <c r="J291" s="1" t="n">
        <f aca="false">SQRT(G291^2+H291^2+I291^2)</f>
        <v>83.2467744426161</v>
      </c>
      <c r="K291" s="1" t="n">
        <f aca="false">IF(D291&gt;=hwind,SQRT((G291-vxw)^2+(H291-vyw)^2+I291^2),J291)</f>
        <v>83.2467744426161</v>
      </c>
      <c r="L291" s="1" t="n">
        <f aca="false">J291/1.467</f>
        <v>56.7462675137124</v>
      </c>
      <c r="M291" s="70" t="n">
        <f aca="false">cd0+cdspin*(spin/1000)*EXP(-A291/(tau*146.7/K291))</f>
        <v>0.354638739266082</v>
      </c>
      <c r="N291" s="71" t="n">
        <f aca="false">(romega/K291)*EXP(-A291/(tau*146.7/K291))</f>
        <v>0.280701667043237</v>
      </c>
      <c r="O291" s="71" t="n">
        <f aca="false">cl2_*N291/(cl0+cl1_*N291)</f>
        <v>0.253971816124143</v>
      </c>
      <c r="P291" s="71" t="n">
        <f aca="false">IF(D291&gt;=hwind,vxw,0)</f>
        <v>0</v>
      </c>
      <c r="Q291" s="71" t="n">
        <f aca="false">IF(D291&gt;=hwind,vyw,0)</f>
        <v>0</v>
      </c>
      <c r="R291" s="70" t="n">
        <f aca="false">-const*$M291*$K291*(G291-P291)</f>
        <v>-0.759458559843077</v>
      </c>
      <c r="S291" s="70" t="n">
        <f aca="false">-const*$M291*$K291*(H291-Q291)</f>
        <v>-11.7646364152755</v>
      </c>
      <c r="T291" s="70" t="n">
        <f aca="false">-const*$M291*$K291*I291</f>
        <v>5.9625613725617</v>
      </c>
      <c r="U291" s="72" t="n">
        <f aca="false">omega*EXP(-A291/tau)*30/PI()</f>
        <v>1843.58589734477</v>
      </c>
      <c r="V291" s="70" t="n">
        <f aca="false">const*($O291/omega)*K291*(wy*I291-wz*(H291-Q291))</f>
        <v>2.97260154382407</v>
      </c>
      <c r="W291" s="70" t="n">
        <f aca="false">const*($O291/omega)*K291*(wz*(G291-P291)-wx*I291)</f>
        <v>3.55527492128918</v>
      </c>
      <c r="X291" s="70" t="n">
        <f aca="false">const*($O291/omega)*K291*(wx*(H291-Q291)-wy*(G291-P291))</f>
        <v>7.39348104585371</v>
      </c>
      <c r="Y291" s="70" t="n">
        <f aca="false">R291+V291</f>
        <v>2.21314298398099</v>
      </c>
      <c r="Z291" s="70" t="n">
        <f aca="false">S291+W291</f>
        <v>-8.20936149398632</v>
      </c>
      <c r="AA291" s="70" t="n">
        <f aca="false">T291+X291-32.174</f>
        <v>-18.8179575815846</v>
      </c>
      <c r="AB291" s="0" t="n">
        <f aca="false">IF(($D291-height)*($D292-height)&lt;0,1,0)</f>
        <v>0</v>
      </c>
    </row>
    <row r="292" customFormat="false" ht="12.75" hidden="false" customHeight="false" outlineLevel="0" collapsed="false">
      <c r="A292" s="0" t="n">
        <f aca="false">A291+dt</f>
        <v>2.59999999999999</v>
      </c>
      <c r="B292" s="70" t="n">
        <f aca="false">B291+G291*dt+0.5*Y291*dt*dt</f>
        <v>6.98685296486513</v>
      </c>
      <c r="C292" s="70" t="n">
        <f aca="false">C291+H291*dt+0.5*Z291*dt*dt</f>
        <v>211.326705802477</v>
      </c>
      <c r="D292" s="70" t="n">
        <f aca="false">D291+I291*dt+0.5*AA291*dt*dt</f>
        <v>-10.2053883366123</v>
      </c>
      <c r="E292" s="1" t="n">
        <f aca="false">SQRT(B292^2+C292^2)</f>
        <v>211.442173417886</v>
      </c>
      <c r="F292" s="1" t="n">
        <f aca="false">ATAN2(C292,B292)*180/PI()</f>
        <v>1.89361501011567</v>
      </c>
      <c r="G292" s="69" t="n">
        <f aca="false">G291+Y291*dt</f>
        <v>4.80765547617173</v>
      </c>
      <c r="H292" s="69" t="n">
        <f aca="false">H291+Z291*dt</f>
        <v>74.0496015670673</v>
      </c>
      <c r="I292" s="69" t="n">
        <f aca="false">I291+AA291*dt</f>
        <v>-37.7596579090375</v>
      </c>
      <c r="J292" s="1" t="n">
        <f aca="false">SQRT(G292^2+H292^2+I292^2)</f>
        <v>83.2601273649429</v>
      </c>
      <c r="K292" s="1" t="n">
        <f aca="false">IF(D292&gt;=hwind,SQRT((G292-vxw)^2+(H292-vyw)^2+I292^2),J292)</f>
        <v>83.2601273649429</v>
      </c>
      <c r="L292" s="1" t="n">
        <f aca="false">J292/1.467</f>
        <v>56.7553697102542</v>
      </c>
      <c r="M292" s="70" t="n">
        <f aca="false">cd0+cdspin*(spin/1000)*EXP(-A292/(tau*146.7/K292))</f>
        <v>0.354638707440484</v>
      </c>
      <c r="N292" s="71" t="n">
        <f aca="false">(romega/K292)*EXP(-A292/(tau*146.7/K292))</f>
        <v>0.280656483341631</v>
      </c>
      <c r="O292" s="71" t="n">
        <f aca="false">cl2_*N292/(cl0+cl1_*N292)</f>
        <v>0.253952560819719</v>
      </c>
      <c r="P292" s="71" t="n">
        <f aca="false">IF(D292&gt;=hwind,vxw,0)</f>
        <v>0</v>
      </c>
      <c r="Q292" s="71" t="n">
        <f aca="false">IF(D292&gt;=hwind,vyw,0)</f>
        <v>0</v>
      </c>
      <c r="R292" s="70" t="n">
        <f aca="false">-const*$M292*$K292*(G292-P292)</f>
        <v>-0.76309311208425</v>
      </c>
      <c r="S292" s="70" t="n">
        <f aca="false">-const*$M292*$K292*(H292-Q292)</f>
        <v>-11.7534921519392</v>
      </c>
      <c r="T292" s="70" t="n">
        <f aca="false">-const*$M292*$K292*I292</f>
        <v>5.99338596699704</v>
      </c>
      <c r="U292" s="72" t="n">
        <f aca="false">omega*EXP(-A292/tau)*30/PI()</f>
        <v>1843.58405375979</v>
      </c>
      <c r="V292" s="70" t="n">
        <f aca="false">const*($O292/omega)*K292*(wy*I292-wz*(H292-Q292))</f>
        <v>2.96544818300418</v>
      </c>
      <c r="W292" s="70" t="n">
        <f aca="false">const*($O292/omega)*K292*(wz*(G292-P292)-wx*I292)</f>
        <v>3.57347431111774</v>
      </c>
      <c r="X292" s="70" t="n">
        <f aca="false">const*($O292/omega)*K292*(wx*(H292-Q292)-wy*(G292-P292))</f>
        <v>7.38542713539776</v>
      </c>
      <c r="Y292" s="70" t="n">
        <f aca="false">R292+V292</f>
        <v>2.20235507091993</v>
      </c>
      <c r="Z292" s="70" t="n">
        <f aca="false">S292+W292</f>
        <v>-8.18001784082151</v>
      </c>
      <c r="AA292" s="70" t="n">
        <f aca="false">T292+X292-32.174</f>
        <v>-18.7951868976052</v>
      </c>
      <c r="AB292" s="0" t="n">
        <f aca="false">IF(($D292-height)*($D293-height)&lt;0,1,0)</f>
        <v>0</v>
      </c>
    </row>
    <row r="293" customFormat="false" ht="12.75" hidden="false" customHeight="false" outlineLevel="0" collapsed="false">
      <c r="A293" s="0" t="n">
        <f aca="false">A292+dt</f>
        <v>2.60999999999999</v>
      </c>
      <c r="B293" s="70" t="n">
        <f aca="false">B292+G292*dt+0.5*Y292*dt*dt</f>
        <v>7.0350396373804</v>
      </c>
      <c r="C293" s="70" t="n">
        <f aca="false">C292+H292*dt+0.5*Z292*dt*dt</f>
        <v>212.066792817256</v>
      </c>
      <c r="D293" s="70" t="n">
        <f aca="false">D292+I292*dt+0.5*AA292*dt*dt</f>
        <v>-10.5839246750475</v>
      </c>
      <c r="E293" s="1" t="n">
        <f aca="false">SQRT(B293^2+C293^2)</f>
        <v>212.183449869438</v>
      </c>
      <c r="F293" s="1" t="n">
        <f aca="false">ATAN2(C293,B293)*180/PI()</f>
        <v>1.90001607717517</v>
      </c>
      <c r="G293" s="69" t="n">
        <f aca="false">G292+Y292*dt</f>
        <v>4.82967902688093</v>
      </c>
      <c r="H293" s="69" t="n">
        <f aca="false">H292+Z292*dt</f>
        <v>73.9678013886591</v>
      </c>
      <c r="I293" s="69" t="n">
        <f aca="false">I292+AA292*dt</f>
        <v>-37.9476097780136</v>
      </c>
      <c r="J293" s="1" t="n">
        <f aca="false">SQRT(G293^2+H293^2+I293^2)</f>
        <v>83.2741408219815</v>
      </c>
      <c r="K293" s="1" t="n">
        <f aca="false">IF(D293&gt;=hwind,SQRT((G293-vxw)^2+(H293-vyw)^2+I293^2),J293)</f>
        <v>83.2741408219815</v>
      </c>
      <c r="L293" s="1" t="n">
        <f aca="false">J293/1.467</f>
        <v>56.7649221690399</v>
      </c>
      <c r="M293" s="70" t="n">
        <f aca="false">cd0+cdspin*(spin/1000)*EXP(-A293/(tau*146.7/K293))</f>
        <v>0.354638675541834</v>
      </c>
      <c r="N293" s="71" t="n">
        <f aca="false">(romega/K293)*EXP(-A293/(tau*146.7/K293))</f>
        <v>0.280609087926522</v>
      </c>
      <c r="O293" s="71" t="n">
        <f aca="false">cl2_*N293/(cl0+cl1_*N293)</f>
        <v>0.253932359455598</v>
      </c>
      <c r="P293" s="71" t="n">
        <f aca="false">IF(D293&gt;=hwind,vxw,0)</f>
        <v>0</v>
      </c>
      <c r="Q293" s="71" t="n">
        <f aca="false">IF(D293&gt;=hwind,vyw,0)</f>
        <v>0</v>
      </c>
      <c r="R293" s="70" t="n">
        <f aca="false">-const*$M293*$K293*(G293-P293)</f>
        <v>-0.766717746082407</v>
      </c>
      <c r="S293" s="70" t="n">
        <f aca="false">-const*$M293*$K293*(H293-Q293)</f>
        <v>-11.7424834337303</v>
      </c>
      <c r="T293" s="70" t="n">
        <f aca="false">-const*$M293*$K293*I293</f>
        <v>6.02423177115421</v>
      </c>
      <c r="U293" s="72" t="n">
        <f aca="false">omega*EXP(-A293/tau)*30/PI()</f>
        <v>1843.58221017666</v>
      </c>
      <c r="V293" s="70" t="n">
        <f aca="false">const*($O293/omega)*K293*(wy*I293-wz*(H293-Q293))</f>
        <v>2.95832444806417</v>
      </c>
      <c r="W293" s="70" t="n">
        <f aca="false">const*($O293/omega)*K293*(wz*(G293-P293)-wx*I293)</f>
        <v>3.59167407706371</v>
      </c>
      <c r="X293" s="70" t="n">
        <f aca="false">const*($O293/omega)*K293*(wx*(H293-Q293)-wy*(G293-P293))</f>
        <v>7.37743415103768</v>
      </c>
      <c r="Y293" s="70" t="n">
        <f aca="false">R293+V293</f>
        <v>2.19160670198176</v>
      </c>
      <c r="Z293" s="70" t="n">
        <f aca="false">S293+W293</f>
        <v>-8.15080935666655</v>
      </c>
      <c r="AA293" s="70" t="n">
        <f aca="false">T293+X293-32.174</f>
        <v>-18.7723340778081</v>
      </c>
      <c r="AB293" s="0" t="n">
        <f aca="false">IF(($D293-height)*($D294-height)&lt;0,1,0)</f>
        <v>0</v>
      </c>
    </row>
    <row r="294" customFormat="false" ht="12.75" hidden="false" customHeight="false" outlineLevel="0" collapsed="false">
      <c r="A294" s="0" t="n">
        <f aca="false">A293+dt</f>
        <v>2.61999999999999</v>
      </c>
      <c r="B294" s="70" t="n">
        <f aca="false">B293+G293*dt+0.5*Y293*dt*dt</f>
        <v>7.08344600798431</v>
      </c>
      <c r="C294" s="70" t="n">
        <f aca="false">C293+H293*dt+0.5*Z293*dt*dt</f>
        <v>212.806063290675</v>
      </c>
      <c r="D294" s="70" t="n">
        <f aca="false">D293+I293*dt+0.5*AA293*dt*dt</f>
        <v>-10.9643393895316</v>
      </c>
      <c r="E294" s="1" t="n">
        <f aca="false">SQRT(B294^2+C294^2)</f>
        <v>212.923920170146</v>
      </c>
      <c r="F294" s="1" t="n">
        <f aca="false">ATAN2(C294,B294)*180/PI()</f>
        <v>1.90643897010407</v>
      </c>
      <c r="G294" s="69" t="n">
        <f aca="false">G293+Y293*dt</f>
        <v>4.85159509390075</v>
      </c>
      <c r="H294" s="69" t="n">
        <f aca="false">H293+Z293*dt</f>
        <v>73.8862932950924</v>
      </c>
      <c r="I294" s="69" t="n">
        <f aca="false">I293+AA293*dt</f>
        <v>-38.1353331187916</v>
      </c>
      <c r="J294" s="1" t="n">
        <f aca="false">SQRT(G294^2+H294^2+I294^2)</f>
        <v>83.2888104364853</v>
      </c>
      <c r="K294" s="1" t="n">
        <f aca="false">IF(D294&gt;=hwind,SQRT((G294-vxw)^2+(H294-vyw)^2+I294^2),J294)</f>
        <v>83.2888104364853</v>
      </c>
      <c r="L294" s="1" t="n">
        <f aca="false">J294/1.467</f>
        <v>56.7749219062613</v>
      </c>
      <c r="M294" s="70" t="n">
        <f aca="false">cd0+cdspin*(spin/1000)*EXP(-A294/(tau*146.7/K294))</f>
        <v>0.354638643569825</v>
      </c>
      <c r="N294" s="71" t="n">
        <f aca="false">(romega/K294)*EXP(-A294/(tau*146.7/K294))</f>
        <v>0.280559497785126</v>
      </c>
      <c r="O294" s="71" t="n">
        <f aca="false">cl2_*N294/(cl0+cl1_*N294)</f>
        <v>0.253911218767972</v>
      </c>
      <c r="P294" s="71" t="n">
        <f aca="false">IF(D294&gt;=hwind,vxw,0)</f>
        <v>0</v>
      </c>
      <c r="Q294" s="71" t="n">
        <f aca="false">IF(D294&gt;=hwind,vyw,0)</f>
        <v>0</v>
      </c>
      <c r="R294" s="70" t="n">
        <f aca="false">-const*$M294*$K294*(G294-P294)</f>
        <v>-0.770332558692098</v>
      </c>
      <c r="S294" s="70" t="n">
        <f aca="false">-const*$M294*$K294*(H294-Q294)</f>
        <v>-11.7316091439365</v>
      </c>
      <c r="T294" s="70" t="n">
        <f aca="false">-const*$M294*$K294*I294</f>
        <v>6.05509902813321</v>
      </c>
      <c r="U294" s="72" t="n">
        <f aca="false">omega*EXP(-A294/tau)*30/PI()</f>
        <v>1843.58036659537</v>
      </c>
      <c r="V294" s="70" t="n">
        <f aca="false">const*($O294/omega)*K294*(wy*I294-wz*(H294-Q294))</f>
        <v>2.95123011153236</v>
      </c>
      <c r="W294" s="70" t="n">
        <f aca="false">const*($O294/omega)*K294*(wz*(G294-P294)-wx*I294)</f>
        <v>3.60987422887703</v>
      </c>
      <c r="X294" s="70" t="n">
        <f aca="false">const*($O294/omega)*K294*(wx*(H294-Q294)-wy*(G294-P294))</f>
        <v>7.36950162957411</v>
      </c>
      <c r="Y294" s="70" t="n">
        <f aca="false">R294+V294</f>
        <v>2.18089755284026</v>
      </c>
      <c r="Z294" s="70" t="n">
        <f aca="false">S294+W294</f>
        <v>-8.12173491505944</v>
      </c>
      <c r="AA294" s="70" t="n">
        <f aca="false">T294+X294-32.174</f>
        <v>-18.7493993422927</v>
      </c>
      <c r="AB294" s="0" t="n">
        <f aca="false">IF(($D294-height)*($D295-height)&lt;0,1,0)</f>
        <v>0</v>
      </c>
    </row>
    <row r="295" customFormat="false" ht="12.75" hidden="false" customHeight="false" outlineLevel="0" collapsed="false">
      <c r="A295" s="0" t="n">
        <f aca="false">A294+dt</f>
        <v>2.62999999999999</v>
      </c>
      <c r="B295" s="70" t="n">
        <f aca="false">B294+G294*dt+0.5*Y294*dt*dt</f>
        <v>7.13207100380096</v>
      </c>
      <c r="C295" s="70" t="n">
        <f aca="false">C294+H294*dt+0.5*Z294*dt*dt</f>
        <v>213.54452013688</v>
      </c>
      <c r="D295" s="70" t="n">
        <f aca="false">D294+I294*dt+0.5*AA294*dt*dt</f>
        <v>-11.3466301906866</v>
      </c>
      <c r="E295" s="1" t="n">
        <f aca="false">SQRT(B295^2+C295^2)</f>
        <v>213.663587251767</v>
      </c>
      <c r="F295" s="1" t="n">
        <f aca="false">ATAN2(C295,B295)*180/PI()</f>
        <v>1.9128832211365</v>
      </c>
      <c r="G295" s="69" t="n">
        <f aca="false">G294+Y294*dt</f>
        <v>4.87340406942915</v>
      </c>
      <c r="H295" s="69" t="n">
        <f aca="false">H294+Z294*dt</f>
        <v>73.8050759459418</v>
      </c>
      <c r="I295" s="69" t="n">
        <f aca="false">I294+AA294*dt</f>
        <v>-38.3228271122146</v>
      </c>
      <c r="J295" s="1" t="n">
        <f aca="false">SQRT(G295^2+H295^2+I295^2)</f>
        <v>83.3041318331981</v>
      </c>
      <c r="K295" s="1" t="n">
        <f aca="false">IF(D295&gt;=hwind,SQRT((G295-vxw)^2+(H295-vyw)^2+I295^2),J295)</f>
        <v>83.3041318331981</v>
      </c>
      <c r="L295" s="1" t="n">
        <f aca="false">J295/1.467</f>
        <v>56.785365939467</v>
      </c>
      <c r="M295" s="70" t="n">
        <f aca="false">cd0+cdspin*(spin/1000)*EXP(-A295/(tau*146.7/K295))</f>
        <v>0.354638611524157</v>
      </c>
      <c r="N295" s="71" t="n">
        <f aca="false">(romega/K295)*EXP(-A295/(tau*146.7/K295))</f>
        <v>0.28050772997983</v>
      </c>
      <c r="O295" s="71" t="n">
        <f aca="false">cl2_*N295/(cl0+cl1_*N295)</f>
        <v>0.253889145506878</v>
      </c>
      <c r="P295" s="71" t="n">
        <f aca="false">IF(D295&gt;=hwind,vxw,0)</f>
        <v>0</v>
      </c>
      <c r="Q295" s="71" t="n">
        <f aca="false">IF(D295&gt;=hwind,vyw,0)</f>
        <v>0</v>
      </c>
      <c r="R295" s="70" t="n">
        <f aca="false">-const*$M295*$K295*(G295-P295)</f>
        <v>-0.77393764477451</v>
      </c>
      <c r="S295" s="70" t="n">
        <f aca="false">-const*$M295*$K295*(H295-Q295)</f>
        <v>-11.7208681726851</v>
      </c>
      <c r="T295" s="70" t="n">
        <f aca="false">-const*$M295*$K295*I295</f>
        <v>6.0859879734541</v>
      </c>
      <c r="U295" s="72" t="n">
        <f aca="false">omega*EXP(-A295/tau)*30/PI()</f>
        <v>1843.57852301593</v>
      </c>
      <c r="V295" s="70" t="n">
        <f aca="false">const*($O295/omega)*K295*(wy*I295-wz*(H295-Q295))</f>
        <v>2.94416494759243</v>
      </c>
      <c r="W295" s="70" t="n">
        <f aca="false">const*($O295/omega)*K295*(wz*(G295-P295)-wx*I295)</f>
        <v>3.62807477385713</v>
      </c>
      <c r="X295" s="70" t="n">
        <f aca="false">const*($O295/omega)*K295*(wx*(H295-Q295)-wy*(G295-P295))</f>
        <v>7.36162911031241</v>
      </c>
      <c r="Y295" s="70" t="n">
        <f aca="false">R295+V295</f>
        <v>2.17022730281792</v>
      </c>
      <c r="Z295" s="70" t="n">
        <f aca="false">S295+W295</f>
        <v>-8.09279339882794</v>
      </c>
      <c r="AA295" s="70" t="n">
        <f aca="false">T295+X295-32.174</f>
        <v>-18.7263829162335</v>
      </c>
      <c r="AB295" s="0" t="n">
        <f aca="false">IF(($D295-height)*($D296-height)&lt;0,1,0)</f>
        <v>0</v>
      </c>
    </row>
    <row r="296" customFormat="false" ht="12.75" hidden="false" customHeight="false" outlineLevel="0" collapsed="false">
      <c r="A296" s="0" t="n">
        <f aca="false">A295+dt</f>
        <v>2.63999999999999</v>
      </c>
      <c r="B296" s="70" t="n">
        <f aca="false">B295+G295*dt+0.5*Y295*dt*dt</f>
        <v>7.18091355586039</v>
      </c>
      <c r="C296" s="70" t="n">
        <f aca="false">C295+H295*dt+0.5*Z295*dt*dt</f>
        <v>214.282166256669</v>
      </c>
      <c r="D296" s="70" t="n">
        <f aca="false">D295+I295*dt+0.5*AA295*dt*dt</f>
        <v>-11.7307947809545</v>
      </c>
      <c r="E296" s="1" t="n">
        <f aca="false">SQRT(B296^2+C296^2)</f>
        <v>214.402454032475</v>
      </c>
      <c r="F296" s="1" t="n">
        <f aca="false">ATAN2(C296,B296)*180/PI()</f>
        <v>1.91934837025874</v>
      </c>
      <c r="G296" s="69" t="n">
        <f aca="false">G295+Y295*dt</f>
        <v>4.89510634245733</v>
      </c>
      <c r="H296" s="69" t="n">
        <f aca="false">H295+Z295*dt</f>
        <v>73.7241480119535</v>
      </c>
      <c r="I296" s="69" t="n">
        <f aca="false">I295+AA295*dt</f>
        <v>-38.5100909413769</v>
      </c>
      <c r="J296" s="1" t="n">
        <f aca="false">SQRT(G296^2+H296^2+I296^2)</f>
        <v>83.3201006390746</v>
      </c>
      <c r="K296" s="1" t="n">
        <f aca="false">IF(D296&gt;=hwind,SQRT((G296-vxw)^2+(H296-vyw)^2+I296^2),J296)</f>
        <v>83.3201006390746</v>
      </c>
      <c r="L296" s="1" t="n">
        <f aca="false">J296/1.467</f>
        <v>56.7962512877127</v>
      </c>
      <c r="M296" s="70" t="n">
        <f aca="false">cd0+cdspin*(spin/1000)*EXP(-A296/(tau*146.7/K296))</f>
        <v>0.354638579404537</v>
      </c>
      <c r="N296" s="71" t="n">
        <f aca="false">(romega/K296)*EXP(-A296/(tau*146.7/K296))</f>
        <v>0.280453801644892</v>
      </c>
      <c r="O296" s="71" t="n">
        <f aca="false">cl2_*N296/(cl0+cl1_*N296)</f>
        <v>0.253866146435393</v>
      </c>
      <c r="P296" s="71" t="n">
        <f aca="false">IF(D296&gt;=hwind,vxw,0)</f>
        <v>0</v>
      </c>
      <c r="Q296" s="71" t="n">
        <f aca="false">IF(D296&gt;=hwind,vyw,0)</f>
        <v>0</v>
      </c>
      <c r="R296" s="70" t="n">
        <f aca="false">-const*$M296*$K296*(G296-P296)</f>
        <v>-0.77753309721912</v>
      </c>
      <c r="S296" s="70" t="n">
        <f aca="false">-const*$M296*$K296*(H296-Q296)</f>
        <v>-11.7102594169178</v>
      </c>
      <c r="T296" s="70" t="n">
        <f aca="false">-const*$M296*$K296*I296</f>
        <v>6.11689883509406</v>
      </c>
      <c r="U296" s="72" t="n">
        <f aca="false">omega*EXP(-A296/tau)*30/PI()</f>
        <v>1843.57667943832</v>
      </c>
      <c r="V296" s="70" t="n">
        <f aca="false">const*($O296/omega)*K296*(wy*I296-wz*(H296-Q296))</f>
        <v>2.93712873208322</v>
      </c>
      <c r="W296" s="70" t="n">
        <f aca="false">const*($O296/omega)*K296*(wz*(G296-P296)-wx*I296)</f>
        <v>3.64627571686499</v>
      </c>
      <c r="X296" s="70" t="n">
        <f aca="false">const*($O296/omega)*K296*(wx*(H296-Q296)-wy*(G296-P296))</f>
        <v>7.35381613506664</v>
      </c>
      <c r="Y296" s="70" t="n">
        <f aca="false">R296+V296</f>
        <v>2.1595956348641</v>
      </c>
      <c r="Z296" s="70" t="n">
        <f aca="false">S296+W296</f>
        <v>-8.06398370005283</v>
      </c>
      <c r="AA296" s="70" t="n">
        <f aca="false">T296+X296-32.174</f>
        <v>-18.7032850298393</v>
      </c>
      <c r="AB296" s="0" t="n">
        <f aca="false">IF(($D296-height)*($D297-height)&lt;0,1,0)</f>
        <v>0</v>
      </c>
    </row>
    <row r="297" customFormat="false" ht="12.75" hidden="false" customHeight="false" outlineLevel="0" collapsed="false">
      <c r="A297" s="0" t="n">
        <f aca="false">A296+dt</f>
        <v>2.64999999999999</v>
      </c>
      <c r="B297" s="70" t="n">
        <f aca="false">B296+G296*dt+0.5*Y296*dt*dt</f>
        <v>7.22997259906671</v>
      </c>
      <c r="C297" s="70" t="n">
        <f aca="false">C296+H296*dt+0.5*Z296*dt*dt</f>
        <v>215.019004537604</v>
      </c>
      <c r="D297" s="70" t="n">
        <f aca="false">D296+I296*dt+0.5*AA296*dt*dt</f>
        <v>-12.1168308546198</v>
      </c>
      <c r="E297" s="1" t="n">
        <f aca="false">SQRT(B297^2+C297^2)</f>
        <v>215.140523416964</v>
      </c>
      <c r="F297" s="1" t="n">
        <f aca="false">ATAN2(C297,B297)*180/PI()</f>
        <v>1.92583396504847</v>
      </c>
      <c r="G297" s="69" t="n">
        <f aca="false">G296+Y296*dt</f>
        <v>4.91670229880597</v>
      </c>
      <c r="H297" s="69" t="n">
        <f aca="false">H296+Z296*dt</f>
        <v>73.643508174953</v>
      </c>
      <c r="I297" s="69" t="n">
        <f aca="false">I296+AA296*dt</f>
        <v>-38.6971237916753</v>
      </c>
      <c r="J297" s="1" t="n">
        <f aca="false">SQRT(G297^2+H297^2+I297^2)</f>
        <v>83.3367124835009</v>
      </c>
      <c r="K297" s="1" t="n">
        <f aca="false">IF(D297&gt;=hwind,SQRT((G297-vxw)^2+(H297-vyw)^2+I297^2),J297)</f>
        <v>83.3367124835009</v>
      </c>
      <c r="L297" s="1" t="n">
        <f aca="false">J297/1.467</f>
        <v>56.8075749717116</v>
      </c>
      <c r="M297" s="70" t="n">
        <f aca="false">cd0+cdspin*(spin/1000)*EXP(-A297/(tau*146.7/K297))</f>
        <v>0.354638547210676</v>
      </c>
      <c r="N297" s="71" t="n">
        <f aca="false">(romega/K297)*EXP(-A297/(tau*146.7/K297))</f>
        <v>0.28039772998317</v>
      </c>
      <c r="O297" s="71" t="n">
        <f aca="false">cl2_*N297/(cl0+cl1_*N297)</f>
        <v>0.253842228328833</v>
      </c>
      <c r="P297" s="71" t="n">
        <f aca="false">IF(D297&gt;=hwind,vxw,0)</f>
        <v>0</v>
      </c>
      <c r="Q297" s="71" t="n">
        <f aca="false">IF(D297&gt;=hwind,vyw,0)</f>
        <v>0</v>
      </c>
      <c r="R297" s="70" t="n">
        <f aca="false">-const*$M297*$K297*(G297-P297)</f>
        <v>-0.781119006965251</v>
      </c>
      <c r="S297" s="70" t="n">
        <f aca="false">-const*$M297*$K297*(H297-Q297)</f>
        <v>-11.6997817803666</v>
      </c>
      <c r="T297" s="70" t="n">
        <f aca="false">-const*$M297*$K297*I297</f>
        <v>6.14783183352498</v>
      </c>
      <c r="U297" s="72" t="n">
        <f aca="false">omega*EXP(-A297/tau)*30/PI()</f>
        <v>1843.57483586257</v>
      </c>
      <c r="V297" s="70" t="n">
        <f aca="false">const*($O297/omega)*K297*(wy*I297-wz*(H297-Q297))</f>
        <v>2.93012124249842</v>
      </c>
      <c r="W297" s="70" t="n">
        <f aca="false">const*($O297/omega)*K297*(wz*(G297-P297)-wx*I297)</f>
        <v>3.66447706033572</v>
      </c>
      <c r="X297" s="70" t="n">
        <f aca="false">const*($O297/omega)*K297*(wx*(H297-Q297)-wy*(G297-P297))</f>
        <v>7.34606224816345</v>
      </c>
      <c r="Y297" s="70" t="n">
        <f aca="false">R297+V297</f>
        <v>2.14900223553317</v>
      </c>
      <c r="Z297" s="70" t="n">
        <f aca="false">S297+W297</f>
        <v>-8.03530472003088</v>
      </c>
      <c r="AA297" s="70" t="n">
        <f aca="false">T297+X297-32.174</f>
        <v>-18.6801059183116</v>
      </c>
      <c r="AB297" s="0" t="n">
        <f aca="false">IF(($D297-height)*($D298-height)&lt;0,1,0)</f>
        <v>0</v>
      </c>
    </row>
    <row r="298" customFormat="false" ht="12.75" hidden="false" customHeight="false" outlineLevel="0" collapsed="false">
      <c r="A298" s="0" t="n">
        <f aca="false">A297+dt</f>
        <v>2.65999999999999</v>
      </c>
      <c r="B298" s="70" t="n">
        <f aca="false">B297+G297*dt+0.5*Y297*dt*dt</f>
        <v>7.27924707216654</v>
      </c>
      <c r="C298" s="70" t="n">
        <f aca="false">C297+H297*dt+0.5*Z297*dt*dt</f>
        <v>215.755037854117</v>
      </c>
      <c r="D298" s="70" t="n">
        <f aca="false">D297+I297*dt+0.5*AA297*dt*dt</f>
        <v>-12.5047360978325</v>
      </c>
      <c r="E298" s="1" t="n">
        <f aca="false">SQRT(B298^2+C298^2)</f>
        <v>215.877798296558</v>
      </c>
      <c r="F298" s="1" t="n">
        <f aca="false">ATAN2(C298,B298)*180/PI()</f>
        <v>1.93233956051794</v>
      </c>
      <c r="G298" s="69" t="n">
        <f aca="false">G297+Y297*dt</f>
        <v>4.9381923211613</v>
      </c>
      <c r="H298" s="69" t="n">
        <f aca="false">H297+Z297*dt</f>
        <v>73.5631551277527</v>
      </c>
      <c r="I298" s="69" t="n">
        <f aca="false">I297+AA297*dt</f>
        <v>-38.8839248508584</v>
      </c>
      <c r="J298" s="1" t="n">
        <f aca="false">SQRT(G298^2+H298^2+I298^2)</f>
        <v>83.3539629985149</v>
      </c>
      <c r="K298" s="1" t="n">
        <f aca="false">IF(D298&gt;=hwind,SQRT((G298-vxw)^2+(H298-vyw)^2+I298^2),J298)</f>
        <v>83.3539629985149</v>
      </c>
      <c r="L298" s="1" t="n">
        <f aca="false">J298/1.467</f>
        <v>56.8193340139843</v>
      </c>
      <c r="M298" s="70" t="n">
        <f aca="false">cd0+cdspin*(spin/1000)*EXP(-A298/(tau*146.7/K298))</f>
        <v>0.354638514942294</v>
      </c>
      <c r="N298" s="71" t="n">
        <f aca="false">(romega/K298)*EXP(-A298/(tau*146.7/K298))</f>
        <v>0.280339532262862</v>
      </c>
      <c r="O298" s="71" t="n">
        <f aca="false">cl2_*N298/(cl0+cl1_*N298)</f>
        <v>0.253817397973963</v>
      </c>
      <c r="P298" s="71" t="n">
        <f aca="false">IF(D298&gt;=hwind,vxw,0)</f>
        <v>0</v>
      </c>
      <c r="Q298" s="71" t="n">
        <f aca="false">IF(D298&gt;=hwind,vyw,0)</f>
        <v>0</v>
      </c>
      <c r="R298" s="70" t="n">
        <f aca="false">-const*$M298*$K298*(G298-P298)</f>
        <v>-0.784695463023509</v>
      </c>
      <c r="S298" s="70" t="n">
        <f aca="false">-const*$M298*$K298*(H298-Q298)</f>
        <v>-11.6894341735291</v>
      </c>
      <c r="T298" s="70" t="n">
        <f aca="false">-const*$M298*$K298*I298</f>
        <v>6.17878718175161</v>
      </c>
      <c r="U298" s="72" t="n">
        <f aca="false">omega*EXP(-A298/tau)*30/PI()</f>
        <v>1843.57299228865</v>
      </c>
      <c r="V298" s="70" t="n">
        <f aca="false">const*($O298/omega)*K298*(wy*I298-wz*(H298-Q298))</f>
        <v>2.92314225798609</v>
      </c>
      <c r="W298" s="70" t="n">
        <f aca="false">const*($O298/omega)*K298*(wz*(G298-P298)-wx*I298)</f>
        <v>3.68267880429133</v>
      </c>
      <c r="X298" s="70" t="n">
        <f aca="false">const*($O298/omega)*K298*(wx*(H298-Q298)-wy*(G298-P298))</f>
        <v>7.33836699644582</v>
      </c>
      <c r="Y298" s="70" t="n">
        <f aca="false">R298+V298</f>
        <v>2.13844679496258</v>
      </c>
      <c r="Z298" s="70" t="n">
        <f aca="false">S298+W298</f>
        <v>-8.00675536923782</v>
      </c>
      <c r="AA298" s="70" t="n">
        <f aca="false">T298+X298-32.174</f>
        <v>-18.6568458218026</v>
      </c>
      <c r="AB298" s="0" t="n">
        <f aca="false">IF(($D298-height)*($D299-height)&lt;0,1,0)</f>
        <v>0</v>
      </c>
    </row>
    <row r="299" customFormat="false" ht="12.75" hidden="false" customHeight="false" outlineLevel="0" collapsed="false">
      <c r="A299" s="0" t="n">
        <f aca="false">A298+dt</f>
        <v>2.66999999999999</v>
      </c>
      <c r="B299" s="70" t="n">
        <f aca="false">B298+G298*dt+0.5*Y298*dt*dt</f>
        <v>7.3287359177179</v>
      </c>
      <c r="C299" s="70" t="n">
        <f aca="false">C298+H298*dt+0.5*Z298*dt*dt</f>
        <v>216.490269067626</v>
      </c>
      <c r="D299" s="70" t="n">
        <f aca="false">D298+I298*dt+0.5*AA298*dt*dt</f>
        <v>-12.8945081886322</v>
      </c>
      <c r="E299" s="1" t="n">
        <f aca="false">SQRT(B299^2+C299^2)</f>
        <v>216.614281549313</v>
      </c>
      <c r="F299" s="1" t="n">
        <f aca="false">ATAN2(C299,B299)*180/PI()</f>
        <v>1.93886471896109</v>
      </c>
      <c r="G299" s="69" t="n">
        <f aca="false">G298+Y298*dt</f>
        <v>4.95957678911093</v>
      </c>
      <c r="H299" s="69" t="n">
        <f aca="false">H298+Z298*dt</f>
        <v>73.4830875740603</v>
      </c>
      <c r="I299" s="69" t="n">
        <f aca="false">I298+AA298*dt</f>
        <v>-39.0704933090764</v>
      </c>
      <c r="J299" s="1" t="n">
        <f aca="false">SQRT(G299^2+H299^2+I299^2)</f>
        <v>83.3718478190252</v>
      </c>
      <c r="K299" s="1" t="n">
        <f aca="false">IF(D299&gt;=hwind,SQRT((G299-vxw)^2+(H299-vyw)^2+I299^2),J299)</f>
        <v>83.3718478190252</v>
      </c>
      <c r="L299" s="1" t="n">
        <f aca="false">J299/1.467</f>
        <v>56.8315254390083</v>
      </c>
      <c r="M299" s="70" t="n">
        <f aca="false">cd0+cdspin*(spin/1000)*EXP(-A299/(tau*146.7/K299))</f>
        <v>0.354638482599115</v>
      </c>
      <c r="N299" s="71" t="n">
        <f aca="false">(romega/K299)*EXP(-A299/(tau*146.7/K299))</f>
        <v>0.280279225814269</v>
      </c>
      <c r="O299" s="71" t="n">
        <f aca="false">cl2_*N299/(cl0+cl1_*N299)</f>
        <v>0.253791662168204</v>
      </c>
      <c r="P299" s="71" t="n">
        <f aca="false">IF(D299&gt;=hwind,vxw,0)</f>
        <v>0</v>
      </c>
      <c r="Q299" s="71" t="n">
        <f aca="false">IF(D299&gt;=hwind,vyw,0)</f>
        <v>0</v>
      </c>
      <c r="R299" s="70" t="n">
        <f aca="false">-const*$M299*$K299*(G299-P299)</f>
        <v>-0.788262552497115</v>
      </c>
      <c r="S299" s="70" t="n">
        <f aca="false">-const*$M299*$K299*(H299-Q299)</f>
        <v>-11.679215513645</v>
      </c>
      <c r="T299" s="70" t="n">
        <f aca="false">-const*$M299*$K299*I299</f>
        <v>6.20976508535015</v>
      </c>
      <c r="U299" s="72" t="n">
        <f aca="false">omega*EXP(-A299/tau)*30/PI()</f>
        <v>1843.57114871658</v>
      </c>
      <c r="V299" s="70" t="n">
        <f aca="false">const*($O299/omega)*K299*(wy*I299-wz*(H299-Q299))</f>
        <v>2.91619155934802</v>
      </c>
      <c r="W299" s="70" t="n">
        <f aca="false">const*($O299/omega)*K299*(wz*(G299-P299)-wx*I299)</f>
        <v>3.70088094635402</v>
      </c>
      <c r="X299" s="70" t="n">
        <f aca="false">const*($O299/omega)*K299*(wx*(H299-Q299)-wy*(G299-P299))</f>
        <v>7.33072992927659</v>
      </c>
      <c r="Y299" s="70" t="n">
        <f aca="false">R299+V299</f>
        <v>2.1279290068509</v>
      </c>
      <c r="Z299" s="70" t="n">
        <f aca="false">S299+W299</f>
        <v>-7.97833456729094</v>
      </c>
      <c r="AA299" s="70" t="n">
        <f aca="false">T299+X299-32.174</f>
        <v>-18.6335049853733</v>
      </c>
      <c r="AB299" s="0" t="n">
        <f aca="false">IF(($D299-height)*($D300-height)&lt;0,1,0)</f>
        <v>0</v>
      </c>
    </row>
    <row r="300" customFormat="false" ht="12.75" hidden="false" customHeight="false" outlineLevel="0" collapsed="false">
      <c r="A300" s="0" t="n">
        <f aca="false">A299+dt</f>
        <v>2.67999999999999</v>
      </c>
      <c r="B300" s="70" t="n">
        <f aca="false">B299+G299*dt+0.5*Y299*dt*dt</f>
        <v>7.37843808205936</v>
      </c>
      <c r="C300" s="70" t="n">
        <f aca="false">C299+H299*dt+0.5*Z299*dt*dt</f>
        <v>217.224701026639</v>
      </c>
      <c r="D300" s="70" t="n">
        <f aca="false">D299+I299*dt+0.5*AA299*dt*dt</f>
        <v>-13.2861447969722</v>
      </c>
      <c r="E300" s="1" t="n">
        <f aca="false">SQRT(B300^2+C300^2)</f>
        <v>217.349976040126</v>
      </c>
      <c r="F300" s="1" t="n">
        <f aca="false">ATAN2(C300,B300)*180/PI()</f>
        <v>1.9454090098043</v>
      </c>
      <c r="G300" s="69" t="n">
        <f aca="false">G299+Y299*dt</f>
        <v>4.98085607917944</v>
      </c>
      <c r="H300" s="69" t="n">
        <f aca="false">H299+Z299*dt</f>
        <v>73.4033042283874</v>
      </c>
      <c r="I300" s="69" t="n">
        <f aca="false">I299+AA299*dt</f>
        <v>-39.2568283589302</v>
      </c>
      <c r="J300" s="1" t="n">
        <f aca="false">SQRT(G300^2+H300^2+I300^2)</f>
        <v>83.39036258303</v>
      </c>
      <c r="K300" s="1" t="n">
        <f aca="false">IF(D300&gt;=hwind,SQRT((G300-vxw)^2+(H300-vyw)^2+I300^2),J300)</f>
        <v>83.39036258303</v>
      </c>
      <c r="L300" s="1" t="n">
        <f aca="false">J300/1.467</f>
        <v>56.8441462733674</v>
      </c>
      <c r="M300" s="70" t="n">
        <f aca="false">cd0+cdspin*(spin/1000)*EXP(-A300/(tau*146.7/K300))</f>
        <v>0.35463845018087</v>
      </c>
      <c r="N300" s="71" t="n">
        <f aca="false">(romega/K300)*EXP(-A300/(tau*146.7/K300))</f>
        <v>0.280216828026573</v>
      </c>
      <c r="O300" s="71" t="n">
        <f aca="false">cl2_*N300/(cl0+cl1_*N300)</f>
        <v>0.253765027718847</v>
      </c>
      <c r="P300" s="71" t="n">
        <f aca="false">IF(D300&gt;=hwind,vxw,0)</f>
        <v>0</v>
      </c>
      <c r="Q300" s="71" t="n">
        <f aca="false">IF(D300&gt;=hwind,vyw,0)</f>
        <v>0</v>
      </c>
      <c r="R300" s="70" t="n">
        <f aca="false">-const*$M300*$K300*(G300-P300)</f>
        <v>-0.791820360603129</v>
      </c>
      <c r="S300" s="70" t="n">
        <f aca="false">-const*$M300*$K300*(H300-Q300)</f>
        <v>-11.6691247246715</v>
      </c>
      <c r="T300" s="70" t="n">
        <f aca="false">-const*$M300*$K300*I300</f>
        <v>6.24076574250749</v>
      </c>
      <c r="U300" s="72" t="n">
        <f aca="false">omega*EXP(-A300/tau)*30/PI()</f>
        <v>1843.56930514636</v>
      </c>
      <c r="V300" s="70" t="n">
        <f aca="false">const*($O300/omega)*K300*(wy*I300-wz*(H300-Q300))</f>
        <v>2.90926892903903</v>
      </c>
      <c r="W300" s="70" t="n">
        <f aca="false">const*($O300/omega)*K300*(wz*(G300-P300)-wx*I300)</f>
        <v>3.71908348175977</v>
      </c>
      <c r="X300" s="70" t="n">
        <f aca="false">const*($O300/omega)*K300*(wx*(H300-Q300)-wy*(G300-P300))</f>
        <v>7.32315059854185</v>
      </c>
      <c r="Y300" s="70" t="n">
        <f aca="false">R300+V300</f>
        <v>2.1174485684359</v>
      </c>
      <c r="Z300" s="70" t="n">
        <f aca="false">S300+W300</f>
        <v>-7.95004124291169</v>
      </c>
      <c r="AA300" s="70" t="n">
        <f aca="false">T300+X300-32.174</f>
        <v>-18.6100836589506</v>
      </c>
      <c r="AB300" s="0" t="n">
        <f aca="false">IF(($D300-height)*($D301-height)&lt;0,1,0)</f>
        <v>0</v>
      </c>
    </row>
    <row r="301" customFormat="false" ht="12.75" hidden="false" customHeight="false" outlineLevel="0" collapsed="false">
      <c r="A301" s="0" t="n">
        <f aca="false">A300+dt</f>
        <v>2.68999999999999</v>
      </c>
      <c r="B301" s="70" t="n">
        <f aca="false">B300+G300*dt+0.5*Y300*dt*dt</f>
        <v>7.42835251527957</v>
      </c>
      <c r="C301" s="70" t="n">
        <f aca="false">C300+H300*dt+0.5*Z300*dt*dt</f>
        <v>217.95833656686</v>
      </c>
      <c r="D301" s="70" t="n">
        <f aca="false">D300+I300*dt+0.5*AA300*dt*dt</f>
        <v>-13.6796435847444</v>
      </c>
      <c r="E301" s="1" t="n">
        <f aca="false">SQRT(B301^2+C301^2)</f>
        <v>218.084884620838</v>
      </c>
      <c r="F301" s="1" t="n">
        <f aca="false">ATAN2(C301,B301)*180/PI()</f>
        <v>1.95197200946078</v>
      </c>
      <c r="G301" s="69" t="n">
        <f aca="false">G300+Y300*dt</f>
        <v>5.0020305648638</v>
      </c>
      <c r="H301" s="69" t="n">
        <f aca="false">H300+Z300*dt</f>
        <v>73.3238038159583</v>
      </c>
      <c r="I301" s="69" t="n">
        <f aca="false">I300+AA300*dt</f>
        <v>-39.4429291955197</v>
      </c>
      <c r="J301" s="1" t="n">
        <f aca="false">SQRT(G301^2+H301^2+I301^2)</f>
        <v>83.4095029318348</v>
      </c>
      <c r="K301" s="1" t="n">
        <f aca="false">IF(D301&gt;=hwind,SQRT((G301-vxw)^2+(H301-vyw)^2+I301^2),J301)</f>
        <v>83.4095029318348</v>
      </c>
      <c r="L301" s="1" t="n">
        <f aca="false">J301/1.467</f>
        <v>56.8571935458996</v>
      </c>
      <c r="M301" s="70" t="n">
        <f aca="false">cd0+cdspin*(spin/1000)*EXP(-A301/(tau*146.7/K301))</f>
        <v>0.354638417687295</v>
      </c>
      <c r="N301" s="71" t="n">
        <f aca="false">(romega/K301)*EXP(-A301/(tau*146.7/K301))</f>
        <v>0.280152356344639</v>
      </c>
      <c r="O301" s="71" t="n">
        <f aca="false">cl2_*N301/(cl0+cl1_*N301)</f>
        <v>0.253737501442272</v>
      </c>
      <c r="P301" s="71" t="n">
        <f aca="false">IF(D301&gt;=hwind,vxw,0)</f>
        <v>0</v>
      </c>
      <c r="Q301" s="71" t="n">
        <f aca="false">IF(D301&gt;=hwind,vyw,0)</f>
        <v>0</v>
      </c>
      <c r="R301" s="70" t="n">
        <f aca="false">-const*$M301*$K301*(G301-P301)</f>
        <v>-0.795368970693562</v>
      </c>
      <c r="S301" s="70" t="n">
        <f aca="false">-const*$M301*$K301*(H301-Q301)</f>
        <v>-11.6591607372602</v>
      </c>
      <c r="T301" s="70" t="n">
        <f aca="false">-const*$M301*$K301*I301</f>
        <v>6.27178934406087</v>
      </c>
      <c r="U301" s="72" t="n">
        <f aca="false">omega*EXP(-A301/tau)*30/PI()</f>
        <v>1843.56746157797</v>
      </c>
      <c r="V301" s="70" t="n">
        <f aca="false">const*($O301/omega)*K301*(wy*I301-wz*(H301-Q301))</f>
        <v>2.90237415116603</v>
      </c>
      <c r="W301" s="70" t="n">
        <f aca="false">const*($O301/omega)*K301*(wz*(G301-P301)-wx*I301)</f>
        <v>3.73728640337228</v>
      </c>
      <c r="X301" s="70" t="n">
        <f aca="false">const*($O301/omega)*K301*(wx*(H301-Q301)-wy*(G301-P301))</f>
        <v>7.31562855865423</v>
      </c>
      <c r="Y301" s="70" t="n">
        <f aca="false">R301+V301</f>
        <v>2.10700518047247</v>
      </c>
      <c r="Z301" s="70" t="n">
        <f aca="false">S301+W301</f>
        <v>-7.92187433388792</v>
      </c>
      <c r="AA301" s="70" t="n">
        <f aca="false">T301+X301-32.174</f>
        <v>-18.5865820972849</v>
      </c>
      <c r="AB301" s="0" t="n">
        <f aca="false">IF(($D301-height)*($D302-height)&lt;0,1,0)</f>
        <v>0</v>
      </c>
    </row>
    <row r="302" customFormat="false" ht="12.75" hidden="false" customHeight="false" outlineLevel="0" collapsed="false">
      <c r="A302" s="0" t="n">
        <f aca="false">A301+dt</f>
        <v>2.69999999999999</v>
      </c>
      <c r="B302" s="70" t="n">
        <f aca="false">B301+G301*dt+0.5*Y301*dt*dt</f>
        <v>7.47847817118723</v>
      </c>
      <c r="C302" s="70" t="n">
        <f aca="false">C301+H301*dt+0.5*Z301*dt*dt</f>
        <v>218.691178511303</v>
      </c>
      <c r="D302" s="70" t="n">
        <f aca="false">D301+I301*dt+0.5*AA301*dt*dt</f>
        <v>-14.0750022058045</v>
      </c>
      <c r="E302" s="1" t="n">
        <f aca="false">SQRT(B302^2+C302^2)</f>
        <v>218.819010130335</v>
      </c>
      <c r="F302" s="1" t="n">
        <f aca="false">ATAN2(C302,B302)*180/PI()</f>
        <v>1.95855330118855</v>
      </c>
      <c r="G302" s="69" t="n">
        <f aca="false">G301+Y301*dt</f>
        <v>5.02310061666852</v>
      </c>
      <c r="H302" s="69" t="n">
        <f aca="false">H301+Z301*dt</f>
        <v>73.2445850726194</v>
      </c>
      <c r="I302" s="69" t="n">
        <f aca="false">I301+AA301*dt</f>
        <v>-39.6287950164925</v>
      </c>
      <c r="J302" s="1" t="n">
        <f aca="false">SQRT(G302^2+H302^2+I302^2)</f>
        <v>83.4292645102697</v>
      </c>
      <c r="K302" s="1" t="n">
        <f aca="false">IF(D302&gt;=hwind,SQRT((G302-vxw)^2+(H302-vyw)^2+I302^2),J302)</f>
        <v>83.4292645102697</v>
      </c>
      <c r="L302" s="1" t="n">
        <f aca="false">J302/1.467</f>
        <v>56.8706642878457</v>
      </c>
      <c r="M302" s="70" t="n">
        <f aca="false">cd0+cdspin*(spin/1000)*EXP(-A302/(tau*146.7/K302))</f>
        <v>0.354638385118135</v>
      </c>
      <c r="N302" s="71" t="n">
        <f aca="false">(romega/K302)*EXP(-A302/(tau*146.7/K302))</f>
        <v>0.280085828265833</v>
      </c>
      <c r="O302" s="71" t="n">
        <f aca="false">cl2_*N302/(cl0+cl1_*N302)</f>
        <v>0.253709090163174</v>
      </c>
      <c r="P302" s="71" t="n">
        <f aca="false">IF(D302&gt;=hwind,vxw,0)</f>
        <v>0</v>
      </c>
      <c r="Q302" s="71" t="n">
        <f aca="false">IF(D302&gt;=hwind,vyw,0)</f>
        <v>0</v>
      </c>
      <c r="R302" s="70" t="n">
        <f aca="false">-const*$M302*$K302*(G302-P302)</f>
        <v>-0.798908464276381</v>
      </c>
      <c r="S302" s="70" t="n">
        <f aca="false">-const*$M302*$K302*(H302-Q302)</f>
        <v>-11.6493224887334</v>
      </c>
      <c r="T302" s="70" t="n">
        <f aca="false">-const*$M302*$K302*I302</f>
        <v>6.30283607353804</v>
      </c>
      <c r="U302" s="72" t="n">
        <f aca="false">omega*EXP(-A302/tau)*30/PI()</f>
        <v>1843.56561801143</v>
      </c>
      <c r="V302" s="70" t="n">
        <f aca="false">const*($O302/omega)*K302*(wy*I302-wz*(H302-Q302))</f>
        <v>2.89550701148699</v>
      </c>
      <c r="W302" s="70" t="n">
        <f aca="false">const*($O302/omega)*K302*(wz*(G302-P302)-wx*I302)</f>
        <v>3.75548970169733</v>
      </c>
      <c r="X302" s="70" t="n">
        <f aca="false">const*($O302/omega)*K302*(wx*(H302-Q302)-wy*(G302-P302))</f>
        <v>7.30816336655592</v>
      </c>
      <c r="Y302" s="70" t="n">
        <f aca="false">R302+V302</f>
        <v>2.09659854721061</v>
      </c>
      <c r="Z302" s="70" t="n">
        <f aca="false">S302+W302</f>
        <v>-7.89383278703605</v>
      </c>
      <c r="AA302" s="70" t="n">
        <f aca="false">T302+X302-32.174</f>
        <v>-18.563000559906</v>
      </c>
      <c r="AB302" s="0" t="n">
        <f aca="false">IF(($D302-height)*($D303-height)&lt;0,1,0)</f>
        <v>0</v>
      </c>
    </row>
    <row r="303" customFormat="false" ht="12.75" hidden="false" customHeight="false" outlineLevel="0" collapsed="false">
      <c r="A303" s="0" t="n">
        <f aca="false">A302+dt</f>
        <v>2.70999999999999</v>
      </c>
      <c r="B303" s="70" t="n">
        <f aca="false">B302+G302*dt+0.5*Y302*dt*dt</f>
        <v>7.52881400728128</v>
      </c>
      <c r="C303" s="70" t="n">
        <f aca="false">C302+H302*dt+0.5*Z302*dt*dt</f>
        <v>219.42322967039</v>
      </c>
      <c r="D303" s="70" t="n">
        <f aca="false">D302+I302*dt+0.5*AA302*dt*dt</f>
        <v>-14.4722183059974</v>
      </c>
      <c r="E303" s="1" t="n">
        <f aca="false">SQRT(B303^2+C303^2)</f>
        <v>219.552355394655</v>
      </c>
      <c r="F303" s="1" t="n">
        <f aca="false">ATAN2(C303,B303)*180/PI()</f>
        <v>1.96515247495177</v>
      </c>
      <c r="G303" s="69" t="n">
        <f aca="false">G302+Y302*dt</f>
        <v>5.04406660214063</v>
      </c>
      <c r="H303" s="69" t="n">
        <f aca="false">H302+Z302*dt</f>
        <v>73.1656467447491</v>
      </c>
      <c r="I303" s="69" t="n">
        <f aca="false">I302+AA302*dt</f>
        <v>-39.8144250220916</v>
      </c>
      <c r="J303" s="1" t="n">
        <f aca="false">SQRT(G303^2+H303^2+I303^2)</f>
        <v>83.4496429669055</v>
      </c>
      <c r="K303" s="1" t="n">
        <f aca="false">IF(D303&gt;=hwind,SQRT((G303-vxw)^2+(H303-vyw)^2+I303^2),J303)</f>
        <v>83.4496429669055</v>
      </c>
      <c r="L303" s="1" t="n">
        <f aca="false">J303/1.467</f>
        <v>56.8845555329962</v>
      </c>
      <c r="M303" s="70" t="n">
        <f aca="false">cd0+cdspin*(spin/1000)*EXP(-A303/(tau*146.7/K303))</f>
        <v>0.354638352473136</v>
      </c>
      <c r="N303" s="71" t="n">
        <f aca="false">(romega/K303)*EXP(-A303/(tau*146.7/K303))</f>
        <v>0.280017261336866</v>
      </c>
      <c r="O303" s="71" t="n">
        <f aca="false">cl2_*N303/(cl0+cl1_*N303)</f>
        <v>0.25367980071379</v>
      </c>
      <c r="P303" s="71" t="n">
        <f aca="false">IF(D303&gt;=hwind,vxw,0)</f>
        <v>0</v>
      </c>
      <c r="Q303" s="71" t="n">
        <f aca="false">IF(D303&gt;=hwind,vyw,0)</f>
        <v>0</v>
      </c>
      <c r="R303" s="70" t="n">
        <f aca="false">-const*$M303*$K303*(G303-P303)</f>
        <v>-0.802438921036403</v>
      </c>
      <c r="S303" s="70" t="n">
        <f aca="false">-const*$M303*$K303*(H303-Q303)</f>
        <v>-11.6396089230604</v>
      </c>
      <c r="T303" s="70" t="n">
        <f aca="false">-const*$M303*$K303*I303</f>
        <v>6.333906107198</v>
      </c>
      <c r="U303" s="72" t="n">
        <f aca="false">omega*EXP(-A303/tau)*30/PI()</f>
        <v>1843.56377444674</v>
      </c>
      <c r="V303" s="70" t="n">
        <f aca="false">const*($O303/omega)*K303*(wy*I303-wz*(H303-Q303))</f>
        <v>2.88866729740974</v>
      </c>
      <c r="W303" s="70" t="n">
        <f aca="false">const*($O303/omega)*K303*(wz*(G303-P303)-wx*I303)</f>
        <v>3.77369336489736</v>
      </c>
      <c r="X303" s="70" t="n">
        <f aca="false">const*($O303/omega)*K303*(wx*(H303-Q303)-wy*(G303-P303))</f>
        <v>7.30075458172155</v>
      </c>
      <c r="Y303" s="70" t="n">
        <f aca="false">R303+V303</f>
        <v>2.08622837637334</v>
      </c>
      <c r="Z303" s="70" t="n">
        <f aca="false">S303+W303</f>
        <v>-7.86591555816305</v>
      </c>
      <c r="AA303" s="70" t="n">
        <f aca="false">T303+X303-32.174</f>
        <v>-18.5393393110805</v>
      </c>
      <c r="AB303" s="0" t="n">
        <f aca="false">IF(($D303-height)*($D304-height)&lt;0,1,0)</f>
        <v>0</v>
      </c>
    </row>
    <row r="304" customFormat="false" ht="12.75" hidden="false" customHeight="false" outlineLevel="0" collapsed="false">
      <c r="A304" s="0" t="n">
        <f aca="false">A303+dt</f>
        <v>2.71999999999999</v>
      </c>
      <c r="B304" s="70" t="n">
        <f aca="false">B303+G303*dt+0.5*Y303*dt*dt</f>
        <v>7.5793589847215</v>
      </c>
      <c r="C304" s="70" t="n">
        <f aca="false">C303+H303*dt+0.5*Z303*dt*dt</f>
        <v>220.15449284206</v>
      </c>
      <c r="D304" s="70" t="n">
        <f aca="false">D303+I303*dt+0.5*AA303*dt*dt</f>
        <v>-14.8712895231839</v>
      </c>
      <c r="E304" s="1" t="n">
        <f aca="false">SQRT(B304^2+C304^2)</f>
        <v>220.284923227087</v>
      </c>
      <c r="F304" s="1" t="n">
        <f aca="false">ATAN2(C304,B304)*180/PI()</f>
        <v>1.97176912728548</v>
      </c>
      <c r="G304" s="69" t="n">
        <f aca="false">G303+Y303*dt</f>
        <v>5.06492888590436</v>
      </c>
      <c r="H304" s="69" t="n">
        <f aca="false">H303+Z303*dt</f>
        <v>73.0869875891674</v>
      </c>
      <c r="I304" s="69" t="n">
        <f aca="false">I303+AA303*dt</f>
        <v>-39.9998184152024</v>
      </c>
      <c r="J304" s="1" t="n">
        <f aca="false">SQRT(G304^2+H304^2+I304^2)</f>
        <v>83.4706339542689</v>
      </c>
      <c r="K304" s="1" t="n">
        <f aca="false">IF(D304&gt;=hwind,SQRT((G304-vxw)^2+(H304-vyw)^2+I304^2),J304)</f>
        <v>83.4706339542689</v>
      </c>
      <c r="L304" s="1" t="n">
        <f aca="false">J304/1.467</f>
        <v>56.8988643178384</v>
      </c>
      <c r="M304" s="70" t="n">
        <f aca="false">cd0+cdspin*(spin/1000)*EXP(-A304/(tau*146.7/K304))</f>
        <v>0.354638319752056</v>
      </c>
      <c r="N304" s="71" t="n">
        <f aca="false">(romega/K304)*EXP(-A304/(tau*146.7/K304))</f>
        <v>0.279946673150662</v>
      </c>
      <c r="O304" s="71" t="n">
        <f aca="false">cl2_*N304/(cl0+cl1_*N304)</f>
        <v>0.253649639933136</v>
      </c>
      <c r="P304" s="71" t="n">
        <f aca="false">IF(D304&gt;=hwind,vxw,0)</f>
        <v>0</v>
      </c>
      <c r="Q304" s="71" t="n">
        <f aca="false">IF(D304&gt;=hwind,vyw,0)</f>
        <v>0</v>
      </c>
      <c r="R304" s="70" t="n">
        <f aca="false">-const*$M304*$K304*(G304-P304)</f>
        <v>-0.805960418856084</v>
      </c>
      <c r="S304" s="70" t="n">
        <f aca="false">-const*$M304*$K304*(H304-Q304)</f>
        <v>-11.6300189908347</v>
      </c>
      <c r="T304" s="70" t="n">
        <f aca="false">-const*$M304*$K304*I304</f>
        <v>6.36499961407209</v>
      </c>
      <c r="U304" s="72" t="n">
        <f aca="false">omega*EXP(-A304/tau)*30/PI()</f>
        <v>1843.56193088388</v>
      </c>
      <c r="V304" s="70" t="n">
        <f aca="false">const*($O304/omega)*K304*(wy*I304-wz*(H304-Q304))</f>
        <v>2.88185479799066</v>
      </c>
      <c r="W304" s="70" t="n">
        <f aca="false">const*($O304/omega)*K304*(wz*(G304-P304)-wx*I304)</f>
        <v>3.79189737880654</v>
      </c>
      <c r="X304" s="70" t="n">
        <f aca="false">const*($O304/omega)*K304*(wx*(H304-Q304)-wy*(G304-P304))</f>
        <v>7.29340176616096</v>
      </c>
      <c r="Y304" s="70" t="n">
        <f aca="false">R304+V304</f>
        <v>2.07589437913457</v>
      </c>
      <c r="Z304" s="70" t="n">
        <f aca="false">S304+W304</f>
        <v>-7.83812161202813</v>
      </c>
      <c r="AA304" s="70" t="n">
        <f aca="false">T304+X304-32.174</f>
        <v>-18.515598619767</v>
      </c>
      <c r="AB304" s="0" t="n">
        <f aca="false">IF(($D304-height)*($D305-height)&lt;0,1,0)</f>
        <v>0</v>
      </c>
    </row>
    <row r="305" customFormat="false" ht="12.75" hidden="false" customHeight="false" outlineLevel="0" collapsed="false">
      <c r="A305" s="0" t="n">
        <f aca="false">A304+dt</f>
        <v>2.72999999999999</v>
      </c>
      <c r="B305" s="70" t="n">
        <f aca="false">B304+G304*dt+0.5*Y304*dt*dt</f>
        <v>7.6301120682995</v>
      </c>
      <c r="C305" s="70" t="n">
        <f aca="false">C304+H304*dt+0.5*Z304*dt*dt</f>
        <v>220.884970811871</v>
      </c>
      <c r="D305" s="70" t="n">
        <f aca="false">D304+I304*dt+0.5*AA304*dt*dt</f>
        <v>-15.2722134872669</v>
      </c>
      <c r="E305" s="1" t="n">
        <f aca="false">SQRT(B305^2+C305^2)</f>
        <v>221.016716428273</v>
      </c>
      <c r="F305" s="1" t="n">
        <f aca="false">ATAN2(C305,B305)*180/PI()</f>
        <v>1.9784028611635</v>
      </c>
      <c r="G305" s="69" t="n">
        <f aca="false">G304+Y304*dt</f>
        <v>5.08568782969571</v>
      </c>
      <c r="H305" s="69" t="n">
        <f aca="false">H304+Z304*dt</f>
        <v>73.0086063730472</v>
      </c>
      <c r="I305" s="69" t="n">
        <f aca="false">I304+AA304*dt</f>
        <v>-40.1849744014001</v>
      </c>
      <c r="J305" s="1" t="n">
        <f aca="false">SQRT(G305^2+H305^2+I305^2)</f>
        <v>83.4922331290572</v>
      </c>
      <c r="K305" s="1" t="n">
        <f aca="false">IF(D305&gt;=hwind,SQRT((G305-vxw)^2+(H305-vyw)^2+I305^2),J305)</f>
        <v>83.4922331290572</v>
      </c>
      <c r="L305" s="1" t="n">
        <f aca="false">J305/1.467</f>
        <v>56.9135876817022</v>
      </c>
      <c r="M305" s="70" t="n">
        <f aca="false">cd0+cdspin*(spin/1000)*EXP(-A305/(tau*146.7/K305))</f>
        <v>0.354638286954654</v>
      </c>
      <c r="N305" s="71" t="n">
        <f aca="false">(romega/K305)*EXP(-A305/(tau*146.7/K305))</f>
        <v>0.279874081343242</v>
      </c>
      <c r="O305" s="71" t="n">
        <f aca="false">cl2_*N305/(cl0+cl1_*N305)</f>
        <v>0.253618614666244</v>
      </c>
      <c r="P305" s="71" t="n">
        <f aca="false">IF(D305&gt;=hwind,vxw,0)</f>
        <v>0</v>
      </c>
      <c r="Q305" s="71" t="n">
        <f aca="false">IF(D305&gt;=hwind,vyw,0)</f>
        <v>0</v>
      </c>
      <c r="R305" s="70" t="n">
        <f aca="false">-const*$M305*$K305*(G305-P305)</f>
        <v>-0.809473033836192</v>
      </c>
      <c r="S305" s="70" t="n">
        <f aca="false">-const*$M305*$K305*(H305-Q305)</f>
        <v>-11.6205516492503</v>
      </c>
      <c r="T305" s="70" t="n">
        <f aca="false">-const*$M305*$K305*I305</f>
        <v>6.39611675600571</v>
      </c>
      <c r="U305" s="72" t="n">
        <f aca="false">omega*EXP(-A305/tau)*30/PI()</f>
        <v>1843.56008732287</v>
      </c>
      <c r="V305" s="70" t="n">
        <f aca="false">const*($O305/omega)*K305*(wy*I305-wz*(H305-Q305))</f>
        <v>2.87506930393316</v>
      </c>
      <c r="W305" s="70" t="n">
        <f aca="false">const*($O305/omega)*K305*(wz*(G305-P305)-wx*I305)</f>
        <v>3.81010172694601</v>
      </c>
      <c r="X305" s="70" t="n">
        <f aca="false">const*($O305/omega)*K305*(wx*(H305-Q305)-wy*(G305-P305))</f>
        <v>7.28610448442171</v>
      </c>
      <c r="Y305" s="70" t="n">
        <f aca="false">R305+V305</f>
        <v>2.06559627009697</v>
      </c>
      <c r="Z305" s="70" t="n">
        <f aca="false">S305+W305</f>
        <v>-7.81044992230433</v>
      </c>
      <c r="AA305" s="70" t="n">
        <f aca="false">T305+X305-32.174</f>
        <v>-18.4917787595726</v>
      </c>
      <c r="AB305" s="0" t="n">
        <f aca="false">IF(($D305-height)*($D306-height)&lt;0,1,0)</f>
        <v>0</v>
      </c>
    </row>
    <row r="306" customFormat="false" ht="12.75" hidden="false" customHeight="false" outlineLevel="0" collapsed="false">
      <c r="A306" s="0" t="n">
        <f aca="false">A305+dt</f>
        <v>2.73999999999999</v>
      </c>
      <c r="B306" s="70" t="n">
        <f aca="false">B305+G305*dt+0.5*Y305*dt*dt</f>
        <v>7.68107222640997</v>
      </c>
      <c r="C306" s="70" t="n">
        <f aca="false">C305+H305*dt+0.5*Z305*dt*dt</f>
        <v>221.614666353105</v>
      </c>
      <c r="D306" s="70" t="n">
        <f aca="false">D305+I305*dt+0.5*AA305*dt*dt</f>
        <v>-15.6749878202189</v>
      </c>
      <c r="E306" s="1" t="n">
        <f aca="false">SQRT(B306^2+C306^2)</f>
        <v>221.747737786309</v>
      </c>
      <c r="F306" s="1" t="n">
        <f aca="false">ATAN2(C306,B306)*180/PI()</f>
        <v>1.98505328586954</v>
      </c>
      <c r="G306" s="69" t="n">
        <f aca="false">G305+Y305*dt</f>
        <v>5.10634379239668</v>
      </c>
      <c r="H306" s="69" t="n">
        <f aca="false">H305+Z305*dt</f>
        <v>72.9305018738241</v>
      </c>
      <c r="I306" s="69" t="n">
        <f aca="false">I305+AA305*dt</f>
        <v>-40.3698921889958</v>
      </c>
      <c r="J306" s="1" t="n">
        <f aca="false">SQRT(G306^2+H306^2+I306^2)</f>
        <v>83.5144361523513</v>
      </c>
      <c r="K306" s="1" t="n">
        <f aca="false">IF(D306&gt;=hwind,SQRT((G306-vxw)^2+(H306-vyw)^2+I306^2),J306)</f>
        <v>83.5144361523513</v>
      </c>
      <c r="L306" s="1" t="n">
        <f aca="false">J306/1.467</f>
        <v>56.9287226669061</v>
      </c>
      <c r="M306" s="70" t="n">
        <f aca="false">cd0+cdspin*(spin/1000)*EXP(-A306/(tau*146.7/K306))</f>
        <v>0.354638254080697</v>
      </c>
      <c r="N306" s="71" t="n">
        <f aca="false">(romega/K306)*EXP(-A306/(tau*146.7/K306))</f>
        <v>0.279799503590642</v>
      </c>
      <c r="O306" s="71" t="n">
        <f aca="false">cl2_*N306/(cl0+cl1_*N306)</f>
        <v>0.253586731763407</v>
      </c>
      <c r="P306" s="71" t="n">
        <f aca="false">IF(D306&gt;=hwind,vxw,0)</f>
        <v>0</v>
      </c>
      <c r="Q306" s="71" t="n">
        <f aca="false">IF(D306&gt;=hwind,vyw,0)</f>
        <v>0</v>
      </c>
      <c r="R306" s="70" t="n">
        <f aca="false">-const*$M306*$K306*(G306-P306)</f>
        <v>-0.812976840316379</v>
      </c>
      <c r="S306" s="70" t="n">
        <f aca="false">-const*$M306*$K306*(H306-Q306)</f>
        <v>-11.6112058620795</v>
      </c>
      <c r="T306" s="70" t="n">
        <f aca="false">-const*$M306*$K306*I306</f>
        <v>6.42725768770038</v>
      </c>
      <c r="U306" s="72" t="n">
        <f aca="false">omega*EXP(-A306/tau)*30/PI()</f>
        <v>1843.55824376371</v>
      </c>
      <c r="V306" s="70" t="n">
        <f aca="false">const*($O306/omega)*K306*(wy*I306-wz*(H306-Q306))</f>
        <v>2.86831060758611</v>
      </c>
      <c r="W306" s="70" t="n">
        <f aca="false">const*($O306/omega)*K306*(wz*(G306-P306)-wx*I306)</f>
        <v>3.82830639053957</v>
      </c>
      <c r="X306" s="70" t="n">
        <f aca="false">const*($O306/omega)*K306*(wx*(H306-Q306)-wy*(G306-P306))</f>
        <v>7.27886230359143</v>
      </c>
      <c r="Y306" s="70" t="n">
        <f aca="false">R306+V306</f>
        <v>2.05533376726973</v>
      </c>
      <c r="Z306" s="70" t="n">
        <f aca="false">S306+W306</f>
        <v>-7.78289947153988</v>
      </c>
      <c r="AA306" s="70" t="n">
        <f aca="false">T306+X306-32.174</f>
        <v>-18.4678800087082</v>
      </c>
      <c r="AB306" s="0" t="n">
        <f aca="false">IF(($D306-height)*($D307-height)&lt;0,1,0)</f>
        <v>0</v>
      </c>
    </row>
    <row r="307" customFormat="false" ht="12.75" hidden="false" customHeight="false" outlineLevel="0" collapsed="false">
      <c r="A307" s="0" t="n">
        <f aca="false">A306+dt</f>
        <v>2.74999999999999</v>
      </c>
      <c r="B307" s="70" t="n">
        <f aca="false">B306+G306*dt+0.5*Y306*dt*dt</f>
        <v>7.7322384310223</v>
      </c>
      <c r="C307" s="70" t="n">
        <f aca="false">C306+H306*dt+0.5*Z306*dt*dt</f>
        <v>222.34358222687</v>
      </c>
      <c r="D307" s="70" t="n">
        <f aca="false">D306+I306*dt+0.5*AA306*dt*dt</f>
        <v>-16.0796101361093</v>
      </c>
      <c r="E307" s="1" t="n">
        <f aca="false">SQRT(B307^2+C307^2)</f>
        <v>222.477990076841</v>
      </c>
      <c r="F307" s="1" t="n">
        <f aca="false">ATAN2(C307,B307)*180/PI()</f>
        <v>1.99172001687138</v>
      </c>
      <c r="G307" s="69" t="n">
        <f aca="false">G306+Y306*dt</f>
        <v>5.12689713006937</v>
      </c>
      <c r="H307" s="69" t="n">
        <f aca="false">H306+Z306*dt</f>
        <v>72.8526728791087</v>
      </c>
      <c r="I307" s="69" t="n">
        <f aca="false">I306+AA306*dt</f>
        <v>-40.5545709890829</v>
      </c>
      <c r="J307" s="1" t="n">
        <f aca="false">SQRT(G307^2+H307^2+I307^2)</f>
        <v>83.537238689828</v>
      </c>
      <c r="K307" s="1" t="n">
        <f aca="false">IF(D307&gt;=hwind,SQRT((G307-vxw)^2+(H307-vyw)^2+I307^2),J307)</f>
        <v>83.537238689828</v>
      </c>
      <c r="L307" s="1" t="n">
        <f aca="false">J307/1.467</f>
        <v>56.9442663189012</v>
      </c>
      <c r="M307" s="70" t="n">
        <f aca="false">cd0+cdspin*(spin/1000)*EXP(-A307/(tau*146.7/K307))</f>
        <v>0.354638221129958</v>
      </c>
      <c r="N307" s="71" t="n">
        <f aca="false">(romega/K307)*EXP(-A307/(tau*146.7/K307))</f>
        <v>0.279722957605848</v>
      </c>
      <c r="O307" s="71" t="n">
        <f aca="false">cl2_*N307/(cl0+cl1_*N307)</f>
        <v>0.253553998079436</v>
      </c>
      <c r="P307" s="71" t="n">
        <f aca="false">IF(D307&gt;=hwind,vxw,0)</f>
        <v>0</v>
      </c>
      <c r="Q307" s="71" t="n">
        <f aca="false">IF(D307&gt;=hwind,vyw,0)</f>
        <v>0</v>
      </c>
      <c r="R307" s="70" t="n">
        <f aca="false">-const*$M307*$K307*(G307-P307)</f>
        <v>-0.816471910895642</v>
      </c>
      <c r="S307" s="70" t="n">
        <f aca="false">-const*$M307*$K307*(H307-Q307)</f>
        <v>-11.601980599649</v>
      </c>
      <c r="T307" s="70" t="n">
        <f aca="false">-const*$M307*$K307*I307</f>
        <v>6.45842255675635</v>
      </c>
      <c r="U307" s="72" t="n">
        <f aca="false">omega*EXP(-A307/tau)*30/PI()</f>
        <v>1843.55640020639</v>
      </c>
      <c r="V307" s="70" t="n">
        <f aca="false">const*($O307/omega)*K307*(wy*I307-wz*(H307-Q307))</f>
        <v>2.86157850294202</v>
      </c>
      <c r="W307" s="70" t="n">
        <f aca="false">const*($O307/omega)*K307*(wz*(G307-P307)-wx*I307)</f>
        <v>3.84651134852965</v>
      </c>
      <c r="X307" s="70" t="n">
        <f aca="false">const*($O307/omega)*K307*(wx*(H307-Q307)-wy*(G307-P307))</f>
        <v>7.27167479330005</v>
      </c>
      <c r="Y307" s="70" t="n">
        <f aca="false">R307+V307</f>
        <v>2.04510659204638</v>
      </c>
      <c r="Z307" s="70" t="n">
        <f aca="false">S307+W307</f>
        <v>-7.75546925111935</v>
      </c>
      <c r="AA307" s="70" t="n">
        <f aca="false">T307+X307-32.174</f>
        <v>-18.4439026499436</v>
      </c>
      <c r="AB307" s="0" t="n">
        <f aca="false">IF(($D307-height)*($D308-height)&lt;0,1,0)</f>
        <v>0</v>
      </c>
    </row>
    <row r="308" customFormat="false" ht="12.75" hidden="false" customHeight="false" outlineLevel="0" collapsed="false">
      <c r="A308" s="0" t="n">
        <f aca="false">A307+dt</f>
        <v>2.75999999999999</v>
      </c>
      <c r="B308" s="70" t="n">
        <f aca="false">B307+G307*dt+0.5*Y307*dt*dt</f>
        <v>7.78360965765259</v>
      </c>
      <c r="C308" s="70" t="n">
        <f aca="false">C307+H307*dt+0.5*Z307*dt*dt</f>
        <v>223.071721182198</v>
      </c>
      <c r="D308" s="70" t="n">
        <f aca="false">D307+I307*dt+0.5*AA307*dt*dt</f>
        <v>-16.4860780411326</v>
      </c>
      <c r="E308" s="1" t="n">
        <f aca="false">SQRT(B308^2+C308^2)</f>
        <v>223.207476063171</v>
      </c>
      <c r="F308" s="1" t="n">
        <f aca="false">ATAN2(C308,B308)*180/PI()</f>
        <v>1.99840267569795</v>
      </c>
      <c r="G308" s="69" t="n">
        <f aca="false">G307+Y307*dt</f>
        <v>5.14734819598984</v>
      </c>
      <c r="H308" s="69" t="n">
        <f aca="false">H307+Z307*dt</f>
        <v>72.7751181865975</v>
      </c>
      <c r="I308" s="69" t="n">
        <f aca="false">I307+AA307*dt</f>
        <v>-40.7390100155823</v>
      </c>
      <c r="J308" s="1" t="n">
        <f aca="false">SQRT(G308^2+H308^2+I308^2)</f>
        <v>83.5606364119716</v>
      </c>
      <c r="K308" s="1" t="n">
        <f aca="false">IF(D308&gt;=hwind,SQRT((G308-vxw)^2+(H308-vyw)^2+I308^2),J308)</f>
        <v>83.5606364119716</v>
      </c>
      <c r="L308" s="1" t="n">
        <f aca="false">J308/1.467</f>
        <v>56.9602156864155</v>
      </c>
      <c r="M308" s="70" t="n">
        <f aca="false">cd0+cdspin*(spin/1000)*EXP(-A308/(tau*146.7/K308))</f>
        <v>0.354638188102216</v>
      </c>
      <c r="N308" s="71" t="n">
        <f aca="false">(romega/K308)*EXP(-A308/(tau*146.7/K308))</f>
        <v>0.279644461135759</v>
      </c>
      <c r="O308" s="71" t="n">
        <f aca="false">cl2_*N308/(cl0+cl1_*N308)</f>
        <v>0.253520420472908</v>
      </c>
      <c r="P308" s="71" t="n">
        <f aca="false">IF(D308&gt;=hwind,vxw,0)</f>
        <v>0</v>
      </c>
      <c r="Q308" s="71" t="n">
        <f aca="false">IF(D308&gt;=hwind,vyw,0)</f>
        <v>0</v>
      </c>
      <c r="R308" s="70" t="n">
        <f aca="false">-const*$M308*$K308*(G308-P308)</f>
        <v>-0.819958316452669</v>
      </c>
      <c r="S308" s="70" t="n">
        <f aca="false">-const*$M308*$K308*(H308-Q308)</f>
        <v>-11.5928748388181</v>
      </c>
      <c r="T308" s="70" t="n">
        <f aca="false">-const*$M308*$K308*I308</f>
        <v>6.48961150371559</v>
      </c>
      <c r="U308" s="72" t="n">
        <f aca="false">omega*EXP(-A308/tau)*30/PI()</f>
        <v>1843.55455665091</v>
      </c>
      <c r="V308" s="70" t="n">
        <f aca="false">const*($O308/omega)*K308*(wy*I308-wz*(H308-Q308))</f>
        <v>2.85487278563516</v>
      </c>
      <c r="W308" s="70" t="n">
        <f aca="false">const*($O308/omega)*K308*(wz*(G308-P308)-wx*I308)</f>
        <v>3.86471657759352</v>
      </c>
      <c r="X308" s="70" t="n">
        <f aca="false">const*($O308/omega)*K308*(wx*(H308-Q308)-wy*(G308-P308))</f>
        <v>7.26454152572171</v>
      </c>
      <c r="Y308" s="70" t="n">
        <f aca="false">R308+V308</f>
        <v>2.03491446918249</v>
      </c>
      <c r="Z308" s="70" t="n">
        <f aca="false">S308+W308</f>
        <v>-7.72815826122463</v>
      </c>
      <c r="AA308" s="70" t="n">
        <f aca="false">T308+X308-32.174</f>
        <v>-18.4198469705627</v>
      </c>
      <c r="AB308" s="0" t="n">
        <f aca="false">IF(($D308-height)*($D309-height)&lt;0,1,0)</f>
        <v>0</v>
      </c>
    </row>
    <row r="309" customFormat="false" ht="12.75" hidden="false" customHeight="false" outlineLevel="0" collapsed="false">
      <c r="A309" s="0" t="n">
        <f aca="false">A308+dt</f>
        <v>2.76999999999998</v>
      </c>
      <c r="B309" s="70" t="n">
        <f aca="false">B308+G308*dt+0.5*Y308*dt*dt</f>
        <v>7.83518488533595</v>
      </c>
      <c r="C309" s="70" t="n">
        <f aca="false">C308+H308*dt+0.5*Z308*dt*dt</f>
        <v>223.799085956151</v>
      </c>
      <c r="D309" s="70" t="n">
        <f aca="false">D308+I308*dt+0.5*AA308*dt*dt</f>
        <v>-16.8943891336369</v>
      </c>
      <c r="E309" s="1" t="n">
        <f aca="false">SQRT(B309^2+C309^2)</f>
        <v>223.936198496349</v>
      </c>
      <c r="F309" s="1" t="n">
        <f aca="false">ATAN2(C309,B309)*180/PI()</f>
        <v>2.00510088981945</v>
      </c>
      <c r="G309" s="69" t="n">
        <f aca="false">G308+Y308*dt</f>
        <v>5.16769734068166</v>
      </c>
      <c r="H309" s="69" t="n">
        <f aca="false">H308+Z308*dt</f>
        <v>72.6978366039853</v>
      </c>
      <c r="I309" s="69" t="n">
        <f aca="false">I308+AA308*dt</f>
        <v>-40.9232084852879</v>
      </c>
      <c r="J309" s="1" t="n">
        <f aca="false">SQRT(G309^2+H309^2+I309^2)</f>
        <v>83.5846249942833</v>
      </c>
      <c r="K309" s="1" t="n">
        <f aca="false">IF(D309&gt;=hwind,SQRT((G309-vxw)^2+(H309-vyw)^2+I309^2),J309)</f>
        <v>83.5846249942833</v>
      </c>
      <c r="L309" s="1" t="n">
        <f aca="false">J309/1.467</f>
        <v>56.9765678215973</v>
      </c>
      <c r="M309" s="70" t="n">
        <f aca="false">cd0+cdspin*(spin/1000)*EXP(-A309/(tau*146.7/K309))</f>
        <v>0.354638154997255</v>
      </c>
      <c r="N309" s="71" t="n">
        <f aca="false">(romega/K309)*EXP(-A309/(tau*146.7/K309))</f>
        <v>0.279564031958179</v>
      </c>
      <c r="O309" s="71" t="n">
        <f aca="false">cl2_*N309/(cl0+cl1_*N309)</f>
        <v>0.253486005805438</v>
      </c>
      <c r="P309" s="71" t="n">
        <f aca="false">IF(D309&gt;=hwind,vxw,0)</f>
        <v>0</v>
      </c>
      <c r="Q309" s="71" t="n">
        <f aca="false">IF(D309&gt;=hwind,vyw,0)</f>
        <v>0</v>
      </c>
      <c r="R309" s="70" t="n">
        <f aca="false">-const*$M309*$K309*(G309-P309)</f>
        <v>-0.823436126166088</v>
      </c>
      <c r="S309" s="70" t="n">
        <f aca="false">-const*$M309*$K309*(H309-Q309)</f>
        <v>-11.5838875629556</v>
      </c>
      <c r="T309" s="70" t="n">
        <f aca="false">-const*$M309*$K309*I309</f>
        <v>6.52082466210525</v>
      </c>
      <c r="U309" s="72" t="n">
        <f aca="false">omega*EXP(-A309/tau)*30/PI()</f>
        <v>1843.55271309727</v>
      </c>
      <c r="V309" s="70" t="n">
        <f aca="false">const*($O309/omega)*K309*(wy*I309-wz*(H309-Q309))</f>
        <v>2.8481932529395</v>
      </c>
      <c r="W309" s="70" t="n">
        <f aca="false">const*($O309/omega)*K309*(wz*(G309-P309)-wx*I309)</f>
        <v>3.8829220521599</v>
      </c>
      <c r="X309" s="70" t="n">
        <f aca="false">const*($O309/omega)*K309*(wx*(H309-Q309)-wy*(G309-P309))</f>
        <v>7.25746207557666</v>
      </c>
      <c r="Y309" s="70" t="n">
        <f aca="false">R309+V309</f>
        <v>2.02475712677341</v>
      </c>
      <c r="Z309" s="70" t="n">
        <f aca="false">S309+W309</f>
        <v>-7.70096551079567</v>
      </c>
      <c r="AA309" s="70" t="n">
        <f aca="false">T309+X309-32.174</f>
        <v>-18.3957132623181</v>
      </c>
      <c r="AB309" s="0" t="n">
        <f aca="false">IF(($D309-height)*($D310-height)&lt;0,1,0)</f>
        <v>0</v>
      </c>
    </row>
    <row r="310" customFormat="false" ht="12.75" hidden="false" customHeight="false" outlineLevel="0" collapsed="false">
      <c r="A310" s="0" t="n">
        <f aca="false">A309+dt</f>
        <v>2.77999999999998</v>
      </c>
      <c r="B310" s="70" t="n">
        <f aca="false">B309+G309*dt+0.5*Y309*dt*dt</f>
        <v>7.8869630965991</v>
      </c>
      <c r="C310" s="70" t="n">
        <f aca="false">C309+H309*dt+0.5*Z309*dt*dt</f>
        <v>224.525679273916</v>
      </c>
      <c r="D310" s="70" t="n">
        <f aca="false">D309+I309*dt+0.5*AA309*dt*dt</f>
        <v>-17.3045410041529</v>
      </c>
      <c r="E310" s="1" t="n">
        <f aca="false">SQRT(B310^2+C310^2)</f>
        <v>224.664160115271</v>
      </c>
      <c r="F310" s="1" t="n">
        <f aca="false">ATAN2(C310,B310)*180/PI()</f>
        <v>2.01181429253017</v>
      </c>
      <c r="G310" s="69" t="n">
        <f aca="false">G309+Y309*dt</f>
        <v>5.1879449119494</v>
      </c>
      <c r="H310" s="69" t="n">
        <f aca="false">H309+Z309*dt</f>
        <v>72.6208269488773</v>
      </c>
      <c r="I310" s="69" t="n">
        <f aca="false">I309+AA309*dt</f>
        <v>-41.1071656179111</v>
      </c>
      <c r="J310" s="1" t="n">
        <f aca="false">SQRT(G310^2+H310^2+I310^2)</f>
        <v>83.6092001174905</v>
      </c>
      <c r="K310" s="1" t="n">
        <f aca="false">IF(D310&gt;=hwind,SQRT((G310-vxw)^2+(H310-vyw)^2+I310^2),J310)</f>
        <v>83.6092001174905</v>
      </c>
      <c r="L310" s="1" t="n">
        <f aca="false">J310/1.467</f>
        <v>56.9933197801571</v>
      </c>
      <c r="M310" s="70" t="n">
        <f aca="false">cd0+cdspin*(spin/1000)*EXP(-A310/(tau*146.7/K310))</f>
        <v>0.354638121814866</v>
      </c>
      <c r="N310" s="71" t="n">
        <f aca="false">(romega/K310)*EXP(-A310/(tau*146.7/K310))</f>
        <v>0.279481687878834</v>
      </c>
      <c r="O310" s="71" t="n">
        <f aca="false">cl2_*N310/(cl0+cl1_*N310)</f>
        <v>0.25345076094094</v>
      </c>
      <c r="P310" s="71" t="n">
        <f aca="false">IF(D310&gt;=hwind,vxw,0)</f>
        <v>0</v>
      </c>
      <c r="Q310" s="71" t="n">
        <f aca="false">IF(D310&gt;=hwind,vyw,0)</f>
        <v>0</v>
      </c>
      <c r="R310" s="70" t="n">
        <f aca="false">-const*$M310*$K310*(G310-P310)</f>
        <v>-0.826905407534593</v>
      </c>
      <c r="S310" s="70" t="n">
        <f aca="false">-const*$M310*$K310*(H310-Q310)</f>
        <v>-11.5750177619169</v>
      </c>
      <c r="T310" s="70" t="n">
        <f aca="false">-const*$M310*$K310*I310</f>
        <v>6.55206215848161</v>
      </c>
      <c r="U310" s="72" t="n">
        <f aca="false">omega*EXP(-A310/tau)*30/PI()</f>
        <v>1843.55086954548</v>
      </c>
      <c r="V310" s="70" t="n">
        <f aca="false">const*($O310/omega)*K310*(wy*I310-wz*(H310-Q310))</f>
        <v>2.84153970376649</v>
      </c>
      <c r="W310" s="70" t="n">
        <f aca="false">const*($O310/omega)*K310*(wz*(G310-P310)-wx*I310)</f>
        <v>3.9011277444258</v>
      </c>
      <c r="X310" s="70" t="n">
        <f aca="false">const*($O310/omega)*K310*(wx*(H310-Q310)-wy*(G310-P310))</f>
        <v>7.2504360201328</v>
      </c>
      <c r="Y310" s="70" t="n">
        <f aca="false">R310+V310</f>
        <v>2.01463429623189</v>
      </c>
      <c r="Z310" s="70" t="n">
        <f aca="false">S310+W310</f>
        <v>-7.67389001749109</v>
      </c>
      <c r="AA310" s="70" t="n">
        <f aca="false">T310+X310-32.174</f>
        <v>-18.3715018213856</v>
      </c>
      <c r="AB310" s="0" t="n">
        <f aca="false">IF(($D310-height)*($D311-height)&lt;0,1,0)</f>
        <v>0</v>
      </c>
    </row>
    <row r="311" customFormat="false" ht="12.75" hidden="false" customHeight="false" outlineLevel="0" collapsed="false">
      <c r="A311" s="0" t="n">
        <f aca="false">A310+dt</f>
        <v>2.78999999999998</v>
      </c>
      <c r="B311" s="70" t="n">
        <f aca="false">B310+G310*dt+0.5*Y310*dt*dt</f>
        <v>7.93894327743341</v>
      </c>
      <c r="C311" s="70" t="n">
        <f aca="false">C310+H310*dt+0.5*Z310*dt*dt</f>
        <v>225.251503848903</v>
      </c>
      <c r="D311" s="70" t="n">
        <f aca="false">D310+I310*dt+0.5*AA310*dt*dt</f>
        <v>-17.7165312354231</v>
      </c>
      <c r="E311" s="1" t="n">
        <f aca="false">SQRT(B311^2+C311^2)</f>
        <v>225.39136364678</v>
      </c>
      <c r="F311" s="1" t="n">
        <f aca="false">ATAN2(C311,B311)*180/PI()</f>
        <v>2.0185425228341</v>
      </c>
      <c r="G311" s="69" t="n">
        <f aca="false">G310+Y310*dt</f>
        <v>5.20809125491171</v>
      </c>
      <c r="H311" s="69" t="n">
        <f aca="false">H310+Z310*dt</f>
        <v>72.5440880487024</v>
      </c>
      <c r="I311" s="69" t="n">
        <f aca="false">I310+AA310*dt</f>
        <v>-41.290880636125</v>
      </c>
      <c r="J311" s="1" t="n">
        <f aca="false">SQRT(G311^2+H311^2+I311^2)</f>
        <v>83.6343574677542</v>
      </c>
      <c r="K311" s="1" t="n">
        <f aca="false">IF(D311&gt;=hwind,SQRT((G311-vxw)^2+(H311-vyw)^2+I311^2),J311)</f>
        <v>83.6343574677542</v>
      </c>
      <c r="L311" s="1" t="n">
        <f aca="false">J311/1.467</f>
        <v>57.0104686215093</v>
      </c>
      <c r="M311" s="70" t="n">
        <f aca="false">cd0+cdspin*(spin/1000)*EXP(-A311/(tau*146.7/K311))</f>
        <v>0.354638088554844</v>
      </c>
      <c r="N311" s="71" t="n">
        <f aca="false">(romega/K311)*EXP(-A311/(tau*146.7/K311))</f>
        <v>0.279397446728414</v>
      </c>
      <c r="O311" s="71" t="n">
        <f aca="false">cl2_*N311/(cl0+cl1_*N311)</f>
        <v>0.253414692744906</v>
      </c>
      <c r="P311" s="71" t="n">
        <f aca="false">IF(D311&gt;=hwind,vxw,0)</f>
        <v>0</v>
      </c>
      <c r="Q311" s="71" t="n">
        <f aca="false">IF(D311&gt;=hwind,vyw,0)</f>
        <v>0</v>
      </c>
      <c r="R311" s="70" t="n">
        <f aca="false">-const*$M311*$K311*(G311-P311)</f>
        <v>-0.830366226396976</v>
      </c>
      <c r="S311" s="70" t="n">
        <f aca="false">-const*$M311*$K311*(H311-Q311)</f>
        <v>-11.5662644320222</v>
      </c>
      <c r="T311" s="70" t="n">
        <f aca="false">-const*$M311*$K311*I311</f>
        <v>6.58332411247434</v>
      </c>
      <c r="U311" s="72" t="n">
        <f aca="false">omega*EXP(-A311/tau)*30/PI()</f>
        <v>1843.54902599553</v>
      </c>
      <c r="V311" s="70" t="n">
        <f aca="false">const*($O311/omega)*K311*(wy*I311-wz*(H311-Q311))</f>
        <v>2.83491193866271</v>
      </c>
      <c r="W311" s="70" t="n">
        <f aca="false">const*($O311/omega)*K311*(wz*(G311-P311)-wx*I311)</f>
        <v>3.91933362437367</v>
      </c>
      <c r="X311" s="70" t="n">
        <f aca="false">const*($O311/omega)*K311*(wx*(H311-Q311)-wy*(G311-P311))</f>
        <v>7.24346293920716</v>
      </c>
      <c r="Y311" s="70" t="n">
        <f aca="false">R311+V311</f>
        <v>2.00454571226573</v>
      </c>
      <c r="Z311" s="70" t="n">
        <f aca="false">S311+W311</f>
        <v>-7.64693080764848</v>
      </c>
      <c r="AA311" s="70" t="n">
        <f aca="false">T311+X311-32.174</f>
        <v>-18.3472129483185</v>
      </c>
      <c r="AB311" s="0" t="n">
        <f aca="false">IF(($D311-height)*($D312-height)&lt;0,1,0)</f>
        <v>0</v>
      </c>
    </row>
    <row r="312" customFormat="false" ht="12.75" hidden="false" customHeight="false" outlineLevel="0" collapsed="false">
      <c r="A312" s="0" t="n">
        <f aca="false">A311+dt</f>
        <v>2.79999999999998</v>
      </c>
      <c r="B312" s="70" t="n">
        <f aca="false">B311+G311*dt+0.5*Y311*dt*dt</f>
        <v>7.99112441726814</v>
      </c>
      <c r="C312" s="70" t="n">
        <f aca="false">C311+H311*dt+0.5*Z311*dt*dt</f>
        <v>225.97656238285</v>
      </c>
      <c r="D312" s="70" t="n">
        <f aca="false">D311+I311*dt+0.5*AA311*dt*dt</f>
        <v>-18.1303574024318</v>
      </c>
      <c r="E312" s="1" t="n">
        <f aca="false">SQRT(B312^2+C312^2)</f>
        <v>226.117811805754</v>
      </c>
      <c r="F312" s="1" t="n">
        <f aca="false">ATAN2(C312,B312)*180/PI()</f>
        <v>2.02528522533323</v>
      </c>
      <c r="G312" s="69" t="n">
        <f aca="false">G311+Y311*dt</f>
        <v>5.22813671203437</v>
      </c>
      <c r="H312" s="69" t="n">
        <f aca="false">H311+Z311*dt</f>
        <v>72.4676187406259</v>
      </c>
      <c r="I312" s="69" t="n">
        <f aca="false">I311+AA311*dt</f>
        <v>-41.4743527656082</v>
      </c>
      <c r="J312" s="1" t="n">
        <f aca="false">SQRT(G312^2+H312^2+I312^2)</f>
        <v>83.6600927368751</v>
      </c>
      <c r="K312" s="1" t="n">
        <f aca="false">IF(D312&gt;=hwind,SQRT((G312-vxw)^2+(H312-vyw)^2+I312^2),J312)</f>
        <v>83.6600927368751</v>
      </c>
      <c r="L312" s="1" t="n">
        <f aca="false">J312/1.467</f>
        <v>57.0280114089128</v>
      </c>
      <c r="M312" s="70" t="n">
        <f aca="false">cd0+cdspin*(spin/1000)*EXP(-A312/(tau*146.7/K312))</f>
        <v>0.354638055216991</v>
      </c>
      <c r="N312" s="71" t="n">
        <f aca="false">(romega/K312)*EXP(-A312/(tau*146.7/K312))</f>
        <v>0.27931132635965</v>
      </c>
      <c r="O312" s="71" t="n">
        <f aca="false">cl2_*N312/(cl0+cl1_*N312)</f>
        <v>0.25337780808369</v>
      </c>
      <c r="P312" s="71" t="n">
        <f aca="false">IF(D312&gt;=hwind,vxw,0)</f>
        <v>0</v>
      </c>
      <c r="Q312" s="71" t="n">
        <f aca="false">IF(D312&gt;=hwind,vyw,0)</f>
        <v>0</v>
      </c>
      <c r="R312" s="70" t="n">
        <f aca="false">-const*$M312*$K312*(G312-P312)</f>
        <v>-0.833818646952035</v>
      </c>
      <c r="S312" s="70" t="n">
        <f aca="false">-const*$M312*$K312*(H312-Q312)</f>
        <v>-11.5576265760334</v>
      </c>
      <c r="T312" s="70" t="n">
        <f aca="false">-const*$M312*$K312*I312</f>
        <v>6.6146106368313</v>
      </c>
      <c r="U312" s="72" t="n">
        <f aca="false">omega*EXP(-A312/tau)*30/PI()</f>
        <v>1843.54718244743</v>
      </c>
      <c r="V312" s="70" t="n">
        <f aca="false">const*($O312/omega)*K312*(wy*I312-wz*(H312-Q312))</f>
        <v>2.82830975980741</v>
      </c>
      <c r="W312" s="70" t="n">
        <f aca="false">const*($O312/omega)*K312*(wz*(G312-P312)-wx*I312)</f>
        <v>3.93753965978884</v>
      </c>
      <c r="X312" s="70" t="n">
        <f aca="false">const*($O312/omega)*K312*(wx*(H312-Q312)-wy*(G312-P312))</f>
        <v>7.23654241516709</v>
      </c>
      <c r="Y312" s="70" t="n">
        <f aca="false">R312+V312</f>
        <v>1.99449111285538</v>
      </c>
      <c r="Z312" s="70" t="n">
        <f aca="false">S312+W312</f>
        <v>-7.6200869162446</v>
      </c>
      <c r="AA312" s="70" t="n">
        <f aca="false">T312+X312-32.174</f>
        <v>-18.3228469480016</v>
      </c>
      <c r="AB312" s="0" t="n">
        <f aca="false">IF(($D312-height)*($D313-height)&lt;0,1,0)</f>
        <v>0</v>
      </c>
    </row>
    <row r="313" customFormat="false" ht="12.75" hidden="false" customHeight="false" outlineLevel="0" collapsed="false">
      <c r="A313" s="0" t="n">
        <f aca="false">A312+dt</f>
        <v>2.80999999999998</v>
      </c>
      <c r="B313" s="70" t="n">
        <f aca="false">B312+G312*dt+0.5*Y312*dt*dt</f>
        <v>8.04350550894413</v>
      </c>
      <c r="C313" s="70" t="n">
        <f aca="false">C312+H312*dt+0.5*Z312*dt*dt</f>
        <v>226.700857565911</v>
      </c>
      <c r="D313" s="70" t="n">
        <f aca="false">D312+I312*dt+0.5*AA312*dt*dt</f>
        <v>-18.5460170724353</v>
      </c>
      <c r="E313" s="1" t="n">
        <f aca="false">SQRT(B313^2+C313^2)</f>
        <v>226.843507295209</v>
      </c>
      <c r="F313" s="1" t="n">
        <f aca="false">ATAN2(C313,B313)*180/PI()</f>
        <v>2.03204205011842</v>
      </c>
      <c r="G313" s="69" t="n">
        <f aca="false">G312+Y312*dt</f>
        <v>5.24808162316293</v>
      </c>
      <c r="H313" s="69" t="n">
        <f aca="false">H312+Z312*dt</f>
        <v>72.3914178714635</v>
      </c>
      <c r="I313" s="69" t="n">
        <f aca="false">I312+AA312*dt</f>
        <v>-41.6575812350882</v>
      </c>
      <c r="J313" s="1" t="n">
        <f aca="false">SQRT(G313^2+H313^2+I313^2)</f>
        <v>83.6864016224989</v>
      </c>
      <c r="K313" s="1" t="n">
        <f aca="false">IF(D313&gt;=hwind,SQRT((G313-vxw)^2+(H313-vyw)^2+I313^2),J313)</f>
        <v>83.6864016224989</v>
      </c>
      <c r="L313" s="1" t="n">
        <f aca="false">J313/1.467</f>
        <v>57.0459452096107</v>
      </c>
      <c r="M313" s="70" t="n">
        <f aca="false">cd0+cdspin*(spin/1000)*EXP(-A313/(tau*146.7/K313))</f>
        <v>0.354638021801115</v>
      </c>
      <c r="N313" s="71" t="n">
        <f aca="false">(romega/K313)*EXP(-A313/(tau*146.7/K313))</f>
        <v>0.279223344644411</v>
      </c>
      <c r="O313" s="71" t="n">
        <f aca="false">cl2_*N313/(cl0+cl1_*N313)</f>
        <v>0.253340113823792</v>
      </c>
      <c r="P313" s="71" t="n">
        <f aca="false">IF(D313&gt;=hwind,vxw,0)</f>
        <v>0</v>
      </c>
      <c r="Q313" s="71" t="n">
        <f aca="false">IF(D313&gt;=hwind,vyw,0)</f>
        <v>0</v>
      </c>
      <c r="R313" s="70" t="n">
        <f aca="false">-const*$M313*$K313*(G313-P313)</f>
        <v>-0.837262731778384</v>
      </c>
      <c r="S313" s="70" t="n">
        <f aca="false">-const*$M313*$K313*(H313-Q313)</f>
        <v>-11.5491032031326</v>
      </c>
      <c r="T313" s="70" t="n">
        <f aca="false">-const*$M313*$K313*I313</f>
        <v>6.6459218374636</v>
      </c>
      <c r="U313" s="72" t="n">
        <f aca="false">omega*EXP(-A313/tau)*30/PI()</f>
        <v>1843.54533890117</v>
      </c>
      <c r="V313" s="70" t="n">
        <f aca="false">const*($O313/omega)*K313*(wy*I313-wz*(H313-Q313))</f>
        <v>2.82173297100986</v>
      </c>
      <c r="W313" s="70" t="n">
        <f aca="false">const*($O313/omega)*K313*(wz*(G313-P313)-wx*I313)</f>
        <v>3.95574581627718</v>
      </c>
      <c r="X313" s="70" t="n">
        <f aca="false">const*($O313/omega)*K313*(wx*(H313-Q313)-wy*(G313-P313))</f>
        <v>7.22967403293134</v>
      </c>
      <c r="Y313" s="70" t="n">
        <f aca="false">R313+V313</f>
        <v>1.98447023923148</v>
      </c>
      <c r="Z313" s="70" t="n">
        <f aca="false">S313+W313</f>
        <v>-7.59335738685537</v>
      </c>
      <c r="AA313" s="70" t="n">
        <f aca="false">T313+X313-32.174</f>
        <v>-18.2984041296051</v>
      </c>
      <c r="AB313" s="0" t="n">
        <f aca="false">IF(($D313-height)*($D314-height)&lt;0,1,0)</f>
        <v>0</v>
      </c>
    </row>
    <row r="314" customFormat="false" ht="12.75" hidden="false" customHeight="false" outlineLevel="0" collapsed="false">
      <c r="A314" s="0" t="n">
        <f aca="false">A313+dt</f>
        <v>2.81999999999998</v>
      </c>
      <c r="B314" s="70" t="n">
        <f aca="false">B313+G313*dt+0.5*Y313*dt*dt</f>
        <v>8.09608554868772</v>
      </c>
      <c r="C314" s="70" t="n">
        <f aca="false">C313+H313*dt+0.5*Z313*dt*dt</f>
        <v>227.424392076756</v>
      </c>
      <c r="D314" s="70" t="n">
        <f aca="false">D313+I313*dt+0.5*AA313*dt*dt</f>
        <v>-18.9635078049926</v>
      </c>
      <c r="E314" s="1" t="n">
        <f aca="false">SQRT(B314^2+C314^2)</f>
        <v>227.568452806389</v>
      </c>
      <c r="F314" s="1" t="n">
        <f aca="false">ATAN2(C314,B314)*180/PI()</f>
        <v>2.03881265266285</v>
      </c>
      <c r="G314" s="69" t="n">
        <f aca="false">G313+Y313*dt</f>
        <v>5.26792632555524</v>
      </c>
      <c r="H314" s="69" t="n">
        <f aca="false">H313+Z313*dt</f>
        <v>72.3154842975949</v>
      </c>
      <c r="I314" s="69" t="n">
        <f aca="false">I313+AA313*dt</f>
        <v>-41.8405652763842</v>
      </c>
      <c r="J314" s="1" t="n">
        <f aca="false">SQRT(G314^2+H314^2+I314^2)</f>
        <v>83.7132798283196</v>
      </c>
      <c r="K314" s="1" t="n">
        <f aca="false">IF(D314&gt;=hwind,SQRT((G314-vxw)^2+(H314-vyw)^2+I314^2),J314)</f>
        <v>83.7132798283196</v>
      </c>
      <c r="L314" s="1" t="n">
        <f aca="false">J314/1.467</f>
        <v>57.064267094969</v>
      </c>
      <c r="M314" s="70" t="n">
        <f aca="false">cd0+cdspin*(spin/1000)*EXP(-A314/(tau*146.7/K314))</f>
        <v>0.35463798830703</v>
      </c>
      <c r="N314" s="71" t="n">
        <f aca="false">(romega/K314)*EXP(-A314/(tau*146.7/K314))</f>
        <v>0.279133519470839</v>
      </c>
      <c r="O314" s="71" t="n">
        <f aca="false">cl2_*N314/(cl0+cl1_*N314)</f>
        <v>0.25330161683115</v>
      </c>
      <c r="P314" s="71" t="n">
        <f aca="false">IF(D314&gt;=hwind,vxw,0)</f>
        <v>0</v>
      </c>
      <c r="Q314" s="71" t="n">
        <f aca="false">IF(D314&gt;=hwind,vyw,0)</f>
        <v>0</v>
      </c>
      <c r="R314" s="70" t="n">
        <f aca="false">-const*$M314*$K314*(G314-P314)</f>
        <v>-0.840698541854153</v>
      </c>
      <c r="S314" s="70" t="n">
        <f aca="false">-const*$M314*$K314*(H314-Q314)</f>
        <v>-11.5406933288986</v>
      </c>
      <c r="T314" s="70" t="n">
        <f aca="false">-const*$M314*$K314*I314</f>
        <v>6.6772578134912</v>
      </c>
      <c r="U314" s="72" t="n">
        <f aca="false">omega*EXP(-A314/tau)*30/PI()</f>
        <v>1843.54349535675</v>
      </c>
      <c r="V314" s="70" t="n">
        <f aca="false">const*($O314/omega)*K314*(wy*I314-wz*(H314-Q314))</f>
        <v>2.81518137770656</v>
      </c>
      <c r="W314" s="70" t="n">
        <f aca="false">const*($O314/omega)*K314*(wz*(G314-P314)-wx*I314)</f>
        <v>3.97395205728309</v>
      </c>
      <c r="X314" s="70" t="n">
        <f aca="false">const*($O314/omega)*K314*(wx*(H314-Q314)-wy*(G314-P314))</f>
        <v>7.22285737997084</v>
      </c>
      <c r="Y314" s="70" t="n">
        <f aca="false">R314+V314</f>
        <v>1.97448283585241</v>
      </c>
      <c r="Z314" s="70" t="n">
        <f aca="false">S314+W314</f>
        <v>-7.56674127161556</v>
      </c>
      <c r="AA314" s="70" t="n">
        <f aca="false">T314+X314-32.174</f>
        <v>-18.273884806538</v>
      </c>
      <c r="AB314" s="0" t="n">
        <f aca="false">IF(($D314-height)*($D315-height)&lt;0,1,0)</f>
        <v>0</v>
      </c>
    </row>
    <row r="315" customFormat="false" ht="12.75" hidden="false" customHeight="false" outlineLevel="0" collapsed="false">
      <c r="A315" s="0" t="n">
        <f aca="false">A314+dt</f>
        <v>2.82999999999998</v>
      </c>
      <c r="B315" s="70" t="n">
        <f aca="false">B314+G314*dt+0.5*Y314*dt*dt</f>
        <v>8.14886353608506</v>
      </c>
      <c r="C315" s="70" t="n">
        <f aca="false">C314+H314*dt+0.5*Z314*dt*dt</f>
        <v>228.147168582668</v>
      </c>
      <c r="D315" s="70" t="n">
        <f aca="false">D314+I314*dt+0.5*AA314*dt*dt</f>
        <v>-19.3828271519968</v>
      </c>
      <c r="E315" s="1" t="n">
        <f aca="false">SQRT(B315^2+C315^2)</f>
        <v>228.292651018858</v>
      </c>
      <c r="F315" s="1" t="n">
        <f aca="false">ATAN2(C315,B315)*180/PI()</f>
        <v>2.04559669371787</v>
      </c>
      <c r="G315" s="69" t="n">
        <f aca="false">G314+Y314*dt</f>
        <v>5.28767115391377</v>
      </c>
      <c r="H315" s="69" t="n">
        <f aca="false">H314+Z314*dt</f>
        <v>72.2398168848788</v>
      </c>
      <c r="I315" s="69" t="n">
        <f aca="false">I314+AA314*dt</f>
        <v>-42.0233041244496</v>
      </c>
      <c r="J315" s="1" t="n">
        <f aca="false">SQRT(G315^2+H315^2+I315^2)</f>
        <v>83.7407230642817</v>
      </c>
      <c r="K315" s="1" t="n">
        <f aca="false">IF(D315&gt;=hwind,SQRT((G315-vxw)^2+(H315-vyw)^2+I315^2),J315)</f>
        <v>83.7407230642817</v>
      </c>
      <c r="L315" s="1" t="n">
        <f aca="false">J315/1.467</f>
        <v>57.0829741406147</v>
      </c>
      <c r="M315" s="70" t="n">
        <f aca="false">cd0+cdspin*(spin/1000)*EXP(-A315/(tau*146.7/K315))</f>
        <v>0.354637954734553</v>
      </c>
      <c r="N315" s="71" t="n">
        <f aca="false">(romega/K315)*EXP(-A315/(tau*146.7/K315))</f>
        <v>0.279041868740509</v>
      </c>
      <c r="O315" s="71" t="n">
        <f aca="false">cl2_*N315/(cl0+cl1_*N315)</f>
        <v>0.253262323970451</v>
      </c>
      <c r="P315" s="71" t="n">
        <f aca="false">IF(D315&gt;=hwind,vxw,0)</f>
        <v>0</v>
      </c>
      <c r="Q315" s="71" t="n">
        <f aca="false">IF(D315&gt;=hwind,vyw,0)</f>
        <v>0</v>
      </c>
      <c r="R315" s="70" t="n">
        <f aca="false">-const*$M315*$K315*(G315-P315)</f>
        <v>-0.844126136576569</v>
      </c>
      <c r="S315" s="70" t="n">
        <f aca="false">-const*$M315*$K315*(H315-Q315)</f>
        <v>-11.5323959752861</v>
      </c>
      <c r="T315" s="70" t="n">
        <f aca="false">-const*$M315*$K315*I315</f>
        <v>6.70861865728883</v>
      </c>
      <c r="U315" s="72" t="n">
        <f aca="false">omega*EXP(-A315/tau)*30/PI()</f>
        <v>1843.54165181418</v>
      </c>
      <c r="V315" s="70" t="n">
        <f aca="false">const*($O315/omega)*K315*(wy*I315-wz*(H315-Q315))</f>
        <v>2.80865478695834</v>
      </c>
      <c r="W315" s="70" t="n">
        <f aca="false">const*($O315/omega)*K315*(wz*(G315-P315)-wx*I315)</f>
        <v>3.99215834410769</v>
      </c>
      <c r="X315" s="70" t="n">
        <f aca="false">const*($O315/omega)*K315*(wx*(H315-Q315)-wy*(G315-P315))</f>
        <v>7.2160920463094</v>
      </c>
      <c r="Y315" s="70" t="n">
        <f aca="false">R315+V315</f>
        <v>1.96452865038177</v>
      </c>
      <c r="Z315" s="70" t="n">
        <f aca="false">S315+W315</f>
        <v>-7.54023763117841</v>
      </c>
      <c r="AA315" s="70" t="n">
        <f aca="false">T315+X315-32.174</f>
        <v>-18.2492892964018</v>
      </c>
      <c r="AB315" s="0" t="n">
        <f aca="false">IF(($D315-height)*($D316-height)&lt;0,1,0)</f>
        <v>0</v>
      </c>
    </row>
    <row r="316" customFormat="false" ht="12.75" hidden="false" customHeight="false" outlineLevel="0" collapsed="false">
      <c r="A316" s="0" t="n">
        <f aca="false">A315+dt</f>
        <v>2.83999999999998</v>
      </c>
      <c r="B316" s="70" t="n">
        <f aca="false">B315+G315*dt+0.5*Y315*dt*dt</f>
        <v>8.20183847405672</v>
      </c>
      <c r="C316" s="70" t="n">
        <f aca="false">C315+H315*dt+0.5*Z315*dt*dt</f>
        <v>228.869189739635</v>
      </c>
      <c r="D316" s="70" t="n">
        <f aca="false">D315+I315*dt+0.5*AA315*dt*dt</f>
        <v>-19.8039726577061</v>
      </c>
      <c r="E316" s="1" t="n">
        <f aca="false">SQRT(B316^2+C316^2)</f>
        <v>229.016104600597</v>
      </c>
      <c r="F316" s="1" t="n">
        <f aca="false">ATAN2(C316,B316)*180/PI()</f>
        <v>2.05239383921129</v>
      </c>
      <c r="G316" s="69" t="n">
        <f aca="false">G315+Y315*dt</f>
        <v>5.30731644041758</v>
      </c>
      <c r="H316" s="69" t="n">
        <f aca="false">H315+Z315*dt</f>
        <v>72.164414508567</v>
      </c>
      <c r="I316" s="69" t="n">
        <f aca="false">I315+AA315*dt</f>
        <v>-42.2057970174136</v>
      </c>
      <c r="J316" s="1" t="n">
        <f aca="false">SQRT(G316^2+H316^2+I316^2)</f>
        <v>83.7687270467811</v>
      </c>
      <c r="K316" s="1" t="n">
        <f aca="false">IF(D316&gt;=hwind,SQRT((G316-vxw)^2+(H316-vyw)^2+I316^2),J316)</f>
        <v>83.7687270467811</v>
      </c>
      <c r="L316" s="1" t="n">
        <f aca="false">J316/1.467</f>
        <v>57.102063426572</v>
      </c>
      <c r="M316" s="70" t="n">
        <f aca="false">cd0+cdspin*(spin/1000)*EXP(-A316/(tau*146.7/K316))</f>
        <v>0.35463792108351</v>
      </c>
      <c r="N316" s="71" t="n">
        <f aca="false">(romega/K316)*EXP(-A316/(tau*146.7/K316))</f>
        <v>0.27894841036562</v>
      </c>
      <c r="O316" s="71" t="n">
        <f aca="false">cl2_*N316/(cl0+cl1_*N316)</f>
        <v>0.253222242104429</v>
      </c>
      <c r="P316" s="71" t="n">
        <f aca="false">IF(D316&gt;=hwind,vxw,0)</f>
        <v>0</v>
      </c>
      <c r="Q316" s="71" t="n">
        <f aca="false">IF(D316&gt;=hwind,vyw,0)</f>
        <v>0</v>
      </c>
      <c r="R316" s="70" t="n">
        <f aca="false">-const*$M316*$K316*(G316-P316)</f>
        <v>-0.847545573781441</v>
      </c>
      <c r="S316" s="70" t="n">
        <f aca="false">-const*$M316*$K316*(H316-Q316)</f>
        <v>-11.5242101706023</v>
      </c>
      <c r="T316" s="70" t="n">
        <f aca="false">-const*$M316*$K316*I316</f>
        <v>6.74000445453227</v>
      </c>
      <c r="U316" s="72" t="n">
        <f aca="false">omega*EXP(-A316/tau)*30/PI()</f>
        <v>1843.53980827345</v>
      </c>
      <c r="V316" s="70" t="n">
        <f aca="false">const*($O316/omega)*K316*(wy*I316-wz*(H316-Q316))</f>
        <v>2.80215300744729</v>
      </c>
      <c r="W316" s="70" t="n">
        <f aca="false">const*($O316/omega)*K316*(wz*(G316-P316)-wx*I316)</f>
        <v>4.01036463592734</v>
      </c>
      <c r="X316" s="70" t="n">
        <f aca="false">const*($O316/omega)*K316*(wx*(H316-Q316)-wy*(G316-P316))</f>
        <v>7.20937762452414</v>
      </c>
      <c r="Y316" s="70" t="n">
        <f aca="false">R316+V316</f>
        <v>1.95460743366585</v>
      </c>
      <c r="Z316" s="70" t="n">
        <f aca="false">S316+W316</f>
        <v>-7.51384553467497</v>
      </c>
      <c r="AA316" s="70" t="n">
        <f aca="false">T316+X316-32.174</f>
        <v>-18.2246179209436</v>
      </c>
      <c r="AB316" s="0" t="n">
        <f aca="false">IF(($D316-height)*($D317-height)&lt;0,1,0)</f>
        <v>0</v>
      </c>
    </row>
    <row r="317" customFormat="false" ht="12.75" hidden="false" customHeight="false" outlineLevel="0" collapsed="false">
      <c r="A317" s="0" t="n">
        <f aca="false">A316+dt</f>
        <v>2.84999999999998</v>
      </c>
      <c r="B317" s="70" t="n">
        <f aca="false">B316+G316*dt+0.5*Y316*dt*dt</f>
        <v>8.25500936883258</v>
      </c>
      <c r="C317" s="70" t="n">
        <f aca="false">C316+H316*dt+0.5*Z316*dt*dt</f>
        <v>229.590458192444</v>
      </c>
      <c r="D317" s="70" t="n">
        <f aca="false">D316+I316*dt+0.5*AA316*dt*dt</f>
        <v>-20.2269418587763</v>
      </c>
      <c r="E317" s="1" t="n">
        <f aca="false">SQRT(B317^2+C317^2)</f>
        <v>229.738816208093</v>
      </c>
      <c r="F317" s="1" t="n">
        <f aca="false">ATAN2(C317,B317)*180/PI()</f>
        <v>2.05920376014804</v>
      </c>
      <c r="G317" s="69" t="n">
        <f aca="false">G316+Y316*dt</f>
        <v>5.32686251475424</v>
      </c>
      <c r="H317" s="69" t="n">
        <f aca="false">H316+Z316*dt</f>
        <v>72.0892760532202</v>
      </c>
      <c r="I317" s="69" t="n">
        <f aca="false">I316+AA316*dt</f>
        <v>-42.3880431966231</v>
      </c>
      <c r="J317" s="1" t="n">
        <f aca="false">SQRT(G317^2+H317^2+I317^2)</f>
        <v>83.797287498864</v>
      </c>
      <c r="K317" s="1" t="n">
        <f aca="false">IF(D317&gt;=hwind,SQRT((G317-vxw)^2+(H317-vyw)^2+I317^2),J317)</f>
        <v>83.797287498864</v>
      </c>
      <c r="L317" s="1" t="n">
        <f aca="false">J317/1.467</f>
        <v>57.1215320373988</v>
      </c>
      <c r="M317" s="70" t="n">
        <f aca="false">cd0+cdspin*(spin/1000)*EXP(-A317/(tau*146.7/K317))</f>
        <v>0.35463788735373</v>
      </c>
      <c r="N317" s="71" t="n">
        <f aca="false">(romega/K317)*EXP(-A317/(tau*146.7/K317))</f>
        <v>0.278853162266221</v>
      </c>
      <c r="O317" s="71" t="n">
        <f aca="false">cl2_*N317/(cl0+cl1_*N317)</f>
        <v>0.253181378093185</v>
      </c>
      <c r="P317" s="71" t="n">
        <f aca="false">IF(D317&gt;=hwind,vxw,0)</f>
        <v>0</v>
      </c>
      <c r="Q317" s="71" t="n">
        <f aca="false">IF(D317&gt;=hwind,vyw,0)</f>
        <v>0</v>
      </c>
      <c r="R317" s="70" t="n">
        <f aca="false">-const*$M317*$K317*(G317-P317)</f>
        <v>-0.850956909762525</v>
      </c>
      <c r="S317" s="70" t="n">
        <f aca="false">-const*$M317*$K317*(H317-Q317)</f>
        <v>-11.5161349494856</v>
      </c>
      <c r="T317" s="70" t="n">
        <f aca="false">-const*$M317*$K317*I317</f>
        <v>6.77141528424503</v>
      </c>
      <c r="U317" s="72" t="n">
        <f aca="false">omega*EXP(-A317/tau)*30/PI()</f>
        <v>1843.53796473456</v>
      </c>
      <c r="V317" s="70" t="n">
        <f aca="false">const*($O317/omega)*K317*(wy*I317-wz*(H317-Q317))</f>
        <v>2.79567584947356</v>
      </c>
      <c r="W317" s="70" t="n">
        <f aca="false">const*($O317/omega)*K317*(wz*(G317-P317)-wx*I317)</f>
        <v>4.0285708898123</v>
      </c>
      <c r="X317" s="70" t="n">
        <f aca="false">const*($O317/omega)*K317*(wx*(H317-Q317)-wy*(G317-P317))</f>
        <v>7.20271370974571</v>
      </c>
      <c r="Y317" s="70" t="n">
        <f aca="false">R317+V317</f>
        <v>1.94471893971104</v>
      </c>
      <c r="Z317" s="70" t="n">
        <f aca="false">S317+W317</f>
        <v>-7.48756405967327</v>
      </c>
      <c r="AA317" s="70" t="n">
        <f aca="false">T317+X317-32.174</f>
        <v>-18.1998710060093</v>
      </c>
      <c r="AB317" s="0" t="n">
        <f aca="false">IF(($D317-height)*($D318-height)&lt;0,1,0)</f>
        <v>0</v>
      </c>
    </row>
    <row r="318" customFormat="false" ht="12.75" hidden="false" customHeight="false" outlineLevel="0" collapsed="false">
      <c r="A318" s="0" t="n">
        <f aca="false">A317+dt</f>
        <v>2.85999999999998</v>
      </c>
      <c r="B318" s="70" t="n">
        <f aca="false">B317+G317*dt+0.5*Y317*dt*dt</f>
        <v>8.30837522992711</v>
      </c>
      <c r="C318" s="70" t="n">
        <f aca="false">C317+H317*dt+0.5*Z317*dt*dt</f>
        <v>230.310976574774</v>
      </c>
      <c r="D318" s="70" t="n">
        <f aca="false">D317+I317*dt+0.5*AA317*dt*dt</f>
        <v>-20.6517322842928</v>
      </c>
      <c r="E318" s="1" t="n">
        <f aca="false">SQRT(B318^2+C318^2)</f>
        <v>230.46078848643</v>
      </c>
      <c r="F318" s="1" t="n">
        <f aca="false">ATAN2(C318,B318)*180/PI()</f>
        <v>2.06602613251298</v>
      </c>
      <c r="G318" s="69" t="n">
        <f aca="false">G317+Y317*dt</f>
        <v>5.34630970415135</v>
      </c>
      <c r="H318" s="69" t="n">
        <f aca="false">H317+Z317*dt</f>
        <v>72.0144004126235</v>
      </c>
      <c r="I318" s="69" t="n">
        <f aca="false">I317+AA317*dt</f>
        <v>-42.5700419066831</v>
      </c>
      <c r="J318" s="1" t="n">
        <f aca="false">SQRT(G318^2+H318^2+I318^2)</f>
        <v>83.8264001504247</v>
      </c>
      <c r="K318" s="1" t="n">
        <f aca="false">IF(D318&gt;=hwind,SQRT((G318-vxw)^2+(H318-vyw)^2+I318^2),J318)</f>
        <v>83.8264001504247</v>
      </c>
      <c r="L318" s="1" t="n">
        <f aca="false">J318/1.467</f>
        <v>57.1413770623209</v>
      </c>
      <c r="M318" s="70" t="n">
        <f aca="false">cd0+cdspin*(spin/1000)*EXP(-A318/(tau*146.7/K318))</f>
        <v>0.35463785354505</v>
      </c>
      <c r="N318" s="71" t="n">
        <f aca="false">(romega/K318)*EXP(-A318/(tau*146.7/K318))</f>
        <v>0.278756142367462</v>
      </c>
      <c r="O318" s="71" t="n">
        <f aca="false">cl2_*N318/(cl0+cl1_*N318)</f>
        <v>0.253139738793507</v>
      </c>
      <c r="P318" s="71" t="n">
        <f aca="false">IF(D318&gt;=hwind,vxw,0)</f>
        <v>0</v>
      </c>
      <c r="Q318" s="71" t="n">
        <f aca="false">IF(D318&gt;=hwind,vyw,0)</f>
        <v>0</v>
      </c>
      <c r="R318" s="70" t="n">
        <f aca="false">-const*$M318*$K318*(G318-P318)</f>
        <v>-0.854360199290786</v>
      </c>
      <c r="S318" s="70" t="n">
        <f aca="false">-const*$M318*$K318*(H318-Q318)</f>
        <v>-11.508169352883</v>
      </c>
      <c r="T318" s="70" t="n">
        <f aca="false">-const*$M318*$K318*I318</f>
        <v>6.80285121884538</v>
      </c>
      <c r="U318" s="72" t="n">
        <f aca="false">omega*EXP(-A318/tau)*30/PI()</f>
        <v>1843.53612119752</v>
      </c>
      <c r="V318" s="70" t="n">
        <f aca="false">const*($O318/omega)*K318*(wy*I318-wz*(H318-Q318))</f>
        <v>2.78922312495204</v>
      </c>
      <c r="W318" s="70" t="n">
        <f aca="false">const*($O318/omega)*K318*(wz*(G318-P318)-wx*I318)</f>
        <v>4.04677706074569</v>
      </c>
      <c r="X318" s="70" t="n">
        <f aca="false">const*($O318/omega)*K318*(wx*(H318-Q318)-wy*(G318-P318))</f>
        <v>7.19609989965835</v>
      </c>
      <c r="Y318" s="70" t="n">
        <f aca="false">R318+V318</f>
        <v>1.93486292566125</v>
      </c>
      <c r="Z318" s="70" t="n">
        <f aca="false">S318+W318</f>
        <v>-7.46139229213729</v>
      </c>
      <c r="AA318" s="70" t="n">
        <f aca="false">T318+X318-32.174</f>
        <v>-18.1750488814963</v>
      </c>
      <c r="AB318" s="0" t="n">
        <f aca="false">IF(($D318-height)*($D319-height)&lt;0,1,0)</f>
        <v>0</v>
      </c>
    </row>
    <row r="319" customFormat="false" ht="12.75" hidden="false" customHeight="false" outlineLevel="0" collapsed="false">
      <c r="A319" s="0" t="n">
        <f aca="false">A318+dt</f>
        <v>2.86999999999998</v>
      </c>
      <c r="B319" s="70" t="n">
        <f aca="false">B318+G318*dt+0.5*Y318*dt*dt</f>
        <v>8.3619350701149</v>
      </c>
      <c r="C319" s="70" t="n">
        <f aca="false">C318+H318*dt+0.5*Z318*dt*dt</f>
        <v>231.030747509285</v>
      </c>
      <c r="D319" s="70" t="n">
        <f aca="false">D318+I318*dt+0.5*AA318*dt*dt</f>
        <v>-21.0783414558037</v>
      </c>
      <c r="E319" s="1" t="n">
        <f aca="false">SQRT(B319^2+C319^2)</f>
        <v>231.182024069381</v>
      </c>
      <c r="F319" s="1" t="n">
        <f aca="false">ATAN2(C319,B319)*180/PI()</f>
        <v>2.0728606371761</v>
      </c>
      <c r="G319" s="69" t="n">
        <f aca="false">G318+Y318*dt</f>
        <v>5.36565833340796</v>
      </c>
      <c r="H319" s="69" t="n">
        <f aca="false">H318+Z318*dt</f>
        <v>71.9397864897021</v>
      </c>
      <c r="I319" s="69" t="n">
        <f aca="false">I318+AA318*dt</f>
        <v>-42.7517923954981</v>
      </c>
      <c r="J319" s="1" t="n">
        <f aca="false">SQRT(G319^2+H319^2+I319^2)</f>
        <v>83.856060738402</v>
      </c>
      <c r="K319" s="1" t="n">
        <f aca="false">IF(D319&gt;=hwind,SQRT((G319-vxw)^2+(H319-vyw)^2+I319^2),J319)</f>
        <v>83.856060738402</v>
      </c>
      <c r="L319" s="1" t="n">
        <f aca="false">J319/1.467</f>
        <v>57.1615955953661</v>
      </c>
      <c r="M319" s="70" t="n">
        <f aca="false">cd0+cdspin*(spin/1000)*EXP(-A319/(tau*146.7/K319))</f>
        <v>0.354637819657311</v>
      </c>
      <c r="N319" s="71" t="n">
        <f aca="false">(romega/K319)*EXP(-A319/(tau*146.7/K319))</f>
        <v>0.278657368596881</v>
      </c>
      <c r="O319" s="71" t="n">
        <f aca="false">cl2_*N319/(cl0+cl1_*N319)</f>
        <v>0.2530973310582</v>
      </c>
      <c r="P319" s="71" t="n">
        <f aca="false">IF(D319&gt;=hwind,vxw,0)</f>
        <v>0</v>
      </c>
      <c r="Q319" s="71" t="n">
        <f aca="false">IF(D319&gt;=hwind,vyw,0)</f>
        <v>0</v>
      </c>
      <c r="R319" s="70" t="n">
        <f aca="false">-const*$M319*$K319*(G319-P319)</f>
        <v>-0.857755495633545</v>
      </c>
      <c r="S319" s="70" t="n">
        <f aca="false">-const*$M319*$K319*(H319-Q319)</f>
        <v>-11.5003124280284</v>
      </c>
      <c r="T319" s="70" t="n">
        <f aca="false">-const*$M319*$K319*I319</f>
        <v>6.83431232419374</v>
      </c>
      <c r="U319" s="72" t="n">
        <f aca="false">omega*EXP(-A319/tau)*30/PI()</f>
        <v>1843.53427766232</v>
      </c>
      <c r="V319" s="70" t="n">
        <f aca="false">const*($O319/omega)*K319*(wy*I319-wz*(H319-Q319))</f>
        <v>2.78279464740883</v>
      </c>
      <c r="W319" s="70" t="n">
        <f aca="false">const*($O319/omega)*K319*(wz*(G319-P319)-wx*I319)</f>
        <v>4.06498310164268</v>
      </c>
      <c r="X319" s="70" t="n">
        <f aca="false">const*($O319/omega)*K319*(wx*(H319-Q319)-wy*(G319-P319))</f>
        <v>7.1895357944997</v>
      </c>
      <c r="Y319" s="70" t="n">
        <f aca="false">R319+V319</f>
        <v>1.92503915177528</v>
      </c>
      <c r="Z319" s="70" t="n">
        <f aca="false">S319+W319</f>
        <v>-7.43532932638573</v>
      </c>
      <c r="AA319" s="70" t="n">
        <f aca="false">T319+X319-32.174</f>
        <v>-18.1501518813066</v>
      </c>
      <c r="AB319" s="0" t="n">
        <f aca="false">IF(($D319-height)*($D320-height)&lt;0,1,0)</f>
        <v>0</v>
      </c>
    </row>
    <row r="320" customFormat="false" ht="12.75" hidden="false" customHeight="false" outlineLevel="0" collapsed="false">
      <c r="A320" s="0" t="n">
        <f aca="false">A319+dt</f>
        <v>2.87999999999998</v>
      </c>
      <c r="B320" s="70" t="n">
        <f aca="false">B319+G319*dt+0.5*Y319*dt*dt</f>
        <v>8.41568790540657</v>
      </c>
      <c r="C320" s="70" t="n">
        <f aca="false">C319+H319*dt+0.5*Z319*dt*dt</f>
        <v>231.749773607716</v>
      </c>
      <c r="D320" s="70" t="n">
        <f aca="false">D319+I319*dt+0.5*AA319*dt*dt</f>
        <v>-21.5067668873528</v>
      </c>
      <c r="E320" s="1" t="n">
        <f aca="false">SQRT(B320^2+C320^2)</f>
        <v>231.902525579496</v>
      </c>
      <c r="F320" s="1" t="n">
        <f aca="false">ATAN2(C320,B320)*180/PI()</f>
        <v>2.07970695979974</v>
      </c>
      <c r="G320" s="69" t="n">
        <f aca="false">G319+Y319*dt</f>
        <v>5.38490872492572</v>
      </c>
      <c r="H320" s="69" t="n">
        <f aca="false">H319+Z319*dt</f>
        <v>71.8654331964383</v>
      </c>
      <c r="I320" s="69" t="n">
        <f aca="false">I319+AA319*dt</f>
        <v>-42.9332939143112</v>
      </c>
      <c r="J320" s="1" t="n">
        <f aca="false">SQRT(G320^2+H320^2+I320^2)</f>
        <v>83.8862650069732</v>
      </c>
      <c r="K320" s="1" t="n">
        <f aca="false">IF(D320&gt;=hwind,SQRT((G320-vxw)^2+(H320-vyw)^2+I320^2),J320)</f>
        <v>83.8862650069732</v>
      </c>
      <c r="L320" s="1" t="n">
        <f aca="false">J320/1.467</f>
        <v>57.1821847354964</v>
      </c>
      <c r="M320" s="70" t="n">
        <f aca="false">cd0+cdspin*(spin/1000)*EXP(-A320/(tau*146.7/K320))</f>
        <v>0.354637785690358</v>
      </c>
      <c r="N320" s="71" t="n">
        <f aca="false">(romega/K320)*EXP(-A320/(tau*146.7/K320))</f>
        <v>0.278556858881726</v>
      </c>
      <c r="O320" s="71" t="n">
        <f aca="false">cl2_*N320/(cl0+cl1_*N320)</f>
        <v>0.25305416173542</v>
      </c>
      <c r="P320" s="71" t="n">
        <f aca="false">IF(D320&gt;=hwind,vxw,0)</f>
        <v>0</v>
      </c>
      <c r="Q320" s="71" t="n">
        <f aca="false">IF(D320&gt;=hwind,vyw,0)</f>
        <v>0</v>
      </c>
      <c r="R320" s="70" t="n">
        <f aca="false">-const*$M320*$K320*(G320-P320)</f>
        <v>-0.861142850573521</v>
      </c>
      <c r="S320" s="70" t="n">
        <f aca="false">-const*$M320*$K320*(H320-Q320)</f>
        <v>-11.4925632284205</v>
      </c>
      <c r="T320" s="70" t="n">
        <f aca="false">-const*$M320*$K320*I320</f>
        <v>6.86579865964037</v>
      </c>
      <c r="U320" s="72" t="n">
        <f aca="false">omega*EXP(-A320/tau)*30/PI()</f>
        <v>1843.53243412896</v>
      </c>
      <c r="V320" s="70" t="n">
        <f aca="false">const*($O320/omega)*K320*(wy*I320-wz*(H320-Q320))</f>
        <v>2.77639023197768</v>
      </c>
      <c r="W320" s="70" t="n">
        <f aca="false">const*($O320/omega)*K320*(wz*(G320-P320)-wx*I320)</f>
        <v>4.08318896336987</v>
      </c>
      <c r="X320" s="70" t="n">
        <f aca="false">const*($O320/omega)*K320*(wx*(H320-Q320)-wy*(G320-P320))</f>
        <v>7.18302099706049</v>
      </c>
      <c r="Y320" s="70" t="n">
        <f aca="false">R320+V320</f>
        <v>1.91524738140415</v>
      </c>
      <c r="Z320" s="70" t="n">
        <f aca="false">S320+W320</f>
        <v>-7.40937426505059</v>
      </c>
      <c r="AA320" s="70" t="n">
        <f aca="false">T320+X320-32.174</f>
        <v>-18.1251803432991</v>
      </c>
      <c r="AB320" s="0" t="n">
        <f aca="false">IF(($D320-height)*($D321-height)&lt;0,1,0)</f>
        <v>0</v>
      </c>
    </row>
    <row r="321" customFormat="false" ht="12.75" hidden="false" customHeight="false" outlineLevel="0" collapsed="false">
      <c r="A321" s="0" t="n">
        <f aca="false">A320+dt</f>
        <v>2.88999999999998</v>
      </c>
      <c r="B321" s="70" t="n">
        <f aca="false">B320+G320*dt+0.5*Y320*dt*dt</f>
        <v>8.4696327550249</v>
      </c>
      <c r="C321" s="70" t="n">
        <f aca="false">C320+H320*dt+0.5*Z320*dt*dt</f>
        <v>232.468057470967</v>
      </c>
      <c r="D321" s="70" t="n">
        <f aca="false">D320+I320*dt+0.5*AA320*dt*dt</f>
        <v>-21.9370060855131</v>
      </c>
      <c r="E321" s="1" t="n">
        <f aca="false">SQRT(B321^2+C321^2)</f>
        <v>232.622295628192</v>
      </c>
      <c r="F321" s="1" t="n">
        <f aca="false">ATAN2(C321,B321)*180/PI()</f>
        <v>2.08656479074795</v>
      </c>
      <c r="G321" s="69" t="n">
        <f aca="false">G320+Y320*dt</f>
        <v>5.40406119873976</v>
      </c>
      <c r="H321" s="69" t="n">
        <f aca="false">H320+Z320*dt</f>
        <v>71.7913394537878</v>
      </c>
      <c r="I321" s="69" t="n">
        <f aca="false">I320+AA320*dt</f>
        <v>-43.1145457177442</v>
      </c>
      <c r="J321" s="1" t="n">
        <f aca="false">SQRT(G321^2+H321^2+I321^2)</f>
        <v>83.9170087077474</v>
      </c>
      <c r="K321" s="1" t="n">
        <f aca="false">IF(D321&gt;=hwind,SQRT((G321-vxw)^2+(H321-vyw)^2+I321^2),J321)</f>
        <v>83.9170087077474</v>
      </c>
      <c r="L321" s="1" t="n">
        <f aca="false">J321/1.467</f>
        <v>57.2031415867399</v>
      </c>
      <c r="M321" s="70" t="n">
        <f aca="false">cd0+cdspin*(spin/1000)*EXP(-A321/(tau*146.7/K321))</f>
        <v>0.354637751644045</v>
      </c>
      <c r="N321" s="71" t="n">
        <f aca="false">(romega/K321)*EXP(-A321/(tau*146.7/K321))</f>
        <v>0.278454631146303</v>
      </c>
      <c r="O321" s="71" t="n">
        <f aca="false">cl2_*N321/(cl0+cl1_*N321)</f>
        <v>0.253010237668022</v>
      </c>
      <c r="P321" s="71" t="n">
        <f aca="false">IF(D321&gt;=hwind,vxw,0)</f>
        <v>0</v>
      </c>
      <c r="Q321" s="71" t="n">
        <f aca="false">IF(D321&gt;=hwind,vyw,0)</f>
        <v>0</v>
      </c>
      <c r="R321" s="70" t="n">
        <f aca="false">-const*$M321*$K321*(G321-P321)</f>
        <v>-0.864522314427763</v>
      </c>
      <c r="S321" s="70" t="n">
        <f aca="false">-const*$M321*$K321*(H321-Q321)</f>
        <v>-11.4849208138005</v>
      </c>
      <c r="T321" s="70" t="n">
        <f aca="false">-const*$M321*$K321*I321</f>
        <v>6.89731027807347</v>
      </c>
      <c r="U321" s="72" t="n">
        <f aca="false">omega*EXP(-A321/tau)*30/PI()</f>
        <v>1843.53059059745</v>
      </c>
      <c r="V321" s="70" t="n">
        <f aca="false">const*($O321/omega)*K321*(wy*I321-wz*(H321-Q321))</f>
        <v>2.77000969539618</v>
      </c>
      <c r="W321" s="70" t="n">
        <f aca="false">const*($O321/omega)*K321*(wz*(G321-P321)-wx*I321)</f>
        <v>4.10139459476491</v>
      </c>
      <c r="X321" s="70" t="n">
        <f aca="false">const*($O321/omega)*K321*(wx*(H321-Q321)-wy*(G321-P321))</f>
        <v>7.17655511268392</v>
      </c>
      <c r="Y321" s="70" t="n">
        <f aca="false">R321+V321</f>
        <v>1.90548738096842</v>
      </c>
      <c r="Z321" s="70" t="n">
        <f aca="false">S321+W321</f>
        <v>-7.38352621903556</v>
      </c>
      <c r="AA321" s="70" t="n">
        <f aca="false">T321+X321-32.174</f>
        <v>-18.1001346092426</v>
      </c>
      <c r="AB321" s="0" t="n">
        <f aca="false">IF(($D321-height)*($D322-height)&lt;0,1,0)</f>
        <v>0</v>
      </c>
    </row>
    <row r="322" customFormat="false" ht="12.75" hidden="false" customHeight="false" outlineLevel="0" collapsed="false">
      <c r="A322" s="0" t="n">
        <f aca="false">A321+dt</f>
        <v>2.89999999999998</v>
      </c>
      <c r="B322" s="70" t="n">
        <f aca="false">B321+G321*dt+0.5*Y321*dt*dt</f>
        <v>8.52376864138134</v>
      </c>
      <c r="C322" s="70" t="n">
        <f aca="false">C321+H321*dt+0.5*Z321*dt*dt</f>
        <v>233.185601689194</v>
      </c>
      <c r="D322" s="70" t="n">
        <f aca="false">D321+I321*dt+0.5*AA321*dt*dt</f>
        <v>-22.369056549421</v>
      </c>
      <c r="E322" s="1" t="n">
        <f aca="false">SQRT(B322^2+C322^2)</f>
        <v>233.34133681584</v>
      </c>
      <c r="F322" s="1" t="n">
        <f aca="false">ATAN2(C322,B322)*180/PI()</f>
        <v>2.09343382499795</v>
      </c>
      <c r="G322" s="69" t="n">
        <f aca="false">G321+Y321*dt</f>
        <v>5.42311607254944</v>
      </c>
      <c r="H322" s="69" t="n">
        <f aca="false">H321+Z321*dt</f>
        <v>71.7175041915974</v>
      </c>
      <c r="I322" s="69" t="n">
        <f aca="false">I321+AA321*dt</f>
        <v>-43.2955470638366</v>
      </c>
      <c r="J322" s="1" t="n">
        <f aca="false">SQRT(G322^2+H322^2+I322^2)</f>
        <v>83.9482875999566</v>
      </c>
      <c r="K322" s="1" t="n">
        <f aca="false">IF(D322&gt;=hwind,SQRT((G322-vxw)^2+(H322-vyw)^2+I322^2),J322)</f>
        <v>83.9482875999566</v>
      </c>
      <c r="L322" s="1" t="n">
        <f aca="false">J322/1.467</f>
        <v>57.2244632583208</v>
      </c>
      <c r="M322" s="70" t="n">
        <f aca="false">cd0+cdspin*(spin/1000)*EXP(-A322/(tau*146.7/K322))</f>
        <v>0.354637717518229</v>
      </c>
      <c r="N322" s="71" t="n">
        <f aca="false">(romega/K322)*EXP(-A322/(tau*146.7/K322))</f>
        <v>0.278350703309366</v>
      </c>
      <c r="O322" s="71" t="n">
        <f aca="false">cl2_*N322/(cl0+cl1_*N322)</f>
        <v>0.252965565692905</v>
      </c>
      <c r="P322" s="71" t="n">
        <f aca="false">IF(D322&gt;=hwind,vxw,0)</f>
        <v>0</v>
      </c>
      <c r="Q322" s="71" t="n">
        <f aca="false">IF(D322&gt;=hwind,vyw,0)</f>
        <v>0</v>
      </c>
      <c r="R322" s="70" t="n">
        <f aca="false">-const*$M322*$K322*(G322-P322)</f>
        <v>-0.867893936066465</v>
      </c>
      <c r="S322" s="70" t="n">
        <f aca="false">-const*$M322*$K322*(H322-Q322)</f>
        <v>-11.4773842501305</v>
      </c>
      <c r="T322" s="70" t="n">
        <f aca="false">-const*$M322*$K322*I322</f>
        <v>6.92884722596751</v>
      </c>
      <c r="U322" s="72" t="n">
        <f aca="false">omega*EXP(-A322/tau)*30/PI()</f>
        <v>1843.52874706778</v>
      </c>
      <c r="V322" s="70" t="n">
        <f aca="false">const*($O322/omega)*K322*(wy*I322-wz*(H322-Q322))</f>
        <v>2.76365285600193</v>
      </c>
      <c r="W322" s="70" t="n">
        <f aca="false">const*($O322/omega)*K322*(wz*(G322-P322)-wx*I322)</f>
        <v>4.11959994265632</v>
      </c>
      <c r="X322" s="70" t="n">
        <f aca="false">const*($O322/omega)*K322*(wx*(H322-Q322)-wy*(G322-P322))</f>
        <v>7.17013774926491</v>
      </c>
      <c r="Y322" s="70" t="n">
        <f aca="false">R322+V322</f>
        <v>1.89575891993547</v>
      </c>
      <c r="Z322" s="70" t="n">
        <f aca="false">S322+W322</f>
        <v>-7.3577843074742</v>
      </c>
      <c r="AA322" s="70" t="n">
        <f aca="false">T322+X322-32.174</f>
        <v>-18.0750150247676</v>
      </c>
      <c r="AB322" s="0" t="n">
        <f aca="false">IF(($D322-height)*($D323-height)&lt;0,1,0)</f>
        <v>0</v>
      </c>
    </row>
    <row r="323" customFormat="false" ht="12.75" hidden="false" customHeight="false" outlineLevel="0" collapsed="false">
      <c r="A323" s="0" t="n">
        <f aca="false">A322+dt</f>
        <v>2.90999999999998</v>
      </c>
      <c r="B323" s="70" t="n">
        <f aca="false">B322+G322*dt+0.5*Y322*dt*dt</f>
        <v>8.57809459005284</v>
      </c>
      <c r="C323" s="70" t="n">
        <f aca="false">C322+H322*dt+0.5*Z322*dt*dt</f>
        <v>233.902408841895</v>
      </c>
      <c r="D323" s="70" t="n">
        <f aca="false">D322+I322*dt+0.5*AA322*dt*dt</f>
        <v>-22.8029157708106</v>
      </c>
      <c r="E323" s="1" t="n">
        <f aca="false">SQRT(B323^2+C323^2)</f>
        <v>234.059651731854</v>
      </c>
      <c r="F323" s="1" t="n">
        <f aca="false">ATAN2(C323,B323)*180/PI()</f>
        <v>2.10031376205352</v>
      </c>
      <c r="G323" s="69" t="n">
        <f aca="false">G322+Y322*dt</f>
        <v>5.4420736617488</v>
      </c>
      <c r="H323" s="69" t="n">
        <f aca="false">H322+Z322*dt</f>
        <v>71.6439263485227</v>
      </c>
      <c r="I323" s="69" t="n">
        <f aca="false">I322+AA322*dt</f>
        <v>-43.4762972140843</v>
      </c>
      <c r="J323" s="1" t="n">
        <f aca="false">SQRT(G323^2+H323^2+I323^2)</f>
        <v>83.980097450645</v>
      </c>
      <c r="K323" s="1" t="n">
        <f aca="false">IF(D323&gt;=hwind,SQRT((G323-vxw)^2+(H323-vyw)^2+I323^2),J323)</f>
        <v>83.980097450645</v>
      </c>
      <c r="L323" s="1" t="n">
        <f aca="false">J323/1.467</f>
        <v>57.2461468647887</v>
      </c>
      <c r="M323" s="70" t="n">
        <f aca="false">cd0+cdspin*(spin/1000)*EXP(-A323/(tau*146.7/K323))</f>
        <v>0.354637683312773</v>
      </c>
      <c r="N323" s="71" t="n">
        <f aca="false">(romega/K323)*EXP(-A323/(tau*146.7/K323))</f>
        <v>0.278245093281531</v>
      </c>
      <c r="O323" s="71" t="n">
        <f aca="false">cl2_*N323/(cl0+cl1_*N323)</f>
        <v>0.252920152640373</v>
      </c>
      <c r="P323" s="71" t="n">
        <f aca="false">IF(D323&gt;=hwind,vxw,0)</f>
        <v>0</v>
      </c>
      <c r="Q323" s="71" t="n">
        <f aca="false">IF(D323&gt;=hwind,vyw,0)</f>
        <v>0</v>
      </c>
      <c r="R323" s="70" t="n">
        <f aca="false">-const*$M323*$K323*(G323-P323)</f>
        <v>-0.871257762931678</v>
      </c>
      <c r="S323" s="70" t="n">
        <f aca="false">-const*$M323*$K323*(H323-Q323)</f>
        <v>-11.4699526095715</v>
      </c>
      <c r="T323" s="70" t="n">
        <f aca="false">-const*$M323*$K323*I323</f>
        <v>6.96040954343192</v>
      </c>
      <c r="U323" s="72" t="n">
        <f aca="false">omega*EXP(-A323/tau)*30/PI()</f>
        <v>1843.52690353996</v>
      </c>
      <c r="V323" s="70" t="n">
        <f aca="false">const*($O323/omega)*K323*(wy*I323-wz*(H323-Q323))</f>
        <v>2.75731953372846</v>
      </c>
      <c r="W323" s="70" t="n">
        <f aca="false">const*($O323/omega)*K323*(wz*(G323-P323)-wx*I323)</f>
        <v>4.13780495188349</v>
      </c>
      <c r="X323" s="70" t="n">
        <f aca="false">const*($O323/omega)*K323*(wx*(H323-Q323)-wy*(G323-P323))</f>
        <v>7.16376851724911</v>
      </c>
      <c r="Y323" s="70" t="n">
        <f aca="false">R323+V323</f>
        <v>1.88606177079678</v>
      </c>
      <c r="Z323" s="70" t="n">
        <f aca="false">S323+W323</f>
        <v>-7.33214765768797</v>
      </c>
      <c r="AA323" s="70" t="n">
        <f aca="false">T323+X323-32.174</f>
        <v>-18.049821939319</v>
      </c>
      <c r="AB323" s="0" t="n">
        <f aca="false">IF(($D323-height)*($D324-height)&lt;0,1,0)</f>
        <v>0</v>
      </c>
    </row>
    <row r="324" customFormat="false" ht="12.75" hidden="false" customHeight="false" outlineLevel="0" collapsed="false">
      <c r="A324" s="0" t="n">
        <f aca="false">A323+dt</f>
        <v>2.91999999999998</v>
      </c>
      <c r="B324" s="70" t="n">
        <f aca="false">B323+G323*dt+0.5*Y323*dt*dt</f>
        <v>8.63260962975886</v>
      </c>
      <c r="C324" s="70" t="n">
        <f aca="false">C323+H323*dt+0.5*Z323*dt*dt</f>
        <v>234.618481497997</v>
      </c>
      <c r="D324" s="70" t="n">
        <f aca="false">D323+I323*dt+0.5*AA323*dt*dt</f>
        <v>-23.2385812340484</v>
      </c>
      <c r="E324" s="1" t="n">
        <f aca="false">SQRT(B324^2+C324^2)</f>
        <v>234.777242954776</v>
      </c>
      <c r="F324" s="1" t="n">
        <f aca="false">ATAN2(C324,B324)*180/PI()</f>
        <v>2.10720430586032</v>
      </c>
      <c r="G324" s="69" t="n">
        <f aca="false">G323+Y323*dt</f>
        <v>5.46093427945676</v>
      </c>
      <c r="H324" s="69" t="n">
        <f aca="false">H323+Z323*dt</f>
        <v>71.5706048719458</v>
      </c>
      <c r="I324" s="69" t="n">
        <f aca="false">I323+AA323*dt</f>
        <v>-43.6567954334775</v>
      </c>
      <c r="J324" s="1" t="n">
        <f aca="false">SQRT(G324^2+H324^2+I324^2)</f>
        <v>84.0124340348572</v>
      </c>
      <c r="K324" s="1" t="n">
        <f aca="false">IF(D324&gt;=hwind,SQRT((G324-vxw)^2+(H324-vyw)^2+I324^2),J324)</f>
        <v>84.0124340348572</v>
      </c>
      <c r="L324" s="1" t="n">
        <f aca="false">J324/1.467</f>
        <v>57.2681895261467</v>
      </c>
      <c r="M324" s="70" t="n">
        <f aca="false">cd0+cdspin*(spin/1000)*EXP(-A324/(tau*146.7/K324))</f>
        <v>0.354637649027546</v>
      </c>
      <c r="N324" s="71" t="n">
        <f aca="false">(romega/K324)*EXP(-A324/(tau*146.7/K324))</f>
        <v>0.278137818962732</v>
      </c>
      <c r="O324" s="71" t="n">
        <f aca="false">cl2_*N324/(cl0+cl1_*N324)</f>
        <v>0.252874005333498</v>
      </c>
      <c r="P324" s="71" t="n">
        <f aca="false">IF(D324&gt;=hwind,vxw,0)</f>
        <v>0</v>
      </c>
      <c r="Q324" s="71" t="n">
        <f aca="false">IF(D324&gt;=hwind,vyw,0)</f>
        <v>0</v>
      </c>
      <c r="R324" s="70" t="n">
        <f aca="false">-const*$M324*$K324*(G324-P324)</f>
        <v>-0.874613841055911</v>
      </c>
      <c r="S324" s="70" t="n">
        <f aca="false">-const*$M324*$K324*(H324-Q324)</f>
        <v>-11.462624970461</v>
      </c>
      <c r="T324" s="70" t="n">
        <f aca="false">-const*$M324*$K324*I324</f>
        <v>6.99199726426009</v>
      </c>
      <c r="U324" s="72" t="n">
        <f aca="false">omega*EXP(-A324/tau)*30/PI()</f>
        <v>1843.52506001398</v>
      </c>
      <c r="V324" s="70" t="n">
        <f aca="false">const*($O324/omega)*K324*(wy*I324-wz*(H324-Q324))</f>
        <v>2.75100955010106</v>
      </c>
      <c r="W324" s="70" t="n">
        <f aca="false">const*($O324/omega)*K324*(wz*(G324-P324)-wx*I324)</f>
        <v>4.15600956531691</v>
      </c>
      <c r="X324" s="70" t="n">
        <f aca="false">const*($O324/omega)*K324*(wx*(H324-Q324)-wy*(G324-P324))</f>
        <v>7.15744702963173</v>
      </c>
      <c r="Y324" s="70" t="n">
        <f aca="false">R324+V324</f>
        <v>1.87639570904515</v>
      </c>
      <c r="Z324" s="70" t="n">
        <f aca="false">S324+W324</f>
        <v>-7.30661540514406</v>
      </c>
      <c r="AA324" s="70" t="n">
        <f aca="false">T324+X324-32.174</f>
        <v>-18.0245557061082</v>
      </c>
      <c r="AB324" s="0" t="n">
        <f aca="false">IF(($D324-height)*($D325-height)&lt;0,1,0)</f>
        <v>0</v>
      </c>
    </row>
    <row r="325" customFormat="false" ht="12.75" hidden="false" customHeight="false" outlineLevel="0" collapsed="false">
      <c r="A325" s="0" t="n">
        <f aca="false">A324+dt</f>
        <v>2.92999999999998</v>
      </c>
      <c r="B325" s="70" t="n">
        <f aca="false">B324+G324*dt+0.5*Y324*dt*dt</f>
        <v>8.68731279233888</v>
      </c>
      <c r="C325" s="70" t="n">
        <f aca="false">C324+H324*dt+0.5*Z324*dt*dt</f>
        <v>235.333822215946</v>
      </c>
      <c r="D325" s="70" t="n">
        <f aca="false">D324+I324*dt+0.5*AA324*dt*dt</f>
        <v>-23.6760504161685</v>
      </c>
      <c r="E325" s="1" t="n">
        <f aca="false">SQRT(B325^2+C325^2)</f>
        <v>235.494113052362</v>
      </c>
      <c r="F325" s="1" t="n">
        <f aca="false">ATAN2(C325,B325)*180/PI()</f>
        <v>2.11410516472322</v>
      </c>
      <c r="G325" s="69" t="n">
        <f aca="false">G324+Y324*dt</f>
        <v>5.47969823654722</v>
      </c>
      <c r="H325" s="69" t="n">
        <f aca="false">H324+Z324*dt</f>
        <v>71.4975387178943</v>
      </c>
      <c r="I325" s="69" t="n">
        <f aca="false">I324+AA324*dt</f>
        <v>-43.8370409905385</v>
      </c>
      <c r="J325" s="1" t="n">
        <f aca="false">SQRT(G325^2+H325^2+I325^2)</f>
        <v>84.0452931358239</v>
      </c>
      <c r="K325" s="1" t="n">
        <f aca="false">IF(D325&gt;=hwind,SQRT((G325-vxw)^2+(H325-vyw)^2+I325^2),J325)</f>
        <v>84.0452931358239</v>
      </c>
      <c r="L325" s="1" t="n">
        <f aca="false">J325/1.467</f>
        <v>57.2905883679781</v>
      </c>
      <c r="M325" s="70" t="n">
        <f aca="false">cd0+cdspin*(spin/1000)*EXP(-A325/(tau*146.7/K325))</f>
        <v>0.35463761466242</v>
      </c>
      <c r="N325" s="71" t="n">
        <f aca="false">(romega/K325)*EXP(-A325/(tau*146.7/K325))</f>
        <v>0.278028898239708</v>
      </c>
      <c r="O325" s="71" t="n">
        <f aca="false">cl2_*N325/(cl0+cl1_*N325)</f>
        <v>0.252827130587499</v>
      </c>
      <c r="P325" s="71" t="n">
        <f aca="false">IF(D325&gt;=hwind,vxw,0)</f>
        <v>0</v>
      </c>
      <c r="Q325" s="71" t="n">
        <f aca="false">IF(D325&gt;=hwind,vyw,0)</f>
        <v>0</v>
      </c>
      <c r="R325" s="70" t="n">
        <f aca="false">-const*$M325*$K325*(G325-P325)</f>
        <v>-0.877962215080616</v>
      </c>
      <c r="S325" s="70" t="n">
        <f aca="false">-const*$M325*$K325*(H325-Q325)</f>
        <v>-11.4554004172915</v>
      </c>
      <c r="T325" s="70" t="n">
        <f aca="false">-const*$M325*$K325*I325</f>
        <v>7.02361041597867</v>
      </c>
      <c r="U325" s="72" t="n">
        <f aca="false">omega*EXP(-A325/tau)*30/PI()</f>
        <v>1843.52321648984</v>
      </c>
      <c r="V325" s="70" t="n">
        <f aca="false">const*($O325/omega)*K325*(wy*I325-wz*(H325-Q325))</f>
        <v>2.74472272823255</v>
      </c>
      <c r="W325" s="70" t="n">
        <f aca="false">const*($O325/omega)*K325*(wz*(G325-P325)-wx*I325)</f>
        <v>4.17421372387855</v>
      </c>
      <c r="X325" s="70" t="n">
        <f aca="false">const*($O325/omega)*K325*(wx*(H325-Q325)-wy*(G325-P325))</f>
        <v>7.15117290195614</v>
      </c>
      <c r="Y325" s="70" t="n">
        <f aca="false">R325+V325</f>
        <v>1.86676051315193</v>
      </c>
      <c r="Z325" s="70" t="n">
        <f aca="false">S325+W325</f>
        <v>-7.28118669341297</v>
      </c>
      <c r="AA325" s="70" t="n">
        <f aca="false">T325+X325-32.174</f>
        <v>-17.9992166820652</v>
      </c>
      <c r="AB325" s="0" t="n">
        <f aca="false">IF(($D325-height)*($D326-height)&lt;0,1,0)</f>
        <v>0</v>
      </c>
    </row>
    <row r="326" customFormat="false" ht="12.75" hidden="false" customHeight="false" outlineLevel="0" collapsed="false">
      <c r="A326" s="0" t="n">
        <f aca="false">A325+dt</f>
        <v>2.93999999999998</v>
      </c>
      <c r="B326" s="70" t="n">
        <f aca="false">B325+G325*dt+0.5*Y325*dt*dt</f>
        <v>8.74220311273001</v>
      </c>
      <c r="C326" s="70" t="n">
        <f aca="false">C325+H325*dt+0.5*Z325*dt*dt</f>
        <v>236.04843354379</v>
      </c>
      <c r="D326" s="70" t="n">
        <f aca="false">D325+I325*dt+0.5*AA325*dt*dt</f>
        <v>-24.1153207869079</v>
      </c>
      <c r="E326" s="1" t="n">
        <f aca="false">SQRT(B326^2+C326^2)</f>
        <v>236.210264581668</v>
      </c>
      <c r="F326" s="1" t="n">
        <f aca="false">ATAN2(C326,B326)*180/PI()</f>
        <v>2.12101605122532</v>
      </c>
      <c r="G326" s="69" t="n">
        <f aca="false">G325+Y325*dt</f>
        <v>5.49836584167874</v>
      </c>
      <c r="H326" s="69" t="n">
        <f aca="false">H325+Z325*dt</f>
        <v>71.4247268509602</v>
      </c>
      <c r="I326" s="69" t="n">
        <f aca="false">I325+AA325*dt</f>
        <v>-44.0170331573592</v>
      </c>
      <c r="J326" s="1" t="n">
        <f aca="false">SQRT(G326^2+H326^2+I326^2)</f>
        <v>84.0786705451464</v>
      </c>
      <c r="K326" s="1" t="n">
        <f aca="false">IF(D326&gt;=hwind,SQRT((G326-vxw)^2+(H326-vyw)^2+I326^2),J326)</f>
        <v>84.0786705451464</v>
      </c>
      <c r="L326" s="1" t="n">
        <f aca="false">J326/1.467</f>
        <v>57.3133405215722</v>
      </c>
      <c r="M326" s="70" t="n">
        <f aca="false">cd0+cdspin*(spin/1000)*EXP(-A326/(tau*146.7/K326))</f>
        <v>0.354637580217275</v>
      </c>
      <c r="N326" s="71" t="n">
        <f aca="false">(romega/K326)*EXP(-A326/(tau*146.7/K326))</f>
        <v>0.277918348983523</v>
      </c>
      <c r="O326" s="71" t="n">
        <f aca="false">cl2_*N326/(cl0+cl1_*N326)</f>
        <v>0.252779535209115</v>
      </c>
      <c r="P326" s="71" t="n">
        <f aca="false">IF(D326&gt;=hwind,vxw,0)</f>
        <v>0</v>
      </c>
      <c r="Q326" s="71" t="n">
        <f aca="false">IF(D326&gt;=hwind,vyw,0)</f>
        <v>0</v>
      </c>
      <c r="R326" s="70" t="n">
        <f aca="false">-const*$M326*$K326*(G326-P326)</f>
        <v>-0.88130292827457</v>
      </c>
      <c r="S326" s="70" t="n">
        <f aca="false">-const*$M326*$K326*(H326-Q326)</f>
        <v>-11.4482780406885</v>
      </c>
      <c r="T326" s="70" t="n">
        <f aca="false">-const*$M326*$K326*I326</f>
        <v>7.05524901989709</v>
      </c>
      <c r="U326" s="72" t="n">
        <f aca="false">omega*EXP(-A326/tau)*30/PI()</f>
        <v>1843.52137296754</v>
      </c>
      <c r="V326" s="70" t="n">
        <f aca="false">const*($O326/omega)*K326*(wy*I326-wz*(H326-Q326))</f>
        <v>2.73845889281879</v>
      </c>
      <c r="W326" s="70" t="n">
        <f aca="false">const*($O326/omega)*K326*(wz*(G326-P326)-wx*I326)</f>
        <v>4.19241736656246</v>
      </c>
      <c r="X326" s="70" t="n">
        <f aca="false">const*($O326/omega)*K326*(wx*(H326-Q326)-wy*(G326-P326))</f>
        <v>7.14494575231227</v>
      </c>
      <c r="Y326" s="70" t="n">
        <f aca="false">R326+V326</f>
        <v>1.85715596454422</v>
      </c>
      <c r="Z326" s="70" t="n">
        <f aca="false">S326+W326</f>
        <v>-7.25586067412607</v>
      </c>
      <c r="AA326" s="70" t="n">
        <f aca="false">T326+X326-32.174</f>
        <v>-17.9738052277906</v>
      </c>
      <c r="AB326" s="0" t="n">
        <f aca="false">IF(($D326-height)*($D327-height)&lt;0,1,0)</f>
        <v>0</v>
      </c>
    </row>
    <row r="327" customFormat="false" ht="12.75" hidden="false" customHeight="false" outlineLevel="0" collapsed="false">
      <c r="A327" s="0" t="n">
        <f aca="false">A326+dt</f>
        <v>2.94999999999998</v>
      </c>
      <c r="B327" s="70" t="n">
        <f aca="false">B326+G326*dt+0.5*Y326*dt*dt</f>
        <v>8.79727962894503</v>
      </c>
      <c r="C327" s="70" t="n">
        <f aca="false">C326+H326*dt+0.5*Z326*dt*dt</f>
        <v>236.762318019266</v>
      </c>
      <c r="D327" s="70" t="n">
        <f aca="false">D326+I326*dt+0.5*AA326*dt*dt</f>
        <v>-24.5563898087429</v>
      </c>
      <c r="E327" s="1" t="n">
        <f aca="false">SQRT(B327^2+C327^2)</f>
        <v>236.925700089134</v>
      </c>
      <c r="F327" s="1" t="n">
        <f aca="false">ATAN2(C327,B327)*180/PI()</f>
        <v>2.12793668214887</v>
      </c>
      <c r="G327" s="69" t="n">
        <f aca="false">G326+Y326*dt</f>
        <v>5.51693740132418</v>
      </c>
      <c r="H327" s="69" t="n">
        <f aca="false">H326+Z326*dt</f>
        <v>71.3521682442189</v>
      </c>
      <c r="I327" s="69" t="n">
        <f aca="false">I326+AA326*dt</f>
        <v>-44.1967712096371</v>
      </c>
      <c r="J327" s="1" t="n">
        <f aca="false">SQRT(G327^2+H327^2+I327^2)</f>
        <v>84.1125620629788</v>
      </c>
      <c r="K327" s="1" t="n">
        <f aca="false">IF(D327&gt;=hwind,SQRT((G327-vxw)^2+(H327-vyw)^2+I327^2),J327)</f>
        <v>84.1125620629788</v>
      </c>
      <c r="L327" s="1" t="n">
        <f aca="false">J327/1.467</f>
        <v>57.3364431240483</v>
      </c>
      <c r="M327" s="70" t="n">
        <f aca="false">cd0+cdspin*(spin/1000)*EXP(-A327/(tau*146.7/K327))</f>
        <v>0.354637545691995</v>
      </c>
      <c r="N327" s="71" t="n">
        <f aca="false">(romega/K327)*EXP(-A327/(tau*146.7/K327))</f>
        <v>0.277806189047128</v>
      </c>
      <c r="O327" s="71" t="n">
        <f aca="false">cl2_*N327/(cl0+cl1_*N327)</f>
        <v>0.252731225995998</v>
      </c>
      <c r="P327" s="71" t="n">
        <f aca="false">IF(D327&gt;=hwind,vxw,0)</f>
        <v>0</v>
      </c>
      <c r="Q327" s="71" t="n">
        <f aca="false">IF(D327&gt;=hwind,vyw,0)</f>
        <v>0</v>
      </c>
      <c r="R327" s="70" t="n">
        <f aca="false">-const*$M327*$K327*(G327-P327)</f>
        <v>-0.884636022552139</v>
      </c>
      <c r="S327" s="70" t="n">
        <f aca="false">-const*$M327*$K327*(H327-Q327)</f>
        <v>-11.4412569373882</v>
      </c>
      <c r="T327" s="70" t="n">
        <f aca="false">-const*$M327*$K327*I327</f>
        <v>7.08691309115741</v>
      </c>
      <c r="U327" s="72" t="n">
        <f aca="false">omega*EXP(-A327/tau)*30/PI()</f>
        <v>1843.51952944709</v>
      </c>
      <c r="V327" s="70" t="n">
        <f aca="false">const*($O327/omega)*K327*(wy*I327-wz*(H327-Q327))</f>
        <v>2.73221787013416</v>
      </c>
      <c r="W327" s="70" t="n">
        <f aca="false">const*($O327/omega)*K327*(wz*(G327-P327)-wx*I327)</f>
        <v>4.21062043045549</v>
      </c>
      <c r="X327" s="70" t="n">
        <f aca="false">const*($O327/omega)*K327*(wx*(H327-Q327)-wy*(G327-P327))</f>
        <v>7.13876520133484</v>
      </c>
      <c r="Y327" s="70" t="n">
        <f aca="false">R327+V327</f>
        <v>1.84758184758202</v>
      </c>
      <c r="Z327" s="70" t="n">
        <f aca="false">S327+W327</f>
        <v>-7.23063650693275</v>
      </c>
      <c r="AA327" s="70" t="n">
        <f aca="false">T327+X327-32.174</f>
        <v>-17.9483217075078</v>
      </c>
      <c r="AB327" s="0" t="n">
        <f aca="false">IF(($D327-height)*($D328-height)&lt;0,1,0)</f>
        <v>0</v>
      </c>
    </row>
    <row r="328" customFormat="false" ht="12.75" hidden="false" customHeight="false" outlineLevel="0" collapsed="false">
      <c r="A328" s="0" t="n">
        <f aca="false">A327+dt</f>
        <v>2.95999999999998</v>
      </c>
      <c r="B328" s="70" t="n">
        <f aca="false">B327+G327*dt+0.5*Y327*dt*dt</f>
        <v>8.85254138205065</v>
      </c>
      <c r="C328" s="70" t="n">
        <f aca="false">C327+H327*dt+0.5*Z327*dt*dt</f>
        <v>237.475478169883</v>
      </c>
      <c r="D328" s="70" t="n">
        <f aca="false">D327+I327*dt+0.5*AA327*dt*dt</f>
        <v>-24.9992549369247</v>
      </c>
      <c r="E328" s="1" t="n">
        <f aca="false">SQRT(B328^2+C328^2)</f>
        <v>237.640422110666</v>
      </c>
      <c r="F328" s="1" t="n">
        <f aca="false">ATAN2(C328,B328)*180/PI()</f>
        <v>2.13486677839792</v>
      </c>
      <c r="G328" s="69" t="n">
        <f aca="false">G327+Y327*dt</f>
        <v>5.5354132198</v>
      </c>
      <c r="H328" s="69" t="n">
        <f aca="false">H327+Z327*dt</f>
        <v>71.2798618791496</v>
      </c>
      <c r="I328" s="69" t="n">
        <f aca="false">I327+AA327*dt</f>
        <v>-44.3762544267122</v>
      </c>
      <c r="J328" s="1" t="n">
        <f aca="false">SQRT(G328^2+H328^2+I328^2)</f>
        <v>84.1469634982088</v>
      </c>
      <c r="K328" s="1" t="n">
        <f aca="false">IF(D328&gt;=hwind,SQRT((G328-vxw)^2+(H328-vyw)^2+I328^2),J328)</f>
        <v>84.1469634982088</v>
      </c>
      <c r="L328" s="1" t="n">
        <f aca="false">J328/1.467</f>
        <v>57.359893318479</v>
      </c>
      <c r="M328" s="70" t="n">
        <f aca="false">cd0+cdspin*(spin/1000)*EXP(-A328/(tau*146.7/K328))</f>
        <v>0.35463751108647</v>
      </c>
      <c r="N328" s="71" t="n">
        <f aca="false">(romega/K328)*EXP(-A328/(tau*146.7/K328))</f>
        <v>0.277692436262948</v>
      </c>
      <c r="O328" s="71" t="n">
        <f aca="false">cl2_*N328/(cl0+cl1_*N328)</f>
        <v>0.252682209736108</v>
      </c>
      <c r="P328" s="71" t="n">
        <f aca="false">IF(D328&gt;=hwind,vxw,0)</f>
        <v>0</v>
      </c>
      <c r="Q328" s="71" t="n">
        <f aca="false">IF(D328&gt;=hwind,vyw,0)</f>
        <v>0</v>
      </c>
      <c r="R328" s="70" t="n">
        <f aca="false">-const*$M328*$K328*(G328-P328)</f>
        <v>-0.887961538491433</v>
      </c>
      <c r="S328" s="70" t="n">
        <f aca="false">-const*$M328*$K328*(H328-Q328)</f>
        <v>-11.4343362102158</v>
      </c>
      <c r="T328" s="70" t="n">
        <f aca="false">-const*$M328*$K328*I328</f>
        <v>7.11860263878446</v>
      </c>
      <c r="U328" s="72" t="n">
        <f aca="false">omega*EXP(-A328/tau)*30/PI()</f>
        <v>1843.51768592848</v>
      </c>
      <c r="V328" s="70" t="n">
        <f aca="false">const*($O328/omega)*K328*(wy*I328-wz*(H328-Q328))</f>
        <v>2.72599948802684</v>
      </c>
      <c r="W328" s="70" t="n">
        <f aca="false">const*($O328/omega)*K328*(wz*(G328-P328)-wx*I328)</f>
        <v>4.22882285075819</v>
      </c>
      <c r="X328" s="70" t="n">
        <f aca="false">const*($O328/omega)*K328*(wx*(H328-Q328)-wy*(G328-P328))</f>
        <v>7.13263087220131</v>
      </c>
      <c r="Y328" s="70" t="n">
        <f aca="false">R328+V328</f>
        <v>1.83803794953541</v>
      </c>
      <c r="Z328" s="70" t="n">
        <f aca="false">S328+W328</f>
        <v>-7.20551335945766</v>
      </c>
      <c r="AA328" s="70" t="n">
        <f aca="false">T328+X328-32.174</f>
        <v>-17.9227664890142</v>
      </c>
      <c r="AB328" s="0" t="n">
        <f aca="false">IF(($D328-height)*($D329-height)&lt;0,1,0)</f>
        <v>0</v>
      </c>
    </row>
    <row r="329" customFormat="false" ht="12.75" hidden="false" customHeight="false" outlineLevel="0" collapsed="false">
      <c r="A329" s="0" t="n">
        <f aca="false">A328+dt</f>
        <v>2.96999999999998</v>
      </c>
      <c r="B329" s="70" t="n">
        <f aca="false">B328+G328*dt+0.5*Y328*dt*dt</f>
        <v>8.90798741614612</v>
      </c>
      <c r="C329" s="70" t="n">
        <f aca="false">C328+H328*dt+0.5*Z328*dt*dt</f>
        <v>238.187916513007</v>
      </c>
      <c r="D329" s="70" t="n">
        <f aca="false">D328+I328*dt+0.5*AA328*dt*dt</f>
        <v>-25.4439136195163</v>
      </c>
      <c r="E329" s="1" t="n">
        <f aca="false">SQRT(B329^2+C329^2)</f>
        <v>238.354433171723</v>
      </c>
      <c r="F329" s="1" t="n">
        <f aca="false">ATAN2(C329,B329)*180/PI()</f>
        <v>2.14180606492268</v>
      </c>
      <c r="G329" s="69" t="n">
        <f aca="false">G328+Y328*dt</f>
        <v>5.55379359929535</v>
      </c>
      <c r="H329" s="69" t="n">
        <f aca="false">H328+Z328*dt</f>
        <v>71.2078067455551</v>
      </c>
      <c r="I329" s="69" t="n">
        <f aca="false">I328+AA328*dt</f>
        <v>-44.5554820916023</v>
      </c>
      <c r="J329" s="1" t="n">
        <f aca="false">SQRT(G329^2+H329^2+I329^2)</f>
        <v>84.1818706686362</v>
      </c>
      <c r="K329" s="1" t="n">
        <f aca="false">IF(D329&gt;=hwind,SQRT((G329-vxw)^2+(H329-vyw)^2+I329^2),J329)</f>
        <v>84.1818706686362</v>
      </c>
      <c r="L329" s="1" t="n">
        <f aca="false">J329/1.467</f>
        <v>57.3836882540124</v>
      </c>
      <c r="M329" s="70" t="n">
        <f aca="false">cd0+cdspin*(spin/1000)*EXP(-A329/(tau*146.7/K329))</f>
        <v>0.354637476400593</v>
      </c>
      <c r="N329" s="71" t="n">
        <f aca="false">(romega/K329)*EXP(-A329/(tau*146.7/K329))</f>
        <v>0.277577108440512</v>
      </c>
      <c r="O329" s="71" t="n">
        <f aca="false">cl2_*N329/(cl0+cl1_*N329)</f>
        <v>0.252632493207115</v>
      </c>
      <c r="P329" s="71" t="n">
        <f aca="false">IF(D329&gt;=hwind,vxw,0)</f>
        <v>0</v>
      </c>
      <c r="Q329" s="71" t="n">
        <f aca="false">IF(D329&gt;=hwind,vyw,0)</f>
        <v>0</v>
      </c>
      <c r="R329" s="70" t="n">
        <f aca="false">-const*$M329*$K329*(G329-P329)</f>
        <v>-0.891279515352356</v>
      </c>
      <c r="S329" s="70" t="n">
        <f aca="false">-const*$M329*$K329*(H329-Q329)</f>
        <v>-11.4275149680634</v>
      </c>
      <c r="T329" s="70" t="n">
        <f aca="false">-const*$M329*$K329*I329</f>
        <v>7.15031766573615</v>
      </c>
      <c r="U329" s="72" t="n">
        <f aca="false">omega*EXP(-A329/tau)*30/PI()</f>
        <v>1843.51584241172</v>
      </c>
      <c r="V329" s="70" t="n">
        <f aca="false">const*($O329/omega)*K329*(wy*I329-wz*(H329-Q329))</f>
        <v>2.71980357591404</v>
      </c>
      <c r="W329" s="70" t="n">
        <f aca="false">const*($O329/omega)*K329*(wz*(G329-P329)-wx*I329)</f>
        <v>4.24702456080593</v>
      </c>
      <c r="X329" s="70" t="n">
        <f aca="false">const*($O329/omega)*K329*(wx*(H329-Q329)-wy*(G329-P329))</f>
        <v>7.1265423906297</v>
      </c>
      <c r="Y329" s="70" t="n">
        <f aca="false">R329+V329</f>
        <v>1.82852406056168</v>
      </c>
      <c r="Z329" s="70" t="n">
        <f aca="false">S329+W329</f>
        <v>-7.18049040725751</v>
      </c>
      <c r="AA329" s="70" t="n">
        <f aca="false">T329+X329-32.174</f>
        <v>-17.8971399436342</v>
      </c>
      <c r="AB329" s="0" t="n">
        <f aca="false">IF(($D329-height)*($D330-height)&lt;0,1,0)</f>
        <v>0</v>
      </c>
    </row>
    <row r="330" customFormat="false" ht="12.75" hidden="false" customHeight="false" outlineLevel="0" collapsed="false">
      <c r="A330" s="0" t="n">
        <f aca="false">A329+dt</f>
        <v>2.97999999999998</v>
      </c>
      <c r="B330" s="70" t="n">
        <f aca="false">B329+G329*dt+0.5*Y329*dt*dt</f>
        <v>8.9636167783421</v>
      </c>
      <c r="C330" s="70" t="n">
        <f aca="false">C329+H329*dt+0.5*Z329*dt*dt</f>
        <v>238.899635555942</v>
      </c>
      <c r="D330" s="70" t="n">
        <f aca="false">D329+I329*dt+0.5*AA329*dt*dt</f>
        <v>-25.8903632974295</v>
      </c>
      <c r="E330" s="1" t="n">
        <f aca="false">SQRT(B330^2+C330^2)</f>
        <v>239.067735787393</v>
      </c>
      <c r="F330" s="1" t="n">
        <f aca="false">ATAN2(C330,B330)*180/PI()</f>
        <v>2.14875427064551</v>
      </c>
      <c r="G330" s="69" t="n">
        <f aca="false">G329+Y329*dt</f>
        <v>5.57207883990097</v>
      </c>
      <c r="H330" s="69" t="n">
        <f aca="false">H329+Z329*dt</f>
        <v>71.1360018414825</v>
      </c>
      <c r="I330" s="69" t="n">
        <f aca="false">I329+AA329*dt</f>
        <v>-44.7344534910387</v>
      </c>
      <c r="J330" s="1" t="n">
        <f aca="false">SQRT(G330^2+H330^2+I330^2)</f>
        <v>84.21727940115</v>
      </c>
      <c r="K330" s="1" t="n">
        <f aca="false">IF(D330&gt;=hwind,SQRT((G330-vxw)^2+(H330-vyw)^2+I330^2),J330)</f>
        <v>84.21727940115</v>
      </c>
      <c r="L330" s="1" t="n">
        <f aca="false">J330/1.467</f>
        <v>57.4078250859918</v>
      </c>
      <c r="M330" s="70" t="n">
        <f aca="false">cd0+cdspin*(spin/1000)*EXP(-A330/(tau*146.7/K330))</f>
        <v>0.354637441634266</v>
      </c>
      <c r="N330" s="71" t="n">
        <f aca="false">(romega/K330)*EXP(-A330/(tau*146.7/K330))</f>
        <v>0.277460223364117</v>
      </c>
      <c r="O330" s="71" t="n">
        <f aca="false">cl2_*N330/(cl0+cl1_*N330)</f>
        <v>0.252582083175815</v>
      </c>
      <c r="P330" s="71" t="n">
        <f aca="false">IF(D330&gt;=hwind,vxw,0)</f>
        <v>0</v>
      </c>
      <c r="Q330" s="71" t="n">
        <f aca="false">IF(D330&gt;=hwind,vyw,0)</f>
        <v>0</v>
      </c>
      <c r="R330" s="70" t="n">
        <f aca="false">-const*$M330*$K330*(G330-P330)</f>
        <v>-0.894589991094533</v>
      </c>
      <c r="S330" s="70" t="n">
        <f aca="false">-const*$M330*$K330*(H330-Q330)</f>
        <v>-11.420792325868</v>
      </c>
      <c r="T330" s="70" t="n">
        <f aca="false">-const*$M330*$K330*I330</f>
        <v>7.18205816895411</v>
      </c>
      <c r="U330" s="72" t="n">
        <f aca="false">omega*EXP(-A330/tau)*30/PI()</f>
        <v>1843.5139988968</v>
      </c>
      <c r="V330" s="70" t="n">
        <f aca="false">const*($O330/omega)*K330*(wy*I330-wz*(H330-Q330))</f>
        <v>2.71362996477701</v>
      </c>
      <c r="W330" s="70" t="n">
        <f aca="false">const*($O330/omega)*K330*(wz*(G330-P330)-wx*I330)</f>
        <v>4.26522549209007</v>
      </c>
      <c r="X330" s="70" t="n">
        <f aca="false">const*($O330/omega)*K330*(wx*(H330-Q330)-wy*(G330-P330))</f>
        <v>7.12049938487617</v>
      </c>
      <c r="Y330" s="70" t="n">
        <f aca="false">R330+V330</f>
        <v>1.81903997368248</v>
      </c>
      <c r="Z330" s="70" t="n">
        <f aca="false">S330+W330</f>
        <v>-7.15556683377794</v>
      </c>
      <c r="AA330" s="70" t="n">
        <f aca="false">T330+X330-32.174</f>
        <v>-17.8714424461697</v>
      </c>
      <c r="AB330" s="0" t="n">
        <f aca="false">IF(($D330-height)*($D331-height)&lt;0,1,0)</f>
        <v>0</v>
      </c>
    </row>
    <row r="331" customFormat="false" ht="12.75" hidden="false" customHeight="false" outlineLevel="0" collapsed="false">
      <c r="A331" s="0" t="n">
        <f aca="false">A330+dt</f>
        <v>2.98999999999998</v>
      </c>
      <c r="B331" s="70" t="n">
        <f aca="false">B330+G330*dt+0.5*Y330*dt*dt</f>
        <v>9.0194285187398</v>
      </c>
      <c r="C331" s="70" t="n">
        <f aca="false">C330+H330*dt+0.5*Z330*dt*dt</f>
        <v>239.610637796015</v>
      </c>
      <c r="D331" s="70" t="n">
        <f aca="false">D330+I330*dt+0.5*AA330*dt*dt</f>
        <v>-26.3386014044622</v>
      </c>
      <c r="E331" s="1" t="n">
        <f aca="false">SQRT(B331^2+C331^2)</f>
        <v>239.780332462481</v>
      </c>
      <c r="F331" s="1" t="n">
        <f aca="false">ATAN2(C331,B331)*180/PI()</f>
        <v>2.1557111283886</v>
      </c>
      <c r="G331" s="69" t="n">
        <f aca="false">G330+Y330*dt</f>
        <v>5.59026923963779</v>
      </c>
      <c r="H331" s="69" t="n">
        <f aca="false">H330+Z330*dt</f>
        <v>71.0644461731447</v>
      </c>
      <c r="I331" s="69" t="n">
        <f aca="false">I330+AA330*dt</f>
        <v>-44.9131679155004</v>
      </c>
      <c r="J331" s="1" t="n">
        <f aca="false">SQRT(G331^2+H331^2+I331^2)</f>
        <v>84.2531855319035</v>
      </c>
      <c r="K331" s="1" t="n">
        <f aca="false">IF(D331&gt;=hwind,SQRT((G331-vxw)^2+(H331-vyw)^2+I331^2),J331)</f>
        <v>84.2531855319035</v>
      </c>
      <c r="L331" s="1" t="n">
        <f aca="false">J331/1.467</f>
        <v>57.432300976076</v>
      </c>
      <c r="M331" s="70" t="n">
        <f aca="false">cd0+cdspin*(spin/1000)*EXP(-A331/(tau*146.7/K331))</f>
        <v>0.354637406787392</v>
      </c>
      <c r="N331" s="71" t="n">
        <f aca="false">(romega/K331)*EXP(-A331/(tau*146.7/K331))</f>
        <v>0.277341798790527</v>
      </c>
      <c r="O331" s="71" t="n">
        <f aca="false">cl2_*N331/(cl0+cl1_*N331)</f>
        <v>0.252530986397543</v>
      </c>
      <c r="P331" s="71" t="n">
        <f aca="false">IF(D331&gt;=hwind,vxw,0)</f>
        <v>0</v>
      </c>
      <c r="Q331" s="71" t="n">
        <f aca="false">IF(D331&gt;=hwind,vyw,0)</f>
        <v>0</v>
      </c>
      <c r="R331" s="70" t="n">
        <f aca="false">-const*$M331*$K331*(G331-P331)</f>
        <v>-0.897893002395137</v>
      </c>
      <c r="S331" s="70" t="n">
        <f aca="false">-const*$M331*$K331*(H331-Q331)</f>
        <v>-11.4141674045894</v>
      </c>
      <c r="T331" s="70" t="n">
        <f aca="false">-const*$M331*$K331*I331</f>
        <v>7.21382413941452</v>
      </c>
      <c r="U331" s="72" t="n">
        <f aca="false">omega*EXP(-A331/tau)*30/PI()</f>
        <v>1843.51215538372</v>
      </c>
      <c r="V331" s="70" t="n">
        <f aca="false">const*($O331/omega)*K331*(wy*I331-wz*(H331-Q331))</f>
        <v>2.70747848715601</v>
      </c>
      <c r="W331" s="70" t="n">
        <f aca="false">const*($O331/omega)*K331*(wz*(G331-P331)-wx*I331)</f>
        <v>4.28342557427935</v>
      </c>
      <c r="X331" s="70" t="n">
        <f aca="false">const*($O331/omega)*K331*(wx*(H331-Q331)-wy*(G331-P331))</f>
        <v>7.11450148573239</v>
      </c>
      <c r="Y331" s="70" t="n">
        <f aca="false">R331+V331</f>
        <v>1.80958548476087</v>
      </c>
      <c r="Z331" s="70" t="n">
        <f aca="false">S331+W331</f>
        <v>-7.13074183031005</v>
      </c>
      <c r="AA331" s="70" t="n">
        <f aca="false">T331+X331-32.174</f>
        <v>-17.8456743748531</v>
      </c>
      <c r="AB331" s="0" t="n">
        <f aca="false">IF(($D331-height)*($D332-height)&lt;0,1,0)</f>
        <v>0</v>
      </c>
    </row>
    <row r="332" customFormat="false" ht="12.75" hidden="false" customHeight="false" outlineLevel="0" collapsed="false">
      <c r="A332" s="0" t="n">
        <f aca="false">A331+dt</f>
        <v>2.99999999999998</v>
      </c>
      <c r="B332" s="70" t="n">
        <f aca="false">B331+G331*dt+0.5*Y331*dt*dt</f>
        <v>9.07542169041041</v>
      </c>
      <c r="C332" s="70" t="n">
        <f aca="false">C331+H331*dt+0.5*Z331*dt*dt</f>
        <v>240.320925720655</v>
      </c>
      <c r="D332" s="70" t="n">
        <f aca="false">D331+I331*dt+0.5*AA331*dt*dt</f>
        <v>-26.7886253673359</v>
      </c>
      <c r="E332" s="1" t="n">
        <f aca="false">SQRT(B332^2+C332^2)</f>
        <v>240.492225691583</v>
      </c>
      <c r="F332" s="1" t="n">
        <f aca="false">ATAN2(C332,B332)*180/PI()</f>
        <v>2.16267637480317</v>
      </c>
      <c r="G332" s="69" t="n">
        <f aca="false">G331+Y331*dt</f>
        <v>5.6083650944854</v>
      </c>
      <c r="H332" s="69" t="n">
        <f aca="false">H331+Z331*dt</f>
        <v>70.9931387548416</v>
      </c>
      <c r="I332" s="69" t="n">
        <f aca="false">I331+AA331*dt</f>
        <v>-45.0916246592489</v>
      </c>
      <c r="J332" s="1" t="n">
        <f aca="false">SQRT(G332^2+H332^2+I332^2)</f>
        <v>84.2895849064866</v>
      </c>
      <c r="K332" s="1" t="n">
        <f aca="false">IF(D332&gt;=hwind,SQRT((G332-vxw)^2+(H332-vyw)^2+I332^2),J332)</f>
        <v>84.2895849064866</v>
      </c>
      <c r="L332" s="1" t="n">
        <f aca="false">J332/1.467</f>
        <v>57.4571130923562</v>
      </c>
      <c r="M332" s="70" t="n">
        <f aca="false">cd0+cdspin*(spin/1000)*EXP(-A332/(tau*146.7/K332))</f>
        <v>0.354637371859882</v>
      </c>
      <c r="N332" s="71" t="n">
        <f aca="false">(romega/K332)*EXP(-A332/(tau*146.7/K332))</f>
        <v>0.27722185244671</v>
      </c>
      <c r="O332" s="71" t="n">
        <f aca="false">cl2_*N332/(cl0+cl1_*N332)</f>
        <v>0.252479209615608</v>
      </c>
      <c r="P332" s="71" t="n">
        <f aca="false">IF(D332&gt;=hwind,vxw,0)</f>
        <v>0</v>
      </c>
      <c r="Q332" s="71" t="n">
        <f aca="false">IF(D332&gt;=hwind,vyw,0)</f>
        <v>0</v>
      </c>
      <c r="R332" s="70" t="n">
        <f aca="false">-const*$M332*$K332*(G332-P332)</f>
        <v>-0.901188584666597</v>
      </c>
      <c r="S332" s="70" t="n">
        <f aca="false">-const*$M332*$K332*(H332-Q332)</f>
        <v>-11.4076393311883</v>
      </c>
      <c r="T332" s="70" t="n">
        <f aca="false">-const*$M332*$K332*I332</f>
        <v>7.24561556217918</v>
      </c>
      <c r="U332" s="72" t="n">
        <f aca="false">omega*EXP(-A332/tau)*30/PI()</f>
        <v>1843.51031187249</v>
      </c>
      <c r="V332" s="70" t="n">
        <f aca="false">const*($O332/omega)*K332*(wy*I332-wz*(H332-Q332))</f>
        <v>2.7013489771451</v>
      </c>
      <c r="W332" s="70" t="n">
        <f aca="false">const*($O332/omega)*K332*(wz*(G332-P332)-wx*I332)</f>
        <v>4.30162473524138</v>
      </c>
      <c r="X332" s="70" t="n">
        <f aca="false">const*($O332/omega)*K332*(wx*(H332-Q332)-wy*(G332-P332))</f>
        <v>7.10854832652273</v>
      </c>
      <c r="Y332" s="70" t="n">
        <f aca="false">R332+V332</f>
        <v>1.80016039247851</v>
      </c>
      <c r="Z332" s="70" t="n">
        <f aca="false">S332+W332</f>
        <v>-7.10601459594687</v>
      </c>
      <c r="AA332" s="70" t="n">
        <f aca="false">T332+X332-32.174</f>
        <v>-17.8198361112981</v>
      </c>
      <c r="AB332" s="0" t="n">
        <f aca="false">IF(($D332-height)*($D333-height)&lt;0,1,0)</f>
        <v>0</v>
      </c>
    </row>
    <row r="333" customFormat="false" ht="12.75" hidden="false" customHeight="false" outlineLevel="0" collapsed="false">
      <c r="A333" s="0" t="n">
        <f aca="false">A332+dt</f>
        <v>3.00999999999998</v>
      </c>
      <c r="B333" s="70" t="n">
        <f aca="false">B332+G332*dt+0.5*Y332*dt*dt</f>
        <v>9.13159534937489</v>
      </c>
      <c r="C333" s="70" t="n">
        <f aca="false">C332+H332*dt+0.5*Z332*dt*dt</f>
        <v>241.030501807474</v>
      </c>
      <c r="D333" s="70" t="n">
        <f aca="false">D332+I332*dt+0.5*AA332*dt*dt</f>
        <v>-27.2404326057339</v>
      </c>
      <c r="E333" s="1" t="n">
        <f aca="false">SQRT(B333^2+C333^2)</f>
        <v>241.203417959172</v>
      </c>
      <c r="F333" s="1" t="n">
        <f aca="false">ATAN2(C333,B333)*180/PI()</f>
        <v>2.16964975030027</v>
      </c>
      <c r="G333" s="69" t="n">
        <f aca="false">G332+Y332*dt</f>
        <v>5.62636669841019</v>
      </c>
      <c r="H333" s="69" t="n">
        <f aca="false">H332+Z332*dt</f>
        <v>70.9220786088821</v>
      </c>
      <c r="I333" s="69" t="n">
        <f aca="false">I332+AA332*dt</f>
        <v>-45.2698230203619</v>
      </c>
      <c r="J333" s="1" t="n">
        <f aca="false">SQRT(G333^2+H333^2+I333^2)</f>
        <v>84.3264733800977</v>
      </c>
      <c r="K333" s="1" t="n">
        <f aca="false">IF(D333&gt;=hwind,SQRT((G333-vxw)^2+(H333-vyw)^2+I333^2),J333)</f>
        <v>84.3264733800977</v>
      </c>
      <c r="L333" s="1" t="n">
        <f aca="false">J333/1.467</f>
        <v>57.4822586094735</v>
      </c>
      <c r="M333" s="70" t="n">
        <f aca="false">cd0+cdspin*(spin/1000)*EXP(-A333/(tau*146.7/K333))</f>
        <v>0.354637336851651</v>
      </c>
      <c r="N333" s="71" t="n">
        <f aca="false">(romega/K333)*EXP(-A333/(tau*146.7/K333))</f>
        <v>0.277100402027609</v>
      </c>
      <c r="O333" s="71" t="n">
        <f aca="false">cl2_*N333/(cl0+cl1_*N333)</f>
        <v>0.252426759560722</v>
      </c>
      <c r="P333" s="71" t="n">
        <f aca="false">IF(D333&gt;=hwind,vxw,0)</f>
        <v>0</v>
      </c>
      <c r="Q333" s="71" t="n">
        <f aca="false">IF(D333&gt;=hwind,vyw,0)</f>
        <v>0</v>
      </c>
      <c r="R333" s="70" t="n">
        <f aca="false">-const*$M333*$K333*(G333-P333)</f>
        <v>-0.904476772074196</v>
      </c>
      <c r="S333" s="70" t="n">
        <f aca="false">-const*$M333*$K333*(H333-Q333)</f>
        <v>-11.4012072386039</v>
      </c>
      <c r="T333" s="70" t="n">
        <f aca="false">-const*$M333*$K333*I333</f>
        <v>7.2774324164468</v>
      </c>
      <c r="U333" s="72" t="n">
        <f aca="false">omega*EXP(-A333/tau)*30/PI()</f>
        <v>1843.5084683631</v>
      </c>
      <c r="V333" s="70" t="n">
        <f aca="false">const*($O333/omega)*K333*(wy*I333-wz*(H333-Q333))</f>
        <v>2.69524127038685</v>
      </c>
      <c r="W333" s="70" t="n">
        <f aca="false">const*($O333/omega)*K333*(wz*(G333-P333)-wx*I333)</f>
        <v>4.31982290106429</v>
      </c>
      <c r="X333" s="70" t="n">
        <f aca="false">const*($O333/omega)*K333*(wx*(H333-Q333)-wy*(G333-P333))</f>
        <v>7.10263954310121</v>
      </c>
      <c r="Y333" s="70" t="n">
        <f aca="false">R333+V333</f>
        <v>1.79076449831265</v>
      </c>
      <c r="Z333" s="70" t="n">
        <f aca="false">S333+W333</f>
        <v>-7.0813843375396</v>
      </c>
      <c r="AA333" s="70" t="n">
        <f aca="false">T333+X333-32.174</f>
        <v>-17.793928040452</v>
      </c>
      <c r="AB333" s="0" t="n">
        <f aca="false">IF(($D333-height)*($D334-height)&lt;0,1,0)</f>
        <v>0</v>
      </c>
    </row>
    <row r="334" customFormat="false" ht="12.75" hidden="false" customHeight="false" outlineLevel="0" collapsed="false">
      <c r="A334" s="0" t="n">
        <f aca="false">A333+dt</f>
        <v>3.01999999999998</v>
      </c>
      <c r="B334" s="70" t="n">
        <f aca="false">B333+G333*dt+0.5*Y333*dt*dt</f>
        <v>9.18794855458391</v>
      </c>
      <c r="C334" s="70" t="n">
        <f aca="false">C333+H333*dt+0.5*Z333*dt*dt</f>
        <v>241.739368524346</v>
      </c>
      <c r="D334" s="70" t="n">
        <f aca="false">D333+I333*dt+0.5*AA333*dt*dt</f>
        <v>-27.6940205323396</v>
      </c>
      <c r="E334" s="1" t="n">
        <f aca="false">SQRT(B334^2+C334^2)</f>
        <v>241.913911739674</v>
      </c>
      <c r="F334" s="1" t="n">
        <f aca="false">ATAN2(C334,B334)*180/PI()</f>
        <v>2.17663099898301</v>
      </c>
      <c r="G334" s="69" t="n">
        <f aca="false">G333+Y333*dt</f>
        <v>5.64427434339331</v>
      </c>
      <c r="H334" s="69" t="n">
        <f aca="false">H333+Z333*dt</f>
        <v>70.8512647655067</v>
      </c>
      <c r="I334" s="69" t="n">
        <f aca="false">I333+AA333*dt</f>
        <v>-45.4477623007664</v>
      </c>
      <c r="J334" s="1" t="n">
        <f aca="false">SQRT(G334^2+H334^2+I334^2)</f>
        <v>84.3638468177121</v>
      </c>
      <c r="K334" s="1" t="n">
        <f aca="false">IF(D334&gt;=hwind,SQRT((G334-vxw)^2+(H334-vyw)^2+I334^2),J334)</f>
        <v>84.3638468177121</v>
      </c>
      <c r="L334" s="1" t="n">
        <f aca="false">J334/1.467</f>
        <v>57.5077347087335</v>
      </c>
      <c r="M334" s="70" t="n">
        <f aca="false">cd0+cdspin*(spin/1000)*EXP(-A334/(tau*146.7/K334))</f>
        <v>0.354637301762617</v>
      </c>
      <c r="N334" s="71" t="n">
        <f aca="false">(romega/K334)*EXP(-A334/(tau*146.7/K334))</f>
        <v>0.276977465193949</v>
      </c>
      <c r="O334" s="71" t="n">
        <f aca="false">cl2_*N334/(cl0+cl1_*N334)</f>
        <v>0.252373642950447</v>
      </c>
      <c r="P334" s="71" t="n">
        <f aca="false">IF(D334&gt;=hwind,vxw,0)</f>
        <v>0</v>
      </c>
      <c r="Q334" s="71" t="n">
        <f aca="false">IF(D334&gt;=hwind,vyw,0)</f>
        <v>0</v>
      </c>
      <c r="R334" s="70" t="n">
        <f aca="false">-const*$M334*$K334*(G334-P334)</f>
        <v>-0.90775759755356</v>
      </c>
      <c r="S334" s="70" t="n">
        <f aca="false">-const*$M334*$K334*(H334-Q334)</f>
        <v>-11.3948702657322</v>
      </c>
      <c r="T334" s="70" t="n">
        <f aca="false">-const*$M334*$K334*I334</f>
        <v>7.3092746756045</v>
      </c>
      <c r="U334" s="72" t="n">
        <f aca="false">omega*EXP(-A334/tau)*30/PI()</f>
        <v>1843.50662485555</v>
      </c>
      <c r="V334" s="70" t="n">
        <f aca="false">const*($O334/omega)*K334*(wy*I334-wz*(H334-Q334))</f>
        <v>2.68915520406686</v>
      </c>
      <c r="W334" s="70" t="n">
        <f aca="false">const*($O334/omega)*K334*(wz*(G334-P334)-wx*I334)</f>
        <v>4.33801999607844</v>
      </c>
      <c r="X334" s="70" t="n">
        <f aca="false">const*($O334/omega)*K334*(wx*(H334-Q334)-wy*(G334-P334))</f>
        <v>7.09677477384831</v>
      </c>
      <c r="Y334" s="70" t="n">
        <f aca="false">R334+V334</f>
        <v>1.7813976065133</v>
      </c>
      <c r="Z334" s="70" t="n">
        <f aca="false">S334+W334</f>
        <v>-7.05685026965376</v>
      </c>
      <c r="AA334" s="70" t="n">
        <f aca="false">T334+X334-32.174</f>
        <v>-17.7679505505472</v>
      </c>
      <c r="AB334" s="0" t="n">
        <f aca="false">IF(($D334-height)*($D335-height)&lt;0,1,0)</f>
        <v>0</v>
      </c>
    </row>
    <row r="335" customFormat="false" ht="12.75" hidden="false" customHeight="false" outlineLevel="0" collapsed="false">
      <c r="A335" s="0" t="n">
        <f aca="false">A334+dt</f>
        <v>3.02999999999998</v>
      </c>
      <c r="B335" s="70" t="n">
        <f aca="false">B334+G334*dt+0.5*Y334*dt*dt</f>
        <v>9.24448036789817</v>
      </c>
      <c r="C335" s="70" t="n">
        <f aca="false">C334+H334*dt+0.5*Z334*dt*dt</f>
        <v>242.447528329487</v>
      </c>
      <c r="D335" s="70" t="n">
        <f aca="false">D334+I334*dt+0.5*AA334*dt*dt</f>
        <v>-28.1493865528748</v>
      </c>
      <c r="E335" s="1" t="n">
        <f aca="false">SQRT(B335^2+C335^2)</f>
        <v>242.623709497547</v>
      </c>
      <c r="F335" s="1" t="n">
        <f aca="false">ATAN2(C335,B335)*180/PI()</f>
        <v>2.18361986858036</v>
      </c>
      <c r="G335" s="69" t="n">
        <f aca="false">G334+Y334*dt</f>
        <v>5.66208831945845</v>
      </c>
      <c r="H335" s="69" t="n">
        <f aca="false">H334+Z334*dt</f>
        <v>70.7806962628102</v>
      </c>
      <c r="I335" s="69" t="n">
        <f aca="false">I334+AA334*dt</f>
        <v>-45.6254418062719</v>
      </c>
      <c r="J335" s="1" t="n">
        <f aca="false">SQRT(G335^2+H335^2+I335^2)</f>
        <v>84.4017010942495</v>
      </c>
      <c r="K335" s="1" t="n">
        <f aca="false">IF(D335&gt;=hwind,SQRT((G335-vxw)^2+(H335-vyw)^2+I335^2),J335)</f>
        <v>84.4017010942495</v>
      </c>
      <c r="L335" s="1" t="n">
        <f aca="false">J335/1.467</f>
        <v>57.5335385782205</v>
      </c>
      <c r="M335" s="70" t="n">
        <f aca="false">cd0+cdspin*(spin/1000)*EXP(-A335/(tau*146.7/K335))</f>
        <v>0.354637266592708</v>
      </c>
      <c r="N335" s="71" t="n">
        <f aca="false">(romega/K335)*EXP(-A335/(tau*146.7/K335))</f>
        <v>0.276853059570085</v>
      </c>
      <c r="O335" s="71" t="n">
        <f aca="false">cl2_*N335/(cl0+cl1_*N335)</f>
        <v>0.252319866488644</v>
      </c>
      <c r="P335" s="71" t="n">
        <f aca="false">IF(D335&gt;=hwind,vxw,0)</f>
        <v>0</v>
      </c>
      <c r="Q335" s="71" t="n">
        <f aca="false">IF(D335&gt;=hwind,vyw,0)</f>
        <v>0</v>
      </c>
      <c r="R335" s="70" t="n">
        <f aca="false">-const*$M335*$K335*(G335-P335)</f>
        <v>-0.911031092828029</v>
      </c>
      <c r="S335" s="70" t="n">
        <f aca="false">-const*$M335*$K335*(H335-Q335)</f>
        <v>-11.3886275574035</v>
      </c>
      <c r="T335" s="70" t="n">
        <f aca="false">-const*$M335*$K335*I335</f>
        <v>7.34114230727951</v>
      </c>
      <c r="U335" s="72" t="n">
        <f aca="false">omega*EXP(-A335/tau)*30/PI()</f>
        <v>1843.50478134985</v>
      </c>
      <c r="V335" s="70" t="n">
        <f aca="false">const*($O335/omega)*K335*(wy*I335-wz*(H335-Q335))</f>
        <v>2.68309061690827</v>
      </c>
      <c r="W335" s="70" t="n">
        <f aca="false">const*($O335/omega)*K335*(wz*(G335-P335)-wx*I335)</f>
        <v>4.35621594287836</v>
      </c>
      <c r="X335" s="70" t="n">
        <f aca="false">const*($O335/omega)*K335*(wx*(H335-Q335)-wy*(G335-P335))</f>
        <v>7.09095365966749</v>
      </c>
      <c r="Y335" s="70" t="n">
        <f aca="false">R335+V335</f>
        <v>1.77205952408024</v>
      </c>
      <c r="Z335" s="70" t="n">
        <f aca="false">S335+W335</f>
        <v>-7.03241161452511</v>
      </c>
      <c r="AA335" s="70" t="n">
        <f aca="false">T335+X335-32.174</f>
        <v>-17.741904033053</v>
      </c>
      <c r="AB335" s="0" t="n">
        <f aca="false">IF(($D335-height)*($D336-height)&lt;0,1,0)</f>
        <v>0</v>
      </c>
    </row>
    <row r="336" customFormat="false" ht="12.75" hidden="false" customHeight="false" outlineLevel="0" collapsed="false">
      <c r="A336" s="0" t="n">
        <f aca="false">A335+dt</f>
        <v>3.03999999999998</v>
      </c>
      <c r="B336" s="70" t="n">
        <f aca="false">B335+G335*dt+0.5*Y335*dt*dt</f>
        <v>9.30118985406896</v>
      </c>
      <c r="C336" s="70" t="n">
        <f aca="false">C335+H335*dt+0.5*Z335*dt*dt</f>
        <v>243.154983671534</v>
      </c>
      <c r="D336" s="70" t="n">
        <f aca="false">D335+I335*dt+0.5*AA335*dt*dt</f>
        <v>-28.6065280661392</v>
      </c>
      <c r="E336" s="1" t="n">
        <f aca="false">SQRT(B336^2+C336^2)</f>
        <v>243.332813687356</v>
      </c>
      <c r="F336" s="1" t="n">
        <f aca="false">ATAN2(C336,B336)*180/PI()</f>
        <v>2.19061611038228</v>
      </c>
      <c r="G336" s="69" t="n">
        <f aca="false">G335+Y335*dt</f>
        <v>5.67980891469925</v>
      </c>
      <c r="H336" s="69" t="n">
        <f aca="false">H335+Z335*dt</f>
        <v>70.7103721466649</v>
      </c>
      <c r="I336" s="69" t="n">
        <f aca="false">I335+AA335*dt</f>
        <v>-45.8028608466024</v>
      </c>
      <c r="J336" s="1" t="n">
        <f aca="false">SQRT(G336^2+H336^2+I336^2)</f>
        <v>84.4400320947391</v>
      </c>
      <c r="K336" s="1" t="n">
        <f aca="false">IF(D336&gt;=hwind,SQRT((G336-vxw)^2+(H336-vyw)^2+I336^2),J336)</f>
        <v>84.4400320947391</v>
      </c>
      <c r="L336" s="1" t="n">
        <f aca="false">J336/1.467</f>
        <v>57.5596674129101</v>
      </c>
      <c r="M336" s="70" t="n">
        <f aca="false">cd0+cdspin*(spin/1000)*EXP(-A336/(tau*146.7/K336))</f>
        <v>0.354637231341851</v>
      </c>
      <c r="N336" s="71" t="n">
        <f aca="false">(romega/K336)*EXP(-A336/(tau*146.7/K336))</f>
        <v>0.276727202741882</v>
      </c>
      <c r="O336" s="71" t="n">
        <f aca="false">cl2_*N336/(cl0+cl1_*N336)</f>
        <v>0.252265436864935</v>
      </c>
      <c r="P336" s="71" t="n">
        <f aca="false">IF(D336&gt;=hwind,vxw,0)</f>
        <v>0</v>
      </c>
      <c r="Q336" s="71" t="n">
        <f aca="false">IF(D336&gt;=hwind,vyw,0)</f>
        <v>0</v>
      </c>
      <c r="R336" s="70" t="n">
        <f aca="false">-const*$M336*$K336*(G336-P336)</f>
        <v>-0.914297288425922</v>
      </c>
      <c r="S336" s="70" t="n">
        <f aca="false">-const*$M336*$K336*(H336-Q336)</f>
        <v>-11.3824782643602</v>
      </c>
      <c r="T336" s="70" t="n">
        <f aca="false">-const*$M336*$K336*I336</f>
        <v>7.37303527339103</v>
      </c>
      <c r="U336" s="72" t="n">
        <f aca="false">omega*EXP(-A336/tau)*30/PI()</f>
        <v>1843.50293784599</v>
      </c>
      <c r="V336" s="70" t="n">
        <f aca="false">const*($O336/omega)*K336*(wy*I336-wz*(H336-Q336))</f>
        <v>2.67704734916603</v>
      </c>
      <c r="W336" s="70" t="n">
        <f aca="false">const*($O336/omega)*K336*(wz*(G336-P336)-wx*I336)</f>
        <v>4.37441066234468</v>
      </c>
      <c r="X336" s="70" t="n">
        <f aca="false">const*($O336/omega)*K336*(wx*(H336-Q336)-wy*(G336-P336))</f>
        <v>7.08517584398157</v>
      </c>
      <c r="Y336" s="70" t="n">
        <f aca="false">R336+V336</f>
        <v>1.76275006074011</v>
      </c>
      <c r="Z336" s="70" t="n">
        <f aca="false">S336+W336</f>
        <v>-7.00806760201553</v>
      </c>
      <c r="AA336" s="70" t="n">
        <f aca="false">T336+X336-32.174</f>
        <v>-17.7157888826274</v>
      </c>
      <c r="AB336" s="0" t="n">
        <f aca="false">IF(($D336-height)*($D337-height)&lt;0,1,0)</f>
        <v>0</v>
      </c>
    </row>
    <row r="337" customFormat="false" ht="12.75" hidden="false" customHeight="false" outlineLevel="0" collapsed="false">
      <c r="A337" s="0" t="n">
        <f aca="false">A336+dt</f>
        <v>3.04999999999998</v>
      </c>
      <c r="B337" s="70" t="n">
        <f aca="false">B336+G336*dt+0.5*Y336*dt*dt</f>
        <v>9.35807608071899</v>
      </c>
      <c r="C337" s="70" t="n">
        <f aca="false">C336+H336*dt+0.5*Z336*dt*dt</f>
        <v>243.861736989621</v>
      </c>
      <c r="D337" s="70" t="n">
        <f aca="false">D336+I336*dt+0.5*AA336*dt*dt</f>
        <v>-29.0654424640493</v>
      </c>
      <c r="E337" s="1" t="n">
        <f aca="false">SQRT(B337^2+C337^2)</f>
        <v>244.041226753857</v>
      </c>
      <c r="F337" s="1" t="n">
        <f aca="false">ATAN2(C337,B337)*180/PI()</f>
        <v>2.19761947917633</v>
      </c>
      <c r="G337" s="69" t="n">
        <f aca="false">G336+Y336*dt</f>
        <v>5.69743641530665</v>
      </c>
      <c r="H337" s="69" t="n">
        <f aca="false">H336+Z336*dt</f>
        <v>70.6402914706448</v>
      </c>
      <c r="I337" s="69" t="n">
        <f aca="false">I336+AA336*dt</f>
        <v>-45.9800187354287</v>
      </c>
      <c r="J337" s="1" t="n">
        <f aca="false">SQRT(G337^2+H337^2+I337^2)</f>
        <v>84.4788357144823</v>
      </c>
      <c r="K337" s="1" t="n">
        <f aca="false">IF(D337&gt;=hwind,SQRT((G337-vxw)^2+(H337-vyw)^2+I337^2),J337)</f>
        <v>84.4788357144823</v>
      </c>
      <c r="L337" s="1" t="n">
        <f aca="false">J337/1.467</f>
        <v>57.58611841478</v>
      </c>
      <c r="M337" s="70" t="n">
        <f aca="false">cd0+cdspin*(spin/1000)*EXP(-A337/(tau*146.7/K337))</f>
        <v>0.354637196009983</v>
      </c>
      <c r="N337" s="71" t="n">
        <f aca="false">(romega/K337)*EXP(-A337/(tau*146.7/K337))</f>
        <v>0.276599912254637</v>
      </c>
      <c r="O337" s="71" t="n">
        <f aca="false">cl2_*N337/(cl0+cl1_*N337)</f>
        <v>0.252210360754168</v>
      </c>
      <c r="P337" s="71" t="n">
        <f aca="false">IF(D337&gt;=hwind,vxw,0)</f>
        <v>0</v>
      </c>
      <c r="Q337" s="71" t="n">
        <f aca="false">IF(D337&gt;=hwind,vyw,0)</f>
        <v>0</v>
      </c>
      <c r="R337" s="70" t="n">
        <f aca="false">-const*$M337*$K337*(G337-P337)</f>
        <v>-0.917556213697683</v>
      </c>
      <c r="S337" s="70" t="n">
        <f aca="false">-const*$M337*$K337*(H337-Q337)</f>
        <v>-11.3764215432349</v>
      </c>
      <c r="T337" s="70" t="n">
        <f aca="false">-const*$M337*$K337*I337</f>
        <v>7.40495353020237</v>
      </c>
      <c r="U337" s="72" t="n">
        <f aca="false">omega*EXP(-A337/tau)*30/PI()</f>
        <v>1843.50109434397</v>
      </c>
      <c r="V337" s="70" t="n">
        <f aca="false">const*($O337/omega)*K337*(wy*I337-wz*(H337-Q337))</f>
        <v>2.67102524262118</v>
      </c>
      <c r="W337" s="70" t="n">
        <f aca="false">const*($O337/omega)*K337*(wz*(G337-P337)-wx*I337)</f>
        <v>4.39260407366626</v>
      </c>
      <c r="X337" s="70" t="n">
        <f aca="false">const*($O337/omega)*K337*(wx*(H337-Q337)-wy*(G337-P337))</f>
        <v>7.07944097272896</v>
      </c>
      <c r="Y337" s="70" t="n">
        <f aca="false">R337+V337</f>
        <v>1.7534690289235</v>
      </c>
      <c r="Z337" s="70" t="n">
        <f aca="false">S337+W337</f>
        <v>-6.98381746956865</v>
      </c>
      <c r="AA337" s="70" t="n">
        <f aca="false">T337+X337-32.174</f>
        <v>-17.6896054970687</v>
      </c>
      <c r="AB337" s="0" t="n">
        <f aca="false">IF(($D337-height)*($D338-height)&lt;0,1,0)</f>
        <v>0</v>
      </c>
    </row>
    <row r="338" customFormat="false" ht="12.75" hidden="false" customHeight="false" outlineLevel="0" collapsed="false">
      <c r="A338" s="0" t="n">
        <f aca="false">A337+dt</f>
        <v>3.05999999999998</v>
      </c>
      <c r="B338" s="70" t="n">
        <f aca="false">B337+G337*dt+0.5*Y337*dt*dt</f>
        <v>9.4151381183235</v>
      </c>
      <c r="C338" s="70" t="n">
        <f aca="false">C337+H337*dt+0.5*Z337*dt*dt</f>
        <v>244.567790713454</v>
      </c>
      <c r="D338" s="70" t="n">
        <f aca="false">D337+I337*dt+0.5*AA337*dt*dt</f>
        <v>-29.5261271316784</v>
      </c>
      <c r="E338" s="1" t="n">
        <f aca="false">SQRT(B338^2+C338^2)</f>
        <v>244.748951132067</v>
      </c>
      <c r="F338" s="1" t="n">
        <f aca="false">ATAN2(C338,B338)*180/PI()</f>
        <v>2.20462973318557</v>
      </c>
      <c r="G338" s="69" t="n">
        <f aca="false">G337+Y337*dt</f>
        <v>5.71497110559588</v>
      </c>
      <c r="H338" s="69" t="n">
        <f aca="false">H337+Z337*dt</f>
        <v>70.5704532959491</v>
      </c>
      <c r="I338" s="69" t="n">
        <f aca="false">I337+AA337*dt</f>
        <v>-46.1569147903994</v>
      </c>
      <c r="J338" s="1" t="n">
        <f aca="false">SQRT(G338^2+H338^2+I338^2)</f>
        <v>84.5181078592139</v>
      </c>
      <c r="K338" s="1" t="n">
        <f aca="false">IF(D338&gt;=hwind,SQRT((G338-vxw)^2+(H338-vyw)^2+I338^2),J338)</f>
        <v>84.5181078592139</v>
      </c>
      <c r="L338" s="1" t="n">
        <f aca="false">J338/1.467</f>
        <v>57.6128887929202</v>
      </c>
      <c r="M338" s="70" t="n">
        <f aca="false">cd0+cdspin*(spin/1000)*EXP(-A338/(tau*146.7/K338))</f>
        <v>0.354637160597043</v>
      </c>
      <c r="N338" s="71" t="n">
        <f aca="false">(romega/K338)*EXP(-A338/(tau*146.7/K338))</f>
        <v>0.276471205611028</v>
      </c>
      <c r="O338" s="71" t="n">
        <f aca="false">cl2_*N338/(cl0+cl1_*N338)</f>
        <v>0.252154644815897</v>
      </c>
      <c r="P338" s="71" t="n">
        <f aca="false">IF(D338&gt;=hwind,vxw,0)</f>
        <v>0</v>
      </c>
      <c r="Q338" s="71" t="n">
        <f aca="false">IF(D338&gt;=hwind,vyw,0)</f>
        <v>0</v>
      </c>
      <c r="R338" s="70" t="n">
        <f aca="false">-const*$M338*$K338*(G338-P338)</f>
        <v>-0.920807896832925</v>
      </c>
      <c r="S338" s="70" t="n">
        <f aca="false">-const*$M338*$K338*(H338-Q338)</f>
        <v>-11.3704565565277</v>
      </c>
      <c r="T338" s="70" t="n">
        <f aca="false">-const*$M338*$K338*I338</f>
        <v>7.4368970283731</v>
      </c>
      <c r="U338" s="72" t="n">
        <f aca="false">omega*EXP(-A338/tau)*30/PI()</f>
        <v>1843.4992508438</v>
      </c>
      <c r="V338" s="70" t="n">
        <f aca="false">const*($O338/omega)*K338*(wy*I338-wz*(H338-Q338))</f>
        <v>2.66502414057488</v>
      </c>
      <c r="W338" s="70" t="n">
        <f aca="false">const*($O338/omega)*K338*(wz*(G338-P338)-wx*I338)</f>
        <v>4.41079609436232</v>
      </c>
      <c r="X338" s="70" t="n">
        <f aca="false">const*($O338/omega)*K338*(wx*(H338-Q338)-wy*(G338-P338))</f>
        <v>7.07374869435953</v>
      </c>
      <c r="Y338" s="70" t="n">
        <f aca="false">R338+V338</f>
        <v>1.74421624374195</v>
      </c>
      <c r="Z338" s="70" t="n">
        <f aca="false">S338+W338</f>
        <v>-6.95966046216537</v>
      </c>
      <c r="AA338" s="70" t="n">
        <f aca="false">T338+X338-32.174</f>
        <v>-17.6633542772674</v>
      </c>
      <c r="AB338" s="0" t="n">
        <f aca="false">IF(($D338-height)*($D339-height)&lt;0,1,0)</f>
        <v>0</v>
      </c>
    </row>
    <row r="339" customFormat="false" ht="12.75" hidden="false" customHeight="false" outlineLevel="0" collapsed="false">
      <c r="A339" s="0" t="n">
        <f aca="false">A338+dt</f>
        <v>3.06999999999998</v>
      </c>
      <c r="B339" s="70" t="n">
        <f aca="false">B338+G338*dt+0.5*Y338*dt*dt</f>
        <v>9.47237504019165</v>
      </c>
      <c r="C339" s="70" t="n">
        <f aca="false">C338+H338*dt+0.5*Z338*dt*dt</f>
        <v>245.27314726339</v>
      </c>
      <c r="D339" s="70" t="n">
        <f aca="false">D338+I338*dt+0.5*AA338*dt*dt</f>
        <v>-29.9885794472963</v>
      </c>
      <c r="E339" s="1" t="n">
        <f aca="false">SQRT(B339^2+C339^2)</f>
        <v>245.455989247341</v>
      </c>
      <c r="F339" s="1" t="n">
        <f aca="false">ATAN2(C339,B339)*180/PI()</f>
        <v>2.21164663400787</v>
      </c>
      <c r="G339" s="69" t="n">
        <f aca="false">G338+Y338*dt</f>
        <v>5.7324132680333</v>
      </c>
      <c r="H339" s="69" t="n">
        <f aca="false">H338+Z338*dt</f>
        <v>70.5008566913274</v>
      </c>
      <c r="I339" s="69" t="n">
        <f aca="false">I338+AA338*dt</f>
        <v>-46.333548333172</v>
      </c>
      <c r="J339" s="1" t="n">
        <f aca="false">SQRT(G339^2+H339^2+I339^2)</f>
        <v>84.5578444452613</v>
      </c>
      <c r="K339" s="1" t="n">
        <f aca="false">IF(D339&gt;=hwind,SQRT((G339-vxw)^2+(H339-vyw)^2+I339^2),J339)</f>
        <v>84.5578444452613</v>
      </c>
      <c r="L339" s="1" t="n">
        <f aca="false">J339/1.467</f>
        <v>57.6399757636409</v>
      </c>
      <c r="M339" s="70" t="n">
        <f aca="false">cd0+cdspin*(spin/1000)*EXP(-A339/(tau*146.7/K339))</f>
        <v>0.354637125102974</v>
      </c>
      <c r="N339" s="71" t="n">
        <f aca="false">(romega/K339)*EXP(-A339/(tau*146.7/K339))</f>
        <v>0.276341100269114</v>
      </c>
      <c r="O339" s="71" t="n">
        <f aca="false">cl2_*N339/(cl0+cl1_*N339)</f>
        <v>0.25209829569386</v>
      </c>
      <c r="P339" s="71" t="n">
        <f aca="false">IF(D339&gt;=hwind,vxw,0)</f>
        <v>0</v>
      </c>
      <c r="Q339" s="71" t="n">
        <f aca="false">IF(D339&gt;=hwind,vyw,0)</f>
        <v>0</v>
      </c>
      <c r="R339" s="70" t="n">
        <f aca="false">-const*$M339*$K339*(G339-P339)</f>
        <v>-0.924052364877344</v>
      </c>
      <c r="S339" s="70" t="n">
        <f aca="false">-const*$M339*$K339*(H339-Q339)</f>
        <v>-11.3645824725841</v>
      </c>
      <c r="T339" s="70" t="n">
        <f aca="false">-const*$M339*$K339*I339</f>
        <v>7.46886571301154</v>
      </c>
      <c r="U339" s="72" t="n">
        <f aca="false">omega*EXP(-A339/tau)*30/PI()</f>
        <v>1843.49740734547</v>
      </c>
      <c r="V339" s="70" t="n">
        <f aca="false">const*($O339/omega)*K339*(wy*I339-wz*(H339-Q339))</f>
        <v>2.65904388784243</v>
      </c>
      <c r="W339" s="70" t="n">
        <f aca="false">const*($O339/omega)*K339*(wz*(G339-P339)-wx*I339)</f>
        <v>4.42898664030479</v>
      </c>
      <c r="X339" s="70" t="n">
        <f aca="false">const*($O339/omega)*K339*(wx*(H339-Q339)-wy*(G339-P339))</f>
        <v>7.06809865983045</v>
      </c>
      <c r="Y339" s="70" t="n">
        <f aca="false">R339+V339</f>
        <v>1.73499152296509</v>
      </c>
      <c r="Z339" s="70" t="n">
        <f aca="false">S339+W339</f>
        <v>-6.93559583227932</v>
      </c>
      <c r="AA339" s="70" t="n">
        <f aca="false">T339+X339-32.174</f>
        <v>-17.637035627158</v>
      </c>
      <c r="AB339" s="0" t="n">
        <f aca="false">IF(($D339-height)*($D340-height)&lt;0,1,0)</f>
        <v>0</v>
      </c>
    </row>
    <row r="340" customFormat="false" ht="12.75" hidden="false" customHeight="false" outlineLevel="0" collapsed="false">
      <c r="A340" s="0" t="n">
        <f aca="false">A339+dt</f>
        <v>3.07999999999998</v>
      </c>
      <c r="B340" s="70" t="n">
        <f aca="false">B339+G339*dt+0.5*Y339*dt*dt</f>
        <v>9.52978592244813</v>
      </c>
      <c r="C340" s="70" t="n">
        <f aca="false">C339+H339*dt+0.5*Z339*dt*dt</f>
        <v>245.977809050512</v>
      </c>
      <c r="D340" s="70" t="n">
        <f aca="false">D339+I339*dt+0.5*AA339*dt*dt</f>
        <v>-30.4527967824094</v>
      </c>
      <c r="E340" s="1" t="n">
        <f aca="false">SQRT(B340^2+C340^2)</f>
        <v>246.162343515449</v>
      </c>
      <c r="F340" s="1" t="n">
        <f aca="false">ATAN2(C340,B340)*180/PI()</f>
        <v>2.21866994655643</v>
      </c>
      <c r="G340" s="69" t="n">
        <f aca="false">G339+Y339*dt</f>
        <v>5.74976318326296</v>
      </c>
      <c r="H340" s="69" t="n">
        <f aca="false">H339+Z339*dt</f>
        <v>70.4315007330047</v>
      </c>
      <c r="I340" s="69" t="n">
        <f aca="false">I339+AA339*dt</f>
        <v>-46.5099186894436</v>
      </c>
      <c r="J340" s="1" t="n">
        <f aca="false">SQRT(G340^2+H340^2+I340^2)</f>
        <v>84.5980413997009</v>
      </c>
      <c r="K340" s="1" t="n">
        <f aca="false">IF(D340&gt;=hwind,SQRT((G340-vxw)^2+(H340-vyw)^2+I340^2),J340)</f>
        <v>84.5980413997009</v>
      </c>
      <c r="L340" s="1" t="n">
        <f aca="false">J340/1.467</f>
        <v>57.66737655058</v>
      </c>
      <c r="M340" s="70" t="n">
        <f aca="false">cd0+cdspin*(spin/1000)*EXP(-A340/(tau*146.7/K340))</f>
        <v>0.354637089527727</v>
      </c>
      <c r="N340" s="71" t="n">
        <f aca="false">(romega/K340)*EXP(-A340/(tau*146.7/K340))</f>
        <v>0.27620961364036</v>
      </c>
      <c r="O340" s="71" t="n">
        <f aca="false">cl2_*N340/(cl0+cl1_*N340)</f>
        <v>0.252041320015475</v>
      </c>
      <c r="P340" s="71" t="n">
        <f aca="false">IF(D340&gt;=hwind,vxw,0)</f>
        <v>0</v>
      </c>
      <c r="Q340" s="71" t="n">
        <f aca="false">IF(D340&gt;=hwind,vyw,0)</f>
        <v>0</v>
      </c>
      <c r="R340" s="70" t="n">
        <f aca="false">-const*$M340*$K340*(G340-P340)</f>
        <v>-0.927289643749541</v>
      </c>
      <c r="S340" s="70" t="n">
        <f aca="false">-const*$M340*$K340*(H340-Q340)</f>
        <v>-11.3587984655727</v>
      </c>
      <c r="T340" s="70" t="n">
        <f aca="false">-const*$M340*$K340*I340</f>
        <v>7.50085952372726</v>
      </c>
      <c r="U340" s="72" t="n">
        <f aca="false">omega*EXP(-A340/tau)*30/PI()</f>
        <v>1843.49556384899</v>
      </c>
      <c r="V340" s="70" t="n">
        <f aca="false">const*($O340/omega)*K340*(wy*I340-wz*(H340-Q340))</f>
        <v>2.65308433074719</v>
      </c>
      <c r="W340" s="70" t="n">
        <f aca="false">const*($O340/omega)*K340*(wz*(G340-P340)-wx*I340)</f>
        <v>4.44717562574063</v>
      </c>
      <c r="X340" s="70" t="n">
        <f aca="false">const*($O340/omega)*K340*(wx*(H340-Q340)-wy*(G340-P340))</f>
        <v>7.06249052260175</v>
      </c>
      <c r="Y340" s="70" t="n">
        <f aca="false">R340+V340</f>
        <v>1.72579468699765</v>
      </c>
      <c r="Z340" s="70" t="n">
        <f aca="false">S340+W340</f>
        <v>-6.91162283983203</v>
      </c>
      <c r="AA340" s="70" t="n">
        <f aca="false">T340+X340-32.174</f>
        <v>-17.610649953671</v>
      </c>
      <c r="AB340" s="0" t="n">
        <f aca="false">IF(($D340-height)*($D341-height)&lt;0,1,0)</f>
        <v>0</v>
      </c>
    </row>
    <row r="341" customFormat="false" ht="12.75" hidden="false" customHeight="false" outlineLevel="0" collapsed="false">
      <c r="A341" s="0" t="n">
        <f aca="false">A340+dt</f>
        <v>3.08999999999998</v>
      </c>
      <c r="B341" s="70" t="n">
        <f aca="false">B340+G340*dt+0.5*Y340*dt*dt</f>
        <v>9.58736984401511</v>
      </c>
      <c r="C341" s="70" t="n">
        <f aca="false">C340+H340*dt+0.5*Z340*dt*dt</f>
        <v>246.6817784767</v>
      </c>
      <c r="D341" s="70" t="n">
        <f aca="false">D340+I340*dt+0.5*AA340*dt*dt</f>
        <v>-30.9187765018015</v>
      </c>
      <c r="E341" s="1" t="n">
        <f aca="false">SQRT(B341^2+C341^2)</f>
        <v>246.868016342647</v>
      </c>
      <c r="F341" s="1" t="n">
        <f aca="false">ATAN2(C341,B341)*180/PI()</f>
        <v>2.22569943900164</v>
      </c>
      <c r="G341" s="69" t="n">
        <f aca="false">G340+Y340*dt</f>
        <v>5.76702113013293</v>
      </c>
      <c r="H341" s="69" t="n">
        <f aca="false">H340+Z340*dt</f>
        <v>70.3623845046063</v>
      </c>
      <c r="I341" s="69" t="n">
        <f aca="false">I340+AA340*dt</f>
        <v>-46.6860251889803</v>
      </c>
      <c r="J341" s="1" t="n">
        <f aca="false">SQRT(G341^2+H341^2+I341^2)</f>
        <v>84.6386946605131</v>
      </c>
      <c r="K341" s="1" t="n">
        <f aca="false">IF(D341&gt;=hwind,SQRT((G341-vxw)^2+(H341-vyw)^2+I341^2),J341)</f>
        <v>84.6386946605131</v>
      </c>
      <c r="L341" s="1" t="n">
        <f aca="false">J341/1.467</f>
        <v>57.6950883848078</v>
      </c>
      <c r="M341" s="70" t="n">
        <f aca="false">cd0+cdspin*(spin/1000)*EXP(-A341/(tau*146.7/K341))</f>
        <v>0.354637053871255</v>
      </c>
      <c r="N341" s="71" t="n">
        <f aca="false">(romega/K341)*EXP(-A341/(tau*146.7/K341))</f>
        <v>0.276076763087707</v>
      </c>
      <c r="O341" s="71" t="n">
        <f aca="false">cl2_*N341/(cl0+cl1_*N341)</f>
        <v>0.25198372439134</v>
      </c>
      <c r="P341" s="71" t="n">
        <f aca="false">IF(D341&gt;=hwind,vxw,0)</f>
        <v>0</v>
      </c>
      <c r="Q341" s="71" t="n">
        <f aca="false">IF(D341&gt;=hwind,vyw,0)</f>
        <v>0</v>
      </c>
      <c r="R341" s="70" t="n">
        <f aca="false">-const*$M341*$K341*(G341-P341)</f>
        <v>-0.930519758257712</v>
      </c>
      <c r="S341" s="70" t="n">
        <f aca="false">-const*$M341*$K341*(H341-Q341)</f>
        <v>-11.3531037154624</v>
      </c>
      <c r="T341" s="70" t="n">
        <f aca="false">-const*$M341*$K341*I341</f>
        <v>7.53287839468382</v>
      </c>
      <c r="U341" s="72" t="n">
        <f aca="false">omega*EXP(-A341/tau)*30/PI()</f>
        <v>1843.49372035434</v>
      </c>
      <c r="V341" s="70" t="n">
        <f aca="false">const*($O341/omega)*K341*(wy*I341-wz*(H341-Q341))</f>
        <v>2.64714531711424</v>
      </c>
      <c r="W341" s="70" t="n">
        <f aca="false">const*($O341/omega)*K341*(wz*(G341-P341)-wx*I341)</f>
        <v>4.46536296331426</v>
      </c>
      <c r="X341" s="70" t="n">
        <f aca="false">const*($O341/omega)*K341*(wx*(H341-Q341)-wy*(G341-P341))</f>
        <v>7.05692393863168</v>
      </c>
      <c r="Y341" s="70" t="n">
        <f aca="false">R341+V341</f>
        <v>1.71662555885653</v>
      </c>
      <c r="Z341" s="70" t="n">
        <f aca="false">S341+W341</f>
        <v>-6.88774075214816</v>
      </c>
      <c r="AA341" s="70" t="n">
        <f aca="false">T341+X341-32.174</f>
        <v>-17.5841976666845</v>
      </c>
      <c r="AB341" s="0" t="n">
        <f aca="false">IF(($D341-height)*($D342-height)&lt;0,1,0)</f>
        <v>0</v>
      </c>
    </row>
    <row r="342" customFormat="false" ht="12.75" hidden="false" customHeight="false" outlineLevel="0" collapsed="false">
      <c r="A342" s="0" t="n">
        <f aca="false">A341+dt</f>
        <v>3.09999999999998</v>
      </c>
      <c r="B342" s="70" t="n">
        <f aca="false">B341+G341*dt+0.5*Y341*dt*dt</f>
        <v>9.64512588659438</v>
      </c>
      <c r="C342" s="70" t="n">
        <f aca="false">C341+H341*dt+0.5*Z341*dt*dt</f>
        <v>247.385057934708</v>
      </c>
      <c r="D342" s="70" t="n">
        <f aca="false">D341+I341*dt+0.5*AA341*dt*dt</f>
        <v>-31.3865159635746</v>
      </c>
      <c r="E342" s="1" t="n">
        <f aca="false">SQRT(B342^2+C342^2)</f>
        <v>247.573010125755</v>
      </c>
      <c r="F342" s="1" t="n">
        <f aca="false">ATAN2(C342,B342)*180/PI()</f>
        <v>2.23273488271413</v>
      </c>
      <c r="G342" s="69" t="n">
        <f aca="false">G341+Y341*dt</f>
        <v>5.7841873857215</v>
      </c>
      <c r="H342" s="69" t="n">
        <f aca="false">H341+Z341*dt</f>
        <v>70.2935070970849</v>
      </c>
      <c r="I342" s="69" t="n">
        <f aca="false">I341+AA341*dt</f>
        <v>-46.8618671656472</v>
      </c>
      <c r="J342" s="1" t="n">
        <f aca="false">SQRT(G342^2+H342^2+I342^2)</f>
        <v>84.6798001767353</v>
      </c>
      <c r="K342" s="1" t="n">
        <f aca="false">IF(D342&gt;=hwind,SQRT((G342-vxw)^2+(H342-vyw)^2+I342^2),J342)</f>
        <v>84.6798001767353</v>
      </c>
      <c r="L342" s="1" t="n">
        <f aca="false">J342/1.467</f>
        <v>57.723108504932</v>
      </c>
      <c r="M342" s="70" t="n">
        <f aca="false">cd0+cdspin*(spin/1000)*EXP(-A342/(tau*146.7/K342))</f>
        <v>0.354637018133517</v>
      </c>
      <c r="N342" s="71" t="n">
        <f aca="false">(romega/K342)*EXP(-A342/(tau*146.7/K342))</f>
        <v>0.275942565923672</v>
      </c>
      <c r="O342" s="71" t="n">
        <f aca="false">cl2_*N342/(cl0+cl1_*N342)</f>
        <v>0.251925515414738</v>
      </c>
      <c r="P342" s="71" t="n">
        <f aca="false">IF(D342&gt;=hwind,vxw,0)</f>
        <v>0</v>
      </c>
      <c r="Q342" s="71" t="n">
        <f aca="false">IF(D342&gt;=hwind,vyw,0)</f>
        <v>0</v>
      </c>
      <c r="R342" s="70" t="n">
        <f aca="false">-const*$M342*$K342*(G342-P342)</f>
        <v>-0.933742732116239</v>
      </c>
      <c r="S342" s="70" t="n">
        <f aca="false">-const*$M342*$K342*(H342-Q342)</f>
        <v>-11.3474974080006</v>
      </c>
      <c r="T342" s="70" t="n">
        <f aca="false">-const*$M342*$K342*I342</f>
        <v>7.56492225465161</v>
      </c>
      <c r="U342" s="72" t="n">
        <f aca="false">omega*EXP(-A342/tau)*30/PI()</f>
        <v>1843.49187686154</v>
      </c>
      <c r="V342" s="70" t="n">
        <f aca="false">const*($O342/omega)*K342*(wy*I342-wz*(H342-Q342))</f>
        <v>2.64122669626416</v>
      </c>
      <c r="W342" s="70" t="n">
        <f aca="false">const*($O342/omega)*K342*(wz*(G342-P342)-wx*I342)</f>
        <v>4.48354856409013</v>
      </c>
      <c r="X342" s="70" t="n">
        <f aca="false">const*($O342/omega)*K342*(wx*(H342-Q342)-wy*(G342-P342))</f>
        <v>7.05139856637193</v>
      </c>
      <c r="Y342" s="70" t="n">
        <f aca="false">R342+V342</f>
        <v>1.70748396414793</v>
      </c>
      <c r="Z342" s="70" t="n">
        <f aca="false">S342+W342</f>
        <v>-6.86394884391045</v>
      </c>
      <c r="AA342" s="70" t="n">
        <f aca="false">T342+X342-32.174</f>
        <v>-17.5576791789765</v>
      </c>
      <c r="AB342" s="0" t="n">
        <f aca="false">IF(($D342-height)*($D343-height)&lt;0,1,0)</f>
        <v>0</v>
      </c>
    </row>
    <row r="343" customFormat="false" ht="12.75" hidden="false" customHeight="false" outlineLevel="0" collapsed="false">
      <c r="A343" s="0" t="n">
        <f aca="false">A342+dt</f>
        <v>3.10999999999998</v>
      </c>
      <c r="B343" s="70" t="n">
        <f aca="false">B342+G342*dt+0.5*Y342*dt*dt</f>
        <v>9.70305313464981</v>
      </c>
      <c r="C343" s="70" t="n">
        <f aca="false">C342+H342*dt+0.5*Z342*dt*dt</f>
        <v>248.087649808237</v>
      </c>
      <c r="D343" s="70" t="n">
        <f aca="false">D342+I342*dt+0.5*AA342*dt*dt</f>
        <v>-31.8560125191901</v>
      </c>
      <c r="E343" s="1" t="n">
        <f aca="false">SQRT(B343^2+C343^2)</f>
        <v>248.277327252225</v>
      </c>
      <c r="F343" s="1" t="n">
        <f aca="false">ATAN2(C343,B343)*180/PI()</f>
        <v>2.23977605220905</v>
      </c>
      <c r="G343" s="69" t="n">
        <f aca="false">G342+Y342*dt</f>
        <v>5.80126222536298</v>
      </c>
      <c r="H343" s="69" t="n">
        <f aca="false">H342+Z342*dt</f>
        <v>70.2248676086458</v>
      </c>
      <c r="I343" s="69" t="n">
        <f aca="false">I342+AA342*dt</f>
        <v>-47.0374439574369</v>
      </c>
      <c r="J343" s="1" t="n">
        <f aca="false">SQRT(G343^2+H343^2+I343^2)</f>
        <v>84.7213539086119</v>
      </c>
      <c r="K343" s="1" t="n">
        <f aca="false">IF(D343&gt;=hwind,SQRT((G343-vxw)^2+(H343-vyw)^2+I343^2),J343)</f>
        <v>84.7213539086119</v>
      </c>
      <c r="L343" s="1" t="n">
        <f aca="false">J343/1.467</f>
        <v>57.7514341571997</v>
      </c>
      <c r="M343" s="70" t="n">
        <f aca="false">cd0+cdspin*(spin/1000)*EXP(-A343/(tau*146.7/K343))</f>
        <v>0.354636982314476</v>
      </c>
      <c r="N343" s="71" t="n">
        <f aca="false">(romega/K343)*EXP(-A343/(tau*146.7/K343))</f>
        <v>0.275807039408493</v>
      </c>
      <c r="O343" s="71" t="n">
        <f aca="false">cl2_*N343/(cl0+cl1_*N343)</f>
        <v>0.251866699661159</v>
      </c>
      <c r="P343" s="71" t="n">
        <f aca="false">IF(D343&gt;=hwind,vxw,0)</f>
        <v>0</v>
      </c>
      <c r="Q343" s="71" t="n">
        <f aca="false">IF(D343&gt;=hwind,vyw,0)</f>
        <v>0</v>
      </c>
      <c r="R343" s="70" t="n">
        <f aca="false">-const*$M343*$K343*(G343-P343)</f>
        <v>-0.936958587962162</v>
      </c>
      <c r="S343" s="70" t="n">
        <f aca="false">-const*$M343*$K343*(H343-Q343)</f>
        <v>-11.3419787346899</v>
      </c>
      <c r="T343" s="70" t="n">
        <f aca="false">-const*$M343*$K343*I343</f>
        <v>7.59699102706082</v>
      </c>
      <c r="U343" s="72" t="n">
        <f aca="false">omega*EXP(-A343/tau)*30/PI()</f>
        <v>1843.49003337059</v>
      </c>
      <c r="V343" s="70" t="n">
        <f aca="false">const*($O343/omega)*K343*(wy*I343-wz*(H343-Q343))</f>
        <v>2.63532831900651</v>
      </c>
      <c r="W343" s="70" t="n">
        <f aca="false">const*($O343/omega)*K343*(wz*(G343-P343)-wx*I343)</f>
        <v>4.50173233757523</v>
      </c>
      <c r="X343" s="70" t="n">
        <f aca="false">const*($O343/omega)*K343*(wx*(H343-Q343)-wy*(G343-P343))</f>
        <v>7.04591406676258</v>
      </c>
      <c r="Y343" s="70" t="n">
        <f aca="false">R343+V343</f>
        <v>1.69836973104435</v>
      </c>
      <c r="Z343" s="70" t="n">
        <f aca="false">S343+W343</f>
        <v>-6.84024639711464</v>
      </c>
      <c r="AA343" s="70" t="n">
        <f aca="false">T343+X343-32.174</f>
        <v>-17.5310949061766</v>
      </c>
      <c r="AB343" s="0" t="n">
        <f aca="false">IF(($D343-height)*($D344-height)&lt;0,1,0)</f>
        <v>0</v>
      </c>
    </row>
    <row r="344" customFormat="false" ht="12.75" hidden="false" customHeight="false" outlineLevel="0" collapsed="false">
      <c r="A344" s="0" t="n">
        <f aca="false">A343+dt</f>
        <v>3.11999999999998</v>
      </c>
      <c r="B344" s="70" t="n">
        <f aca="false">B343+G343*dt+0.5*Y343*dt*dt</f>
        <v>9.76115067538999</v>
      </c>
      <c r="C344" s="70" t="n">
        <f aca="false">C343+H343*dt+0.5*Z343*dt*dt</f>
        <v>248.789556472004</v>
      </c>
      <c r="D344" s="70" t="n">
        <f aca="false">D343+I343*dt+0.5*AA343*dt*dt</f>
        <v>-32.3272635135097</v>
      </c>
      <c r="E344" s="1" t="n">
        <f aca="false">SQRT(B344^2+C344^2)</f>
        <v>248.980970100215</v>
      </c>
      <c r="F344" s="1" t="n">
        <f aca="false">ATAN2(C344,B344)*180/PI()</f>
        <v>2.24682272509149</v>
      </c>
      <c r="G344" s="69" t="n">
        <f aca="false">G343+Y343*dt</f>
        <v>5.81824592267342</v>
      </c>
      <c r="H344" s="69" t="n">
        <f aca="false">H343+Z343*dt</f>
        <v>70.1564651446746</v>
      </c>
      <c r="I344" s="69" t="n">
        <f aca="false">I343+AA343*dt</f>
        <v>-47.2127549064987</v>
      </c>
      <c r="J344" s="1" t="n">
        <f aca="false">SQRT(G344^2+H344^2+I344^2)</f>
        <v>84.7633518277431</v>
      </c>
      <c r="K344" s="1" t="n">
        <f aca="false">IF(D344&gt;=hwind,SQRT((G344-vxw)^2+(H344-vyw)^2+I344^2),J344)</f>
        <v>84.7633518277431</v>
      </c>
      <c r="L344" s="1" t="n">
        <f aca="false">J344/1.467</f>
        <v>57.7800625955986</v>
      </c>
      <c r="M344" s="70" t="n">
        <f aca="false">cd0+cdspin*(spin/1000)*EXP(-A344/(tau*146.7/K344))</f>
        <v>0.3546369464141</v>
      </c>
      <c r="N344" s="71" t="n">
        <f aca="false">(romega/K344)*EXP(-A344/(tau*146.7/K344))</f>
        <v>0.275670200748303</v>
      </c>
      <c r="O344" s="71" t="n">
        <f aca="false">cl2_*N344/(cl0+cl1_*N344)</f>
        <v>0.251807283687821</v>
      </c>
      <c r="P344" s="71" t="n">
        <f aca="false">IF(D344&gt;=hwind,vxw,0)</f>
        <v>0</v>
      </c>
      <c r="Q344" s="71" t="n">
        <f aca="false">IF(D344&gt;=hwind,vyw,0)</f>
        <v>0</v>
      </c>
      <c r="R344" s="70" t="n">
        <f aca="false">-const*$M344*$K344*(G344-P344)</f>
        <v>-0.94016734737153</v>
      </c>
      <c r="S344" s="70" t="n">
        <f aca="false">-const*$M344*$K344*(H344-Q344)</f>
        <v>-11.336546892766</v>
      </c>
      <c r="T344" s="70" t="n">
        <f aca="false">-const*$M344*$K344*I344</f>
        <v>7.62908463005451</v>
      </c>
      <c r="U344" s="72" t="n">
        <f aca="false">omega*EXP(-A344/tau)*30/PI()</f>
        <v>1843.48818988148</v>
      </c>
      <c r="V344" s="70" t="n">
        <f aca="false">const*($O344/omega)*K344*(wy*I344-wz*(H344-Q344))</f>
        <v>2.6294500376333</v>
      </c>
      <c r="W344" s="70" t="n">
        <f aca="false">const*($O344/omega)*K344*(wz*(G344-P344)-wx*I344)</f>
        <v>4.5199141917418</v>
      </c>
      <c r="X344" s="70" t="n">
        <f aca="false">const*($O344/omega)*K344*(wx*(H344-Q344)-wy*(G344-P344))</f>
        <v>7.04047010322698</v>
      </c>
      <c r="Y344" s="70" t="n">
        <f aca="false">R344+V344</f>
        <v>1.68928269026177</v>
      </c>
      <c r="Z344" s="70" t="n">
        <f aca="false">S344+W344</f>
        <v>-6.81663270102423</v>
      </c>
      <c r="AA344" s="70" t="n">
        <f aca="false">T344+X344-32.174</f>
        <v>-17.5044452667185</v>
      </c>
      <c r="AB344" s="0" t="n">
        <f aca="false">IF(($D344-height)*($D345-height)&lt;0,1,0)</f>
        <v>0</v>
      </c>
    </row>
    <row r="345" customFormat="false" ht="12.75" hidden="false" customHeight="false" outlineLevel="0" collapsed="false">
      <c r="A345" s="0" t="n">
        <f aca="false">A344+dt</f>
        <v>3.12999999999998</v>
      </c>
      <c r="B345" s="70" t="n">
        <f aca="false">B344+G344*dt+0.5*Y344*dt*dt</f>
        <v>9.81941759875123</v>
      </c>
      <c r="C345" s="70" t="n">
        <f aca="false">C344+H344*dt+0.5*Z344*dt*dt</f>
        <v>249.490780291815</v>
      </c>
      <c r="D345" s="70" t="n">
        <f aca="false">D344+I344*dt+0.5*AA344*dt*dt</f>
        <v>-32.8002662848381</v>
      </c>
      <c r="E345" s="1" t="n">
        <f aca="false">SQRT(B345^2+C345^2)</f>
        <v>249.683941038661</v>
      </c>
      <c r="F345" s="1" t="n">
        <f aca="false">ATAN2(C345,B345)*180/PI()</f>
        <v>2.25387468200311</v>
      </c>
      <c r="G345" s="69" t="n">
        <f aca="false">G344+Y344*dt</f>
        <v>5.83513874957604</v>
      </c>
      <c r="H345" s="69" t="n">
        <f aca="false">H344+Z344*dt</f>
        <v>70.0882988176644</v>
      </c>
      <c r="I345" s="69" t="n">
        <f aca="false">I344+AA344*dt</f>
        <v>-47.3877993591659</v>
      </c>
      <c r="J345" s="1" t="n">
        <f aca="false">SQRT(G345^2+H345^2+I345^2)</f>
        <v>84.8057899172314</v>
      </c>
      <c r="K345" s="1" t="n">
        <f aca="false">IF(D345&gt;=hwind,SQRT((G345-vxw)^2+(H345-vyw)^2+I345^2),J345)</f>
        <v>84.8057899172314</v>
      </c>
      <c r="L345" s="1" t="n">
        <f aca="false">J345/1.467</f>
        <v>57.8089910819573</v>
      </c>
      <c r="M345" s="70" t="n">
        <f aca="false">cd0+cdspin*(spin/1000)*EXP(-A345/(tau*146.7/K345))</f>
        <v>0.354636910432362</v>
      </c>
      <c r="N345" s="71" t="n">
        <f aca="false">(romega/K345)*EXP(-A345/(tau*146.7/K345))</f>
        <v>0.27553206709335</v>
      </c>
      <c r="O345" s="71" t="n">
        <f aca="false">cl2_*N345/(cl0+cl1_*N345)</f>
        <v>0.251747274033201</v>
      </c>
      <c r="P345" s="71" t="n">
        <f aca="false">IF(D345&gt;=hwind,vxw,0)</f>
        <v>0</v>
      </c>
      <c r="Q345" s="71" t="n">
        <f aca="false">IF(D345&gt;=hwind,vyw,0)</f>
        <v>0</v>
      </c>
      <c r="R345" s="70" t="n">
        <f aca="false">-const*$M345*$K345*(G345-P345)</f>
        <v>-0.943369030875659</v>
      </c>
      <c r="S345" s="70" t="n">
        <f aca="false">-const*$M345*$K345*(H345-Q345)</f>
        <v>-11.3312010851752</v>
      </c>
      <c r="T345" s="70" t="n">
        <f aca="false">-const*$M345*$K345*I345</f>
        <v>7.66120297654183</v>
      </c>
      <c r="U345" s="72" t="n">
        <f aca="false">omega*EXP(-A345/tau)*30/PI()</f>
        <v>1843.48634639421</v>
      </c>
      <c r="V345" s="70" t="n">
        <f aca="false">const*($O345/omega)*K345*(wy*I345-wz*(H345-Q345))</f>
        <v>2.62359170591234</v>
      </c>
      <c r="W345" s="70" t="n">
        <f aca="false">const*($O345/omega)*K345*(wz*(G345-P345)-wx*I345)</f>
        <v>4.53809403304998</v>
      </c>
      <c r="X345" s="70" t="n">
        <f aca="false">const*($O345/omega)*K345*(wx*(H345-Q345)-wy*(G345-P345))</f>
        <v>7.03506634166626</v>
      </c>
      <c r="Y345" s="70" t="n">
        <f aca="false">R345+V345</f>
        <v>1.68022267503668</v>
      </c>
      <c r="Z345" s="70" t="n">
        <f aca="false">S345+W345</f>
        <v>-6.79310705212519</v>
      </c>
      <c r="AA345" s="70" t="n">
        <f aca="false">T345+X345-32.174</f>
        <v>-17.4777306817919</v>
      </c>
      <c r="AB345" s="0" t="n">
        <f aca="false">IF(($D345-height)*($D346-height)&lt;0,1,0)</f>
        <v>0</v>
      </c>
    </row>
    <row r="346" customFormat="false" ht="12.75" hidden="false" customHeight="false" outlineLevel="0" collapsed="false">
      <c r="A346" s="0" t="n">
        <f aca="false">A345+dt</f>
        <v>3.13999999999998</v>
      </c>
      <c r="B346" s="70" t="n">
        <f aca="false">B345+G345*dt+0.5*Y345*dt*dt</f>
        <v>9.87785299738074</v>
      </c>
      <c r="C346" s="70" t="n">
        <f aca="false">C345+H345*dt+0.5*Z345*dt*dt</f>
        <v>250.19132362464</v>
      </c>
      <c r="D346" s="70" t="n">
        <f aca="false">D345+I345*dt+0.5*AA345*dt*dt</f>
        <v>-33.2750181649638</v>
      </c>
      <c r="E346" s="1" t="n">
        <f aca="false">SQRT(B346^2+C346^2)</f>
        <v>250.386242427349</v>
      </c>
      <c r="F346" s="1" t="n">
        <f aca="false">ATAN2(C346,B346)*180/PI()</f>
        <v>2.26093170656983</v>
      </c>
      <c r="G346" s="69" t="n">
        <f aca="false">G345+Y345*dt</f>
        <v>5.8519409763264</v>
      </c>
      <c r="H346" s="69" t="n">
        <f aca="false">H345+Z345*dt</f>
        <v>70.0203677471431</v>
      </c>
      <c r="I346" s="69" t="n">
        <f aca="false">I345+AA345*dt</f>
        <v>-47.5625766659838</v>
      </c>
      <c r="J346" s="1" t="n">
        <f aca="false">SQRT(G346^2+H346^2+I346^2)</f>
        <v>84.8486641718251</v>
      </c>
      <c r="K346" s="1" t="n">
        <f aca="false">IF(D346&gt;=hwind,SQRT((G346-vxw)^2+(H346-vyw)^2+I346^2),J346)</f>
        <v>84.8486641718251</v>
      </c>
      <c r="L346" s="1" t="n">
        <f aca="false">J346/1.467</f>
        <v>57.838216886043</v>
      </c>
      <c r="M346" s="70" t="n">
        <f aca="false">cd0+cdspin*(spin/1000)*EXP(-A346/(tau*146.7/K346))</f>
        <v>0.354636874369238</v>
      </c>
      <c r="N346" s="71" t="n">
        <f aca="false">(romega/K346)*EXP(-A346/(tau*146.7/K346))</f>
        <v>0.275392655536243</v>
      </c>
      <c r="O346" s="71" t="n">
        <f aca="false">cl2_*N346/(cl0+cl1_*N346)</f>
        <v>0.251686677216583</v>
      </c>
      <c r="P346" s="71" t="n">
        <f aca="false">IF(D346&gt;=hwind,vxw,0)</f>
        <v>0</v>
      </c>
      <c r="Q346" s="71" t="n">
        <f aca="false">IF(D346&gt;=hwind,vyw,0)</f>
        <v>0</v>
      </c>
      <c r="R346" s="70" t="n">
        <f aca="false">-const*$M346*$K346*(G346-P346)</f>
        <v>-0.946563657977253</v>
      </c>
      <c r="S346" s="70" t="n">
        <f aca="false">-const*$M346*$K346*(H346-Q346)</f>
        <v>-11.325940520551</v>
      </c>
      <c r="T346" s="70" t="n">
        <f aca="false">-const*$M346*$K346*I346</f>
        <v>7.69334597425133</v>
      </c>
      <c r="U346" s="72" t="n">
        <f aca="false">omega*EXP(-A346/tau)*30/PI()</f>
        <v>1843.48450290879</v>
      </c>
      <c r="V346" s="70" t="n">
        <f aca="false">const*($O346/omega)*K346*(wy*I346-wz*(H346-Q346))</f>
        <v>2.61775317908049</v>
      </c>
      <c r="W346" s="70" t="n">
        <f aca="false">const*($O346/omega)*K346*(wz*(G346-P346)-wx*I346)</f>
        <v>4.55627176647059</v>
      </c>
      <c r="X346" s="70" t="n">
        <f aca="false">const*($O346/omega)*K346*(wx*(H346-Q346)-wy*(G346-P346))</f>
        <v>7.02970245045386</v>
      </c>
      <c r="Y346" s="70" t="n">
        <f aca="false">R346+V346</f>
        <v>1.67118952110323</v>
      </c>
      <c r="Z346" s="70" t="n">
        <f aca="false">S346+W346</f>
        <v>-6.76966875408045</v>
      </c>
      <c r="AA346" s="70" t="n">
        <f aca="false">T346+X346-32.174</f>
        <v>-17.4509515752948</v>
      </c>
      <c r="AB346" s="0" t="n">
        <f aca="false">IF(($D346-height)*($D347-height)&lt;0,1,0)</f>
        <v>0</v>
      </c>
    </row>
    <row r="347" customFormat="false" ht="12.75" hidden="false" customHeight="false" outlineLevel="0" collapsed="false">
      <c r="A347" s="0" t="n">
        <f aca="false">A346+dt</f>
        <v>3.14999999999998</v>
      </c>
      <c r="B347" s="70" t="n">
        <f aca="false">B346+G346*dt+0.5*Y346*dt*dt</f>
        <v>9.93645596662006</v>
      </c>
      <c r="C347" s="70" t="n">
        <f aca="false">C346+H346*dt+0.5*Z346*dt*dt</f>
        <v>250.891188818673</v>
      </c>
      <c r="D347" s="70" t="n">
        <f aca="false">D346+I346*dt+0.5*AA346*dt*dt</f>
        <v>-33.7515164792024</v>
      </c>
      <c r="E347" s="1" t="n">
        <f aca="false">SQRT(B347^2+C347^2)</f>
        <v>251.08787661698</v>
      </c>
      <c r="F347" s="1" t="n">
        <f aca="false">ATAN2(C347,B347)*180/PI()</f>
        <v>2.26799358535065</v>
      </c>
      <c r="G347" s="69" t="n">
        <f aca="false">G346+Y346*dt</f>
        <v>5.86865287153744</v>
      </c>
      <c r="H347" s="69" t="n">
        <f aca="false">H346+Z346*dt</f>
        <v>69.9526710596023</v>
      </c>
      <c r="I347" s="69" t="n">
        <f aca="false">I346+AA346*dt</f>
        <v>-47.7370861817367</v>
      </c>
      <c r="J347" s="1" t="n">
        <f aca="false">SQRT(G347^2+H347^2+I347^2)</f>
        <v>84.8919705980612</v>
      </c>
      <c r="K347" s="1" t="n">
        <f aca="false">IF(D347&gt;=hwind,SQRT((G347-vxw)^2+(H347-vyw)^2+I347^2),J347)</f>
        <v>84.8919705980612</v>
      </c>
      <c r="L347" s="1" t="n">
        <f aca="false">J347/1.467</f>
        <v>57.8677372856586</v>
      </c>
      <c r="M347" s="70" t="n">
        <f aca="false">cd0+cdspin*(spin/1000)*EXP(-A347/(tau*146.7/K347))</f>
        <v>0.354636838224711</v>
      </c>
      <c r="N347" s="71" t="n">
        <f aca="false">(romega/K347)*EXP(-A347/(tau*146.7/K347))</f>
        <v>0.275251983110246</v>
      </c>
      <c r="O347" s="71" t="n">
        <f aca="false">cl2_*N347/(cl0+cl1_*N347)</f>
        <v>0.2516254997376</v>
      </c>
      <c r="P347" s="71" t="n">
        <f aca="false">IF(D347&gt;=hwind,vxw,0)</f>
        <v>0</v>
      </c>
      <c r="Q347" s="71" t="n">
        <f aca="false">IF(D347&gt;=hwind,vyw,0)</f>
        <v>0</v>
      </c>
      <c r="R347" s="70" t="n">
        <f aca="false">-const*$M347*$K347*(G347-P347)</f>
        <v>-0.949751247166426</v>
      </c>
      <c r="S347" s="70" t="n">
        <f aca="false">-const*$M347*$K347*(H347-Q347)</f>
        <v>-11.3207644131923</v>
      </c>
      <c r="T347" s="70" t="n">
        <f aca="false">-const*$M347*$K347*I347</f>
        <v>7.72551352578435</v>
      </c>
      <c r="U347" s="72" t="n">
        <f aca="false">omega*EXP(-A347/tau)*30/PI()</f>
        <v>1843.4826594252</v>
      </c>
      <c r="V347" s="70" t="n">
        <f aca="false">const*($O347/omega)*K347*(wy*I347-wz*(H347-Q347))</f>
        <v>2.61193431383682</v>
      </c>
      <c r="W347" s="70" t="n">
        <f aca="false">const*($O347/omega)*K347*(wz*(G347-P347)-wx*I347)</f>
        <v>4.57444729550789</v>
      </c>
      <c r="X347" s="70" t="n">
        <f aca="false">const*($O347/omega)*K347*(wx*(H347-Q347)-wy*(G347-P347))</f>
        <v>7.0243781004297</v>
      </c>
      <c r="Y347" s="70" t="n">
        <f aca="false">R347+V347</f>
        <v>1.66218306667039</v>
      </c>
      <c r="Z347" s="70" t="n">
        <f aca="false">S347+W347</f>
        <v>-6.74631711768444</v>
      </c>
      <c r="AA347" s="70" t="n">
        <f aca="false">T347+X347-32.174</f>
        <v>-17.424108373786</v>
      </c>
      <c r="AB347" s="0" t="n">
        <f aca="false">IF(($D347-height)*($D348-height)&lt;0,1,0)</f>
        <v>0</v>
      </c>
    </row>
    <row r="348" customFormat="false" ht="12.75" hidden="false" customHeight="false" outlineLevel="0" collapsed="false">
      <c r="A348" s="0" t="n">
        <f aca="false">A347+dt</f>
        <v>3.15999999999998</v>
      </c>
      <c r="B348" s="70" t="n">
        <f aca="false">B347+G347*dt+0.5*Y347*dt*dt</f>
        <v>9.99522560448877</v>
      </c>
      <c r="C348" s="70" t="n">
        <f aca="false">C347+H347*dt+0.5*Z347*dt*dt</f>
        <v>251.590378213413</v>
      </c>
      <c r="D348" s="70" t="n">
        <f aca="false">D347+I347*dt+0.5*AA347*dt*dt</f>
        <v>-34.2297585464385</v>
      </c>
      <c r="E348" s="1" t="n">
        <f aca="false">SQRT(B348^2+C348^2)</f>
        <v>251.788845949246</v>
      </c>
      <c r="F348" s="1" t="n">
        <f aca="false">ATAN2(C348,B348)*180/PI()</f>
        <v>2.27506010778752</v>
      </c>
      <c r="G348" s="69" t="n">
        <f aca="false">G347+Y347*dt</f>
        <v>5.88527470220414</v>
      </c>
      <c r="H348" s="69" t="n">
        <f aca="false">H347+Z347*dt</f>
        <v>69.8852078884255</v>
      </c>
      <c r="I348" s="69" t="n">
        <f aca="false">I347+AA347*dt</f>
        <v>-47.9113272654746</v>
      </c>
      <c r="J348" s="1" t="n">
        <f aca="false">SQRT(G348^2+H348^2+I348^2)</f>
        <v>84.9357052144047</v>
      </c>
      <c r="K348" s="1" t="n">
        <f aca="false">IF(D348&gt;=hwind,SQRT((G348-vxw)^2+(H348-vyw)^2+I348^2),J348)</f>
        <v>84.9357052144047</v>
      </c>
      <c r="L348" s="1" t="n">
        <f aca="false">J348/1.467</f>
        <v>57.8975495667381</v>
      </c>
      <c r="M348" s="70" t="n">
        <f aca="false">cd0+cdspin*(spin/1000)*EXP(-A348/(tau*146.7/K348))</f>
        <v>0.354636801998766</v>
      </c>
      <c r="N348" s="71" t="n">
        <f aca="false">(romega/K348)*EXP(-A348/(tau*146.7/K348))</f>
        <v>0.2751100667876</v>
      </c>
      <c r="O348" s="71" t="n">
        <f aca="false">cl2_*N348/(cl0+cl1_*N348)</f>
        <v>0.251563748075797</v>
      </c>
      <c r="P348" s="71" t="n">
        <f aca="false">IF(D348&gt;=hwind,vxw,0)</f>
        <v>0</v>
      </c>
      <c r="Q348" s="71" t="n">
        <f aca="false">IF(D348&gt;=hwind,vyw,0)</f>
        <v>0</v>
      </c>
      <c r="R348" s="70" t="n">
        <f aca="false">-const*$M348*$K348*(G348-P348)</f>
        <v>-0.952931815936607</v>
      </c>
      <c r="S348" s="70" t="n">
        <f aca="false">-const*$M348*$K348*(H348-Q348)</f>
        <v>-11.3156719830398</v>
      </c>
      <c r="T348" s="70" t="n">
        <f aca="false">-const*$M348*$K348*I348</f>
        <v>7.75770552866848</v>
      </c>
      <c r="U348" s="72" t="n">
        <f aca="false">omega*EXP(-A348/tau)*30/PI()</f>
        <v>1843.48081594347</v>
      </c>
      <c r="V348" s="70" t="n">
        <f aca="false">const*($O348/omega)*K348*(wy*I348-wz*(H348-Q348))</f>
        <v>2.60613496833565</v>
      </c>
      <c r="W348" s="70" t="n">
        <f aca="false">const*($O348/omega)*K348*(wz*(G348-P348)-wx*I348)</f>
        <v>4.59262052222244</v>
      </c>
      <c r="X348" s="70" t="n">
        <f aca="false">const*($O348/omega)*K348*(wx*(H348-Q348)-wy*(G348-P348))</f>
        <v>7.01909296489427</v>
      </c>
      <c r="Y348" s="70" t="n">
        <f aca="false">R348+V348</f>
        <v>1.65320315239904</v>
      </c>
      <c r="Z348" s="70" t="n">
        <f aca="false">S348+W348</f>
        <v>-6.7230514608174</v>
      </c>
      <c r="AA348" s="70" t="n">
        <f aca="false">T348+X348-32.174</f>
        <v>-17.3972015064373</v>
      </c>
      <c r="AB348" s="0" t="n">
        <f aca="false">IF(($D348-height)*($D349-height)&lt;0,1,0)</f>
        <v>0</v>
      </c>
    </row>
    <row r="349" customFormat="false" ht="12.75" hidden="false" customHeight="false" outlineLevel="0" collapsed="false">
      <c r="A349" s="0" t="n">
        <f aca="false">A348+dt</f>
        <v>3.16999999999998</v>
      </c>
      <c r="B349" s="70" t="n">
        <f aca="false">B348+G348*dt+0.5*Y348*dt*dt</f>
        <v>10.0541610116684</v>
      </c>
      <c r="C349" s="70" t="n">
        <f aca="false">C348+H348*dt+0.5*Z348*dt*dt</f>
        <v>252.288894139725</v>
      </c>
      <c r="D349" s="70" t="n">
        <f aca="false">D348+I348*dt+0.5*AA348*dt*dt</f>
        <v>-34.7097416791685</v>
      </c>
      <c r="E349" s="1" t="n">
        <f aca="false">SQRT(B349^2+C349^2)</f>
        <v>252.489152756893</v>
      </c>
      <c r="F349" s="1" t="n">
        <f aca="false">ATAN2(C349,B349)*180/PI()</f>
        <v>2.28213106615627</v>
      </c>
      <c r="G349" s="69" t="n">
        <f aca="false">G348+Y348*dt</f>
        <v>5.90180673372813</v>
      </c>
      <c r="H349" s="69" t="n">
        <f aca="false">H348+Z348*dt</f>
        <v>69.8179773738173</v>
      </c>
      <c r="I349" s="69" t="n">
        <f aca="false">I348+AA348*dt</f>
        <v>-48.085299280539</v>
      </c>
      <c r="J349" s="1" t="n">
        <f aca="false">SQRT(G349^2+H349^2+I349^2)</f>
        <v>84.9798640513866</v>
      </c>
      <c r="K349" s="1" t="n">
        <f aca="false">IF(D349&gt;=hwind,SQRT((G349-vxw)^2+(H349-vyw)^2+I349^2),J349)</f>
        <v>84.9798640513866</v>
      </c>
      <c r="L349" s="1" t="n">
        <f aca="false">J349/1.467</f>
        <v>57.9276510234401</v>
      </c>
      <c r="M349" s="70" t="n">
        <f aca="false">cd0+cdspin*(spin/1000)*EXP(-A349/(tau*146.7/K349))</f>
        <v>0.354636765691395</v>
      </c>
      <c r="N349" s="71" t="n">
        <f aca="false">(romega/K349)*EXP(-A349/(tau*146.7/K349))</f>
        <v>0.274966923477889</v>
      </c>
      <c r="O349" s="71" t="n">
        <f aca="false">cl2_*N349/(cl0+cl1_*N349)</f>
        <v>0.251501428690194</v>
      </c>
      <c r="P349" s="71" t="n">
        <f aca="false">IF(D349&gt;=hwind,vxw,0)</f>
        <v>0</v>
      </c>
      <c r="Q349" s="71" t="n">
        <f aca="false">IF(D349&gt;=hwind,vyw,0)</f>
        <v>0</v>
      </c>
      <c r="R349" s="70" t="n">
        <f aca="false">-const*$M349*$K349*(G349-P349)</f>
        <v>-0.95610538080033</v>
      </c>
      <c r="S349" s="70" t="n">
        <f aca="false">-const*$M349*$K349*(H349-Q349)</f>
        <v>-11.3106624556536</v>
      </c>
      <c r="T349" s="70" t="n">
        <f aca="false">-const*$M349*$K349*I349</f>
        <v>7.78992187541114</v>
      </c>
      <c r="U349" s="72" t="n">
        <f aca="false">omega*EXP(-A349/tau)*30/PI()</f>
        <v>1843.47897246357</v>
      </c>
      <c r="V349" s="70" t="n">
        <f aca="false">const*($O349/omega)*K349*(wy*I349-wz*(H349-Q349))</f>
        <v>2.60035500217952</v>
      </c>
      <c r="W349" s="70" t="n">
        <f aca="false">const*($O349/omega)*K349*(wz*(G349-P349)-wx*I349)</f>
        <v>4.61079134725392</v>
      </c>
      <c r="X349" s="70" t="n">
        <f aca="false">const*($O349/omega)*K349*(wx*(H349-Q349)-wy*(G349-P349))</f>
        <v>7.01384671960251</v>
      </c>
      <c r="Y349" s="70" t="n">
        <f aca="false">R349+V349</f>
        <v>1.64424962137919</v>
      </c>
      <c r="Z349" s="70" t="n">
        <f aca="false">S349+W349</f>
        <v>-6.69987110839969</v>
      </c>
      <c r="AA349" s="70" t="n">
        <f aca="false">T349+X349-32.174</f>
        <v>-17.3702314049864</v>
      </c>
      <c r="AB349" s="0" t="n">
        <f aca="false">IF(($D349-height)*($D350-height)&lt;0,1,0)</f>
        <v>0</v>
      </c>
    </row>
    <row r="350" customFormat="false" ht="12.75" hidden="false" customHeight="false" outlineLevel="0" collapsed="false">
      <c r="A350" s="0" t="n">
        <f aca="false">A349+dt</f>
        <v>3.17999999999998</v>
      </c>
      <c r="B350" s="70" t="n">
        <f aca="false">B349+G349*dt+0.5*Y349*dt*dt</f>
        <v>10.1132612914868</v>
      </c>
      <c r="C350" s="70" t="n">
        <f aca="false">C349+H349*dt+0.5*Z349*dt*dt</f>
        <v>252.986738919907</v>
      </c>
      <c r="D350" s="70" t="n">
        <f aca="false">D349+I349*dt+0.5*AA349*dt*dt</f>
        <v>-35.1914631835442</v>
      </c>
      <c r="E350" s="1" t="n">
        <f aca="false">SQRT(B350^2+C350^2)</f>
        <v>253.188799363793</v>
      </c>
      <c r="F350" s="1" t="n">
        <f aca="false">ATAN2(C350,B350)*180/PI()</f>
        <v>2.28920625551854</v>
      </c>
      <c r="G350" s="69" t="n">
        <f aca="false">G349+Y349*dt</f>
        <v>5.91824922994192</v>
      </c>
      <c r="H350" s="69" t="n">
        <f aca="false">H349+Z349*dt</f>
        <v>69.7509786627333</v>
      </c>
      <c r="I350" s="69" t="n">
        <f aca="false">I349+AA349*dt</f>
        <v>-48.2590015945888</v>
      </c>
      <c r="J350" s="1" t="n">
        <f aca="false">SQRT(G350^2+H350^2+I350^2)</f>
        <v>85.0244431517391</v>
      </c>
      <c r="K350" s="1" t="n">
        <f aca="false">IF(D350&gt;=hwind,SQRT((G350-vxw)^2+(H350-vyw)^2+I350^2),J350)</f>
        <v>85.0244431517391</v>
      </c>
      <c r="L350" s="1" t="n">
        <f aca="false">J350/1.467</f>
        <v>57.9580389582407</v>
      </c>
      <c r="M350" s="70" t="n">
        <f aca="false">cd0+cdspin*(spin/1000)*EXP(-A350/(tau*146.7/K350))</f>
        <v>0.354636729302591</v>
      </c>
      <c r="N350" s="71" t="n">
        <f aca="false">(romega/K350)*EXP(-A350/(tau*146.7/K350))</f>
        <v>0.274822570026434</v>
      </c>
      <c r="O350" s="71" t="n">
        <f aca="false">cl2_*N350/(cl0+cl1_*N350)</f>
        <v>0.251438548018859</v>
      </c>
      <c r="P350" s="71" t="n">
        <f aca="false">IF(D350&gt;=hwind,vxw,0)</f>
        <v>0</v>
      </c>
      <c r="Q350" s="71" t="n">
        <f aca="false">IF(D350&gt;=hwind,vyw,0)</f>
        <v>0</v>
      </c>
      <c r="R350" s="70" t="n">
        <f aca="false">-const*$M350*$K350*(G350-P350)</f>
        <v>-0.959271957304909</v>
      </c>
      <c r="S350" s="70" t="n">
        <f aca="false">-const*$M350*$K350*(H350-Q350)</f>
        <v>-11.30573506219</v>
      </c>
      <c r="T350" s="70" t="n">
        <f aca="false">-const*$M350*$K350*I350</f>
        <v>7.82216245355322</v>
      </c>
      <c r="U350" s="72" t="n">
        <f aca="false">omega*EXP(-A350/tau)*30/PI()</f>
        <v>1843.47712898552</v>
      </c>
      <c r="V350" s="70" t="n">
        <f aca="false">const*($O350/omega)*K350*(wy*I350-wz*(H350-Q350))</f>
        <v>2.59459427641207</v>
      </c>
      <c r="W350" s="70" t="n">
        <f aca="false">const*($O350/omega)*K350*(wz*(G350-P350)-wx*I350)</f>
        <v>4.62895966984403</v>
      </c>
      <c r="X350" s="70" t="n">
        <f aca="false">const*($O350/omega)*K350*(wx*(H350-Q350)-wy*(G350-P350))</f>
        <v>7.00863904275748</v>
      </c>
      <c r="Y350" s="70" t="n">
        <f aca="false">R350+V350</f>
        <v>1.63532231910716</v>
      </c>
      <c r="Z350" s="70" t="n">
        <f aca="false">S350+W350</f>
        <v>-6.67677539234594</v>
      </c>
      <c r="AA350" s="70" t="n">
        <f aca="false">T350+X350-32.174</f>
        <v>-17.3431985036893</v>
      </c>
      <c r="AB350" s="0" t="n">
        <f aca="false">IF(($D350-height)*($D351-height)&lt;0,1,0)</f>
        <v>0</v>
      </c>
    </row>
    <row r="351" customFormat="false" ht="12.75" hidden="false" customHeight="false" outlineLevel="0" collapsed="false">
      <c r="A351" s="0" t="n">
        <f aca="false">A350+dt</f>
        <v>3.18999999999998</v>
      </c>
      <c r="B351" s="70" t="n">
        <f aca="false">B350+G350*dt+0.5*Y350*dt*dt</f>
        <v>10.1725255499022</v>
      </c>
      <c r="C351" s="70" t="n">
        <f aca="false">C350+H350*dt+0.5*Z350*dt*dt</f>
        <v>253.683914867765</v>
      </c>
      <c r="D351" s="70" t="n">
        <f aca="false">D350+I350*dt+0.5*AA350*dt*dt</f>
        <v>-35.6749203594152</v>
      </c>
      <c r="E351" s="1" t="n">
        <f aca="false">SQRT(B351^2+C351^2)</f>
        <v>253.88778808501</v>
      </c>
      <c r="F351" s="1" t="n">
        <f aca="false">ATAN2(C351,B351)*180/PI()</f>
        <v>2.29628547367473</v>
      </c>
      <c r="G351" s="69" t="n">
        <f aca="false">G350+Y350*dt</f>
        <v>5.93460245313299</v>
      </c>
      <c r="H351" s="69" t="n">
        <f aca="false">H350+Z350*dt</f>
        <v>69.6842109088099</v>
      </c>
      <c r="I351" s="69" t="n">
        <f aca="false">I350+AA350*dt</f>
        <v>-48.4324335796257</v>
      </c>
      <c r="J351" s="1" t="n">
        <f aca="false">SQRT(G351^2+H351^2+I351^2)</f>
        <v>85.0694385705294</v>
      </c>
      <c r="K351" s="1" t="n">
        <f aca="false">IF(D351&gt;=hwind,SQRT((G351-vxw)^2+(H351-vyw)^2+I351^2),J351)</f>
        <v>85.0694385705294</v>
      </c>
      <c r="L351" s="1" t="n">
        <f aca="false">J351/1.467</f>
        <v>57.9887106820242</v>
      </c>
      <c r="M351" s="70" t="n">
        <f aca="false">cd0+cdspin*(spin/1000)*EXP(-A351/(tau*146.7/K351))</f>
        <v>0.354636692832355</v>
      </c>
      <c r="N351" s="71" t="n">
        <f aca="false">(romega/K351)*EXP(-A351/(tau*146.7/K351))</f>
        <v>0.274677023212736</v>
      </c>
      <c r="O351" s="71" t="n">
        <f aca="false">cl2_*N351/(cl0+cl1_*N351)</f>
        <v>0.251375112478493</v>
      </c>
      <c r="P351" s="71" t="n">
        <f aca="false">IF(D351&gt;=hwind,vxw,0)</f>
        <v>0</v>
      </c>
      <c r="Q351" s="71" t="n">
        <f aca="false">IF(D351&gt;=hwind,vyw,0)</f>
        <v>0</v>
      </c>
      <c r="R351" s="70" t="n">
        <f aca="false">-const*$M351*$K351*(G351-P351)</f>
        <v>-0.962431560048003</v>
      </c>
      <c r="S351" s="70" t="n">
        <f aca="false">-const*$M351*$K351*(H351-Q351)</f>
        <v>-11.3008890393786</v>
      </c>
      <c r="T351" s="70" t="n">
        <f aca="false">-const*$M351*$K351*I351</f>
        <v>7.85442714572272</v>
      </c>
      <c r="U351" s="72" t="n">
        <f aca="false">omega*EXP(-A351/tau)*30/PI()</f>
        <v>1843.47528550931</v>
      </c>
      <c r="V351" s="70" t="n">
        <f aca="false">const*($O351/omega)*K351*(wy*I351-wz*(H351-Q351))</f>
        <v>2.58885265351079</v>
      </c>
      <c r="W351" s="70" t="n">
        <f aca="false">const*($O351/omega)*K351*(wz*(G351-P351)-wx*I351)</f>
        <v>4.64712538785941</v>
      </c>
      <c r="X351" s="70" t="n">
        <f aca="false">const*($O351/omega)*K351*(wx*(H351-Q351)-wy*(G351-P351))</f>
        <v>7.00346961500393</v>
      </c>
      <c r="Y351" s="70" t="n">
        <f aca="false">R351+V351</f>
        <v>1.62642109346278</v>
      </c>
      <c r="Z351" s="70" t="n">
        <f aca="false">S351+W351</f>
        <v>-6.65376365151917</v>
      </c>
      <c r="AA351" s="70" t="n">
        <f aca="false">T351+X351-32.174</f>
        <v>-17.3161032392734</v>
      </c>
      <c r="AB351" s="0" t="n">
        <f aca="false">IF(($D351-height)*($D352-height)&lt;0,1,0)</f>
        <v>0</v>
      </c>
    </row>
    <row r="352" customFormat="false" ht="12.75" hidden="false" customHeight="false" outlineLevel="0" collapsed="false">
      <c r="A352" s="0" t="n">
        <f aca="false">A351+dt</f>
        <v>3.19999999999998</v>
      </c>
      <c r="B352" s="70" t="n">
        <f aca="false">B351+G351*dt+0.5*Y351*dt*dt</f>
        <v>10.2319528954882</v>
      </c>
      <c r="C352" s="70" t="n">
        <f aca="false">C351+H351*dt+0.5*Z351*dt*dt</f>
        <v>254.380424288671</v>
      </c>
      <c r="D352" s="70" t="n">
        <f aca="false">D351+I351*dt+0.5*AA351*dt*dt</f>
        <v>-36.1601105003735</v>
      </c>
      <c r="E352" s="1" t="n">
        <f aca="false">SQRT(B352^2+C352^2)</f>
        <v>254.586121226864</v>
      </c>
      <c r="F352" s="1" t="n">
        <f aca="false">ATAN2(C352,B352)*180/PI()</f>
        <v>2.30336852111787</v>
      </c>
      <c r="G352" s="69" t="n">
        <f aca="false">G351+Y351*dt</f>
        <v>5.95086666406762</v>
      </c>
      <c r="H352" s="69" t="n">
        <f aca="false">H351+Z351*dt</f>
        <v>69.6176732722947</v>
      </c>
      <c r="I352" s="69" t="n">
        <f aca="false">I351+AA351*dt</f>
        <v>-48.6055946120185</v>
      </c>
      <c r="J352" s="1" t="n">
        <f aca="false">SQRT(G352^2+H352^2+I352^2)</f>
        <v>85.1148463752908</v>
      </c>
      <c r="K352" s="1" t="n">
        <f aca="false">IF(D352&gt;=hwind,SQRT((G352-vxw)^2+(H352-vyw)^2+I352^2),J352)</f>
        <v>85.1148463752908</v>
      </c>
      <c r="L352" s="1" t="n">
        <f aca="false">J352/1.467</f>
        <v>58.0196635141723</v>
      </c>
      <c r="M352" s="70" t="n">
        <f aca="false">cd0+cdspin*(spin/1000)*EXP(-A352/(tau*146.7/K352))</f>
        <v>0.354636656280689</v>
      </c>
      <c r="N352" s="71" t="n">
        <f aca="false">(romega/K352)*EXP(-A352/(tau*146.7/K352))</f>
        <v>0.274530299748939</v>
      </c>
      <c r="O352" s="71" t="n">
        <f aca="false">cl2_*N352/(cl0+cl1_*N352)</f>
        <v>0.251311128464018</v>
      </c>
      <c r="P352" s="71" t="n">
        <f aca="false">IF(D352&gt;=hwind,vxw,0)</f>
        <v>0</v>
      </c>
      <c r="Q352" s="71" t="n">
        <f aca="false">IF(D352&gt;=hwind,vyw,0)</f>
        <v>0</v>
      </c>
      <c r="R352" s="70" t="n">
        <f aca="false">-const*$M352*$K352*(G352-P352)</f>
        <v>-0.965584202693059</v>
      </c>
      <c r="S352" s="70" t="n">
        <f aca="false">-const*$M352*$K352*(H352-Q352)</f>
        <v>-11.2961236294994</v>
      </c>
      <c r="T352" s="70" t="n">
        <f aca="false">-const*$M352*$K352*I352</f>
        <v>7.88671582968853</v>
      </c>
      <c r="U352" s="72" t="n">
        <f aca="false">omega*EXP(-A352/tau)*30/PI()</f>
        <v>1843.47344203495</v>
      </c>
      <c r="V352" s="70" t="n">
        <f aca="false">const*($O352/omega)*K352*(wy*I352-wz*(H352-Q352))</f>
        <v>2.58312999737972</v>
      </c>
      <c r="W352" s="70" t="n">
        <f aca="false">const*($O352/omega)*K352*(wz*(G352-P352)-wx*I352)</f>
        <v>4.66528839781455</v>
      </c>
      <c r="X352" s="70" t="n">
        <f aca="false">const*($O352/omega)*K352*(wx*(H352-Q352)-wy*(G352-P352))</f>
        <v>6.99833811942156</v>
      </c>
      <c r="Y352" s="70" t="n">
        <f aca="false">R352+V352</f>
        <v>1.61754579468666</v>
      </c>
      <c r="Z352" s="70" t="n">
        <f aca="false">S352+W352</f>
        <v>-6.63083523168486</v>
      </c>
      <c r="AA352" s="70" t="n">
        <f aca="false">T352+X352-32.174</f>
        <v>-17.2889460508899</v>
      </c>
      <c r="AB352" s="0" t="n">
        <f aca="false">IF(($D352-height)*($D353-height)&lt;0,1,0)</f>
        <v>0</v>
      </c>
    </row>
    <row r="353" customFormat="false" ht="12.75" hidden="false" customHeight="false" outlineLevel="0" collapsed="false">
      <c r="A353" s="0" t="n">
        <f aca="false">A352+dt</f>
        <v>3.20999999999998</v>
      </c>
      <c r="B353" s="70" t="n">
        <f aca="false">B352+G352*dt+0.5*Y352*dt*dt</f>
        <v>10.2915424394186</v>
      </c>
      <c r="C353" s="70" t="n">
        <f aca="false">C352+H352*dt+0.5*Z352*dt*dt</f>
        <v>255.076269479632</v>
      </c>
      <c r="D353" s="70" t="n">
        <f aca="false">D352+I352*dt+0.5*AA352*dt*dt</f>
        <v>-36.6470308937962</v>
      </c>
      <c r="E353" s="1" t="n">
        <f aca="false">SQRT(B353^2+C353^2)</f>
        <v>255.283801087002</v>
      </c>
      <c r="F353" s="1" t="n">
        <f aca="false">ATAN2(C353,B353)*180/PI()</f>
        <v>2.31045520098851</v>
      </c>
      <c r="G353" s="69" t="n">
        <f aca="false">G352+Y352*dt</f>
        <v>5.96704212201449</v>
      </c>
      <c r="H353" s="69" t="n">
        <f aca="false">H352+Z352*dt</f>
        <v>69.5513649199778</v>
      </c>
      <c r="I353" s="69" t="n">
        <f aca="false">I352+AA352*dt</f>
        <v>-48.7784840725274</v>
      </c>
      <c r="J353" s="1" t="n">
        <f aca="false">SQRT(G353^2+H353^2+I353^2)</f>
        <v>85.1606626461515</v>
      </c>
      <c r="K353" s="1" t="n">
        <f aca="false">IF(D353&gt;=hwind,SQRT((G353-vxw)^2+(H353-vyw)^2+I353^2),J353)</f>
        <v>85.1606626461515</v>
      </c>
      <c r="L353" s="1" t="n">
        <f aca="false">J353/1.467</f>
        <v>58.0508947826527</v>
      </c>
      <c r="M353" s="70" t="n">
        <f aca="false">cd0+cdspin*(spin/1000)*EXP(-A353/(tau*146.7/K353))</f>
        <v>0.354636619647602</v>
      </c>
      <c r="N353" s="71" t="n">
        <f aca="false">(romega/K353)*EXP(-A353/(tau*146.7/K353))</f>
        <v>0.274382416278347</v>
      </c>
      <c r="O353" s="71" t="n">
        <f aca="false">cl2_*N353/(cl0+cl1_*N353)</f>
        <v>0.251246602348175</v>
      </c>
      <c r="P353" s="71" t="n">
        <f aca="false">IF(D353&gt;=hwind,vxw,0)</f>
        <v>0</v>
      </c>
      <c r="Q353" s="71" t="n">
        <f aca="false">IF(D353&gt;=hwind,vyw,0)</f>
        <v>0</v>
      </c>
      <c r="R353" s="70" t="n">
        <f aca="false">-const*$M353*$K353*(G353-P353)</f>
        <v>-0.968729897984656</v>
      </c>
      <c r="S353" s="70" t="n">
        <f aca="false">-const*$M353*$K353*(H353-Q353)</f>
        <v>-11.2914380803595</v>
      </c>
      <c r="T353" s="70" t="n">
        <f aca="false">-const*$M353*$K353*I353</f>
        <v>7.91902837841419</v>
      </c>
      <c r="U353" s="72" t="n">
        <f aca="false">omega*EXP(-A353/tau)*30/PI()</f>
        <v>1843.47159856243</v>
      </c>
      <c r="V353" s="70" t="n">
        <f aca="false">const*($O353/omega)*K353*(wy*I353-wz*(H353-Q353))</f>
        <v>2.57742617334207</v>
      </c>
      <c r="W353" s="70" t="n">
        <f aca="false">const*($O353/omega)*K353*(wz*(G353-P353)-wx*I353)</f>
        <v>4.6834485948947</v>
      </c>
      <c r="X353" s="70" t="n">
        <f aca="false">const*($O353/omega)*K353*(wx*(H353-Q353)-wy*(G353-P353))</f>
        <v>6.99324424151828</v>
      </c>
      <c r="Y353" s="70" t="n">
        <f aca="false">R353+V353</f>
        <v>1.60869627535741</v>
      </c>
      <c r="Z353" s="70" t="n">
        <f aca="false">S353+W353</f>
        <v>-6.60798948546482</v>
      </c>
      <c r="AA353" s="70" t="n">
        <f aca="false">T353+X353-32.174</f>
        <v>-17.2617273800675</v>
      </c>
      <c r="AB353" s="0" t="n">
        <f aca="false">IF(($D353-height)*($D354-height)&lt;0,1,0)</f>
        <v>0</v>
      </c>
    </row>
    <row r="354" customFormat="false" ht="12.75" hidden="false" customHeight="false" outlineLevel="0" collapsed="false">
      <c r="A354" s="0" t="n">
        <f aca="false">A353+dt</f>
        <v>3.21999999999998</v>
      </c>
      <c r="B354" s="70" t="n">
        <f aca="false">B353+G353*dt+0.5*Y353*dt*dt</f>
        <v>10.3512932954525</v>
      </c>
      <c r="C354" s="70" t="n">
        <f aca="false">C353+H353*dt+0.5*Z353*dt*dt</f>
        <v>255.771452729357</v>
      </c>
      <c r="D354" s="70" t="n">
        <f aca="false">D353+I353*dt+0.5*AA353*dt*dt</f>
        <v>-37.1356788208905</v>
      </c>
      <c r="E354" s="1" t="n">
        <f aca="false">SQRT(B354^2+C354^2)</f>
        <v>255.98082995446</v>
      </c>
      <c r="F354" s="1" t="n">
        <f aca="false">ATAN2(C354,B354)*180/PI()</f>
        <v>2.31754531903048</v>
      </c>
      <c r="G354" s="69" t="n">
        <f aca="false">G353+Y353*dt</f>
        <v>5.98312908476806</v>
      </c>
      <c r="H354" s="69" t="n">
        <f aca="false">H353+Z353*dt</f>
        <v>69.4852850251232</v>
      </c>
      <c r="I354" s="69" t="n">
        <f aca="false">I353+AA353*dt</f>
        <v>-48.951101346328</v>
      </c>
      <c r="J354" s="1" t="n">
        <f aca="false">SQRT(G354^2+H354^2+I354^2)</f>
        <v>85.2068834759615</v>
      </c>
      <c r="K354" s="1" t="n">
        <f aca="false">IF(D354&gt;=hwind,SQRT((G354-vxw)^2+(H354-vyw)^2+I354^2),J354)</f>
        <v>85.2068834759615</v>
      </c>
      <c r="L354" s="1" t="n">
        <f aca="false">J354/1.467</f>
        <v>58.0824018241046</v>
      </c>
      <c r="M354" s="70" t="n">
        <f aca="false">cd0+cdspin*(spin/1000)*EXP(-A354/(tau*146.7/K354))</f>
        <v>0.354636582933106</v>
      </c>
      <c r="N354" s="71" t="n">
        <f aca="false">(romega/K354)*EXP(-A354/(tau*146.7/K354))</f>
        <v>0.274233389373962</v>
      </c>
      <c r="O354" s="71" t="n">
        <f aca="false">cl2_*N354/(cl0+cl1_*N354)</f>
        <v>0.251181540481135</v>
      </c>
      <c r="P354" s="71" t="n">
        <f aca="false">IF(D354&gt;=hwind,vxw,0)</f>
        <v>0</v>
      </c>
      <c r="Q354" s="71" t="n">
        <f aca="false">IF(D354&gt;=hwind,vyw,0)</f>
        <v>0</v>
      </c>
      <c r="R354" s="70" t="n">
        <f aca="false">-const*$M354*$K354*(G354-P354)</f>
        <v>-0.971868657763712</v>
      </c>
      <c r="S354" s="70" t="n">
        <f aca="false">-const*$M354*$K354*(H354-Q354)</f>
        <v>-11.28683164527</v>
      </c>
      <c r="T354" s="70" t="n">
        <f aca="false">-const*$M354*$K354*I354</f>
        <v>7.95136466011171</v>
      </c>
      <c r="U354" s="72" t="n">
        <f aca="false">omega*EXP(-A354/tau)*30/PI()</f>
        <v>1843.46975509175</v>
      </c>
      <c r="V354" s="70" t="n">
        <f aca="false">const*($O354/omega)*K354*(wy*I354-wz*(H354-Q354))</f>
        <v>2.57174104813273</v>
      </c>
      <c r="W354" s="70" t="n">
        <f aca="false">const*($O354/omega)*K354*(wz*(G354-P354)-wx*I354)</f>
        <v>4.70160587297884</v>
      </c>
      <c r="X354" s="70" t="n">
        <f aca="false">const*($O354/omega)*K354*(wx*(H354-Q354)-wy*(G354-P354))</f>
        <v>6.98818766922315</v>
      </c>
      <c r="Y354" s="70" t="n">
        <f aca="false">R354+V354</f>
        <v>1.59987239036902</v>
      </c>
      <c r="Z354" s="70" t="n">
        <f aca="false">S354+W354</f>
        <v>-6.58522577229115</v>
      </c>
      <c r="AA354" s="70" t="n">
        <f aca="false">T354+X354-32.174</f>
        <v>-17.2344476706651</v>
      </c>
      <c r="AB354" s="0" t="n">
        <f aca="false">IF(($D354-height)*($D355-height)&lt;0,1,0)</f>
        <v>0</v>
      </c>
    </row>
    <row r="355" customFormat="false" ht="12.75" hidden="false" customHeight="false" outlineLevel="0" collapsed="false">
      <c r="A355" s="0" t="n">
        <f aca="false">A354+dt</f>
        <v>3.22999999999997</v>
      </c>
      <c r="B355" s="70" t="n">
        <f aca="false">B354+G354*dt+0.5*Y354*dt*dt</f>
        <v>10.4112045799197</v>
      </c>
      <c r="C355" s="70" t="n">
        <f aca="false">C354+H354*dt+0.5*Z354*dt*dt</f>
        <v>256.46597631832</v>
      </c>
      <c r="D355" s="70" t="n">
        <f aca="false">D354+I354*dt+0.5*AA354*dt*dt</f>
        <v>-37.6260515567373</v>
      </c>
      <c r="E355" s="1" t="n">
        <f aca="false">SQRT(B355^2+C355^2)</f>
        <v>256.677210109729</v>
      </c>
      <c r="F355" s="1" t="n">
        <f aca="false">ATAN2(C355,B355)*180/PI()</f>
        <v>2.3246386835476</v>
      </c>
      <c r="G355" s="69" t="n">
        <f aca="false">G354+Y354*dt</f>
        <v>5.99912780867175</v>
      </c>
      <c r="H355" s="69" t="n">
        <f aca="false">H354+Z354*dt</f>
        <v>69.4194327674002</v>
      </c>
      <c r="I355" s="69" t="n">
        <f aca="false">I354+AA354*dt</f>
        <v>-49.1234458230347</v>
      </c>
      <c r="J355" s="1" t="n">
        <f aca="false">SQRT(G355^2+H355^2+I355^2)</f>
        <v>85.2535049704175</v>
      </c>
      <c r="K355" s="1" t="n">
        <f aca="false">IF(D355&gt;=hwind,SQRT((G355-vxw)^2+(H355-vyw)^2+I355^2),J355)</f>
        <v>85.2535049704175</v>
      </c>
      <c r="L355" s="1" t="n">
        <f aca="false">J355/1.467</f>
        <v>58.1141819839247</v>
      </c>
      <c r="M355" s="70" t="n">
        <f aca="false">cd0+cdspin*(spin/1000)*EXP(-A355/(tau*146.7/K355))</f>
        <v>0.354636546137218</v>
      </c>
      <c r="N355" s="71" t="n">
        <f aca="false">(romega/K355)*EXP(-A355/(tau*146.7/K355))</f>
        <v>0.274083235537066</v>
      </c>
      <c r="O355" s="71" t="n">
        <f aca="false">cl2_*N355/(cl0+cl1_*N355)</f>
        <v>0.251115949190105</v>
      </c>
      <c r="P355" s="71" t="n">
        <f aca="false">IF(D355&gt;=hwind,vxw,0)</f>
        <v>0</v>
      </c>
      <c r="Q355" s="71" t="n">
        <f aca="false">IF(D355&gt;=hwind,vyw,0)</f>
        <v>0</v>
      </c>
      <c r="R355" s="70" t="n">
        <f aca="false">-const*$M355*$K355*(G355-P355)</f>
        <v>-0.975000492982602</v>
      </c>
      <c r="S355" s="70" t="n">
        <f aca="false">-const*$M355*$K355*(H355-Q355)</f>
        <v>-11.2823035830226</v>
      </c>
      <c r="T355" s="70" t="n">
        <f aca="false">-const*$M355*$K355*I355</f>
        <v>7.9837245382954</v>
      </c>
      <c r="U355" s="72" t="n">
        <f aca="false">omega*EXP(-A355/tau)*30/PI()</f>
        <v>1843.46791162292</v>
      </c>
      <c r="V355" s="70" t="n">
        <f aca="false">const*($O355/omega)*K355*(wy*I355-wz*(H355-Q355))</f>
        <v>2.56607448989071</v>
      </c>
      <c r="W355" s="70" t="n">
        <f aca="false">const*($O355/omega)*K355*(wz*(G355-P355)-wx*I355)</f>
        <v>4.71976012466257</v>
      </c>
      <c r="X355" s="70" t="n">
        <f aca="false">const*($O355/omega)*K355*(wx*(H355-Q355)-wy*(G355-P355))</f>
        <v>6.98316809287921</v>
      </c>
      <c r="Y355" s="70" t="n">
        <f aca="false">R355+V355</f>
        <v>1.59107399690811</v>
      </c>
      <c r="Z355" s="70" t="n">
        <f aca="false">S355+W355</f>
        <v>-6.56254345836003</v>
      </c>
      <c r="AA355" s="70" t="n">
        <f aca="false">T355+X355-32.174</f>
        <v>-17.2071073688254</v>
      </c>
      <c r="AB355" s="0" t="n">
        <f aca="false">IF(($D355-height)*($D356-height)&lt;0,1,0)</f>
        <v>0</v>
      </c>
    </row>
    <row r="356" customFormat="false" ht="12.75" hidden="false" customHeight="false" outlineLevel="0" collapsed="false">
      <c r="A356" s="0" t="n">
        <f aca="false">A355+dt</f>
        <v>3.23999999999997</v>
      </c>
      <c r="B356" s="70" t="n">
        <f aca="false">B355+G355*dt+0.5*Y355*dt*dt</f>
        <v>10.4712754117062</v>
      </c>
      <c r="C356" s="70" t="n">
        <f aca="false">C355+H355*dt+0.5*Z355*dt*dt</f>
        <v>257.159842518821</v>
      </c>
      <c r="D356" s="70" t="n">
        <f aca="false">D355+I355*dt+0.5*AA355*dt*dt</f>
        <v>-38.1181463703361</v>
      </c>
      <c r="E356" s="1" t="n">
        <f aca="false">SQRT(B356^2+C356^2)</f>
        <v>257.372943824817</v>
      </c>
      <c r="F356" s="1" t="n">
        <f aca="false">ATAN2(C356,B356)*180/PI()</f>
        <v>2.33173510536119</v>
      </c>
      <c r="G356" s="69" t="n">
        <f aca="false">G355+Y355*dt</f>
        <v>6.01503854864083</v>
      </c>
      <c r="H356" s="69" t="n">
        <f aca="false">H355+Z355*dt</f>
        <v>69.3538073328166</v>
      </c>
      <c r="I356" s="69" t="n">
        <f aca="false">I355+AA355*dt</f>
        <v>-49.2955168967229</v>
      </c>
      <c r="J356" s="1" t="n">
        <f aca="false">SQRT(G356^2+H356^2+I356^2)</f>
        <v>85.3005232481852</v>
      </c>
      <c r="K356" s="1" t="n">
        <f aca="false">IF(D356&gt;=hwind,SQRT((G356-vxw)^2+(H356-vyw)^2+I356^2),J356)</f>
        <v>85.3005232481852</v>
      </c>
      <c r="L356" s="1" t="n">
        <f aca="false">J356/1.467</f>
        <v>58.1462326163498</v>
      </c>
      <c r="M356" s="70" t="n">
        <f aca="false">cd0+cdspin*(spin/1000)*EXP(-A356/(tau*146.7/K356))</f>
        <v>0.354636509259957</v>
      </c>
      <c r="N356" s="71" t="n">
        <f aca="false">(romega/K356)*EXP(-A356/(tau*146.7/K356))</f>
        <v>0.273931971195839</v>
      </c>
      <c r="O356" s="71" t="n">
        <f aca="false">cl2_*N356/(cl0+cl1_*N356)</f>
        <v>0.251049834778959</v>
      </c>
      <c r="P356" s="71" t="n">
        <f aca="false">IF(D356&gt;=hwind,vxw,0)</f>
        <v>0</v>
      </c>
      <c r="Q356" s="71" t="n">
        <f aca="false">IF(D356&gt;=hwind,vyw,0)</f>
        <v>0</v>
      </c>
      <c r="R356" s="70" t="n">
        <f aca="false">-const*$M356*$K356*(G356-P356)</f>
        <v>-0.978125413720142</v>
      </c>
      <c r="S356" s="70" t="n">
        <f aca="false">-const*$M356*$K356*(H356-Q356)</f>
        <v>-11.2778531578666</v>
      </c>
      <c r="T356" s="70" t="n">
        <f aca="false">-const*$M356*$K356*I356</f>
        <v>8.01610787183576</v>
      </c>
      <c r="U356" s="72" t="n">
        <f aca="false">omega*EXP(-A356/tau)*30/PI()</f>
        <v>1843.46606815593</v>
      </c>
      <c r="V356" s="70" t="n">
        <f aca="false">const*($O356/omega)*K356*(wy*I356-wz*(H356-Q356))</f>
        <v>2.56042636815147</v>
      </c>
      <c r="W356" s="70" t="n">
        <f aca="false">const*($O356/omega)*K356*(wz*(G356-P356)-wx*I356)</f>
        <v>4.73791124128107</v>
      </c>
      <c r="X356" s="70" t="n">
        <f aca="false">const*($O356/omega)*K356*(wx*(H356-Q356)-wy*(G356-P356))</f>
        <v>6.97818520523616</v>
      </c>
      <c r="Y356" s="70" t="n">
        <f aca="false">R356+V356</f>
        <v>1.58230095443133</v>
      </c>
      <c r="Z356" s="70" t="n">
        <f aca="false">S356+W356</f>
        <v>-6.53994191658552</v>
      </c>
      <c r="AA356" s="70" t="n">
        <f aca="false">T356+X356-32.174</f>
        <v>-17.1797069229281</v>
      </c>
      <c r="AB356" s="0" t="n">
        <f aca="false">IF(($D356-height)*($D357-height)&lt;0,1,0)</f>
        <v>0</v>
      </c>
    </row>
    <row r="357" customFormat="false" ht="12.75" hidden="false" customHeight="false" outlineLevel="0" collapsed="false">
      <c r="A357" s="0" t="n">
        <f aca="false">A356+dt</f>
        <v>3.24999999999997</v>
      </c>
      <c r="B357" s="70" t="n">
        <f aca="false">B356+G356*dt+0.5*Y356*dt*dt</f>
        <v>10.5315049122404</v>
      </c>
      <c r="C357" s="70" t="n">
        <f aca="false">C356+H356*dt+0.5*Z356*dt*dt</f>
        <v>257.853053595053</v>
      </c>
      <c r="D357" s="70" t="n">
        <f aca="false">D356+I356*dt+0.5*AA356*dt*dt</f>
        <v>-38.6119605246494</v>
      </c>
      <c r="E357" s="1" t="n">
        <f aca="false">SQRT(B357^2+C357^2)</f>
        <v>258.068033363317</v>
      </c>
      <c r="F357" s="1" t="n">
        <f aca="false">ATAN2(C357,B357)*180/PI()</f>
        <v>2.33883439776857</v>
      </c>
      <c r="G357" s="69" t="n">
        <f aca="false">G356+Y356*dt</f>
        <v>6.03086155818515</v>
      </c>
      <c r="H357" s="69" t="n">
        <f aca="false">H356+Z356*dt</f>
        <v>69.2884079136508</v>
      </c>
      <c r="I357" s="69" t="n">
        <f aca="false">I356+AA356*dt</f>
        <v>-49.4673139659522</v>
      </c>
      <c r="J357" s="1" t="n">
        <f aca="false">SQRT(G357^2+H357^2+I357^2)</f>
        <v>85.3479344410194</v>
      </c>
      <c r="K357" s="1" t="n">
        <f aca="false">IF(D357&gt;=hwind,SQRT((G357-vxw)^2+(H357-vyw)^2+I357^2),J357)</f>
        <v>85.3479344410194</v>
      </c>
      <c r="L357" s="1" t="n">
        <f aca="false">J357/1.467</f>
        <v>58.1785510845395</v>
      </c>
      <c r="M357" s="70" t="n">
        <f aca="false">cd0+cdspin*(spin/1000)*EXP(-A357/(tau*146.7/K357))</f>
        <v>0.354636472301349</v>
      </c>
      <c r="N357" s="71" t="n">
        <f aca="false">(romega/K357)*EXP(-A357/(tau*146.7/K357))</f>
        <v>0.273779612704008</v>
      </c>
      <c r="O357" s="71" t="n">
        <f aca="false">cl2_*N357/(cl0+cl1_*N357)</f>
        <v>0.250983203527864</v>
      </c>
      <c r="P357" s="71" t="n">
        <f aca="false">IF(D357&gt;=hwind,vxw,0)</f>
        <v>0</v>
      </c>
      <c r="Q357" s="71" t="n">
        <f aca="false">IF(D357&gt;=hwind,vyw,0)</f>
        <v>0</v>
      </c>
      <c r="R357" s="70" t="n">
        <f aca="false">-const*$M357*$K357*(G357-P357)</f>
        <v>-0.981243429196467</v>
      </c>
      <c r="S357" s="70" t="n">
        <f aca="false">-const*$M357*$K357*(H357-Q357)</f>
        <v>-11.2734796394852</v>
      </c>
      <c r="T357" s="70" t="n">
        <f aca="false">-const*$M357*$K357*I357</f>
        <v>8.04851451501336</v>
      </c>
      <c r="U357" s="72" t="n">
        <f aca="false">omega*EXP(-A357/tau)*30/PI()</f>
        <v>1843.46422469078</v>
      </c>
      <c r="V357" s="70" t="n">
        <f aca="false">const*($O357/omega)*K357*(wy*I357-wz*(H357-Q357))</f>
        <v>2.55479655383923</v>
      </c>
      <c r="W357" s="70" t="n">
        <f aca="false">const*($O357/omega)*K357*(wz*(G357-P357)-wx*I357)</f>
        <v>4.75605911293201</v>
      </c>
      <c r="X357" s="70" t="n">
        <f aca="false">const*($O357/omega)*K357*(wx*(H357-Q357)-wy*(G357-P357))</f>
        <v>6.97323870144285</v>
      </c>
      <c r="Y357" s="70" t="n">
        <f aca="false">R357+V357</f>
        <v>1.57355312464276</v>
      </c>
      <c r="Z357" s="70" t="n">
        <f aca="false">S357+W357</f>
        <v>-6.5174205265532</v>
      </c>
      <c r="AA357" s="70" t="n">
        <f aca="false">T357+X357-32.174</f>
        <v>-17.1522467835438</v>
      </c>
      <c r="AB357" s="0" t="n">
        <f aca="false">IF(($D357-height)*($D358-height)&lt;0,1,0)</f>
        <v>0</v>
      </c>
    </row>
    <row r="358" customFormat="false" ht="12.75" hidden="false" customHeight="false" outlineLevel="0" collapsed="false">
      <c r="A358" s="0" t="n">
        <f aca="false">A357+dt</f>
        <v>3.25999999999997</v>
      </c>
      <c r="B358" s="70" t="n">
        <f aca="false">B357+G357*dt+0.5*Y357*dt*dt</f>
        <v>10.5918922054785</v>
      </c>
      <c r="C358" s="70" t="n">
        <f aca="false">C357+H357*dt+0.5*Z357*dt*dt</f>
        <v>258.545611803164</v>
      </c>
      <c r="D358" s="70" t="n">
        <f aca="false">D357+I357*dt+0.5*AA357*dt*dt</f>
        <v>-39.1074912766481</v>
      </c>
      <c r="E358" s="1" t="n">
        <f aca="false">SQRT(B358^2+C358^2)</f>
        <v>258.762480980463</v>
      </c>
      <c r="F358" s="1" t="n">
        <f aca="false">ATAN2(C358,B358)*180/PI()</f>
        <v>2.34593637650231</v>
      </c>
      <c r="G358" s="69" t="n">
        <f aca="false">G357+Y357*dt</f>
        <v>6.04659708943158</v>
      </c>
      <c r="H358" s="69" t="n">
        <f aca="false">H357+Z357*dt</f>
        <v>69.2232337083853</v>
      </c>
      <c r="I358" s="69" t="n">
        <f aca="false">I357+AA357*dt</f>
        <v>-49.6388364337877</v>
      </c>
      <c r="J358" s="1" t="n">
        <f aca="false">SQRT(G358^2+H358^2+I358^2)</f>
        <v>85.3957346938825</v>
      </c>
      <c r="K358" s="1" t="n">
        <f aca="false">IF(D358&gt;=hwind,SQRT((G358-vxw)^2+(H358-vyw)^2+I358^2),J358)</f>
        <v>85.3957346938825</v>
      </c>
      <c r="L358" s="1" t="n">
        <f aca="false">J358/1.467</f>
        <v>58.2111347606561</v>
      </c>
      <c r="M358" s="70" t="n">
        <f aca="false">cd0+cdspin*(spin/1000)*EXP(-A358/(tau*146.7/K358))</f>
        <v>0.354636435261422</v>
      </c>
      <c r="N358" s="71" t="n">
        <f aca="false">(romega/K358)*EXP(-A358/(tau*146.7/K358))</f>
        <v>0.273626176339532</v>
      </c>
      <c r="O358" s="71" t="n">
        <f aca="false">cl2_*N358/(cl0+cl1_*N358)</f>
        <v>0.25091606169292</v>
      </c>
      <c r="P358" s="71" t="n">
        <f aca="false">IF(D358&gt;=hwind,vxw,0)</f>
        <v>0</v>
      </c>
      <c r="Q358" s="71" t="n">
        <f aca="false">IF(D358&gt;=hwind,vyw,0)</f>
        <v>0</v>
      </c>
      <c r="R358" s="70" t="n">
        <f aca="false">-const*$M358*$K358*(G358-P358)</f>
        <v>-0.984354547787797</v>
      </c>
      <c r="S358" s="70" t="n">
        <f aca="false">-const*$M358*$K358*(H358-Q358)</f>
        <v>-11.2691823029724</v>
      </c>
      <c r="T358" s="70" t="n">
        <f aca="false">-const*$M358*$K358*I358</f>
        <v>8.08094431757266</v>
      </c>
      <c r="U358" s="72" t="n">
        <f aca="false">omega*EXP(-A358/tau)*30/PI()</f>
        <v>1843.46238122748</v>
      </c>
      <c r="V358" s="70" t="n">
        <f aca="false">const*($O358/omega)*K358*(wy*I358-wz*(H358-Q358))</f>
        <v>2.54918491925915</v>
      </c>
      <c r="W358" s="70" t="n">
        <f aca="false">const*($O358/omega)*K358*(wz*(G358-P358)-wx*I358)</f>
        <v>4.77420362849845</v>
      </c>
      <c r="X358" s="70" t="n">
        <f aca="false">const*($O358/omega)*K358*(wx*(H358-Q358)-wy*(G358-P358))</f>
        <v>6.96832827903961</v>
      </c>
      <c r="Y358" s="70" t="n">
        <f aca="false">R358+V358</f>
        <v>1.56483037147136</v>
      </c>
      <c r="Z358" s="70" t="n">
        <f aca="false">S358+W358</f>
        <v>-6.49497867447392</v>
      </c>
      <c r="AA358" s="70" t="n">
        <f aca="false">T358+X358-32.174</f>
        <v>-17.1247274033877</v>
      </c>
      <c r="AB358" s="0" t="n">
        <f aca="false">IF(($D358-height)*($D359-height)&lt;0,1,0)</f>
        <v>0</v>
      </c>
    </row>
    <row r="359" customFormat="false" ht="12.75" hidden="false" customHeight="false" outlineLevel="0" collapsed="false">
      <c r="A359" s="0" t="n">
        <f aca="false">A358+dt</f>
        <v>3.26999999999997</v>
      </c>
      <c r="B359" s="70" t="n">
        <f aca="false">B358+G358*dt+0.5*Y358*dt*dt</f>
        <v>10.6524364178913</v>
      </c>
      <c r="C359" s="70" t="n">
        <f aca="false">C358+H358*dt+0.5*Z358*dt*dt</f>
        <v>259.237519391314</v>
      </c>
      <c r="D359" s="70" t="n">
        <f aca="false">D358+I358*dt+0.5*AA358*dt*dt</f>
        <v>-39.6047358773562</v>
      </c>
      <c r="E359" s="1" t="n">
        <f aca="false">SQRT(B359^2+C359^2)</f>
        <v>259.4562889232</v>
      </c>
      <c r="F359" s="1" t="n">
        <f aca="false">ATAN2(C359,B359)*180/PI()</f>
        <v>2.3530408596903</v>
      </c>
      <c r="G359" s="69" t="n">
        <f aca="false">G358+Y358*dt</f>
        <v>6.06224539314629</v>
      </c>
      <c r="H359" s="69" t="n">
        <f aca="false">H358+Z358*dt</f>
        <v>69.1582839216405</v>
      </c>
      <c r="I359" s="69" t="n">
        <f aca="false">I358+AA358*dt</f>
        <v>-49.8100837078215</v>
      </c>
      <c r="J359" s="1" t="n">
        <f aca="false">SQRT(G359^2+H359^2+I359^2)</f>
        <v>85.44392016506</v>
      </c>
      <c r="K359" s="1" t="n">
        <f aca="false">IF(D359&gt;=hwind,SQRT((G359-vxw)^2+(H359-vyw)^2+I359^2),J359)</f>
        <v>85.44392016506</v>
      </c>
      <c r="L359" s="1" t="n">
        <f aca="false">J359/1.467</f>
        <v>58.2439810259441</v>
      </c>
      <c r="M359" s="70" t="n">
        <f aca="false">cd0+cdspin*(spin/1000)*EXP(-A359/(tau*146.7/K359))</f>
        <v>0.354636398140209</v>
      </c>
      <c r="N359" s="71" t="n">
        <f aca="false">(romega/K359)*EXP(-A359/(tau*146.7/K359))</f>
        <v>0.273471678303331</v>
      </c>
      <c r="O359" s="71" t="n">
        <f aca="false">cl2_*N359/(cl0+cl1_*N359)</f>
        <v>0.250848415505805</v>
      </c>
      <c r="P359" s="71" t="n">
        <f aca="false">IF(D359&gt;=hwind,vxw,0)</f>
        <v>0</v>
      </c>
      <c r="Q359" s="71" t="n">
        <f aca="false">IF(D359&gt;=hwind,vyw,0)</f>
        <v>0</v>
      </c>
      <c r="R359" s="70" t="n">
        <f aca="false">-const*$M359*$K359*(G359-P359)</f>
        <v>-0.987458777041082</v>
      </c>
      <c r="S359" s="70" t="n">
        <f aca="false">-const*$M359*$K359*(H359-Q359)</f>
        <v>-11.2649604288091</v>
      </c>
      <c r="T359" s="70" t="n">
        <f aca="false">-const*$M359*$K359*I359</f>
        <v>8.11339712477596</v>
      </c>
      <c r="U359" s="72" t="n">
        <f aca="false">omega*EXP(-A359/tau)*30/PI()</f>
        <v>1843.46053776602</v>
      </c>
      <c r="V359" s="70" t="n">
        <f aca="false">const*($O359/omega)*K359*(wy*I359-wz*(H359-Q359))</f>
        <v>2.54359133808949</v>
      </c>
      <c r="W359" s="70" t="n">
        <f aca="false">const*($O359/omega)*K359*(wz*(G359-P359)-wx*I359)</f>
        <v>4.79234467567168</v>
      </c>
      <c r="X359" s="70" t="n">
        <f aca="false">const*($O359/omega)*K359*(wx*(H359-Q359)-wy*(G359-P359))</f>
        <v>6.96345363795041</v>
      </c>
      <c r="Y359" s="70" t="n">
        <f aca="false">R359+V359</f>
        <v>1.55613256104841</v>
      </c>
      <c r="Z359" s="70" t="n">
        <f aca="false">S359+W359</f>
        <v>-6.4726157531374</v>
      </c>
      <c r="AA359" s="70" t="n">
        <f aca="false">T359+X359-32.174</f>
        <v>-17.0971492372736</v>
      </c>
      <c r="AB359" s="0" t="n">
        <f aca="false">IF(($D359-height)*($D360-height)&lt;0,1,0)</f>
        <v>0</v>
      </c>
    </row>
    <row r="360" customFormat="false" ht="12.75" hidden="false" customHeight="false" outlineLevel="0" collapsed="false">
      <c r="A360" s="0" t="n">
        <f aca="false">A359+dt</f>
        <v>3.27999999999997</v>
      </c>
      <c r="B360" s="70" t="n">
        <f aca="false">B359+G359*dt+0.5*Y359*dt*dt</f>
        <v>10.7131366784509</v>
      </c>
      <c r="C360" s="70" t="n">
        <f aca="false">C359+H359*dt+0.5*Z359*dt*dt</f>
        <v>259.928778599742</v>
      </c>
      <c r="D360" s="70" t="n">
        <f aca="false">D359+I359*dt+0.5*AA359*dt*dt</f>
        <v>-40.1036915718963</v>
      </c>
      <c r="E360" s="1" t="n">
        <f aca="false">SQRT(B360^2+C360^2)</f>
        <v>260.149459430238</v>
      </c>
      <c r="F360" s="1" t="n">
        <f aca="false">ATAN2(C360,B360)*180/PI()</f>
        <v>2.3601476678167</v>
      </c>
      <c r="G360" s="69" t="n">
        <f aca="false">G359+Y359*dt</f>
        <v>6.07780671875677</v>
      </c>
      <c r="H360" s="69" t="n">
        <f aca="false">H359+Z359*dt</f>
        <v>69.0935577641092</v>
      </c>
      <c r="I360" s="69" t="n">
        <f aca="false">I359+AA359*dt</f>
        <v>-49.9810552001943</v>
      </c>
      <c r="J360" s="1" t="n">
        <f aca="false">SQRT(G360^2+H360^2+I360^2)</f>
        <v>85.4924870262745</v>
      </c>
      <c r="K360" s="1" t="n">
        <f aca="false">IF(D360&gt;=hwind,SQRT((G360-vxw)^2+(H360-vyw)^2+I360^2),J360)</f>
        <v>85.4924870262745</v>
      </c>
      <c r="L360" s="1" t="n">
        <f aca="false">J360/1.467</f>
        <v>58.2770872708075</v>
      </c>
      <c r="M360" s="70" t="n">
        <f aca="false">cd0+cdspin*(spin/1000)*EXP(-A360/(tau*146.7/K360))</f>
        <v>0.354636360937748</v>
      </c>
      <c r="N360" s="71" t="n">
        <f aca="false">(romega/K360)*EXP(-A360/(tau*146.7/K360))</f>
        <v>0.273316134718035</v>
      </c>
      <c r="O360" s="71" t="n">
        <f aca="false">cl2_*N360/(cl0+cl1_*N360)</f>
        <v>0.250780271173433</v>
      </c>
      <c r="P360" s="71" t="n">
        <f aca="false">IF(D360&gt;=hwind,vxw,0)</f>
        <v>0</v>
      </c>
      <c r="Q360" s="71" t="n">
        <f aca="false">IF(D360&gt;=hwind,vyw,0)</f>
        <v>0</v>
      </c>
      <c r="R360" s="70" t="n">
        <f aca="false">-const*$M360*$K360*(G360-P360)</f>
        <v>-0.99055612368854</v>
      </c>
      <c r="S360" s="70" t="n">
        <f aca="false">-const*$M360*$K360*(H360-Q360)</f>
        <v>-11.2608133028399</v>
      </c>
      <c r="T360" s="70" t="n">
        <f aca="false">-const*$M360*$K360*I360</f>
        <v>8.14587277745722</v>
      </c>
      <c r="U360" s="72" t="n">
        <f aca="false">omega*EXP(-A360/tau)*30/PI()</f>
        <v>1843.4586943064</v>
      </c>
      <c r="V360" s="70" t="n">
        <f aca="false">const*($O360/omega)*K360*(wy*I360-wz*(H360-Q360))</f>
        <v>2.53801568537361</v>
      </c>
      <c r="W360" s="70" t="n">
        <f aca="false">const*($O360/omega)*K360*(wz*(G360-P360)-wx*I360)</f>
        <v>4.81048214097415</v>
      </c>
      <c r="X360" s="70" t="n">
        <f aca="false">const*($O360/omega)*K360*(wx*(H360-Q360)-wy*(G360-P360))</f>
        <v>6.95861448047488</v>
      </c>
      <c r="Y360" s="70" t="n">
        <f aca="false">R360+V360</f>
        <v>1.54745956168507</v>
      </c>
      <c r="Z360" s="70" t="n">
        <f aca="false">S360+W360</f>
        <v>-6.45033116186579</v>
      </c>
      <c r="AA360" s="70" t="n">
        <f aca="false">T360+X360-32.174</f>
        <v>-17.0695127420679</v>
      </c>
      <c r="AB360" s="0" t="n">
        <f aca="false">IF(($D360-height)*($D361-height)&lt;0,1,0)</f>
        <v>0</v>
      </c>
    </row>
    <row r="361" customFormat="false" ht="12.75" hidden="false" customHeight="false" outlineLevel="0" collapsed="false">
      <c r="A361" s="0" t="n">
        <f aca="false">A360+dt</f>
        <v>3.28999999999997</v>
      </c>
      <c r="B361" s="70" t="n">
        <f aca="false">B360+G360*dt+0.5*Y360*dt*dt</f>
        <v>10.7739921186165</v>
      </c>
      <c r="C361" s="70" t="n">
        <f aca="false">C360+H360*dt+0.5*Z360*dt*dt</f>
        <v>260.619391660825</v>
      </c>
      <c r="D361" s="70" t="n">
        <f aca="false">D360+I360*dt+0.5*AA360*dt*dt</f>
        <v>-40.6043555995353</v>
      </c>
      <c r="E361" s="1" t="n">
        <f aca="false">SQRT(B361^2+C361^2)</f>
        <v>260.841994732119</v>
      </c>
      <c r="F361" s="1" t="n">
        <f aca="false">ATAN2(C361,B361)*180/PI()</f>
        <v>2.36725662368364</v>
      </c>
      <c r="G361" s="69" t="n">
        <f aca="false">G360+Y360*dt</f>
        <v>6.09328131437362</v>
      </c>
      <c r="H361" s="69" t="n">
        <f aca="false">H360+Z360*dt</f>
        <v>69.0290544524905</v>
      </c>
      <c r="I361" s="69" t="n">
        <f aca="false">I360+AA360*dt</f>
        <v>-50.1517503276149</v>
      </c>
      <c r="J361" s="1" t="n">
        <f aca="false">SQRT(G361^2+H361^2+I361^2)</f>
        <v>85.5414314627971</v>
      </c>
      <c r="K361" s="1" t="n">
        <f aca="false">IF(D361&gt;=hwind,SQRT((G361-vxw)^2+(H361-vyw)^2+I361^2),J361)</f>
        <v>85.5414314627971</v>
      </c>
      <c r="L361" s="1" t="n">
        <f aca="false">J361/1.467</f>
        <v>58.3104508948856</v>
      </c>
      <c r="M361" s="70" t="n">
        <f aca="false">cd0+cdspin*(spin/1000)*EXP(-A361/(tau*146.7/K361))</f>
        <v>0.354636323654078</v>
      </c>
      <c r="N361" s="71" t="n">
        <f aca="false">(romega/K361)*EXP(-A361/(tau*146.7/K361))</f>
        <v>0.27315956162678</v>
      </c>
      <c r="O361" s="71" t="n">
        <f aca="false">cl2_*N361/(cl0+cl1_*N361)</f>
        <v>0.250711634877613</v>
      </c>
      <c r="P361" s="71" t="n">
        <f aca="false">IF(D361&gt;=hwind,vxw,0)</f>
        <v>0</v>
      </c>
      <c r="Q361" s="71" t="n">
        <f aca="false">IF(D361&gt;=hwind,vyw,0)</f>
        <v>0</v>
      </c>
      <c r="R361" s="70" t="n">
        <f aca="false">-const*$M361*$K361*(G361-P361)</f>
        <v>-0.99364659366207</v>
      </c>
      <c r="S361" s="70" t="n">
        <f aca="false">-const*$M361*$K361*(H361-Q361)</f>
        <v>-11.2567402162494</v>
      </c>
      <c r="T361" s="70" t="n">
        <f aca="false">-const*$M361*$K361*I361</f>
        <v>8.17837111207592</v>
      </c>
      <c r="U361" s="72" t="n">
        <f aca="false">omega*EXP(-A361/tau)*30/PI()</f>
        <v>1843.45685084863</v>
      </c>
      <c r="V361" s="70" t="n">
        <f aca="false">const*($O361/omega)*K361*(wy*I361-wz*(H361-Q361))</f>
        <v>2.53245783751199</v>
      </c>
      <c r="W361" s="70" t="n">
        <f aca="false">const*($O361/omega)*K361*(wz*(G361-P361)-wx*I361)</f>
        <v>4.82861590978221</v>
      </c>
      <c r="X361" s="70" t="n">
        <f aca="false">const*($O361/omega)*K361*(wx*(H361-Q361)-wy*(G361-P361))</f>
        <v>6.9538105112802</v>
      </c>
      <c r="Y361" s="70" t="n">
        <f aca="false">R361+V361</f>
        <v>1.53881124384992</v>
      </c>
      <c r="Z361" s="70" t="n">
        <f aca="false">S361+W361</f>
        <v>-6.42812430646722</v>
      </c>
      <c r="AA361" s="70" t="n">
        <f aca="false">T361+X361-32.174</f>
        <v>-17.0418183766439</v>
      </c>
      <c r="AB361" s="0" t="n">
        <f aca="false">IF(($D361-height)*($D362-height)&lt;0,1,0)</f>
        <v>0</v>
      </c>
    </row>
    <row r="362" customFormat="false" ht="12.75" hidden="false" customHeight="false" outlineLevel="0" collapsed="false">
      <c r="A362" s="0" t="n">
        <f aca="false">A361+dt</f>
        <v>3.29999999999997</v>
      </c>
      <c r="B362" s="70" t="n">
        <f aca="false">B361+G361*dt+0.5*Y361*dt*dt</f>
        <v>10.8350018723224</v>
      </c>
      <c r="C362" s="70" t="n">
        <f aca="false">C361+H361*dt+0.5*Z361*dt*dt</f>
        <v>261.309360799135</v>
      </c>
      <c r="D362" s="70" t="n">
        <f aca="false">D361+I361*dt+0.5*AA361*dt*dt</f>
        <v>-41.1067251937303</v>
      </c>
      <c r="E362" s="1" t="n">
        <f aca="false">SQRT(B362^2+C362^2)</f>
        <v>261.533897051273</v>
      </c>
      <c r="F362" s="1" t="n">
        <f aca="false">ATAN2(C362,B362)*180/PI()</f>
        <v>2.37436755237361</v>
      </c>
      <c r="G362" s="69" t="n">
        <f aca="false">G361+Y361*dt</f>
        <v>6.10866942681212</v>
      </c>
      <c r="H362" s="69" t="n">
        <f aca="false">H361+Z361*dt</f>
        <v>68.9647732094258</v>
      </c>
      <c r="I362" s="69" t="n">
        <f aca="false">I361+AA361*dt</f>
        <v>-50.3221685113814</v>
      </c>
      <c r="J362" s="1" t="n">
        <f aca="false">SQRT(G362^2+H362^2+I362^2)</f>
        <v>85.5907496735568</v>
      </c>
      <c r="K362" s="1" t="n">
        <f aca="false">IF(D362&gt;=hwind,SQRT((G362-vxw)^2+(H362-vyw)^2+I362^2),J362)</f>
        <v>85.5907496735568</v>
      </c>
      <c r="L362" s="1" t="n">
        <f aca="false">J362/1.467</f>
        <v>58.344069307128</v>
      </c>
      <c r="M362" s="70" t="n">
        <f aca="false">cd0+cdspin*(spin/1000)*EXP(-A362/(tau*146.7/K362))</f>
        <v>0.354636286289246</v>
      </c>
      <c r="N362" s="71" t="n">
        <f aca="false">(romega/K362)*EXP(-A362/(tau*146.7/K362))</f>
        <v>0.273001974992031</v>
      </c>
      <c r="O362" s="71" t="n">
        <f aca="false">cl2_*N362/(cl0+cl1_*N362)</f>
        <v>0.250642512774719</v>
      </c>
      <c r="P362" s="71" t="n">
        <f aca="false">IF(D362&gt;=hwind,vxw,0)</f>
        <v>0</v>
      </c>
      <c r="Q362" s="71" t="n">
        <f aca="false">IF(D362&gt;=hwind,vyw,0)</f>
        <v>0</v>
      </c>
      <c r="R362" s="70" t="n">
        <f aca="false">-const*$M362*$K362*(G362-P362)</f>
        <v>-0.996730192107566</v>
      </c>
      <c r="S362" s="70" t="n">
        <f aca="false">-const*$M362*$K362*(H362-Q362)</f>
        <v>-11.2527404655384</v>
      </c>
      <c r="T362" s="70" t="n">
        <f aca="false">-const*$M362*$K362*I362</f>
        <v>8.21089196077087</v>
      </c>
      <c r="U362" s="72" t="n">
        <f aca="false">omega*EXP(-A362/tau)*30/PI()</f>
        <v>1843.4550073927</v>
      </c>
      <c r="V362" s="70" t="n">
        <f aca="false">const*($O362/omega)*K362*(wy*I362-wz*(H362-Q362))</f>
        <v>2.52691767225415</v>
      </c>
      <c r="W362" s="70" t="n">
        <f aca="false">const*($O362/omega)*K362*(wz*(G362-P362)-wx*I362)</f>
        <v>4.84674586634896</v>
      </c>
      <c r="X362" s="70" t="n">
        <f aca="false">const*($O362/omega)*K362*(wx*(H362-Q362)-wy*(G362-P362))</f>
        <v>6.94904143739273</v>
      </c>
      <c r="Y362" s="70" t="n">
        <f aca="false">R362+V362</f>
        <v>1.53018748014659</v>
      </c>
      <c r="Z362" s="70" t="n">
        <f aca="false">S362+W362</f>
        <v>-6.40599459918939</v>
      </c>
      <c r="AA362" s="70" t="n">
        <f aca="false">T362+X362-32.174</f>
        <v>-17.0140666018364</v>
      </c>
      <c r="AB362" s="0" t="n">
        <f aca="false">IF(($D362-height)*($D363-height)&lt;0,1,0)</f>
        <v>0</v>
      </c>
    </row>
    <row r="363" customFormat="false" ht="12.75" hidden="false" customHeight="false" outlineLevel="0" collapsed="false">
      <c r="A363" s="0" t="n">
        <f aca="false">A362+dt</f>
        <v>3.30999999999997</v>
      </c>
      <c r="B363" s="70" t="n">
        <f aca="false">B362+G362*dt+0.5*Y362*dt*dt</f>
        <v>10.8961650759646</v>
      </c>
      <c r="C363" s="70" t="n">
        <f aca="false">C362+H362*dt+0.5*Z362*dt*dt</f>
        <v>261.998688231499</v>
      </c>
      <c r="D363" s="70" t="n">
        <f aca="false">D362+I362*dt+0.5*AA362*dt*dt</f>
        <v>-41.6107975821742</v>
      </c>
      <c r="E363" s="1" t="n">
        <f aca="false">SQRT(B363^2+C363^2)</f>
        <v>262.22516860208</v>
      </c>
      <c r="F363" s="1" t="n">
        <f aca="false">ATAN2(C363,B363)*180/PI()</f>
        <v>2.38148028121276</v>
      </c>
      <c r="G363" s="69" t="n">
        <f aca="false">G362+Y362*dt</f>
        <v>6.12397130161359</v>
      </c>
      <c r="H363" s="69" t="n">
        <f aca="false">H362+Z362*dt</f>
        <v>68.9007132634339</v>
      </c>
      <c r="I363" s="69" t="n">
        <f aca="false">I362+AA362*dt</f>
        <v>-50.4923091773997</v>
      </c>
      <c r="J363" s="1" t="n">
        <f aca="false">SQRT(G363^2+H363^2+I363^2)</f>
        <v>85.6404378712478</v>
      </c>
      <c r="K363" s="1" t="n">
        <f aca="false">IF(D363&gt;=hwind,SQRT((G363-vxw)^2+(H363-vyw)^2+I363^2),J363)</f>
        <v>85.6404378712478</v>
      </c>
      <c r="L363" s="1" t="n">
        <f aca="false">J363/1.467</f>
        <v>58.3779399258676</v>
      </c>
      <c r="M363" s="70" t="n">
        <f aca="false">cd0+cdspin*(spin/1000)*EXP(-A363/(tau*146.7/K363))</f>
        <v>0.354636248843298</v>
      </c>
      <c r="N363" s="71" t="n">
        <f aca="false">(romega/K363)*EXP(-A363/(tau*146.7/K363))</f>
        <v>0.272843390694446</v>
      </c>
      <c r="O363" s="71" t="n">
        <f aca="false">cl2_*N363/(cl0+cl1_*N363)</f>
        <v>0.250572910995372</v>
      </c>
      <c r="P363" s="71" t="n">
        <f aca="false">IF(D363&gt;=hwind,vxw,0)</f>
        <v>0</v>
      </c>
      <c r="Q363" s="71" t="n">
        <f aca="false">IF(D363&gt;=hwind,vyw,0)</f>
        <v>0</v>
      </c>
      <c r="R363" s="70" t="n">
        <f aca="false">-const*$M363*$K363*(G363-P363)</f>
        <v>-0.999806923399101</v>
      </c>
      <c r="S363" s="70" t="n">
        <f aca="false">-const*$M363*$K363*(H363-Q363)</f>
        <v>-11.2488133525</v>
      </c>
      <c r="T363" s="70" t="n">
        <f aca="false">-const*$M363*$K363*I363</f>
        <v>8.24343515141404</v>
      </c>
      <c r="U363" s="72" t="n">
        <f aca="false">omega*EXP(-A363/tau)*30/PI()</f>
        <v>1843.45316393862</v>
      </c>
      <c r="V363" s="70" t="n">
        <f aca="false">const*($O363/omega)*K363*(wy*I363-wz*(H363-Q363))</f>
        <v>2.52139506869048</v>
      </c>
      <c r="W363" s="70" t="n">
        <f aca="false">const*($O363/omega)*K363*(wz*(G363-P363)-wx*I363)</f>
        <v>4.86487189382698</v>
      </c>
      <c r="X363" s="70" t="n">
        <f aca="false">const*($O363/omega)*K363*(wx*(H363-Q363)-wy*(G363-P363))</f>
        <v>6.94430696818963</v>
      </c>
      <c r="Y363" s="70" t="n">
        <f aca="false">R363+V363</f>
        <v>1.52158814529137</v>
      </c>
      <c r="Z363" s="70" t="n">
        <f aca="false">S363+W363</f>
        <v>-6.38394145867299</v>
      </c>
      <c r="AA363" s="70" t="n">
        <f aca="false">T363+X363-32.174</f>
        <v>-16.9862578803963</v>
      </c>
      <c r="AB363" s="0" t="n">
        <f aca="false">IF(($D363-height)*($D364-height)&lt;0,1,0)</f>
        <v>0</v>
      </c>
    </row>
    <row r="364" customFormat="false" ht="12.75" hidden="false" customHeight="false" outlineLevel="0" collapsed="false">
      <c r="A364" s="0" t="n">
        <f aca="false">A363+dt</f>
        <v>3.31999999999997</v>
      </c>
      <c r="B364" s="70" t="n">
        <f aca="false">B363+G363*dt+0.5*Y363*dt*dt</f>
        <v>10.957480868388</v>
      </c>
      <c r="C364" s="70" t="n">
        <f aca="false">C363+H363*dt+0.5*Z363*dt*dt</f>
        <v>262.687376167061</v>
      </c>
      <c r="D364" s="70" t="n">
        <f aca="false">D363+I363*dt+0.5*AA363*dt*dt</f>
        <v>-42.1165699868422</v>
      </c>
      <c r="E364" s="1" t="n">
        <f aca="false">SQRT(B364^2+C364^2)</f>
        <v>262.915811590927</v>
      </c>
      <c r="F364" s="1" t="n">
        <f aca="false">ATAN2(C364,B364)*180/PI()</f>
        <v>2.38859463973481</v>
      </c>
      <c r="G364" s="69" t="n">
        <f aca="false">G363+Y363*dt</f>
        <v>6.1391871830665</v>
      </c>
      <c r="H364" s="69" t="n">
        <f aca="false">H363+Z363*dt</f>
        <v>68.8368738488472</v>
      </c>
      <c r="I364" s="69" t="n">
        <f aca="false">I363+AA363*dt</f>
        <v>-50.6621717562037</v>
      </c>
      <c r="J364" s="1" t="n">
        <f aca="false">SQRT(G364^2+H364^2+I364^2)</f>
        <v>85.6904922824342</v>
      </c>
      <c r="K364" s="1" t="n">
        <f aca="false">IF(D364&gt;=hwind,SQRT((G364-vxw)^2+(H364-vyw)^2+I364^2),J364)</f>
        <v>85.6904922824342</v>
      </c>
      <c r="L364" s="1" t="n">
        <f aca="false">J364/1.467</f>
        <v>58.4120601788918</v>
      </c>
      <c r="M364" s="70" t="n">
        <f aca="false">cd0+cdspin*(spin/1000)*EXP(-A364/(tau*146.7/K364))</f>
        <v>0.354636211316289</v>
      </c>
      <c r="N364" s="71" t="n">
        <f aca="false">(romega/K364)*EXP(-A364/(tau*146.7/K364))</f>
        <v>0.272683824531765</v>
      </c>
      <c r="O364" s="71" t="n">
        <f aca="false">cl2_*N364/(cl0+cl1_*N364)</f>
        <v>0.250502835644122</v>
      </c>
      <c r="P364" s="71" t="n">
        <f aca="false">IF(D364&gt;=hwind,vxw,0)</f>
        <v>0</v>
      </c>
      <c r="Q364" s="71" t="n">
        <f aca="false">IF(D364&gt;=hwind,vyw,0)</f>
        <v>0</v>
      </c>
      <c r="R364" s="70" t="n">
        <f aca="false">-const*$M364*$K364*(G364-P364)</f>
        <v>-1.00287679115301</v>
      </c>
      <c r="S364" s="70" t="n">
        <f aca="false">-const*$M364*$K364*(H364-Q364)</f>
        <v>-11.2449581841963</v>
      </c>
      <c r="T364" s="70" t="n">
        <f aca="false">-const*$M364*$K364*I364</f>
        <v>8.27600050766424</v>
      </c>
      <c r="U364" s="72" t="n">
        <f aca="false">omega*EXP(-A364/tau)*30/PI()</f>
        <v>1843.45132048638</v>
      </c>
      <c r="V364" s="70" t="n">
        <f aca="false">const*($O364/omega)*K364*(wy*I364-wz*(H364-Q364))</f>
        <v>2.51588990724401</v>
      </c>
      <c r="W364" s="70" t="n">
        <f aca="false">const*($O364/omega)*K364*(wz*(G364-P364)-wx*I364)</f>
        <v>4.88299387429102</v>
      </c>
      <c r="X364" s="70" t="n">
        <f aca="false">const*($O364/omega)*K364*(wx*(H364-Q364)-wy*(G364-P364))</f>
        <v>6.93960681539026</v>
      </c>
      <c r="Y364" s="70" t="n">
        <f aca="false">R364+V364</f>
        <v>1.513013116091</v>
      </c>
      <c r="Z364" s="70" t="n">
        <f aca="false">S364+W364</f>
        <v>-6.36196430990523</v>
      </c>
      <c r="AA364" s="70" t="n">
        <f aca="false">T364+X364-32.174</f>
        <v>-16.9583926769455</v>
      </c>
      <c r="AB364" s="0" t="n">
        <f aca="false">IF(($D364-height)*($D365-height)&lt;0,1,0)</f>
        <v>0</v>
      </c>
    </row>
    <row r="365" customFormat="false" ht="12.75" hidden="false" customHeight="false" outlineLevel="0" collapsed="false">
      <c r="A365" s="0" t="n">
        <f aca="false">A364+dt</f>
        <v>3.32999999999997</v>
      </c>
      <c r="B365" s="70" t="n">
        <f aca="false">B364+G364*dt+0.5*Y364*dt*dt</f>
        <v>11.0189483908744</v>
      </c>
      <c r="C365" s="70" t="n">
        <f aca="false">C364+H364*dt+0.5*Z364*dt*dt</f>
        <v>263.375426807334</v>
      </c>
      <c r="D365" s="70" t="n">
        <f aca="false">D364+I364*dt+0.5*AA364*dt*dt</f>
        <v>-42.6240396240381</v>
      </c>
      <c r="E365" s="1" t="n">
        <f aca="false">SQRT(B365^2+C365^2)</f>
        <v>263.605828216271</v>
      </c>
      <c r="F365" s="1" t="n">
        <f aca="false">ATAN2(C365,B365)*180/PI()</f>
        <v>2.3957104596457</v>
      </c>
      <c r="G365" s="69" t="n">
        <f aca="false">G364+Y364*dt</f>
        <v>6.15431731422741</v>
      </c>
      <c r="H365" s="69" t="n">
        <f aca="false">H364+Z364*dt</f>
        <v>68.7732542057482</v>
      </c>
      <c r="I365" s="69" t="n">
        <f aca="false">I364+AA364*dt</f>
        <v>-50.8317556829732</v>
      </c>
      <c r="J365" s="1" t="n">
        <f aca="false">SQRT(G365^2+H365^2+I365^2)</f>
        <v>85.7409091476533</v>
      </c>
      <c r="K365" s="1" t="n">
        <f aca="false">IF(D365&gt;=hwind,SQRT((G365-vxw)^2+(H365-vyw)^2+I365^2),J365)</f>
        <v>85.7409091476533</v>
      </c>
      <c r="L365" s="1" t="n">
        <f aca="false">J365/1.467</f>
        <v>58.4464275035128</v>
      </c>
      <c r="M365" s="70" t="n">
        <f aca="false">cd0+cdspin*(spin/1000)*EXP(-A365/(tau*146.7/K365))</f>
        <v>0.354636173708274</v>
      </c>
      <c r="N365" s="71" t="n">
        <f aca="false">(romega/K365)*EXP(-A365/(tau*146.7/K365))</f>
        <v>0.272523292217741</v>
      </c>
      <c r="O365" s="71" t="n">
        <f aca="false">cl2_*N365/(cl0+cl1_*N365)</f>
        <v>0.250432292799144</v>
      </c>
      <c r="P365" s="71" t="n">
        <f aca="false">IF(D365&gt;=hwind,vxw,0)</f>
        <v>0</v>
      </c>
      <c r="Q365" s="71" t="n">
        <f aca="false">IF(D365&gt;=hwind,vyw,0)</f>
        <v>0</v>
      </c>
      <c r="R365" s="70" t="n">
        <f aca="false">-const*$M365*$K365*(G365-P365)</f>
        <v>-1.00593979824184</v>
      </c>
      <c r="S365" s="70" t="n">
        <f aca="false">-const*$M365*$K365*(H365-Q365)</f>
        <v>-11.241174272934</v>
      </c>
      <c r="T365" s="70" t="n">
        <f aca="false">-const*$M365*$K365*I365</f>
        <v>8.30858784902088</v>
      </c>
      <c r="U365" s="72" t="n">
        <f aca="false">omega*EXP(-A365/tau)*30/PI()</f>
        <v>1843.44947703598</v>
      </c>
      <c r="V365" s="70" t="n">
        <f aca="false">const*($O365/omega)*K365*(wy*I365-wz*(H365-Q365))</f>
        <v>2.51040206966219</v>
      </c>
      <c r="W365" s="70" t="n">
        <f aca="false">const*($O365/omega)*K365*(wz*(G365-P365)-wx*I365)</f>
        <v>4.90111168876065</v>
      </c>
      <c r="X365" s="70" t="n">
        <f aca="false">const*($O365/omega)*K365*(wx*(H365-Q365)-wy*(G365-P365))</f>
        <v>6.93494069304741</v>
      </c>
      <c r="Y365" s="70" t="n">
        <f aca="false">R365+V365</f>
        <v>1.50446227142035</v>
      </c>
      <c r="Z365" s="70" t="n">
        <f aca="false">S365+W365</f>
        <v>-6.34006258417332</v>
      </c>
      <c r="AA365" s="70" t="n">
        <f aca="false">T365+X365-32.174</f>
        <v>-16.9304714579317</v>
      </c>
      <c r="AB365" s="0" t="n">
        <f aca="false">IF(($D365-height)*($D366-height)&lt;0,1,0)</f>
        <v>0</v>
      </c>
    </row>
    <row r="366" customFormat="false" ht="12.75" hidden="false" customHeight="false" outlineLevel="0" collapsed="false">
      <c r="A366" s="0" t="n">
        <f aca="false">A365+dt</f>
        <v>3.33999999999997</v>
      </c>
      <c r="B366" s="70" t="n">
        <f aca="false">B365+G365*dt+0.5*Y365*dt*dt</f>
        <v>11.0805667871303</v>
      </c>
      <c r="C366" s="70" t="n">
        <f aca="false">C365+H365*dt+0.5*Z365*dt*dt</f>
        <v>264.062842346262</v>
      </c>
      <c r="D366" s="70" t="n">
        <f aca="false">D365+I365*dt+0.5*AA365*dt*dt</f>
        <v>-43.1332037044407</v>
      </c>
      <c r="E366" s="1" t="n">
        <f aca="false">SQRT(B366^2+C366^2)</f>
        <v>264.295220668689</v>
      </c>
      <c r="F366" s="1" t="n">
        <f aca="false">ATAN2(C366,B366)*180/PI()</f>
        <v>2.402827574789</v>
      </c>
      <c r="G366" s="69" t="n">
        <f aca="false">G365+Y365*dt</f>
        <v>6.16936193694162</v>
      </c>
      <c r="H366" s="69" t="n">
        <f aca="false">H365+Z365*dt</f>
        <v>68.7098535799064</v>
      </c>
      <c r="I366" s="69" t="n">
        <f aca="false">I365+AA365*dt</f>
        <v>-51.0010603975525</v>
      </c>
      <c r="J366" s="1" t="n">
        <f aca="false">SQRT(G366^2+H366^2+I366^2)</f>
        <v>85.7916847215158</v>
      </c>
      <c r="K366" s="1" t="n">
        <f aca="false">IF(D366&gt;=hwind,SQRT((G366-vxw)^2+(H366-vyw)^2+I366^2),J366)</f>
        <v>85.7916847215158</v>
      </c>
      <c r="L366" s="1" t="n">
        <f aca="false">J366/1.467</f>
        <v>58.4810393466365</v>
      </c>
      <c r="M366" s="70" t="n">
        <f aca="false">cd0+cdspin*(spin/1000)*EXP(-A366/(tau*146.7/K366))</f>
        <v>0.354636136019314</v>
      </c>
      <c r="N366" s="71" t="n">
        <f aca="false">(romega/K366)*EXP(-A366/(tau*146.7/K366))</f>
        <v>0.272361809381102</v>
      </c>
      <c r="O366" s="71" t="n">
        <f aca="false">cl2_*N366/(cl0+cl1_*N366)</f>
        <v>0.250361288511936</v>
      </c>
      <c r="P366" s="71" t="n">
        <f aca="false">IF(D366&gt;=hwind,vxw,0)</f>
        <v>0</v>
      </c>
      <c r="Q366" s="71" t="n">
        <f aca="false">IF(D366&gt;=hwind,vyw,0)</f>
        <v>0</v>
      </c>
      <c r="R366" s="70" t="n">
        <f aca="false">-const*$M366*$K366*(G366-P366)</f>
        <v>-1.00899594680823</v>
      </c>
      <c r="S366" s="70" t="n">
        <f aca="false">-const*$M366*$K366*(H366-Q366)</f>
        <v>-11.2374609362408</v>
      </c>
      <c r="T366" s="70" t="n">
        <f aca="false">-const*$M366*$K366*I366</f>
        <v>8.34119699087758</v>
      </c>
      <c r="U366" s="72" t="n">
        <f aca="false">omega*EXP(-A366/tau)*30/PI()</f>
        <v>1843.44763358742</v>
      </c>
      <c r="V366" s="70" t="n">
        <f aca="false">const*($O366/omega)*K366*(wy*I366-wz*(H366-Q366))</f>
        <v>2.50493143900848</v>
      </c>
      <c r="W366" s="70" t="n">
        <f aca="false">const*($O366/omega)*K366*(wz*(G366-P366)-wx*I366)</f>
        <v>4.91922521722292</v>
      </c>
      <c r="X366" s="70" t="n">
        <f aca="false">const*($O366/omega)*K366*(wx*(H366-Q366)-wy*(G366-P366))</f>
        <v>6.93030831753842</v>
      </c>
      <c r="Y366" s="70" t="n">
        <f aca="false">R366+V366</f>
        <v>1.49593549220025</v>
      </c>
      <c r="Z366" s="70" t="n">
        <f aca="false">S366+W366</f>
        <v>-6.3182357190179</v>
      </c>
      <c r="AA366" s="70" t="n">
        <f aca="false">T366+X366-32.174</f>
        <v>-16.902494691584</v>
      </c>
      <c r="AB366" s="0" t="n">
        <f aca="false">IF(($D366-height)*($D367-height)&lt;0,1,0)</f>
        <v>0</v>
      </c>
    </row>
    <row r="367" customFormat="false" ht="12.75" hidden="false" customHeight="false" outlineLevel="0" collapsed="false">
      <c r="A367" s="0" t="n">
        <f aca="false">A366+dt</f>
        <v>3.34999999999997</v>
      </c>
      <c r="B367" s="70" t="n">
        <f aca="false">B366+G366*dt+0.5*Y366*dt*dt</f>
        <v>11.1423352032743</v>
      </c>
      <c r="C367" s="70" t="n">
        <f aca="false">C366+H366*dt+0.5*Z366*dt*dt</f>
        <v>264.749624970275</v>
      </c>
      <c r="D367" s="70" t="n">
        <f aca="false">D366+I366*dt+0.5*AA366*dt*dt</f>
        <v>-43.6440594331508</v>
      </c>
      <c r="E367" s="1" t="n">
        <f aca="false">SQRT(B367^2+C367^2)</f>
        <v>264.983991130942</v>
      </c>
      <c r="F367" s="1" t="n">
        <f aca="false">ATAN2(C367,B367)*180/PI()</f>
        <v>2.40994582111193</v>
      </c>
      <c r="G367" s="69" t="n">
        <f aca="false">G366+Y366*dt</f>
        <v>6.18432129186362</v>
      </c>
      <c r="H367" s="69" t="n">
        <f aca="false">H366+Z366*dt</f>
        <v>68.6466712227162</v>
      </c>
      <c r="I367" s="69" t="n">
        <f aca="false">I366+AA366*dt</f>
        <v>-51.1700853444683</v>
      </c>
      <c r="J367" s="1" t="n">
        <f aca="false">SQRT(G367^2+H367^2+I367^2)</f>
        <v>85.8428152728047</v>
      </c>
      <c r="K367" s="1" t="n">
        <f aca="false">IF(D367&gt;=hwind,SQRT((G367-vxw)^2+(H367-vyw)^2+I367^2),J367)</f>
        <v>85.8428152728047</v>
      </c>
      <c r="L367" s="1" t="n">
        <f aca="false">J367/1.467</f>
        <v>58.5158931648294</v>
      </c>
      <c r="M367" s="70" t="n">
        <f aca="false">cd0+cdspin*(spin/1000)*EXP(-A367/(tau*146.7/K367))</f>
        <v>0.354636098249473</v>
      </c>
      <c r="N367" s="71" t="n">
        <f aca="false">(romega/K367)*EXP(-A367/(tau*146.7/K367))</f>
        <v>0.272199391564541</v>
      </c>
      <c r="O367" s="71" t="n">
        <f aca="false">cl2_*N367/(cl0+cl1_*N367)</f>
        <v>0.250289828807033</v>
      </c>
      <c r="P367" s="71" t="n">
        <f aca="false">IF(D367&gt;=hwind,vxw,0)</f>
        <v>0</v>
      </c>
      <c r="Q367" s="71" t="n">
        <f aca="false">IF(D367&gt;=hwind,vyw,0)</f>
        <v>0</v>
      </c>
      <c r="R367" s="70" t="n">
        <f aca="false">-const*$M367*$K367*(G367-P367)</f>
        <v>-1.01204523827859</v>
      </c>
      <c r="S367" s="70" t="n">
        <f aca="false">-const*$M367*$K367*(H367-Q367)</f>
        <v>-11.2338174968413</v>
      </c>
      <c r="T367" s="70" t="n">
        <f aca="false">-const*$M367*$K367*I367</f>
        <v>8.37382774457577</v>
      </c>
      <c r="U367" s="72" t="n">
        <f aca="false">omega*EXP(-A367/tau)*30/PI()</f>
        <v>1843.44579014071</v>
      </c>
      <c r="V367" s="70" t="n">
        <f aca="false">const*($O367/omega)*K367*(wy*I367-wz*(H367-Q367))</f>
        <v>2.499477899654</v>
      </c>
      <c r="W367" s="70" t="n">
        <f aca="false">const*($O367/omega)*K367*(wz*(G367-P367)-wx*I367)</f>
        <v>4.93733433865481</v>
      </c>
      <c r="X367" s="70" t="n">
        <f aca="false">const*($O367/omega)*K367*(wx*(H367-Q367)-wy*(G367-P367))</f>
        <v>6.92570940755618</v>
      </c>
      <c r="Y367" s="70" t="n">
        <f aca="false">R367+V367</f>
        <v>1.48743266137541</v>
      </c>
      <c r="Z367" s="70" t="n">
        <f aca="false">S367+W367</f>
        <v>-6.29648315818651</v>
      </c>
      <c r="AA367" s="70" t="n">
        <f aca="false">T367+X367-32.174</f>
        <v>-16.874462847868</v>
      </c>
      <c r="AB367" s="0" t="n">
        <f aca="false">IF(($D367-height)*($D368-height)&lt;0,1,0)</f>
        <v>0</v>
      </c>
    </row>
    <row r="368" customFormat="false" ht="12.75" hidden="false" customHeight="false" outlineLevel="0" collapsed="false">
      <c r="A368" s="0" t="n">
        <f aca="false">A367+dt</f>
        <v>3.35999999999997</v>
      </c>
      <c r="B368" s="70" t="n">
        <f aca="false">B367+G367*dt+0.5*Y367*dt*dt</f>
        <v>11.204252787826</v>
      </c>
      <c r="C368" s="70" t="n">
        <f aca="false">C367+H367*dt+0.5*Z367*dt*dt</f>
        <v>265.435776858344</v>
      </c>
      <c r="D368" s="70" t="n">
        <f aca="false">D367+I367*dt+0.5*AA367*dt*dt</f>
        <v>-44.1566040097379</v>
      </c>
      <c r="E368" s="1" t="n">
        <f aca="false">SQRT(B368^2+C368^2)</f>
        <v>265.672141778031</v>
      </c>
      <c r="F368" s="1" t="n">
        <f aca="false">ATAN2(C368,B368)*180/PI()</f>
        <v>2.41706503663211</v>
      </c>
      <c r="G368" s="69" t="n">
        <f aca="false">G367+Y367*dt</f>
        <v>6.19919561847737</v>
      </c>
      <c r="H368" s="69" t="n">
        <f aca="false">H367+Z367*dt</f>
        <v>68.5837063911344</v>
      </c>
      <c r="I368" s="69" t="n">
        <f aca="false">I367+AA367*dt</f>
        <v>-51.338829972947</v>
      </c>
      <c r="J368" s="1" t="n">
        <f aca="false">SQRT(G368^2+H368^2+I368^2)</f>
        <v>85.8942970845716</v>
      </c>
      <c r="K368" s="1" t="n">
        <f aca="false">IF(D368&gt;=hwind,SQRT((G368-vxw)^2+(H368-vyw)^2+I368^2),J368)</f>
        <v>85.8942970845716</v>
      </c>
      <c r="L368" s="1" t="n">
        <f aca="false">J368/1.467</f>
        <v>58.5509864243842</v>
      </c>
      <c r="M368" s="70" t="n">
        <f aca="false">cd0+cdspin*(spin/1000)*EXP(-A368/(tau*146.7/K368))</f>
        <v>0.354636060398817</v>
      </c>
      <c r="N368" s="71" t="n">
        <f aca="false">(romega/K368)*EXP(-A368/(tau*146.7/K368))</f>
        <v>0.272036054223744</v>
      </c>
      <c r="O368" s="71" t="n">
        <f aca="false">cl2_*N368/(cl0+cl1_*N368)</f>
        <v>0.250217919681719</v>
      </c>
      <c r="P368" s="71" t="n">
        <f aca="false">IF(D368&gt;=hwind,vxw,0)</f>
        <v>0</v>
      </c>
      <c r="Q368" s="71" t="n">
        <f aca="false">IF(D368&gt;=hwind,vyw,0)</f>
        <v>0</v>
      </c>
      <c r="R368" s="70" t="n">
        <f aca="false">-const*$M368*$K368*(G368-P368)</f>
        <v>-1.01508767337678</v>
      </c>
      <c r="S368" s="70" t="n">
        <f aca="false">-const*$M368*$K368*(H368-Q368)</f>
        <v>-11.2302432826329</v>
      </c>
      <c r="T368" s="70" t="n">
        <f aca="false">-const*$M368*$K368*I368</f>
        <v>8.40647991745821</v>
      </c>
      <c r="U368" s="72" t="n">
        <f aca="false">omega*EXP(-A368/tau)*30/PI()</f>
        <v>1843.44394669584</v>
      </c>
      <c r="V368" s="70" t="n">
        <f aca="false">const*($O368/omega)*K368*(wy*I368-wz*(H368-Q368))</f>
        <v>2.49404133726906</v>
      </c>
      <c r="W368" s="70" t="n">
        <f aca="false">const*($O368/omega)*K368*(wz*(G368-P368)-wx*I368)</f>
        <v>4.95543893104583</v>
      </c>
      <c r="X368" s="70" t="n">
        <f aca="false">const*($O368/omega)*K368*(wx*(H368-Q368)-wy*(G368-P368))</f>
        <v>6.92114368409996</v>
      </c>
      <c r="Y368" s="70" t="n">
        <f aca="false">R368+V368</f>
        <v>1.47895366389228</v>
      </c>
      <c r="Z368" s="70" t="n">
        <f aca="false">S368+W368</f>
        <v>-6.27480435158708</v>
      </c>
      <c r="AA368" s="70" t="n">
        <f aca="false">T368+X368-32.174</f>
        <v>-16.8463763984418</v>
      </c>
      <c r="AB368" s="0" t="n">
        <f aca="false">IF(($D368-height)*($D369-height)&lt;0,1,0)</f>
        <v>0</v>
      </c>
    </row>
    <row r="369" customFormat="false" ht="12.75" hidden="false" customHeight="false" outlineLevel="0" collapsed="false">
      <c r="A369" s="0" t="n">
        <f aca="false">A368+dt</f>
        <v>3.36999999999997</v>
      </c>
      <c r="B369" s="70" t="n">
        <f aca="false">B368+G368*dt+0.5*Y368*dt*dt</f>
        <v>11.266318691694</v>
      </c>
      <c r="C369" s="70" t="n">
        <f aca="false">C368+H368*dt+0.5*Z368*dt*dt</f>
        <v>266.121300182038</v>
      </c>
      <c r="D369" s="70" t="n">
        <f aca="false">D368+I368*dt+0.5*AA368*dt*dt</f>
        <v>-44.6708346282873</v>
      </c>
      <c r="E369" s="1" t="n">
        <f aca="false">SQRT(B369^2+C369^2)</f>
        <v>266.359674777248</v>
      </c>
      <c r="F369" s="1" t="n">
        <f aca="false">ATAN2(C369,B369)*180/PI()</f>
        <v>2.42418506140494</v>
      </c>
      <c r="G369" s="69" t="n">
        <f aca="false">G368+Y368*dt</f>
        <v>6.21398515511629</v>
      </c>
      <c r="H369" s="69" t="n">
        <f aca="false">H368+Z368*dt</f>
        <v>68.5209583476185</v>
      </c>
      <c r="I369" s="69" t="n">
        <f aca="false">I368+AA368*dt</f>
        <v>-51.5072937369314</v>
      </c>
      <c r="J369" s="1" t="n">
        <f aca="false">SQRT(G369^2+H369^2+I369^2)</f>
        <v>85.9461264542307</v>
      </c>
      <c r="K369" s="1" t="n">
        <f aca="false">IF(D369&gt;=hwind,SQRT((G369-vxw)^2+(H369-vyw)^2+I369^2),J369)</f>
        <v>85.9461264542307</v>
      </c>
      <c r="L369" s="1" t="n">
        <f aca="false">J369/1.467</f>
        <v>58.5863166013842</v>
      </c>
      <c r="M369" s="70" t="n">
        <f aca="false">cd0+cdspin*(spin/1000)*EXP(-A369/(tau*146.7/K369))</f>
        <v>0.35463602246742</v>
      </c>
      <c r="N369" s="71" t="n">
        <f aca="false">(romega/K369)*EXP(-A369/(tau*146.7/K369))</f>
        <v>0.271871812726454</v>
      </c>
      <c r="O369" s="71" t="n">
        <f aca="false">cl2_*N369/(cl0+cl1_*N369)</f>
        <v>0.250145567105754</v>
      </c>
      <c r="P369" s="71" t="n">
        <f aca="false">IF(D369&gt;=hwind,vxw,0)</f>
        <v>0</v>
      </c>
      <c r="Q369" s="71" t="n">
        <f aca="false">IF(D369&gt;=hwind,vyw,0)</f>
        <v>0</v>
      </c>
      <c r="R369" s="70" t="n">
        <f aca="false">-const*$M369*$K369*(G369-P369)</f>
        <v>-1.01812325213758</v>
      </c>
      <c r="S369" s="70" t="n">
        <f aca="false">-const*$M369*$K369*(H369-Q369)</f>
        <v>-11.2267376266617</v>
      </c>
      <c r="T369" s="70" t="n">
        <f aca="false">-const*$M369*$K369*I369</f>
        <v>8.43915331292243</v>
      </c>
      <c r="U369" s="72" t="n">
        <f aca="false">omega*EXP(-A369/tau)*30/PI()</f>
        <v>1843.44210325282</v>
      </c>
      <c r="V369" s="70" t="n">
        <f aca="false">const*($O369/omega)*K369*(wy*I369-wz*(H369-Q369))</f>
        <v>2.48862163881466</v>
      </c>
      <c r="W369" s="70" t="n">
        <f aca="false">const*($O369/omega)*K369*(wz*(G369-P369)-wx*I369)</f>
        <v>4.97353887142034</v>
      </c>
      <c r="X369" s="70" t="n">
        <f aca="false">const*($O369/omega)*K369*(wx*(H369-Q369)-wy*(G369-P369))</f>
        <v>6.9166108704661</v>
      </c>
      <c r="Y369" s="70" t="n">
        <f aca="false">R369+V369</f>
        <v>1.47049838667707</v>
      </c>
      <c r="Z369" s="70" t="n">
        <f aca="false">S369+W369</f>
        <v>-6.25319875524135</v>
      </c>
      <c r="AA369" s="70" t="n">
        <f aca="false">T369+X369-32.174</f>
        <v>-16.8182358166115</v>
      </c>
      <c r="AB369" s="0" t="n">
        <f aca="false">IF(($D369-height)*($D370-height)&lt;0,1,0)</f>
        <v>0</v>
      </c>
    </row>
    <row r="370" customFormat="false" ht="12.75" hidden="false" customHeight="false" outlineLevel="0" collapsed="false">
      <c r="A370" s="0" t="n">
        <f aca="false">A369+dt</f>
        <v>3.37999999999997</v>
      </c>
      <c r="B370" s="70" t="n">
        <f aca="false">B369+G369*dt+0.5*Y369*dt*dt</f>
        <v>11.3285320681645</v>
      </c>
      <c r="C370" s="70" t="n">
        <f aca="false">C369+H369*dt+0.5*Z369*dt*dt</f>
        <v>266.806197105576</v>
      </c>
      <c r="D370" s="70" t="n">
        <f aca="false">D369+I369*dt+0.5*AA369*dt*dt</f>
        <v>-45.1867484774474</v>
      </c>
      <c r="E370" s="1" t="n">
        <f aca="false">SQRT(B370^2+C370^2)</f>
        <v>267.046592288236</v>
      </c>
      <c r="F370" s="1" t="n">
        <f aca="false">ATAN2(C370,B370)*180/PI()</f>
        <v>2.43130573749161</v>
      </c>
      <c r="G370" s="69" t="n">
        <f aca="false">G369+Y369*dt</f>
        <v>6.22869013898306</v>
      </c>
      <c r="H370" s="69" t="n">
        <f aca="false">H369+Z369*dt</f>
        <v>68.4584263600661</v>
      </c>
      <c r="I370" s="69" t="n">
        <f aca="false">I369+AA369*dt</f>
        <v>-51.6754760950975</v>
      </c>
      <c r="J370" s="1" t="n">
        <f aca="false">SQRT(G370^2+H370^2+I370^2)</f>
        <v>85.9982996936512</v>
      </c>
      <c r="K370" s="1" t="n">
        <f aca="false">IF(D370&gt;=hwind,SQRT((G370-vxw)^2+(H370-vyw)^2+I370^2),J370)</f>
        <v>85.9982996936512</v>
      </c>
      <c r="L370" s="1" t="n">
        <f aca="false">J370/1.467</f>
        <v>58.6218811817663</v>
      </c>
      <c r="M370" s="70" t="n">
        <f aca="false">cd0+cdspin*(spin/1000)*EXP(-A370/(tau*146.7/K370))</f>
        <v>0.354635984455355</v>
      </c>
      <c r="N370" s="71" t="n">
        <f aca="false">(romega/K370)*EXP(-A370/(tau*146.7/K370))</f>
        <v>0.271706682351554</v>
      </c>
      <c r="O370" s="71" t="n">
        <f aca="false">cl2_*N370/(cl0+cl1_*N370)</f>
        <v>0.250072777021102</v>
      </c>
      <c r="P370" s="71" t="n">
        <f aca="false">IF(D370&gt;=hwind,vxw,0)</f>
        <v>0</v>
      </c>
      <c r="Q370" s="71" t="n">
        <f aca="false">IF(D370&gt;=hwind,vyw,0)</f>
        <v>0</v>
      </c>
      <c r="R370" s="70" t="n">
        <f aca="false">-const*$M370*$K370*(G370-P370)</f>
        <v>-1.0211519739201</v>
      </c>
      <c r="S370" s="70" t="n">
        <f aca="false">-const*$M370*$K370*(H370-Q370)</f>
        <v>-11.2232998670984</v>
      </c>
      <c r="T370" s="70" t="n">
        <f aca="false">-const*$M370*$K370*I370</f>
        <v>8.47184773047408</v>
      </c>
      <c r="U370" s="72" t="n">
        <f aca="false">omega*EXP(-A370/tau)*30/PI()</f>
        <v>1843.44025981163</v>
      </c>
      <c r="V370" s="70" t="n">
        <f aca="false">const*($O370/omega)*K370*(wy*I370-wz*(H370-Q370))</f>
        <v>2.4832186925339</v>
      </c>
      <c r="W370" s="70" t="n">
        <f aca="false">const*($O370/omega)*K370*(wz*(G370-P370)-wx*I370)</f>
        <v>4.99163403585995</v>
      </c>
      <c r="X370" s="70" t="n">
        <f aca="false">const*($O370/omega)*K370*(wx*(H370-Q370)-wy*(G370-P370))</f>
        <v>6.91211069223858</v>
      </c>
      <c r="Y370" s="70" t="n">
        <f aca="false">R370+V370</f>
        <v>1.4620667186138</v>
      </c>
      <c r="Z370" s="70" t="n">
        <f aca="false">S370+W370</f>
        <v>-6.23166583123841</v>
      </c>
      <c r="AA370" s="70" t="n">
        <f aca="false">T370+X370-32.174</f>
        <v>-16.7900415772873</v>
      </c>
      <c r="AB370" s="0" t="n">
        <f aca="false">IF(($D370-height)*($D371-height)&lt;0,1,0)</f>
        <v>0</v>
      </c>
    </row>
    <row r="371" customFormat="false" ht="12.75" hidden="false" customHeight="false" outlineLevel="0" collapsed="false">
      <c r="A371" s="0" t="n">
        <f aca="false">A370+dt</f>
        <v>3.38999999999997</v>
      </c>
      <c r="B371" s="70" t="n">
        <f aca="false">B370+G370*dt+0.5*Y370*dt*dt</f>
        <v>11.3908920728902</v>
      </c>
      <c r="C371" s="70" t="n">
        <f aca="false">C370+H370*dt+0.5*Z370*dt*dt</f>
        <v>267.490469785886</v>
      </c>
      <c r="D371" s="70" t="n">
        <f aca="false">D370+I370*dt+0.5*AA370*dt*dt</f>
        <v>-45.7043427404773</v>
      </c>
      <c r="E371" s="1" t="n">
        <f aca="false">SQRT(B371^2+C371^2)</f>
        <v>267.732896463042</v>
      </c>
      <c r="F371" s="1" t="n">
        <f aca="false">ATAN2(C371,B371)*180/PI()</f>
        <v>2.43842690892776</v>
      </c>
      <c r="G371" s="69" t="n">
        <f aca="false">G370+Y370*dt</f>
        <v>6.2433108061692</v>
      </c>
      <c r="H371" s="69" t="n">
        <f aca="false">H370+Z370*dt</f>
        <v>68.3961097017537</v>
      </c>
      <c r="I371" s="69" t="n">
        <f aca="false">I370+AA370*dt</f>
        <v>-51.8433765108704</v>
      </c>
      <c r="J371" s="1" t="n">
        <f aca="false">SQRT(G371^2+H371^2+I371^2)</f>
        <v>86.0508131292472</v>
      </c>
      <c r="K371" s="1" t="n">
        <f aca="false">IF(D371&gt;=hwind,SQRT((G371-vxw)^2+(H371-vyw)^2+I371^2),J371)</f>
        <v>86.0508131292472</v>
      </c>
      <c r="L371" s="1" t="n">
        <f aca="false">J371/1.467</f>
        <v>58.6576776613819</v>
      </c>
      <c r="M371" s="70" t="n">
        <f aca="false">cd0+cdspin*(spin/1000)*EXP(-A371/(tau*146.7/K371))</f>
        <v>0.354635946362701</v>
      </c>
      <c r="N371" s="71" t="n">
        <f aca="false">(romega/K371)*EXP(-A371/(tau*146.7/K371))</f>
        <v>0.271540678288199</v>
      </c>
      <c r="O371" s="71" t="n">
        <f aca="false">cl2_*N371/(cl0+cl1_*N371)</f>
        <v>0.249999555341676</v>
      </c>
      <c r="P371" s="71" t="n">
        <f aca="false">IF(D371&gt;=hwind,vxw,0)</f>
        <v>0</v>
      </c>
      <c r="Q371" s="71" t="n">
        <f aca="false">IF(D371&gt;=hwind,vyw,0)</f>
        <v>0</v>
      </c>
      <c r="R371" s="70" t="n">
        <f aca="false">-const*$M371*$K371*(G371-P371)</f>
        <v>-1.02417383742104</v>
      </c>
      <c r="S371" s="70" t="n">
        <f aca="false">-const*$M371*$K371*(H371-Q371)</f>
        <v>-11.2199293472139</v>
      </c>
      <c r="T371" s="70" t="n">
        <f aca="false">-const*$M371*$K371*I371</f>
        <v>8.50456296578024</v>
      </c>
      <c r="U371" s="72" t="n">
        <f aca="false">omega*EXP(-A371/tau)*30/PI()</f>
        <v>1843.4384163723</v>
      </c>
      <c r="V371" s="70" t="n">
        <f aca="false">const*($O371/omega)*K371*(wy*I371-wz*(H371-Q371))</f>
        <v>2.47783238794344</v>
      </c>
      <c r="W371" s="70" t="n">
        <f aca="false">const*($O371/omega)*K371*(wz*(G371-P371)-wx*I371)</f>
        <v>5.00972429952581</v>
      </c>
      <c r="X371" s="70" t="n">
        <f aca="false">const*($O371/omega)*K371*(wx*(H371-Q371)-wy*(G371-P371))</f>
        <v>6.90764287727948</v>
      </c>
      <c r="Y371" s="70" t="n">
        <f aca="false">R371+V371</f>
        <v>1.45365855052239</v>
      </c>
      <c r="Z371" s="70" t="n">
        <f aca="false">S371+W371</f>
        <v>-6.21020504768813</v>
      </c>
      <c r="AA371" s="70" t="n">
        <f aca="false">T371+X371-32.174</f>
        <v>-16.7617941569403</v>
      </c>
      <c r="AB371" s="0" t="n">
        <f aca="false">IF(($D371-height)*($D372-height)&lt;0,1,0)</f>
        <v>0</v>
      </c>
    </row>
    <row r="372" customFormat="false" ht="12.75" hidden="false" customHeight="false" outlineLevel="0" collapsed="false">
      <c r="A372" s="0" t="n">
        <f aca="false">A371+dt</f>
        <v>3.39999999999997</v>
      </c>
      <c r="B372" s="70" t="n">
        <f aca="false">B371+G371*dt+0.5*Y371*dt*dt</f>
        <v>11.4533978638795</v>
      </c>
      <c r="C372" s="70" t="n">
        <f aca="false">C371+H371*dt+0.5*Z371*dt*dt</f>
        <v>268.174120372651</v>
      </c>
      <c r="D372" s="70" t="n">
        <f aca="false">D371+I371*dt+0.5*AA371*dt*dt</f>
        <v>-46.2236145952938</v>
      </c>
      <c r="E372" s="1" t="n">
        <f aca="false">SQRT(B372^2+C372^2)</f>
        <v>268.418589446173</v>
      </c>
      <c r="F372" s="1" t="n">
        <f aca="false">ATAN2(C372,B372)*180/PI()</f>
        <v>2.44554842169276</v>
      </c>
      <c r="G372" s="69" t="n">
        <f aca="false">G371+Y371*dt</f>
        <v>6.25784739167443</v>
      </c>
      <c r="H372" s="69" t="n">
        <f aca="false">H371+Z371*dt</f>
        <v>68.3340076512768</v>
      </c>
      <c r="I372" s="69" t="n">
        <f aca="false">I371+AA371*dt</f>
        <v>-52.0109944524398</v>
      </c>
      <c r="J372" s="1" t="n">
        <f aca="false">SQRT(G372^2+H372^2+I372^2)</f>
        <v>86.1036631020654</v>
      </c>
      <c r="K372" s="1" t="n">
        <f aca="false">IF(D372&gt;=hwind,SQRT((G372-vxw)^2+(H372-vyw)^2+I372^2),J372)</f>
        <v>86.1036631020654</v>
      </c>
      <c r="L372" s="1" t="n">
        <f aca="false">J372/1.467</f>
        <v>58.6937035460568</v>
      </c>
      <c r="M372" s="70" t="n">
        <f aca="false">cd0+cdspin*(spin/1000)*EXP(-A372/(tau*146.7/K372))</f>
        <v>0.354635908189541</v>
      </c>
      <c r="N372" s="71" t="n">
        <f aca="false">(romega/K372)*EXP(-A372/(tau*146.7/K372))</f>
        <v>0.271373815634964</v>
      </c>
      <c r="O372" s="71" t="n">
        <f aca="false">cl2_*N372/(cl0+cl1_*N372)</f>
        <v>0.249925907953077</v>
      </c>
      <c r="P372" s="71" t="n">
        <f aca="false">IF(D372&gt;=hwind,vxw,0)</f>
        <v>0</v>
      </c>
      <c r="Q372" s="71" t="n">
        <f aca="false">IF(D372&gt;=hwind,vyw,0)</f>
        <v>0</v>
      </c>
      <c r="R372" s="70" t="n">
        <f aca="false">-const*$M372*$K372*(G372-P372)</f>
        <v>-1.02718884068788</v>
      </c>
      <c r="S372" s="70" t="n">
        <f aca="false">-const*$M372*$K372*(H372-Q372)</f>
        <v>-11.2166254153555</v>
      </c>
      <c r="T372" s="70" t="n">
        <f aca="false">-const*$M372*$K372*I372</f>
        <v>8.53729881072255</v>
      </c>
      <c r="U372" s="72" t="n">
        <f aca="false">omega*EXP(-A372/tau)*30/PI()</f>
        <v>1843.4365729348</v>
      </c>
      <c r="V372" s="70" t="n">
        <f aca="false">const*($O372/omega)*K372*(wy*I372-wz*(H372-Q372))</f>
        <v>2.47246261582474</v>
      </c>
      <c r="W372" s="70" t="n">
        <f aca="false">const*($O372/omega)*K372*(wz*(G372-P372)-wx*I372)</f>
        <v>5.02780953668077</v>
      </c>
      <c r="X372" s="70" t="n">
        <f aca="false">const*($O372/omega)*K372*(wx*(H372-Q372)-wy*(G372-P372))</f>
        <v>6.90320715571927</v>
      </c>
      <c r="Y372" s="70" t="n">
        <f aca="false">R372+V372</f>
        <v>1.44527377513686</v>
      </c>
      <c r="Z372" s="70" t="n">
        <f aca="false">S372+W372</f>
        <v>-6.18881587867475</v>
      </c>
      <c r="AA372" s="70" t="n">
        <f aca="false">T372+X372-32.174</f>
        <v>-16.7334940335582</v>
      </c>
      <c r="AB372" s="0" t="n">
        <f aca="false">IF(($D372-height)*($D373-height)&lt;0,1,0)</f>
        <v>0</v>
      </c>
    </row>
    <row r="373" customFormat="false" ht="12.75" hidden="false" customHeight="false" outlineLevel="0" collapsed="false">
      <c r="A373" s="0" t="n">
        <f aca="false">A372+dt</f>
        <v>3.40999999999997</v>
      </c>
      <c r="B373" s="70" t="n">
        <f aca="false">B372+G372*dt+0.5*Y372*dt*dt</f>
        <v>11.516048601485</v>
      </c>
      <c r="C373" s="70" t="n">
        <f aca="false">C372+H372*dt+0.5*Z372*dt*dt</f>
        <v>268.857151008369</v>
      </c>
      <c r="D373" s="70" t="n">
        <f aca="false">D372+I372*dt+0.5*AA372*dt*dt</f>
        <v>-46.7445612145199</v>
      </c>
      <c r="E373" s="1" t="n">
        <f aca="false">SQRT(B373^2+C373^2)</f>
        <v>269.103673374647</v>
      </c>
      <c r="F373" s="1" t="n">
        <f aca="false">ATAN2(C373,B373)*180/PI()</f>
        <v>2.45267012367954</v>
      </c>
      <c r="G373" s="69" t="n">
        <f aca="false">G372+Y372*dt</f>
        <v>6.2723001294258</v>
      </c>
      <c r="H373" s="69" t="n">
        <f aca="false">H372+Z372*dt</f>
        <v>68.2721194924901</v>
      </c>
      <c r="I373" s="69" t="n">
        <f aca="false">I372+AA372*dt</f>
        <v>-52.1783293927754</v>
      </c>
      <c r="J373" s="1" t="n">
        <f aca="false">SQRT(G373^2+H373^2+I373^2)</f>
        <v>86.1568459678707</v>
      </c>
      <c r="K373" s="1" t="n">
        <f aca="false">IF(D373&gt;=hwind,SQRT((G373-vxw)^2+(H373-vyw)^2+I373^2),J373)</f>
        <v>86.1568459678707</v>
      </c>
      <c r="L373" s="1" t="n">
        <f aca="false">J373/1.467</f>
        <v>58.7299563516501</v>
      </c>
      <c r="M373" s="70" t="n">
        <f aca="false">cd0+cdspin*(spin/1000)*EXP(-A373/(tau*146.7/K373))</f>
        <v>0.35463586993596</v>
      </c>
      <c r="N373" s="71" t="n">
        <f aca="false">(romega/K373)*EXP(-A373/(tau*146.7/K373))</f>
        <v>0.271206109399036</v>
      </c>
      <c r="O373" s="71" t="n">
        <f aca="false">cl2_*N373/(cl0+cl1_*N373)</f>
        <v>0.249851840712355</v>
      </c>
      <c r="P373" s="71" t="n">
        <f aca="false">IF(D373&gt;=hwind,vxw,0)</f>
        <v>0</v>
      </c>
      <c r="Q373" s="71" t="n">
        <f aca="false">IF(D373&gt;=hwind,vyw,0)</f>
        <v>0</v>
      </c>
      <c r="R373" s="70" t="n">
        <f aca="false">-const*$M373*$K373*(G373-P373)</f>
        <v>-1.03019698113189</v>
      </c>
      <c r="S373" s="70" t="n">
        <f aca="false">-const*$M373*$K373*(H373-Q373)</f>
        <v>-11.2133874249219</v>
      </c>
      <c r="T373" s="70" t="n">
        <f aca="false">-const*$M373*$K373*I373</f>
        <v>8.57005505345033</v>
      </c>
      <c r="U373" s="72" t="n">
        <f aca="false">omega*EXP(-A373/tau)*30/PI()</f>
        <v>1843.43472949915</v>
      </c>
      <c r="V373" s="70" t="n">
        <f aca="false">const*($O373/omega)*K373*(wy*I373-wz*(H373-Q373))</f>
        <v>2.46710926821544</v>
      </c>
      <c r="W373" s="70" t="n">
        <f aca="false">const*($O373/omega)*K373*(wz*(G373-P373)-wx*I373)</f>
        <v>5.04588962071153</v>
      </c>
      <c r="X373" s="70" t="n">
        <f aca="false">const*($O373/omega)*K373*(wx*(H373-Q373)-wy*(G373-P373))</f>
        <v>6.89880325994703</v>
      </c>
      <c r="Y373" s="70" t="n">
        <f aca="false">R373+V373</f>
        <v>1.43691228708355</v>
      </c>
      <c r="Z373" s="70" t="n">
        <f aca="false">S373+W373</f>
        <v>-6.16749780421035</v>
      </c>
      <c r="AA373" s="70" t="n">
        <f aca="false">T373+X373-32.174</f>
        <v>-16.7051416866026</v>
      </c>
      <c r="AB373" s="0" t="n">
        <f aca="false">IF(($D373-height)*($D374-height)&lt;0,1,0)</f>
        <v>0</v>
      </c>
    </row>
    <row r="374" customFormat="false" ht="12.75" hidden="false" customHeight="false" outlineLevel="0" collapsed="false">
      <c r="A374" s="0" t="n">
        <f aca="false">A373+dt</f>
        <v>3.41999999999997</v>
      </c>
      <c r="B374" s="70" t="n">
        <f aca="false">B373+G373*dt+0.5*Y373*dt*dt</f>
        <v>11.5788434483936</v>
      </c>
      <c r="C374" s="70" t="n">
        <f aca="false">C373+H373*dt+0.5*Z373*dt*dt</f>
        <v>269.539563828404</v>
      </c>
      <c r="D374" s="70" t="n">
        <f aca="false">D373+I373*dt+0.5*AA373*dt*dt</f>
        <v>-47.267179765532</v>
      </c>
      <c r="E374" s="1" t="n">
        <f aca="false">SQRT(B374^2+C374^2)</f>
        <v>269.788150378049</v>
      </c>
      <c r="F374" s="1" t="n">
        <f aca="false">ATAN2(C374,B374)*180/PI()</f>
        <v>2.45979186466508</v>
      </c>
      <c r="G374" s="69" t="n">
        <f aca="false">G373+Y373*dt</f>
        <v>6.28666925229663</v>
      </c>
      <c r="H374" s="69" t="n">
        <f aca="false">H373+Z373*dt</f>
        <v>68.210444514448</v>
      </c>
      <c r="I374" s="69" t="n">
        <f aca="false">I373+AA373*dt</f>
        <v>-52.3453808096414</v>
      </c>
      <c r="J374" s="1" t="n">
        <f aca="false">SQRT(G374^2+H374^2+I374^2)</f>
        <v>86.2103580972306</v>
      </c>
      <c r="K374" s="1" t="n">
        <f aca="false">IF(D374&gt;=hwind,SQRT((G374-vxw)^2+(H374-vyw)^2+I374^2),J374)</f>
        <v>86.2103580972306</v>
      </c>
      <c r="L374" s="1" t="n">
        <f aca="false">J374/1.467</f>
        <v>58.7664336041108</v>
      </c>
      <c r="M374" s="70" t="n">
        <f aca="false">cd0+cdspin*(spin/1000)*EXP(-A374/(tau*146.7/K374))</f>
        <v>0.354635831602047</v>
      </c>
      <c r="N374" s="71" t="n">
        <f aca="false">(romega/K374)*EXP(-A374/(tau*146.7/K374))</f>
        <v>0.271037574495424</v>
      </c>
      <c r="O374" s="71" t="n">
        <f aca="false">cl2_*N374/(cl0+cl1_*N374)</f>
        <v>0.249777359447763</v>
      </c>
      <c r="P374" s="71" t="n">
        <f aca="false">IF(D374&gt;=hwind,vxw,0)</f>
        <v>0</v>
      </c>
      <c r="Q374" s="71" t="n">
        <f aca="false">IF(D374&gt;=hwind,vyw,0)</f>
        <v>0</v>
      </c>
      <c r="R374" s="70" t="n">
        <f aca="false">-const*$M374*$K374*(G374-P374)</f>
        <v>-1.03319825554113</v>
      </c>
      <c r="S374" s="70" t="n">
        <f aca="false">-const*$M374*$K374*(H374-Q374)</f>
        <v>-11.2102147343392</v>
      </c>
      <c r="T374" s="70" t="n">
        <f aca="false">-const*$M374*$K374*I374</f>
        <v>8.60283147843354</v>
      </c>
      <c r="U374" s="72" t="n">
        <f aca="false">omega*EXP(-A374/tau)*30/PI()</f>
        <v>1843.43288606534</v>
      </c>
      <c r="V374" s="70" t="n">
        <f aca="false">const*($O374/omega)*K374*(wy*I374-wz*(H374-Q374))</f>
        <v>2.46177223840057</v>
      </c>
      <c r="W374" s="70" t="n">
        <f aca="false">const*($O374/omega)*K374*(wz*(G374-P374)-wx*I374)</f>
        <v>5.06396442415069</v>
      </c>
      <c r="X374" s="70" t="n">
        <f aca="false">const*($O374/omega)*K374*(wx*(H374-Q374)-wy*(G374-P374))</f>
        <v>6.89443092460047</v>
      </c>
      <c r="Y374" s="70" t="n">
        <f aca="false">R374+V374</f>
        <v>1.42857398285944</v>
      </c>
      <c r="Z374" s="70" t="n">
        <f aca="false">S374+W374</f>
        <v>-6.14625031018849</v>
      </c>
      <c r="AA374" s="70" t="n">
        <f aca="false">T374+X374-32.174</f>
        <v>-16.676737596966</v>
      </c>
      <c r="AB374" s="0" t="n">
        <f aca="false">IF(($D374-height)*($D375-height)&lt;0,1,0)</f>
        <v>0</v>
      </c>
    </row>
    <row r="375" customFormat="false" ht="12.75" hidden="false" customHeight="false" outlineLevel="0" collapsed="false">
      <c r="A375" s="0" t="n">
        <f aca="false">A374+dt</f>
        <v>3.42999999999997</v>
      </c>
      <c r="B375" s="70" t="n">
        <f aca="false">B374+G374*dt+0.5*Y374*dt*dt</f>
        <v>11.6417815696157</v>
      </c>
      <c r="C375" s="70" t="n">
        <f aca="false">C374+H374*dt+0.5*Z374*dt*dt</f>
        <v>270.221360961033</v>
      </c>
      <c r="D375" s="70" t="n">
        <f aca="false">D374+I374*dt+0.5*AA374*dt*dt</f>
        <v>-47.7914674105083</v>
      </c>
      <c r="E375" s="1" t="n">
        <f aca="false">SQRT(B375^2+C375^2)</f>
        <v>270.472022578579</v>
      </c>
      <c r="F375" s="1" t="n">
        <f aca="false">ATAN2(C375,B375)*180/PI()</f>
        <v>2.46691349628141</v>
      </c>
      <c r="G375" s="69" t="n">
        <f aca="false">G374+Y374*dt</f>
        <v>6.30095499212522</v>
      </c>
      <c r="H375" s="69" t="n">
        <f aca="false">H374+Z374*dt</f>
        <v>68.1489820113461</v>
      </c>
      <c r="I375" s="69" t="n">
        <f aca="false">I374+AA374*dt</f>
        <v>-52.5121481856111</v>
      </c>
      <c r="J375" s="1" t="n">
        <f aca="false">SQRT(G375^2+H375^2+I375^2)</f>
        <v>86.2641958755957</v>
      </c>
      <c r="K375" s="1" t="n">
        <f aca="false">IF(D375&gt;=hwind,SQRT((G375-vxw)^2+(H375-vyw)^2+I375^2),J375)</f>
        <v>86.2641958755957</v>
      </c>
      <c r="L375" s="1" t="n">
        <f aca="false">J375/1.467</f>
        <v>58.8031328395335</v>
      </c>
      <c r="M375" s="70" t="n">
        <f aca="false">cd0+cdspin*(spin/1000)*EXP(-A375/(tau*146.7/K375))</f>
        <v>0.354635793187896</v>
      </c>
      <c r="N375" s="71" t="n">
        <f aca="false">(romega/K375)*EXP(-A375/(tau*146.7/K375))</f>
        <v>0.270868225746213</v>
      </c>
      <c r="O375" s="71" t="n">
        <f aca="false">cl2_*N375/(cl0+cl1_*N375)</f>
        <v>0.249702469958533</v>
      </c>
      <c r="P375" s="71" t="n">
        <f aca="false">IF(D375&gt;=hwind,vxw,0)</f>
        <v>0</v>
      </c>
      <c r="Q375" s="71" t="n">
        <f aca="false">IF(D375&gt;=hwind,vyw,0)</f>
        <v>0</v>
      </c>
      <c r="R375" s="70" t="n">
        <f aca="false">-const*$M375*$K375*(G375-P375)</f>
        <v>-1.03619266009321</v>
      </c>
      <c r="S375" s="70" t="n">
        <f aca="false">-const*$M375*$K375*(H375-Q375)</f>
        <v>-11.2071067070364</v>
      </c>
      <c r="T375" s="70" t="n">
        <f aca="false">-const*$M375*$K375*I375</f>
        <v>8.63562786651563</v>
      </c>
      <c r="U375" s="72" t="n">
        <f aca="false">omega*EXP(-A375/tau)*30/PI()</f>
        <v>1843.43104263338</v>
      </c>
      <c r="V375" s="70" t="n">
        <f aca="false">const*($O375/omega)*K375*(wy*I375-wz*(H375-Q375))</f>
        <v>2.45645142090376</v>
      </c>
      <c r="W375" s="70" t="n">
        <f aca="false">const*($O375/omega)*K375*(wz*(G375-P375)-wx*I375)</f>
        <v>5.08203381869866</v>
      </c>
      <c r="X375" s="70" t="n">
        <f aca="false">const*($O375/omega)*K375*(wx*(H375-Q375)-wy*(G375-P375))</f>
        <v>6.89008988655591</v>
      </c>
      <c r="Y375" s="70" t="n">
        <f aca="false">R375+V375</f>
        <v>1.42025876081054</v>
      </c>
      <c r="Z375" s="70" t="n">
        <f aca="false">S375+W375</f>
        <v>-6.12507288833778</v>
      </c>
      <c r="AA375" s="70" t="n">
        <f aca="false">T375+X375-32.174</f>
        <v>-16.6482822469285</v>
      </c>
      <c r="AB375" s="0" t="n">
        <f aca="false">IF(($D375-height)*($D376-height)&lt;0,1,0)</f>
        <v>0</v>
      </c>
    </row>
    <row r="376" customFormat="false" ht="12.75" hidden="false" customHeight="false" outlineLevel="0" collapsed="false">
      <c r="A376" s="0" t="n">
        <f aca="false">A375+dt</f>
        <v>3.43999999999997</v>
      </c>
      <c r="B376" s="70" t="n">
        <f aca="false">B375+G375*dt+0.5*Y375*dt*dt</f>
        <v>11.704862132475</v>
      </c>
      <c r="C376" s="70" t="n">
        <f aca="false">C375+H375*dt+0.5*Z375*dt*dt</f>
        <v>270.902544527502</v>
      </c>
      <c r="D376" s="70" t="n">
        <f aca="false">D375+I375*dt+0.5*AA375*dt*dt</f>
        <v>-48.3174213064767</v>
      </c>
      <c r="E376" s="1" t="n">
        <f aca="false">SQRT(B376^2+C376^2)</f>
        <v>271.155292091111</v>
      </c>
      <c r="F376" s="1" t="n">
        <f aca="false">ATAN2(C376,B376)*180/PI()</f>
        <v>2.4740348719872</v>
      </c>
      <c r="G376" s="69" t="n">
        <f aca="false">G375+Y375*dt</f>
        <v>6.31515757973333</v>
      </c>
      <c r="H376" s="69" t="n">
        <f aca="false">H375+Z375*dt</f>
        <v>68.0877312824627</v>
      </c>
      <c r="I376" s="69" t="n">
        <f aca="false">I375+AA375*dt</f>
        <v>-52.6786310080804</v>
      </c>
      <c r="J376" s="1" t="n">
        <f aca="false">SQRT(G376^2+H376^2+I376^2)</f>
        <v>86.3183557033798</v>
      </c>
      <c r="K376" s="1" t="n">
        <f aca="false">IF(D376&gt;=hwind,SQRT((G376-vxw)^2+(H376-vyw)^2+I376^2),J376)</f>
        <v>86.3183557033798</v>
      </c>
      <c r="L376" s="1" t="n">
        <f aca="false">J376/1.467</f>
        <v>58.8400516042125</v>
      </c>
      <c r="M376" s="70" t="n">
        <f aca="false">cd0+cdspin*(spin/1000)*EXP(-A376/(tau*146.7/K376))</f>
        <v>0.354635754693601</v>
      </c>
      <c r="N376" s="71" t="n">
        <f aca="false">(romega/K376)*EXP(-A376/(tau*146.7/K376))</f>
        <v>0.27069807787984</v>
      </c>
      <c r="O376" s="71" t="n">
        <f aca="false">cl2_*N376/(cl0+cl1_*N376)</f>
        <v>0.249627178014643</v>
      </c>
      <c r="P376" s="71" t="n">
        <f aca="false">IF(D376&gt;=hwind,vxw,0)</f>
        <v>0</v>
      </c>
      <c r="Q376" s="71" t="n">
        <f aca="false">IF(D376&gt;=hwind,vyw,0)</f>
        <v>0</v>
      </c>
      <c r="R376" s="70" t="n">
        <f aca="false">-const*$M376*$K376*(G376-P376)</f>
        <v>-1.03918019036805</v>
      </c>
      <c r="S376" s="70" t="n">
        <f aca="false">-const*$M376*$K376*(H376-Q376)</f>
        <v>-11.2040627114211</v>
      </c>
      <c r="T376" s="70" t="n">
        <f aca="false">-const*$M376*$K376*I376</f>
        <v>8.66844399496631</v>
      </c>
      <c r="U376" s="72" t="n">
        <f aca="false">omega*EXP(-A376/tau)*30/PI()</f>
        <v>1843.42919920326</v>
      </c>
      <c r="V376" s="70" t="n">
        <f aca="false">const*($O376/omega)*K376*(wy*I376-wz*(H376-Q376))</f>
        <v>2.45114671147841</v>
      </c>
      <c r="W376" s="70" t="n">
        <f aca="false">const*($O376/omega)*K376*(wz*(G376-P376)-wx*I376)</f>
        <v>5.10009767524554</v>
      </c>
      <c r="X376" s="70" t="n">
        <f aca="false">const*($O376/omega)*K376*(wx*(H376-Q376)-wy*(G376-P376))</f>
        <v>6.8857798849181</v>
      </c>
      <c r="Y376" s="70" t="n">
        <f aca="false">R376+V376</f>
        <v>1.41196652111036</v>
      </c>
      <c r="Z376" s="70" t="n">
        <f aca="false">S376+W376</f>
        <v>-6.10396503617555</v>
      </c>
      <c r="AA376" s="70" t="n">
        <f aca="false">T376+X376-32.174</f>
        <v>-16.6197761201156</v>
      </c>
      <c r="AB376" s="0" t="n">
        <f aca="false">IF(($D376-height)*($D377-height)&lt;0,1,0)</f>
        <v>0</v>
      </c>
    </row>
    <row r="377" customFormat="false" ht="12.75" hidden="false" customHeight="false" outlineLevel="0" collapsed="false">
      <c r="A377" s="0" t="n">
        <f aca="false">A376+dt</f>
        <v>3.44999999999997</v>
      </c>
      <c r="B377" s="70" t="n">
        <f aca="false">B376+G376*dt+0.5*Y376*dt*dt</f>
        <v>11.7680843065984</v>
      </c>
      <c r="C377" s="70" t="n">
        <f aca="false">C376+H376*dt+0.5*Z376*dt*dt</f>
        <v>271.583116642075</v>
      </c>
      <c r="D377" s="70" t="n">
        <f aca="false">D376+I376*dt+0.5*AA376*dt*dt</f>
        <v>-48.8450386053635</v>
      </c>
      <c r="E377" s="1" t="n">
        <f aca="false">SQRT(B377^2+C377^2)</f>
        <v>271.837961023236</v>
      </c>
      <c r="F377" s="1" t="n">
        <f aca="false">ATAN2(C377,B377)*180/PI()</f>
        <v>2.48115584703989</v>
      </c>
      <c r="G377" s="69" t="n">
        <f aca="false">G376+Y376*dt</f>
        <v>6.32927724494443</v>
      </c>
      <c r="H377" s="69" t="n">
        <f aca="false">H376+Z376*dt</f>
        <v>68.026691632101</v>
      </c>
      <c r="I377" s="69" t="n">
        <f aca="false">I376+AA376*dt</f>
        <v>-52.8448287692815</v>
      </c>
      <c r="J377" s="1" t="n">
        <f aca="false">SQRT(G377^2+H377^2+I377^2)</f>
        <v>86.3728339960373</v>
      </c>
      <c r="K377" s="1" t="n">
        <f aca="false">IF(D377&gt;=hwind,SQRT((G377-vxw)^2+(H377-vyw)^2+I377^2),J377)</f>
        <v>86.3728339960373</v>
      </c>
      <c r="L377" s="1" t="n">
        <f aca="false">J377/1.467</f>
        <v>58.8771874546948</v>
      </c>
      <c r="M377" s="70" t="n">
        <f aca="false">cd0+cdspin*(spin/1000)*EXP(-A377/(tau*146.7/K377))</f>
        <v>0.354635716119263</v>
      </c>
      <c r="N377" s="71" t="n">
        <f aca="false">(romega/K377)*EXP(-A377/(tau*146.7/K377))</f>
        <v>0.2705271455304</v>
      </c>
      <c r="O377" s="71" t="n">
        <f aca="false">cl2_*N377/(cl0+cl1_*N377)</f>
        <v>0.249551489356606</v>
      </c>
      <c r="P377" s="71" t="n">
        <f aca="false">IF(D377&gt;=hwind,vxw,0)</f>
        <v>0</v>
      </c>
      <c r="Q377" s="71" t="n">
        <f aca="false">IF(D377&gt;=hwind,vyw,0)</f>
        <v>0</v>
      </c>
      <c r="R377" s="70" t="n">
        <f aca="false">-const*$M377*$K377*(G377-P377)</f>
        <v>-1.04216084136045</v>
      </c>
      <c r="S377" s="70" t="n">
        <f aca="false">-const*$M377*$K377*(H377-Q377)</f>
        <v>-11.2010821208544</v>
      </c>
      <c r="T377" s="70" t="n">
        <f aca="false">-const*$M377*$K377*I377</f>
        <v>8.70127963753413</v>
      </c>
      <c r="U377" s="72" t="n">
        <f aca="false">omega*EXP(-A377/tau)*30/PI()</f>
        <v>1843.42735577498</v>
      </c>
      <c r="V377" s="70" t="n">
        <f aca="false">const*($O377/omega)*K377*(wy*I377-wz*(H377-Q377))</f>
        <v>2.44585800709883</v>
      </c>
      <c r="W377" s="70" t="n">
        <f aca="false">const*($O377/omega)*K377*(wz*(G377-P377)-wx*I377)</f>
        <v>5.11815586389291</v>
      </c>
      <c r="X377" s="70" t="n">
        <f aca="false">const*($O377/omega)*K377*(wx*(H377-Q377)-wy*(G377-P377))</f>
        <v>6.88150066100994</v>
      </c>
      <c r="Y377" s="70" t="n">
        <f aca="false">R377+V377</f>
        <v>1.40369716573838</v>
      </c>
      <c r="Z377" s="70" t="n">
        <f aca="false">S377+W377</f>
        <v>-6.08292625696154</v>
      </c>
      <c r="AA377" s="70" t="n">
        <f aca="false">T377+X377-32.174</f>
        <v>-16.5912197014559</v>
      </c>
      <c r="AB377" s="0" t="n">
        <f aca="false">IF(($D377-height)*($D378-height)&lt;0,1,0)</f>
        <v>0</v>
      </c>
    </row>
    <row r="378" customFormat="false" ht="12.75" hidden="false" customHeight="false" outlineLevel="0" collapsed="false">
      <c r="A378" s="0" t="n">
        <f aca="false">A377+dt</f>
        <v>3.45999999999997</v>
      </c>
      <c r="B378" s="70" t="n">
        <f aca="false">B377+G377*dt+0.5*Y377*dt*dt</f>
        <v>11.8314472639061</v>
      </c>
      <c r="C378" s="70" t="n">
        <f aca="false">C377+H377*dt+0.5*Z377*dt*dt</f>
        <v>272.263079412083</v>
      </c>
      <c r="D378" s="70" t="n">
        <f aca="false">D377+I377*dt+0.5*AA377*dt*dt</f>
        <v>-49.3743164540414</v>
      </c>
      <c r="E378" s="1" t="n">
        <f aca="false">SQRT(B378^2+C378^2)</f>
        <v>272.520031475319</v>
      </c>
      <c r="F378" s="1" t="n">
        <f aca="false">ATAN2(C378,B378)*180/PI()</f>
        <v>2.48827627846841</v>
      </c>
      <c r="G378" s="69" t="n">
        <f aca="false">G377+Y377*dt</f>
        <v>6.34331421660182</v>
      </c>
      <c r="H378" s="69" t="n">
        <f aca="false">H377+Z377*dt</f>
        <v>67.9658623695314</v>
      </c>
      <c r="I378" s="69" t="n">
        <f aca="false">I377+AA377*dt</f>
        <v>-53.0107409662961</v>
      </c>
      <c r="J378" s="1" t="n">
        <f aca="false">SQRT(G378^2+H378^2+I378^2)</f>
        <v>86.4276271841381</v>
      </c>
      <c r="K378" s="1" t="n">
        <f aca="false">IF(D378&gt;=hwind,SQRT((G378-vxw)^2+(H378-vyw)^2+I378^2),J378)</f>
        <v>86.4276271841381</v>
      </c>
      <c r="L378" s="1" t="n">
        <f aca="false">J378/1.467</f>
        <v>58.914537957831</v>
      </c>
      <c r="M378" s="70" t="n">
        <f aca="false">cd0+cdspin*(spin/1000)*EXP(-A378/(tau*146.7/K378))</f>
        <v>0.354635677464984</v>
      </c>
      <c r="N378" s="71" t="n">
        <f aca="false">(romega/K378)*EXP(-A378/(tau*146.7/K378))</f>
        <v>0.270355443236982</v>
      </c>
      <c r="O378" s="71" t="n">
        <f aca="false">cl2_*N378/(cl0+cl1_*N378)</f>
        <v>0.249475409695257</v>
      </c>
      <c r="P378" s="71" t="n">
        <f aca="false">IF(D378&gt;=hwind,vxw,0)</f>
        <v>0</v>
      </c>
      <c r="Q378" s="71" t="n">
        <f aca="false">IF(D378&gt;=hwind,vyw,0)</f>
        <v>0</v>
      </c>
      <c r="R378" s="70" t="n">
        <f aca="false">-const*$M378*$K378*(G378-P378)</f>
        <v>-1.04513460749257</v>
      </c>
      <c r="S378" s="70" t="n">
        <f aca="false">-const*$M378*$K378*(H378-Q378)</f>
        <v>-11.1981643136271</v>
      </c>
      <c r="T378" s="70" t="n">
        <f aca="false">-const*$M378*$K378*I378</f>
        <v>8.73413456449901</v>
      </c>
      <c r="U378" s="72" t="n">
        <f aca="false">omega*EXP(-A378/tau)*30/PI()</f>
        <v>1843.42551234855</v>
      </c>
      <c r="V378" s="70" t="n">
        <f aca="false">const*($O378/omega)*K378*(wy*I378-wz*(H378-Q378))</f>
        <v>2.4405852059513</v>
      </c>
      <c r="W378" s="70" t="n">
        <f aca="false">const*($O378/omega)*K378*(wz*(G378-P378)-wx*I378)</f>
        <v>5.13620825397545</v>
      </c>
      <c r="X378" s="70" t="n">
        <f aca="false">const*($O378/omega)*K378*(wx*(H378-Q378)-wy*(G378-P378))</f>
        <v>6.87725195836209</v>
      </c>
      <c r="Y378" s="70" t="n">
        <f aca="false">R378+V378</f>
        <v>1.39545059845873</v>
      </c>
      <c r="Z378" s="70" t="n">
        <f aca="false">S378+W378</f>
        <v>-6.06195605965165</v>
      </c>
      <c r="AA378" s="70" t="n">
        <f aca="false">T378+X378-32.174</f>
        <v>-16.5626134771389</v>
      </c>
      <c r="AB378" s="0" t="n">
        <f aca="false">IF(($D378-height)*($D379-height)&lt;0,1,0)</f>
        <v>0</v>
      </c>
    </row>
    <row r="379" customFormat="false" ht="12.75" hidden="false" customHeight="false" outlineLevel="0" collapsed="false">
      <c r="A379" s="0" t="n">
        <f aca="false">A378+dt</f>
        <v>3.46999999999997</v>
      </c>
      <c r="B379" s="70" t="n">
        <f aca="false">B378+G378*dt+0.5*Y378*dt*dt</f>
        <v>11.894950178602</v>
      </c>
      <c r="C379" s="70" t="n">
        <f aca="false">C378+H378*dt+0.5*Z378*dt*dt</f>
        <v>272.942434937976</v>
      </c>
      <c r="D379" s="70" t="n">
        <f aca="false">D378+I378*dt+0.5*AA378*dt*dt</f>
        <v>-49.9052519943782</v>
      </c>
      <c r="E379" s="1" t="n">
        <f aca="false">SQRT(B379^2+C379^2)</f>
        <v>273.201505540549</v>
      </c>
      <c r="F379" s="1" t="n">
        <f aca="false">ATAN2(C379,B379)*180/PI()</f>
        <v>2.49539602504628</v>
      </c>
      <c r="G379" s="69" t="n">
        <f aca="false">G378+Y378*dt</f>
        <v>6.35726872258641</v>
      </c>
      <c r="H379" s="69" t="n">
        <f aca="false">H378+Z378*dt</f>
        <v>67.9052428089348</v>
      </c>
      <c r="I379" s="69" t="n">
        <f aca="false">I378+AA378*dt</f>
        <v>-53.1763671010675</v>
      </c>
      <c r="J379" s="1" t="n">
        <f aca="false">SQRT(G379^2+H379^2+I379^2)</f>
        <v>86.4827317134413</v>
      </c>
      <c r="K379" s="1" t="n">
        <f aca="false">IF(D379&gt;=hwind,SQRT((G379-vxw)^2+(H379-vyw)^2+I379^2),J379)</f>
        <v>86.4827317134413</v>
      </c>
      <c r="L379" s="1" t="n">
        <f aca="false">J379/1.467</f>
        <v>58.9521006908257</v>
      </c>
      <c r="M379" s="70" t="n">
        <f aca="false">cd0+cdspin*(spin/1000)*EXP(-A379/(tau*146.7/K379))</f>
        <v>0.354635638730871</v>
      </c>
      <c r="N379" s="71" t="n">
        <f aca="false">(romega/K379)*EXP(-A379/(tau*146.7/K379))</f>
        <v>0.270182985443041</v>
      </c>
      <c r="O379" s="71" t="n">
        <f aca="false">cl2_*N379/(cl0+cl1_*N379)</f>
        <v>0.249398944711548</v>
      </c>
      <c r="P379" s="71" t="n">
        <f aca="false">IF(D379&gt;=hwind,vxw,0)</f>
        <v>0</v>
      </c>
      <c r="Q379" s="71" t="n">
        <f aca="false">IF(D379&gt;=hwind,vyw,0)</f>
        <v>0</v>
      </c>
      <c r="R379" s="70" t="n">
        <f aca="false">-const*$M379*$K379*(G379-P379)</f>
        <v>-1.04810148262633</v>
      </c>
      <c r="S379" s="70" t="n">
        <f aca="false">-const*$M379*$K379*(H379-Q379)</f>
        <v>-11.1953086729343</v>
      </c>
      <c r="T379" s="70" t="n">
        <f aca="false">-const*$M379*$K379*I379</f>
        <v>8.76700854272455</v>
      </c>
      <c r="U379" s="72" t="n">
        <f aca="false">omega*EXP(-A379/tau)*30/PI()</f>
        <v>1843.42366892396</v>
      </c>
      <c r="V379" s="70" t="n">
        <f aca="false">const*($O379/omega)*K379*(wy*I379-wz*(H379-Q379))</f>
        <v>2.43532820742516</v>
      </c>
      <c r="W379" s="70" t="n">
        <f aca="false">const*($O379/omega)*K379*(wz*(G379-P379)-wx*I379)</f>
        <v>5.15425471408254</v>
      </c>
      <c r="X379" s="70" t="n">
        <f aca="false">const*($O379/omega)*K379*(wx*(H379-Q379)-wy*(G379-P379))</f>
        <v>6.87303352270245</v>
      </c>
      <c r="Y379" s="70" t="n">
        <f aca="false">R379+V379</f>
        <v>1.38722672479883</v>
      </c>
      <c r="Z379" s="70" t="n">
        <f aca="false">S379+W379</f>
        <v>-6.04105395885172</v>
      </c>
      <c r="AA379" s="70" t="n">
        <f aca="false">T379+X379-32.174</f>
        <v>-16.533957934573</v>
      </c>
      <c r="AB379" s="0" t="n">
        <f aca="false">IF(($D379-height)*($D380-height)&lt;0,1,0)</f>
        <v>0</v>
      </c>
    </row>
    <row r="380" customFormat="false" ht="12.75" hidden="false" customHeight="false" outlineLevel="0" collapsed="false">
      <c r="A380" s="0" t="n">
        <f aca="false">A379+dt</f>
        <v>3.47999999999997</v>
      </c>
      <c r="B380" s="70" t="n">
        <f aca="false">B379+G379*dt+0.5*Y379*dt*dt</f>
        <v>11.9585922271641</v>
      </c>
      <c r="C380" s="70" t="n">
        <f aca="false">C379+H379*dt+0.5*Z379*dt*dt</f>
        <v>273.621185313367</v>
      </c>
      <c r="D380" s="70" t="n">
        <f aca="false">D379+I379*dt+0.5*AA379*dt*dt</f>
        <v>-50.4378423632856</v>
      </c>
      <c r="E380" s="1" t="n">
        <f aca="false">SQRT(B380^2+C380^2)</f>
        <v>273.882385304984</v>
      </c>
      <c r="F380" s="1" t="n">
        <f aca="false">ATAN2(C380,B380)*180/PI()</f>
        <v>2.50251494726544</v>
      </c>
      <c r="G380" s="69" t="n">
        <f aca="false">G379+Y379*dt</f>
        <v>6.37114098983439</v>
      </c>
      <c r="H380" s="69" t="n">
        <f aca="false">H379+Z379*dt</f>
        <v>67.8448322693463</v>
      </c>
      <c r="I380" s="69" t="n">
        <f aca="false">I379+AA379*dt</f>
        <v>-53.3417066804132</v>
      </c>
      <c r="J380" s="1" t="n">
        <f aca="false">SQRT(G380^2+H380^2+I380^2)</f>
        <v>86.5381440449662</v>
      </c>
      <c r="K380" s="1" t="n">
        <f aca="false">IF(D380&gt;=hwind,SQRT((G380-vxw)^2+(H380-vyw)^2+I380^2),J380)</f>
        <v>86.5381440449662</v>
      </c>
      <c r="L380" s="1" t="n">
        <f aca="false">J380/1.467</f>
        <v>58.9898732412857</v>
      </c>
      <c r="M380" s="70" t="n">
        <f aca="false">cd0+cdspin*(spin/1000)*EXP(-A380/(tau*146.7/K380))</f>
        <v>0.354635599917032</v>
      </c>
      <c r="N380" s="71" t="n">
        <f aca="false">(romega/K380)*EXP(-A380/(tau*146.7/K380))</f>
        <v>0.270009786495788</v>
      </c>
      <c r="O380" s="71" t="n">
        <f aca="false">cl2_*N380/(cl0+cl1_*N380)</f>
        <v>0.249322100056356</v>
      </c>
      <c r="P380" s="71" t="n">
        <f aca="false">IF(D380&gt;=hwind,vxw,0)</f>
        <v>0</v>
      </c>
      <c r="Q380" s="71" t="n">
        <f aca="false">IF(D380&gt;=hwind,vyw,0)</f>
        <v>0</v>
      </c>
      <c r="R380" s="70" t="n">
        <f aca="false">-const*$M380*$K380*(G380-P380)</f>
        <v>-1.05106146007565</v>
      </c>
      <c r="S380" s="70" t="n">
        <f aca="false">-const*$M380*$K380*(H380-Q380)</f>
        <v>-11.1925145868512</v>
      </c>
      <c r="T380" s="70" t="n">
        <f aca="false">-const*$M380*$K380*I380</f>
        <v>8.79990133571028</v>
      </c>
      <c r="U380" s="72" t="n">
        <f aca="false">omega*EXP(-A380/tau)*30/PI()</f>
        <v>1843.42182550121</v>
      </c>
      <c r="V380" s="70" t="n">
        <f aca="false">const*($O380/omega)*K380*(wy*I380-wz*(H380-Q380))</f>
        <v>2.4300869121038</v>
      </c>
      <c r="W380" s="70" t="n">
        <f aca="false">const*($O380/omega)*K380*(wz*(G380-P380)-wx*I380)</f>
        <v>5.17229511207971</v>
      </c>
      <c r="X380" s="70" t="n">
        <f aca="false">const*($O380/omega)*K380*(wx*(H380-Q380)-wy*(G380-P380))</f>
        <v>6.86884510194555</v>
      </c>
      <c r="Y380" s="70" t="n">
        <f aca="false">R380+V380</f>
        <v>1.37902545202815</v>
      </c>
      <c r="Z380" s="70" t="n">
        <f aca="false">S380+W380</f>
        <v>-6.02021947477144</v>
      </c>
      <c r="AA380" s="70" t="n">
        <f aca="false">T380+X380-32.174</f>
        <v>-16.5052535623442</v>
      </c>
      <c r="AB380" s="0" t="n">
        <f aca="false">IF(($D380-height)*($D381-height)&lt;0,1,0)</f>
        <v>0</v>
      </c>
    </row>
    <row r="381" customFormat="false" ht="12.75" hidden="false" customHeight="false" outlineLevel="0" collapsed="false">
      <c r="A381" s="0" t="n">
        <f aca="false">A380+dt</f>
        <v>3.48999999999997</v>
      </c>
      <c r="B381" s="70" t="n">
        <f aca="false">B380+G380*dt+0.5*Y380*dt*dt</f>
        <v>12.0223725883351</v>
      </c>
      <c r="C381" s="70" t="n">
        <f aca="false">C380+H380*dt+0.5*Z380*dt*dt</f>
        <v>274.299332625087</v>
      </c>
      <c r="D381" s="70" t="n">
        <f aca="false">D380+I380*dt+0.5*AA380*dt*dt</f>
        <v>-50.9720846927679</v>
      </c>
      <c r="E381" s="1" t="n">
        <f aca="false">SQRT(B381^2+C381^2)</f>
        <v>274.562672847605</v>
      </c>
      <c r="F381" s="1" t="n">
        <f aca="false">ATAN2(C381,B381)*180/PI()</f>
        <v>2.50963290731035</v>
      </c>
      <c r="G381" s="69" t="n">
        <f aca="false">G380+Y380*dt</f>
        <v>6.38493124435468</v>
      </c>
      <c r="H381" s="69" t="n">
        <f aca="false">H380+Z380*dt</f>
        <v>67.7846300745986</v>
      </c>
      <c r="I381" s="69" t="n">
        <f aca="false">I380+AA380*dt</f>
        <v>-53.5067592160366</v>
      </c>
      <c r="J381" s="1" t="n">
        <f aca="false">SQRT(G381^2+H381^2+I381^2)</f>
        <v>86.5938606550617</v>
      </c>
      <c r="K381" s="1" t="n">
        <f aca="false">IF(D381&gt;=hwind,SQRT((G381-vxw)^2+(H381-vyw)^2+I381^2),J381)</f>
        <v>86.5938606550617</v>
      </c>
      <c r="L381" s="1" t="n">
        <f aca="false">J381/1.467</f>
        <v>59.0278532072677</v>
      </c>
      <c r="M381" s="70" t="n">
        <f aca="false">cd0+cdspin*(spin/1000)*EXP(-A381/(tau*146.7/K381))</f>
        <v>0.354635561023581</v>
      </c>
      <c r="N381" s="71" t="n">
        <f aca="false">(romega/K381)*EXP(-A381/(tau*146.7/K381))</f>
        <v>0.269835860645613</v>
      </c>
      <c r="O381" s="71" t="n">
        <f aca="false">cl2_*N381/(cl0+cl1_*N381)</f>
        <v>0.249244881350287</v>
      </c>
      <c r="P381" s="71" t="n">
        <f aca="false">IF(D381&gt;=hwind,vxw,0)</f>
        <v>0</v>
      </c>
      <c r="Q381" s="71" t="n">
        <f aca="false">IF(D381&gt;=hwind,vyw,0)</f>
        <v>0</v>
      </c>
      <c r="R381" s="70" t="n">
        <f aca="false">-const*$M381*$K381*(G381-P381)</f>
        <v>-1.05401453261861</v>
      </c>
      <c r="S381" s="70" t="n">
        <f aca="false">-const*$M381*$K381*(H381-Q381)</f>
        <v>-11.1897814483082</v>
      </c>
      <c r="T381" s="70" t="n">
        <f aca="false">-const*$M381*$K381*I381</f>
        <v>8.83281270364368</v>
      </c>
      <c r="U381" s="72" t="n">
        <f aca="false">omega*EXP(-A381/tau)*30/PI()</f>
        <v>1843.4199820803</v>
      </c>
      <c r="V381" s="70" t="n">
        <f aca="false">const*($O381/omega)*K381*(wy*I381-wz*(H381-Q381))</f>
        <v>2.42486122175569</v>
      </c>
      <c r="W381" s="70" t="n">
        <f aca="false">const*($O381/omega)*K381*(wz*(G381-P381)-wx*I381)</f>
        <v>5.19032931513001</v>
      </c>
      <c r="X381" s="70" t="n">
        <f aca="false">const*($O381/omega)*K381*(wx*(H381-Q381)-wy*(G381-P381))</f>
        <v>6.86468644618189</v>
      </c>
      <c r="Y381" s="70" t="n">
        <f aca="false">R381+V381</f>
        <v>1.37084668913708</v>
      </c>
      <c r="Z381" s="70" t="n">
        <f aca="false">S381+W381</f>
        <v>-5.99945213317822</v>
      </c>
      <c r="AA381" s="70" t="n">
        <f aca="false">T381+X381-32.174</f>
        <v>-16.4765008501744</v>
      </c>
      <c r="AB381" s="0" t="n">
        <f aca="false">IF(($D381-height)*($D382-height)&lt;0,1,0)</f>
        <v>0</v>
      </c>
    </row>
    <row r="382" customFormat="false" ht="12.75" hidden="false" customHeight="false" outlineLevel="0" collapsed="false">
      <c r="A382" s="0" t="n">
        <f aca="false">A381+dt</f>
        <v>3.49999999999997</v>
      </c>
      <c r="B382" s="70" t="n">
        <f aca="false">B381+G381*dt+0.5*Y381*dt*dt</f>
        <v>12.0862904431131</v>
      </c>
      <c r="C382" s="70" t="n">
        <f aca="false">C381+H381*dt+0.5*Z381*dt*dt</f>
        <v>274.976878953226</v>
      </c>
      <c r="D382" s="70" t="n">
        <f aca="false">D381+I381*dt+0.5*AA381*dt*dt</f>
        <v>-51.5079761099708</v>
      </c>
      <c r="E382" s="1" t="n">
        <f aca="false">SQRT(B382^2+C382^2)</f>
        <v>275.242370240362</v>
      </c>
      <c r="F382" s="1" t="n">
        <f aca="false">ATAN2(C382,B382)*180/PI()</f>
        <v>2.51674976903278</v>
      </c>
      <c r="G382" s="69" t="n">
        <f aca="false">G381+Y381*dt</f>
        <v>6.39863971124605</v>
      </c>
      <c r="H382" s="69" t="n">
        <f aca="false">H381+Z381*dt</f>
        <v>67.7246355532668</v>
      </c>
      <c r="I382" s="69" t="n">
        <f aca="false">I381+AA381*dt</f>
        <v>-53.6715242245384</v>
      </c>
      <c r="J382" s="1" t="n">
        <f aca="false">SQRT(G382^2+H382^2+I382^2)</f>
        <v>86.649878035473</v>
      </c>
      <c r="K382" s="1" t="n">
        <f aca="false">IF(D382&gt;=hwind,SQRT((G382-vxw)^2+(H382-vyw)^2+I382^2),J382)</f>
        <v>86.649878035473</v>
      </c>
      <c r="L382" s="1" t="n">
        <f aca="false">J382/1.467</f>
        <v>59.0660381973231</v>
      </c>
      <c r="M382" s="70" t="n">
        <f aca="false">cd0+cdspin*(spin/1000)*EXP(-A382/(tau*146.7/K382))</f>
        <v>0.354635522050633</v>
      </c>
      <c r="N382" s="71" t="n">
        <f aca="false">(romega/K382)*EXP(-A382/(tau*146.7/K382))</f>
        <v>0.269661222045541</v>
      </c>
      <c r="O382" s="71" t="n">
        <f aca="false">cl2_*N382/(cl0+cl1_*N382)</f>
        <v>0.249167294183499</v>
      </c>
      <c r="P382" s="71" t="n">
        <f aca="false">IF(D382&gt;=hwind,vxw,0)</f>
        <v>0</v>
      </c>
      <c r="Q382" s="71" t="n">
        <f aca="false">IF(D382&gt;=hwind,vyw,0)</f>
        <v>0</v>
      </c>
      <c r="R382" s="70" t="n">
        <f aca="false">-const*$M382*$K382*(G382-P382)</f>
        <v>-1.05696069250947</v>
      </c>
      <c r="S382" s="70" t="n">
        <f aca="false">-const*$M382*$K382*(H382-Q382)</f>
        <v>-11.1871086550664</v>
      </c>
      <c r="T382" s="70" t="n">
        <f aca="false">-const*$M382*$K382*I382</f>
        <v>8.86574240345214</v>
      </c>
      <c r="U382" s="72" t="n">
        <f aca="false">omega*EXP(-A382/tau)*30/PI()</f>
        <v>1843.41813866124</v>
      </c>
      <c r="V382" s="70" t="n">
        <f aca="false">const*($O382/omega)*K382*(wy*I382-wz*(H382-Q382))</f>
        <v>2.4196510393253</v>
      </c>
      <c r="W382" s="70" t="n">
        <f aca="false">const*($O382/omega)*K382*(wz*(G382-P382)-wx*I382)</f>
        <v>5.20835718971522</v>
      </c>
      <c r="X382" s="70" t="n">
        <f aca="false">const*($O382/omega)*K382*(wx*(H382-Q382)-wy*(G382-P382))</f>
        <v>6.86055730766703</v>
      </c>
      <c r="Y382" s="70" t="n">
        <f aca="false">R382+V382</f>
        <v>1.36269034681583</v>
      </c>
      <c r="Z382" s="70" t="n">
        <f aca="false">S382+W382</f>
        <v>-5.97875146535119</v>
      </c>
      <c r="AA382" s="70" t="n">
        <f aca="false">T382+X382-32.174</f>
        <v>-16.4477002888808</v>
      </c>
      <c r="AB382" s="0" t="n">
        <f aca="false">IF(($D382-height)*($D383-height)&lt;0,1,0)</f>
        <v>0</v>
      </c>
    </row>
    <row r="383" customFormat="false" ht="12.75" hidden="false" customHeight="false" outlineLevel="0" collapsed="false">
      <c r="A383" s="0" t="n">
        <f aca="false">A382+dt</f>
        <v>3.50999999999997</v>
      </c>
      <c r="B383" s="70" t="n">
        <f aca="false">B382+G382*dt+0.5*Y382*dt*dt</f>
        <v>12.1503449747429</v>
      </c>
      <c r="C383" s="70" t="n">
        <f aca="false">C382+H382*dt+0.5*Z382*dt*dt</f>
        <v>275.653826371185</v>
      </c>
      <c r="D383" s="70" t="n">
        <f aca="false">D382+I382*dt+0.5*AA382*dt*dt</f>
        <v>-52.0455137372306</v>
      </c>
      <c r="E383" s="1" t="n">
        <f aca="false">SQRT(B383^2+C383^2)</f>
        <v>275.921479548224</v>
      </c>
      <c r="F383" s="1" t="n">
        <f aca="false">ATAN2(C383,B383)*180/PI()</f>
        <v>2.52386539792696</v>
      </c>
      <c r="G383" s="69" t="n">
        <f aca="false">G382+Y382*dt</f>
        <v>6.41226661471421</v>
      </c>
      <c r="H383" s="69" t="n">
        <f aca="false">H382+Z382*dt</f>
        <v>67.6648480386133</v>
      </c>
      <c r="I383" s="69" t="n">
        <f aca="false">I382+AA382*dt</f>
        <v>-53.8360012274272</v>
      </c>
      <c r="J383" s="1" t="n">
        <f aca="false">SQRT(G383^2+H383^2+I383^2)</f>
        <v>86.7061926934077</v>
      </c>
      <c r="K383" s="1" t="n">
        <f aca="false">IF(D383&gt;=hwind,SQRT((G383-vxw)^2+(H383-vyw)^2+I383^2),J383)</f>
        <v>86.7061926934077</v>
      </c>
      <c r="L383" s="1" t="n">
        <f aca="false">J383/1.467</f>
        <v>59.1044258305438</v>
      </c>
      <c r="M383" s="70" t="n">
        <f aca="false">cd0+cdspin*(spin/1000)*EXP(-A383/(tau*146.7/K383))</f>
        <v>0.354635482998307</v>
      </c>
      <c r="N383" s="71" t="n">
        <f aca="false">(romega/K383)*EXP(-A383/(tau*146.7/K383))</f>
        <v>0.26948588475071</v>
      </c>
      <c r="O383" s="71" t="n">
        <f aca="false">cl2_*N383/(cl0+cl1_*N383)</f>
        <v>0.249089344115522</v>
      </c>
      <c r="P383" s="71" t="n">
        <f aca="false">IF(D383&gt;=hwind,vxw,0)</f>
        <v>0</v>
      </c>
      <c r="Q383" s="71" t="n">
        <f aca="false">IF(D383&gt;=hwind,vyw,0)</f>
        <v>0</v>
      </c>
      <c r="R383" s="70" t="n">
        <f aca="false">-const*$M383*$K383*(G383-P383)</f>
        <v>-1.05989993149059</v>
      </c>
      <c r="S383" s="70" t="n">
        <f aca="false">-const*$M383*$K383*(H383-Q383)</f>
        <v>-11.1844956096923</v>
      </c>
      <c r="T383" s="70" t="n">
        <f aca="false">-const*$M383*$K383*I383</f>
        <v>8.89869018885466</v>
      </c>
      <c r="U383" s="72" t="n">
        <f aca="false">omega*EXP(-A383/tau)*30/PI()</f>
        <v>1843.41629524403</v>
      </c>
      <c r="V383" s="70" t="n">
        <f aca="false">const*($O383/omega)*K383*(wy*I383-wz*(H383-Q383))</f>
        <v>2.41445626892407</v>
      </c>
      <c r="W383" s="70" t="n">
        <f aca="false">const*($O383/omega)*K383*(wz*(G383-P383)-wx*I383)</f>
        <v>5.22637860165702</v>
      </c>
      <c r="X383" s="70" t="n">
        <f aca="false">const*($O383/omega)*K383*(wx*(H383-Q383)-wy*(G383-P383))</f>
        <v>6.85645744081079</v>
      </c>
      <c r="Y383" s="70" t="n">
        <f aca="false">R383+V383</f>
        <v>1.35455633743348</v>
      </c>
      <c r="Z383" s="70" t="n">
        <f aca="false">S383+W383</f>
        <v>-5.9581170080353</v>
      </c>
      <c r="AA383" s="70" t="n">
        <f aca="false">T383+X383-32.174</f>
        <v>-16.4188523703346</v>
      </c>
      <c r="AB383" s="0" t="n">
        <f aca="false">IF(($D383-height)*($D384-height)&lt;0,1,0)</f>
        <v>0</v>
      </c>
    </row>
    <row r="384" customFormat="false" ht="12.75" hidden="false" customHeight="false" outlineLevel="0" collapsed="false">
      <c r="A384" s="0" t="n">
        <f aca="false">A383+dt</f>
        <v>3.51999999999997</v>
      </c>
      <c r="B384" s="70" t="n">
        <f aca="false">B383+G383*dt+0.5*Y383*dt*dt</f>
        <v>12.2145353687069</v>
      </c>
      <c r="C384" s="70" t="n">
        <f aca="false">C383+H383*dt+0.5*Z383*dt*dt</f>
        <v>276.330176945721</v>
      </c>
      <c r="D384" s="70" t="n">
        <f aca="false">D383+I383*dt+0.5*AA383*dt*dt</f>
        <v>-52.5846946921234</v>
      </c>
      <c r="E384" s="1" t="n">
        <f aca="false">SQRT(B384^2+C384^2)</f>
        <v>276.600002829224</v>
      </c>
      <c r="F384" s="1" t="n">
        <f aca="false">ATAN2(C384,B384)*180/PI()</f>
        <v>2.53097966110526</v>
      </c>
      <c r="G384" s="69" t="n">
        <f aca="false">G383+Y383*dt</f>
        <v>6.42581217808854</v>
      </c>
      <c r="H384" s="69" t="n">
        <f aca="false">H383+Z383*dt</f>
        <v>67.605266868533</v>
      </c>
      <c r="I384" s="69" t="n">
        <f aca="false">I383+AA383*dt</f>
        <v>-54.0001897511305</v>
      </c>
      <c r="J384" s="1" t="n">
        <f aca="false">SQRT(G384^2+H384^2+I384^2)</f>
        <v>86.762801151598</v>
      </c>
      <c r="K384" s="1" t="n">
        <f aca="false">IF(D384&gt;=hwind,SQRT((G384-vxw)^2+(H384-vyw)^2+I384^2),J384)</f>
        <v>86.762801151598</v>
      </c>
      <c r="L384" s="1" t="n">
        <f aca="false">J384/1.467</f>
        <v>59.1430137366039</v>
      </c>
      <c r="M384" s="70" t="n">
        <f aca="false">cd0+cdspin*(spin/1000)*EXP(-A384/(tau*146.7/K384))</f>
        <v>0.354635443866725</v>
      </c>
      <c r="N384" s="71" t="n">
        <f aca="false">(romega/K384)*EXP(-A384/(tau*146.7/K384))</f>
        <v>0.269309862717873</v>
      </c>
      <c r="O384" s="71" t="n">
        <f aca="false">cl2_*N384/(cl0+cl1_*N384)</f>
        <v>0.249011036675089</v>
      </c>
      <c r="P384" s="71" t="n">
        <f aca="false">IF(D384&gt;=hwind,vxw,0)</f>
        <v>0</v>
      </c>
      <c r="Q384" s="71" t="n">
        <f aca="false">IF(D384&gt;=hwind,vyw,0)</f>
        <v>0</v>
      </c>
      <c r="R384" s="70" t="n">
        <f aca="false">-const*$M384*$K384*(G384-P384)</f>
        <v>-1.06283224080428</v>
      </c>
      <c r="S384" s="70" t="n">
        <f aca="false">-const*$M384*$K384*(H384-Q384)</f>
        <v>-11.1819417195334</v>
      </c>
      <c r="T384" s="70" t="n">
        <f aca="false">-const*$M384*$K384*I384</f>
        <v>8.93165581041347</v>
      </c>
      <c r="U384" s="72" t="n">
        <f aca="false">omega*EXP(-A384/tau)*30/PI()</f>
        <v>1843.41445182865</v>
      </c>
      <c r="V384" s="70" t="n">
        <f aca="false">const*($O384/omega)*K384*(wy*I384-wz*(H384-Q384))</f>
        <v>2.40927681582129</v>
      </c>
      <c r="W384" s="70" t="n">
        <f aca="false">const*($O384/omega)*K384*(wz*(G384-P384)-wx*I384)</f>
        <v>5.24439341613799</v>
      </c>
      <c r="X384" s="70" t="n">
        <f aca="false">const*($O384/omega)*K384*(wx*(H384-Q384)-wy*(G384-P384))</f>
        <v>6.85238660216616</v>
      </c>
      <c r="Y384" s="70" t="n">
        <f aca="false">R384+V384</f>
        <v>1.34644457501702</v>
      </c>
      <c r="Z384" s="70" t="n">
        <f aca="false">S384+W384</f>
        <v>-5.93754830339539</v>
      </c>
      <c r="AA384" s="70" t="n">
        <f aca="false">T384+X384-32.174</f>
        <v>-16.3899575874204</v>
      </c>
      <c r="AB384" s="0" t="n">
        <f aca="false">IF(($D384-height)*($D385-height)&lt;0,1,0)</f>
        <v>0</v>
      </c>
    </row>
    <row r="385" customFormat="false" ht="12.75" hidden="false" customHeight="false" outlineLevel="0" collapsed="false">
      <c r="A385" s="0" t="n">
        <f aca="false">A384+dt</f>
        <v>3.52999999999997</v>
      </c>
      <c r="B385" s="70" t="n">
        <f aca="false">B384+G384*dt+0.5*Y384*dt*dt</f>
        <v>12.2788608127165</v>
      </c>
      <c r="C385" s="70" t="n">
        <f aca="false">C384+H384*dt+0.5*Z384*dt*dt</f>
        <v>277.005932736991</v>
      </c>
      <c r="D385" s="70" t="n">
        <f aca="false">D384+I384*dt+0.5*AA384*dt*dt</f>
        <v>-53.1255160875141</v>
      </c>
      <c r="E385" s="1" t="n">
        <f aca="false">SQRT(B385^2+C385^2)</f>
        <v>277.27794213451</v>
      </c>
      <c r="F385" s="1" t="n">
        <f aca="false">ATAN2(C385,B385)*180/PI()</f>
        <v>2.53809242727427</v>
      </c>
      <c r="G385" s="69" t="n">
        <f aca="false">G384+Y384*dt</f>
        <v>6.43927662383871</v>
      </c>
      <c r="H385" s="69" t="n">
        <f aca="false">H384+Z384*dt</f>
        <v>67.545891385499</v>
      </c>
      <c r="I385" s="69" t="n">
        <f aca="false">I384+AA384*dt</f>
        <v>-54.1640893270047</v>
      </c>
      <c r="J385" s="1" t="n">
        <f aca="false">SQRT(G385^2+H385^2+I385^2)</f>
        <v>86.8196999483625</v>
      </c>
      <c r="K385" s="1" t="n">
        <f aca="false">IF(D385&gt;=hwind,SQRT((G385-vxw)^2+(H385-vyw)^2+I385^2),J385)</f>
        <v>86.8196999483625</v>
      </c>
      <c r="L385" s="1" t="n">
        <f aca="false">J385/1.467</f>
        <v>59.1817995558026</v>
      </c>
      <c r="M385" s="70" t="n">
        <f aca="false">cd0+cdspin*(spin/1000)*EXP(-A385/(tau*146.7/K385))</f>
        <v>0.354635404656013</v>
      </c>
      <c r="N385" s="71" t="n">
        <f aca="false">(romega/K385)*EXP(-A385/(tau*146.7/K385))</f>
        <v>0.26913316980494</v>
      </c>
      <c r="O385" s="71" t="n">
        <f aca="false">cl2_*N385/(cl0+cl1_*N385)</f>
        <v>0.248932377359975</v>
      </c>
      <c r="P385" s="71" t="n">
        <f aca="false">IF(D385&gt;=hwind,vxw,0)</f>
        <v>0</v>
      </c>
      <c r="Q385" s="71" t="n">
        <f aca="false">IF(D385&gt;=hwind,vyw,0)</f>
        <v>0</v>
      </c>
      <c r="R385" s="70" t="n">
        <f aca="false">-const*$M385*$K385*(G385-P385)</f>
        <v>-1.06575761120443</v>
      </c>
      <c r="S385" s="70" t="n">
        <f aca="false">-const*$M385*$K385*(H385-Q385)</f>
        <v>-11.179446396693</v>
      </c>
      <c r="T385" s="70" t="n">
        <f aca="false">-const*$M385*$K385*I385</f>
        <v>8.96463901558545</v>
      </c>
      <c r="U385" s="72" t="n">
        <f aca="false">omega*EXP(-A385/tau)*30/PI()</f>
        <v>1843.41260841512</v>
      </c>
      <c r="V385" s="70" t="n">
        <f aca="false">const*($O385/omega)*K385*(wy*I385-wz*(H385-Q385))</f>
        <v>2.40411258643503</v>
      </c>
      <c r="W385" s="70" t="n">
        <f aca="false">const*($O385/omega)*K385*(wz*(G385-P385)-wx*I385)</f>
        <v>5.26240149772252</v>
      </c>
      <c r="X385" s="70" t="n">
        <f aca="false">const*($O385/omega)*K385*(wx*(H385-Q385)-wy*(G385-P385))</f>
        <v>6.84834455041825</v>
      </c>
      <c r="Y385" s="70" t="n">
        <f aca="false">R385+V385</f>
        <v>1.3383549752306</v>
      </c>
      <c r="Z385" s="70" t="n">
        <f aca="false">S385+W385</f>
        <v>-5.91704489897049</v>
      </c>
      <c r="AA385" s="70" t="n">
        <f aca="false">T385+X385-32.174</f>
        <v>-16.3610164339963</v>
      </c>
      <c r="AB385" s="0" t="n">
        <f aca="false">IF(($D385-height)*($D386-height)&lt;0,1,0)</f>
        <v>0</v>
      </c>
    </row>
    <row r="386" customFormat="false" ht="12.75" hidden="false" customHeight="false" outlineLevel="0" collapsed="false">
      <c r="A386" s="0" t="n">
        <f aca="false">A385+dt</f>
        <v>3.53999999999997</v>
      </c>
      <c r="B386" s="70" t="n">
        <f aca="false">B385+G385*dt+0.5*Y385*dt*dt</f>
        <v>12.3433204967037</v>
      </c>
      <c r="C386" s="70" t="n">
        <f aca="false">C385+H385*dt+0.5*Z385*dt*dt</f>
        <v>277.681095798601</v>
      </c>
      <c r="D386" s="70" t="n">
        <f aca="false">D385+I385*dt+0.5*AA385*dt*dt</f>
        <v>-53.6679750316058</v>
      </c>
      <c r="E386" s="1" t="n">
        <f aca="false">SQRT(B386^2+C386^2)</f>
        <v>277.955299508386</v>
      </c>
      <c r="F386" s="1" t="n">
        <f aca="false">ATAN2(C386,B386)*180/PI()</f>
        <v>2.5452035667114</v>
      </c>
      <c r="G386" s="69" t="n">
        <f aca="false">G385+Y385*dt</f>
        <v>6.45266017359102</v>
      </c>
      <c r="H386" s="69" t="n">
        <f aca="false">H385+Z385*dt</f>
        <v>67.4867209365093</v>
      </c>
      <c r="I386" s="69" t="n">
        <f aca="false">I385+AA385*dt</f>
        <v>-54.3276994913447</v>
      </c>
      <c r="J386" s="1" t="n">
        <f aca="false">SQRT(G386^2+H386^2+I386^2)</f>
        <v>86.8768856376653</v>
      </c>
      <c r="K386" s="1" t="n">
        <f aca="false">IF(D386&gt;=hwind,SQRT((G386-vxw)^2+(H386-vyw)^2+I386^2),J386)</f>
        <v>86.8768856376653</v>
      </c>
      <c r="L386" s="1" t="n">
        <f aca="false">J386/1.467</f>
        <v>59.2207809391038</v>
      </c>
      <c r="M386" s="70" t="n">
        <f aca="false">cd0+cdspin*(spin/1000)*EXP(-A386/(tau*146.7/K386))</f>
        <v>0.354635365366298</v>
      </c>
      <c r="N386" s="71" t="n">
        <f aca="false">(romega/K386)*EXP(-A386/(tau*146.7/K386))</f>
        <v>0.26895581977053</v>
      </c>
      <c r="O386" s="71" t="n">
        <f aca="false">cl2_*N386/(cl0+cl1_*N386)</f>
        <v>0.248853371636838</v>
      </c>
      <c r="P386" s="71" t="n">
        <f aca="false">IF(D386&gt;=hwind,vxw,0)</f>
        <v>0</v>
      </c>
      <c r="Q386" s="71" t="n">
        <f aca="false">IF(D386&gt;=hwind,vyw,0)</f>
        <v>0</v>
      </c>
      <c r="R386" s="70" t="n">
        <f aca="false">-const*$M386*$K386*(G386-P386)</f>
        <v>-1.06867603296818</v>
      </c>
      <c r="S386" s="70" t="n">
        <f aca="false">-const*$M386*$K386*(H386-Q386)</f>
        <v>-11.1770090580057</v>
      </c>
      <c r="T386" s="70" t="n">
        <f aca="false">-const*$M386*$K386*I386</f>
        <v>8.99763954877339</v>
      </c>
      <c r="U386" s="72" t="n">
        <f aca="false">omega*EXP(-A386/tau)*30/PI()</f>
        <v>1843.41076500344</v>
      </c>
      <c r="V386" s="70" t="n">
        <f aca="false">const*($O386/omega)*K386*(wy*I386-wz*(H386-Q386))</f>
        <v>2.39896348832292</v>
      </c>
      <c r="W386" s="70" t="n">
        <f aca="false">const*($O386/omega)*K386*(wz*(G386-P386)-wx*I386)</f>
        <v>5.28040271037757</v>
      </c>
      <c r="X386" s="70" t="n">
        <f aca="false">const*($O386/omega)*K386*(wx*(H386-Q386)-wy*(G386-P386))</f>
        <v>6.84433104637311</v>
      </c>
      <c r="Y386" s="70" t="n">
        <f aca="false">R386+V386</f>
        <v>1.33028745535475</v>
      </c>
      <c r="Z386" s="70" t="n">
        <f aca="false">S386+W386</f>
        <v>-5.89660634762809</v>
      </c>
      <c r="AA386" s="70" t="n">
        <f aca="false">T386+X386-32.174</f>
        <v>-16.3320294048535</v>
      </c>
      <c r="AB386" s="0" t="n">
        <f aca="false">IF(($D386-height)*($D387-height)&lt;0,1,0)</f>
        <v>0</v>
      </c>
    </row>
    <row r="387" customFormat="false" ht="12.75" hidden="false" customHeight="false" outlineLevel="0" collapsed="false">
      <c r="A387" s="0" t="n">
        <f aca="false">A386+dt</f>
        <v>3.54999999999997</v>
      </c>
      <c r="B387" s="70" t="n">
        <f aca="false">B386+G386*dt+0.5*Y386*dt*dt</f>
        <v>12.4079136128124</v>
      </c>
      <c r="C387" s="70" t="n">
        <f aca="false">C386+H386*dt+0.5*Z386*dt*dt</f>
        <v>278.355668177649</v>
      </c>
      <c r="D387" s="70" t="n">
        <f aca="false">D386+I386*dt+0.5*AA386*dt*dt</f>
        <v>-54.2120686279895</v>
      </c>
      <c r="E387" s="1" t="n">
        <f aca="false">SQRT(B387^2+C387^2)</f>
        <v>278.632076988362</v>
      </c>
      <c r="F387" s="1" t="n">
        <f aca="false">ATAN2(C387,B387)*180/PI()</f>
        <v>2.55231295124192</v>
      </c>
      <c r="G387" s="69" t="n">
        <f aca="false">G386+Y386*dt</f>
        <v>6.46596304814456</v>
      </c>
      <c r="H387" s="69" t="n">
        <f aca="false">H386+Z386*dt</f>
        <v>67.427754873033</v>
      </c>
      <c r="I387" s="69" t="n">
        <f aca="false">I386+AA386*dt</f>
        <v>-54.4910197853932</v>
      </c>
      <c r="J387" s="1" t="n">
        <f aca="false">SQRT(G387^2+H387^2+I387^2)</f>
        <v>86.9343547891736</v>
      </c>
      <c r="K387" s="1" t="n">
        <f aca="false">IF(D387&gt;=hwind,SQRT((G387-vxw)^2+(H387-vyw)^2+I387^2),J387)</f>
        <v>86.9343547891736</v>
      </c>
      <c r="L387" s="1" t="n">
        <f aca="false">J387/1.467</f>
        <v>59.2599555481756</v>
      </c>
      <c r="M387" s="70" t="n">
        <f aca="false">cd0+cdspin*(spin/1000)*EXP(-A387/(tau*146.7/K387))</f>
        <v>0.354635325997711</v>
      </c>
      <c r="N387" s="71" t="n">
        <f aca="false">(romega/K387)*EXP(-A387/(tau*146.7/K387))</f>
        <v>0.268777826273564</v>
      </c>
      <c r="O387" s="71" t="n">
        <f aca="false">cl2_*N387/(cl0+cl1_*N387)</f>
        <v>0.248774024941069</v>
      </c>
      <c r="P387" s="71" t="n">
        <f aca="false">IF(D387&gt;=hwind,vxw,0)</f>
        <v>0</v>
      </c>
      <c r="Q387" s="71" t="n">
        <f aca="false">IF(D387&gt;=hwind,vyw,0)</f>
        <v>0</v>
      </c>
      <c r="R387" s="70" t="n">
        <f aca="false">-const*$M387*$K387*(G387-P387)</f>
        <v>-1.07158749590733</v>
      </c>
      <c r="S387" s="70" t="n">
        <f aca="false">-const*$M387*$K387*(H387-Q387)</f>
        <v>-11.1746291250118</v>
      </c>
      <c r="T387" s="70" t="n">
        <f aca="false">-const*$M387*$K387*I387</f>
        <v>9.030657151377</v>
      </c>
      <c r="U387" s="72" t="n">
        <f aca="false">omega*EXP(-A387/tau)*30/PI()</f>
        <v>1843.40892159359</v>
      </c>
      <c r="V387" s="70" t="n">
        <f aca="false">const*($O387/omega)*K387*(wy*I387-wz*(H387-Q387))</f>
        <v>2.3938294301731</v>
      </c>
      <c r="W387" s="70" t="n">
        <f aca="false">const*($O387/omega)*K387*(wz*(G387-P387)-wx*I387)</f>
        <v>5.29839691749334</v>
      </c>
      <c r="X387" s="70" t="n">
        <f aca="false">const*($O387/omega)*K387*(wx*(H387-Q387)-wy*(G387-P387))</f>
        <v>6.8403458529464</v>
      </c>
      <c r="Y387" s="70" t="n">
        <f aca="false">R387+V387</f>
        <v>1.32224193426578</v>
      </c>
      <c r="Z387" s="70" t="n">
        <f aca="false">S387+W387</f>
        <v>-5.87623220751849</v>
      </c>
      <c r="AA387" s="70" t="n">
        <f aca="false">T387+X387-32.174</f>
        <v>-16.3029969956766</v>
      </c>
      <c r="AB387" s="0" t="n">
        <f aca="false">IF(($D387-height)*($D388-height)&lt;0,1,0)</f>
        <v>0</v>
      </c>
    </row>
    <row r="388" customFormat="false" ht="12.75" hidden="false" customHeight="false" outlineLevel="0" collapsed="false">
      <c r="A388" s="0" t="n">
        <f aca="false">A387+dt</f>
        <v>3.55999999999997</v>
      </c>
      <c r="B388" s="70" t="n">
        <f aca="false">B387+G387*dt+0.5*Y387*dt*dt</f>
        <v>12.4726393553905</v>
      </c>
      <c r="C388" s="70" t="n">
        <f aca="false">C387+H387*dt+0.5*Z387*dt*dt</f>
        <v>279.029651914769</v>
      </c>
      <c r="D388" s="70" t="n">
        <f aca="false">D387+I387*dt+0.5*AA387*dt*dt</f>
        <v>-54.7577939756932</v>
      </c>
      <c r="E388" s="1" t="n">
        <f aca="false">SQRT(B388^2+C388^2)</f>
        <v>279.3082766052</v>
      </c>
      <c r="F388" s="1" t="n">
        <f aca="false">ATAN2(C388,B388)*180/PI()</f>
        <v>2.55942045421633</v>
      </c>
      <c r="G388" s="69" t="n">
        <f aca="false">G387+Y387*dt</f>
        <v>6.47918546748722</v>
      </c>
      <c r="H388" s="69" t="n">
        <f aca="false">H387+Z387*dt</f>
        <v>67.3689925509578</v>
      </c>
      <c r="I388" s="69" t="n">
        <f aca="false">I387+AA387*dt</f>
        <v>-54.65404975535</v>
      </c>
      <c r="J388" s="1" t="n">
        <f aca="false">SQRT(G388^2+H388^2+I388^2)</f>
        <v>86.9921039883125</v>
      </c>
      <c r="K388" s="1" t="n">
        <f aca="false">IF(D388&gt;=hwind,SQRT((G388-vxw)^2+(H388-vyw)^2+I388^2),J388)</f>
        <v>86.9921039883125</v>
      </c>
      <c r="L388" s="1" t="n">
        <f aca="false">J388/1.467</f>
        <v>59.2993210554278</v>
      </c>
      <c r="M388" s="70" t="n">
        <f aca="false">cd0+cdspin*(spin/1000)*EXP(-A388/(tau*146.7/K388))</f>
        <v>0.354635286550388</v>
      </c>
      <c r="N388" s="71" t="n">
        <f aca="false">(romega/K388)*EXP(-A388/(tau*146.7/K388))</f>
        <v>0.268599202872873</v>
      </c>
      <c r="O388" s="71" t="n">
        <f aca="false">cl2_*N388/(cl0+cl1_*N388)</f>
        <v>0.248694342676652</v>
      </c>
      <c r="P388" s="71" t="n">
        <f aca="false">IF(D388&gt;=hwind,vxw,0)</f>
        <v>0</v>
      </c>
      <c r="Q388" s="71" t="n">
        <f aca="false">IF(D388&gt;=hwind,vyw,0)</f>
        <v>0</v>
      </c>
      <c r="R388" s="70" t="n">
        <f aca="false">-const*$M388*$K388*(G388-P388)</f>
        <v>-1.07449198937974</v>
      </c>
      <c r="S388" s="70" t="n">
        <f aca="false">-const*$M388*$K388*(H388-Q388)</f>
        <v>-11.1723060239332</v>
      </c>
      <c r="T388" s="70" t="n">
        <f aca="false">-const*$M388*$K388*I388</f>
        <v>9.06369156184388</v>
      </c>
      <c r="U388" s="72" t="n">
        <f aca="false">omega*EXP(-A388/tau)*30/PI()</f>
        <v>1843.40707818559</v>
      </c>
      <c r="V388" s="70" t="n">
        <f aca="false">const*($O388/omega)*K388*(wy*I388-wz*(H388-Q388))</f>
        <v>2.38871032179496</v>
      </c>
      <c r="W388" s="70" t="n">
        <f aca="false">const*($O388/omega)*K388*(wz*(G388-P388)-wx*I388)</f>
        <v>5.31638398190378</v>
      </c>
      <c r="X388" s="70" t="n">
        <f aca="false">const*($O388/omega)*K388*(wx*(H388-Q388)-wy*(G388-P388))</f>
        <v>6.83638873515212</v>
      </c>
      <c r="Y388" s="70" t="n">
        <f aca="false">R388+V388</f>
        <v>1.31421833241522</v>
      </c>
      <c r="Z388" s="70" t="n">
        <f aca="false">S388+W388</f>
        <v>-5.85592204202939</v>
      </c>
      <c r="AA388" s="70" t="n">
        <f aca="false">T388+X388-32.174</f>
        <v>-16.273919703004</v>
      </c>
      <c r="AB388" s="0" t="n">
        <f aca="false">IF(($D388-height)*($D389-height)&lt;0,1,0)</f>
        <v>0</v>
      </c>
    </row>
    <row r="389" customFormat="false" ht="12.75" hidden="false" customHeight="false" outlineLevel="0" collapsed="false">
      <c r="A389" s="0" t="n">
        <f aca="false">A388+dt</f>
        <v>3.56999999999997</v>
      </c>
      <c r="B389" s="70" t="n">
        <f aca="false">B388+G388*dt+0.5*Y388*dt*dt</f>
        <v>12.537496920982</v>
      </c>
      <c r="C389" s="70" t="n">
        <f aca="false">C388+H388*dt+0.5*Z388*dt*dt</f>
        <v>279.703049044176</v>
      </c>
      <c r="D389" s="70" t="n">
        <f aca="false">D388+I388*dt+0.5*AA388*dt*dt</f>
        <v>-55.3051481692319</v>
      </c>
      <c r="E389" s="1" t="n">
        <f aca="false">SQRT(B389^2+C389^2)</f>
        <v>279.983900382955</v>
      </c>
      <c r="F389" s="1" t="n">
        <f aca="false">ATAN2(C389,B389)*180/PI()</f>
        <v>2.5665259504883</v>
      </c>
      <c r="G389" s="69" t="n">
        <f aca="false">G388+Y388*dt</f>
        <v>6.49232765081137</v>
      </c>
      <c r="H389" s="69" t="n">
        <f aca="false">H388+Z388*dt</f>
        <v>67.3104333305375</v>
      </c>
      <c r="I389" s="69" t="n">
        <f aca="false">I388+AA388*dt</f>
        <v>-54.81678895238</v>
      </c>
      <c r="J389" s="1" t="n">
        <f aca="false">SQRT(G389^2+H389^2+I389^2)</f>
        <v>87.050129836319</v>
      </c>
      <c r="K389" s="1" t="n">
        <f aca="false">IF(D389&gt;=hwind,SQRT((G389-vxw)^2+(H389-vyw)^2+I389^2),J389)</f>
        <v>87.050129836319</v>
      </c>
      <c r="L389" s="1" t="n">
        <f aca="false">J389/1.467</f>
        <v>59.3388751440484</v>
      </c>
      <c r="M389" s="70" t="n">
        <f aca="false">cd0+cdspin*(spin/1000)*EXP(-A389/(tau*146.7/K389))</f>
        <v>0.354635247024465</v>
      </c>
      <c r="N389" s="71" t="n">
        <f aca="false">(romega/K389)*EXP(-A389/(tau*146.7/K389))</f>
        <v>0.268419963026838</v>
      </c>
      <c r="O389" s="71" t="n">
        <f aca="false">cl2_*N389/(cl0+cl1_*N389)</f>
        <v>0.248614330216019</v>
      </c>
      <c r="P389" s="71" t="n">
        <f aca="false">IF(D389&gt;=hwind,vxw,0)</f>
        <v>0</v>
      </c>
      <c r="Q389" s="71" t="n">
        <f aca="false">IF(D389&gt;=hwind,vyw,0)</f>
        <v>0</v>
      </c>
      <c r="R389" s="70" t="n">
        <f aca="false">-const*$M389*$K389*(G389-P389)</f>
        <v>-1.07738950230059</v>
      </c>
      <c r="S389" s="70" t="n">
        <f aca="false">-const*$M389*$K389*(H389-Q389)</f>
        <v>-11.1700391856474</v>
      </c>
      <c r="T389" s="70" t="n">
        <f aca="false">-const*$M389*$K389*I389</f>
        <v>9.09674251572016</v>
      </c>
      <c r="U389" s="72" t="n">
        <f aca="false">omega*EXP(-A389/tau)*30/PI()</f>
        <v>1843.40523477944</v>
      </c>
      <c r="V389" s="70" t="n">
        <f aca="false">const*($O389/omega)*K389*(wy*I389-wz*(H389-Q389))</f>
        <v>2.38360607410998</v>
      </c>
      <c r="W389" s="70" t="n">
        <f aca="false">const*($O389/omega)*K389*(wz*(G389-P389)-wx*I389)</f>
        <v>5.33436376590702</v>
      </c>
      <c r="X389" s="70" t="n">
        <f aca="false">const*($O389/omega)*K389*(wx*(H389-Q389)-wy*(G389-P389))</f>
        <v>6.83245946009109</v>
      </c>
      <c r="Y389" s="70" t="n">
        <f aca="false">R389+V389</f>
        <v>1.30621657180939</v>
      </c>
      <c r="Z389" s="70" t="n">
        <f aca="false">S389+W389</f>
        <v>-5.83567541974038</v>
      </c>
      <c r="AA389" s="70" t="n">
        <f aca="false">T389+X389-32.174</f>
        <v>-16.2447980241888</v>
      </c>
      <c r="AB389" s="0" t="n">
        <f aca="false">IF(($D389-height)*($D390-height)&lt;0,1,0)</f>
        <v>0</v>
      </c>
    </row>
    <row r="390" customFormat="false" ht="12.75" hidden="false" customHeight="false" outlineLevel="0" collapsed="false">
      <c r="A390" s="0" t="n">
        <f aca="false">A389+dt</f>
        <v>3.57999999999997</v>
      </c>
      <c r="B390" s="70" t="n">
        <f aca="false">B389+G389*dt+0.5*Y389*dt*dt</f>
        <v>12.6024855083187</v>
      </c>
      <c r="C390" s="70" t="n">
        <f aca="false">C389+H389*dt+0.5*Z389*dt*dt</f>
        <v>280.375861593711</v>
      </c>
      <c r="D390" s="70" t="n">
        <f aca="false">D389+I389*dt+0.5*AA389*dt*dt</f>
        <v>-55.8541282986569</v>
      </c>
      <c r="E390" s="1" t="n">
        <f aca="false">SQRT(B390^2+C390^2)</f>
        <v>280.658950339025</v>
      </c>
      <c r="F390" s="1" t="n">
        <f aca="false">ATAN2(C390,B390)*180/PI()</f>
        <v>2.5736293163929</v>
      </c>
      <c r="G390" s="69" t="n">
        <f aca="false">G389+Y389*dt</f>
        <v>6.50538981652947</v>
      </c>
      <c r="H390" s="69" t="n">
        <f aca="false">H389+Z389*dt</f>
        <v>67.2520765763401</v>
      </c>
      <c r="I390" s="69" t="n">
        <f aca="false">I389+AA389*dt</f>
        <v>-54.9792369326219</v>
      </c>
      <c r="J390" s="1" t="n">
        <f aca="false">SQRT(G390^2+H390^2+I390^2)</f>
        <v>87.1084289502933</v>
      </c>
      <c r="K390" s="1" t="n">
        <f aca="false">IF(D390&gt;=hwind,SQRT((G390-vxw)^2+(H390-vyw)^2+I390^2),J390)</f>
        <v>87.1084289502933</v>
      </c>
      <c r="L390" s="1" t="n">
        <f aca="false">J390/1.467</f>
        <v>59.3786155080391</v>
      </c>
      <c r="M390" s="70" t="n">
        <f aca="false">cd0+cdspin*(spin/1000)*EXP(-A390/(tau*146.7/K390))</f>
        <v>0.354635207420082</v>
      </c>
      <c r="N390" s="71" t="n">
        <f aca="false">(romega/K390)*EXP(-A390/(tau*146.7/K390))</f>
        <v>0.268240120093052</v>
      </c>
      <c r="O390" s="71" t="n">
        <f aca="false">cl2_*N390/(cl0+cl1_*N390)</f>
        <v>0.24853399289993</v>
      </c>
      <c r="P390" s="71" t="n">
        <f aca="false">IF(D390&gt;=hwind,vxw,0)</f>
        <v>0</v>
      </c>
      <c r="Q390" s="71" t="n">
        <f aca="false">IF(D390&gt;=hwind,vyw,0)</f>
        <v>0</v>
      </c>
      <c r="R390" s="70" t="n">
        <f aca="false">-const*$M390*$K390*(G390-P390)</f>
        <v>-1.08028002315351</v>
      </c>
      <c r="S390" s="70" t="n">
        <f aca="false">-const*$M390*$K390*(H390-Q390)</f>
        <v>-11.1678280456633</v>
      </c>
      <c r="T390" s="70" t="n">
        <f aca="false">-const*$M390*$K390*I390</f>
        <v>9.12980974570102</v>
      </c>
      <c r="U390" s="72" t="n">
        <f aca="false">omega*EXP(-A390/tau)*30/PI()</f>
        <v>1843.40339137512</v>
      </c>
      <c r="V390" s="70" t="n">
        <f aca="false">const*($O390/omega)*K390*(wy*I390-wz*(H390-Q390))</f>
        <v>2.37851659914253</v>
      </c>
      <c r="W390" s="70" t="n">
        <f aca="false">const*($O390/omega)*K390*(wz*(G390-P390)-wx*I390)</f>
        <v>5.35233613128561</v>
      </c>
      <c r="X390" s="70" t="n">
        <f aca="false">const*($O390/omega)*K390*(wx*(H390-Q390)-wy*(G390-P390))</f>
        <v>6.8285577969395</v>
      </c>
      <c r="Y390" s="70" t="n">
        <f aca="false">R390+V390</f>
        <v>1.29823657598903</v>
      </c>
      <c r="Z390" s="70" t="n">
        <f aca="false">S390+W390</f>
        <v>-5.81549191437767</v>
      </c>
      <c r="AA390" s="70" t="n">
        <f aca="false">T390+X390-32.174</f>
        <v>-16.2156324573595</v>
      </c>
      <c r="AB390" s="0" t="n">
        <f aca="false">IF(($D390-height)*($D391-height)&lt;0,1,0)</f>
        <v>0</v>
      </c>
    </row>
    <row r="391" customFormat="false" ht="12.75" hidden="false" customHeight="false" outlineLevel="0" collapsed="false">
      <c r="A391" s="0" t="n">
        <f aca="false">A390+dt</f>
        <v>3.58999999999997</v>
      </c>
      <c r="B391" s="70" t="n">
        <f aca="false">B390+G390*dt+0.5*Y390*dt*dt</f>
        <v>12.6676043183128</v>
      </c>
      <c r="C391" s="70" t="n">
        <f aca="false">C390+H390*dt+0.5*Z390*dt*dt</f>
        <v>281.048091584879</v>
      </c>
      <c r="D391" s="70" t="n">
        <f aca="false">D390+I390*dt+0.5*AA390*dt*dt</f>
        <v>-56.404731449606</v>
      </c>
      <c r="E391" s="1" t="n">
        <f aca="false">SQRT(B391^2+C391^2)</f>
        <v>281.333428484188</v>
      </c>
      <c r="F391" s="1" t="n">
        <f aca="false">ATAN2(C391,B391)*180/PI()</f>
        <v>2.58073042972533</v>
      </c>
      <c r="G391" s="69" t="n">
        <f aca="false">G390+Y390*dt</f>
        <v>6.51837218228936</v>
      </c>
      <c r="H391" s="69" t="n">
        <f aca="false">H390+Z390*dt</f>
        <v>67.1939216571964</v>
      </c>
      <c r="I391" s="69" t="n">
        <f aca="false">I390+AA390*dt</f>
        <v>-55.1413932571955</v>
      </c>
      <c r="J391" s="1" t="n">
        <f aca="false">SQRT(G391^2+H391^2+I391^2)</f>
        <v>87.1669979632485</v>
      </c>
      <c r="K391" s="1" t="n">
        <f aca="false">IF(D391&gt;=hwind,SQRT((G391-vxw)^2+(H391-vyw)^2+I391^2),J391)</f>
        <v>87.1669979632485</v>
      </c>
      <c r="L391" s="1" t="n">
        <f aca="false">J391/1.467</f>
        <v>59.4185398522485</v>
      </c>
      <c r="M391" s="70" t="n">
        <f aca="false">cd0+cdspin*(spin/1000)*EXP(-A391/(tau*146.7/K391))</f>
        <v>0.354635167737382</v>
      </c>
      <c r="N391" s="71" t="n">
        <f aca="false">(romega/K391)*EXP(-A391/(tau*146.7/K391))</f>
        <v>0.26805968732801</v>
      </c>
      <c r="O391" s="71" t="n">
        <f aca="false">cl2_*N391/(cl0+cl1_*N391)</f>
        <v>0.248453336037336</v>
      </c>
      <c r="P391" s="71" t="n">
        <f aca="false">IF(D391&gt;=hwind,vxw,0)</f>
        <v>0</v>
      </c>
      <c r="Q391" s="71" t="n">
        <f aca="false">IF(D391&gt;=hwind,vyw,0)</f>
        <v>0</v>
      </c>
      <c r="R391" s="70" t="n">
        <f aca="false">-const*$M391*$K391*(G391-P391)</f>
        <v>-1.08316354000159</v>
      </c>
      <c r="S391" s="70" t="n">
        <f aca="false">-const*$M391*$K391*(H391-Q391)</f>
        <v>-11.1656720440956</v>
      </c>
      <c r="T391" s="70" t="n">
        <f aca="false">-const*$M391*$K391*I391</f>
        <v>9.162892981681</v>
      </c>
      <c r="U391" s="72" t="n">
        <f aca="false">omega*EXP(-A391/tau)*30/PI()</f>
        <v>1843.40154797265</v>
      </c>
      <c r="V391" s="70" t="n">
        <f aca="false">const*($O391/omega)*K391*(wy*I391-wz*(H391-Q391))</f>
        <v>2.37344181001064</v>
      </c>
      <c r="W391" s="70" t="n">
        <f aca="false">const*($O391/omega)*K391*(wz*(G391-P391)-wx*I391)</f>
        <v>5.37030093932666</v>
      </c>
      <c r="X391" s="70" t="n">
        <f aca="false">const*($O391/omega)*K391*(wx*(H391-Q391)-wy*(G391-P391))</f>
        <v>6.8246835169373</v>
      </c>
      <c r="Y391" s="70" t="n">
        <f aca="false">R391+V391</f>
        <v>1.29027827000905</v>
      </c>
      <c r="Z391" s="70" t="n">
        <f aca="false">S391+W391</f>
        <v>-5.7953711047689</v>
      </c>
      <c r="AA391" s="70" t="n">
        <f aca="false">T391+X391-32.174</f>
        <v>-16.1864235013817</v>
      </c>
      <c r="AB391" s="0" t="n">
        <f aca="false">IF(($D391-height)*($D392-height)&lt;0,1,0)</f>
        <v>0</v>
      </c>
    </row>
    <row r="392" customFormat="false" ht="12.75" hidden="false" customHeight="false" outlineLevel="0" collapsed="false">
      <c r="A392" s="0" t="n">
        <f aca="false">A391+dt</f>
        <v>3.59999999999997</v>
      </c>
      <c r="B392" s="70" t="n">
        <f aca="false">B391+G391*dt+0.5*Y391*dt*dt</f>
        <v>12.7328525540492</v>
      </c>
      <c r="C392" s="70" t="n">
        <f aca="false">C391+H391*dt+0.5*Z391*dt*dt</f>
        <v>281.719741032895</v>
      </c>
      <c r="D392" s="70" t="n">
        <f aca="false">D391+I391*dt+0.5*AA391*dt*dt</f>
        <v>-56.956954703353</v>
      </c>
      <c r="E392" s="1" t="n">
        <f aca="false">SQRT(B392^2+C392^2)</f>
        <v>282.007336822652</v>
      </c>
      <c r="F392" s="1" t="n">
        <f aca="false">ATAN2(C392,B392)*180/PI()</f>
        <v>2.58782916971996</v>
      </c>
      <c r="G392" s="69" t="n">
        <f aca="false">G391+Y391*dt</f>
        <v>6.53127496498945</v>
      </c>
      <c r="H392" s="69" t="n">
        <f aca="false">H391+Z391*dt</f>
        <v>67.1359679461487</v>
      </c>
      <c r="I392" s="69" t="n">
        <f aca="false">I391+AA391*dt</f>
        <v>-55.3032574922093</v>
      </c>
      <c r="J392" s="1" t="n">
        <f aca="false">SQRT(G392^2+H392^2+I392^2)</f>
        <v>87.2258335241585</v>
      </c>
      <c r="K392" s="1" t="n">
        <f aca="false">IF(D392&gt;=hwind,SQRT((G392-vxw)^2+(H392-vyw)^2+I392^2),J392)</f>
        <v>87.2258335241585</v>
      </c>
      <c r="L392" s="1" t="n">
        <f aca="false">J392/1.467</f>
        <v>59.4586458924052</v>
      </c>
      <c r="M392" s="70" t="n">
        <f aca="false">cd0+cdspin*(spin/1000)*EXP(-A392/(tau*146.7/K392))</f>
        <v>0.35463512797651</v>
      </c>
      <c r="N392" s="71" t="n">
        <f aca="false">(romega/K392)*EXP(-A392/(tau*146.7/K392))</f>
        <v>0.267878677886815</v>
      </c>
      <c r="O392" s="71" t="n">
        <f aca="false">cl2_*N392/(cl0+cl1_*N392)</f>
        <v>0.24837236490527</v>
      </c>
      <c r="P392" s="71" t="n">
        <f aca="false">IF(D392&gt;=hwind,vxw,0)</f>
        <v>0</v>
      </c>
      <c r="Q392" s="71" t="n">
        <f aca="false">IF(D392&gt;=hwind,vyw,0)</f>
        <v>0</v>
      </c>
      <c r="R392" s="70" t="n">
        <f aca="false">-const*$M392*$K392*(G392-P392)</f>
        <v>-1.08604004049838</v>
      </c>
      <c r="S392" s="70" t="n">
        <f aca="false">-const*$M392*$K392*(H392-Q392)</f>
        <v>-11.1635706256399</v>
      </c>
      <c r="T392" s="70" t="n">
        <f aca="false">-const*$M392*$K392*I392</f>
        <v>9.19599195080414</v>
      </c>
      <c r="U392" s="72" t="n">
        <f aca="false">omega*EXP(-A392/tau)*30/PI()</f>
        <v>1843.39970457203</v>
      </c>
      <c r="V392" s="70" t="n">
        <f aca="false">const*($O392/omega)*K392*(wy*I392-wz*(H392-Q392))</f>
        <v>2.36838162091675</v>
      </c>
      <c r="W392" s="70" t="n">
        <f aca="false">const*($O392/omega)*K392*(wz*(G392-P392)-wx*I392)</f>
        <v>5.38825805084187</v>
      </c>
      <c r="X392" s="70" t="n">
        <f aca="false">const*($O392/omega)*K392*(wx*(H392-Q392)-wy*(G392-P392))</f>
        <v>6.82083639337649</v>
      </c>
      <c r="Y392" s="70" t="n">
        <f aca="false">R392+V392</f>
        <v>1.28234158041837</v>
      </c>
      <c r="Z392" s="70" t="n">
        <f aca="false">S392+W392</f>
        <v>-5.77531257479804</v>
      </c>
      <c r="AA392" s="70" t="n">
        <f aca="false">T392+X392-32.174</f>
        <v>-16.1571716558194</v>
      </c>
      <c r="AB392" s="0" t="n">
        <f aca="false">IF(($D392-height)*($D393-height)&lt;0,1,0)</f>
        <v>0</v>
      </c>
    </row>
    <row r="393" customFormat="false" ht="12.75" hidden="false" customHeight="false" outlineLevel="0" collapsed="false">
      <c r="A393" s="0" t="n">
        <f aca="false">A392+dt</f>
        <v>3.60999999999997</v>
      </c>
      <c r="B393" s="70" t="n">
        <f aca="false">B392+G392*dt+0.5*Y392*dt*dt</f>
        <v>12.7982294207781</v>
      </c>
      <c r="C393" s="70" t="n">
        <f aca="false">C392+H392*dt+0.5*Z392*dt*dt</f>
        <v>282.390811946728</v>
      </c>
      <c r="D393" s="70" t="n">
        <f aca="false">D392+I392*dt+0.5*AA392*dt*dt</f>
        <v>-57.5107951368579</v>
      </c>
      <c r="E393" s="1" t="n">
        <f aca="false">SQRT(B393^2+C393^2)</f>
        <v>282.680677352095</v>
      </c>
      <c r="F393" s="1" t="n">
        <f aca="false">ATAN2(C393,B393)*180/PI()</f>
        <v>2.59492541702984</v>
      </c>
      <c r="G393" s="69" t="n">
        <f aca="false">G392+Y392*dt</f>
        <v>6.54409838079363</v>
      </c>
      <c r="H393" s="69" t="n">
        <f aca="false">H392+Z392*dt</f>
        <v>67.0782148204007</v>
      </c>
      <c r="I393" s="69" t="n">
        <f aca="false">I392+AA392*dt</f>
        <v>-55.4648292087675</v>
      </c>
      <c r="J393" s="1" t="n">
        <f aca="false">SQRT(G393^2+H393^2+I393^2)</f>
        <v>87.2849322980036</v>
      </c>
      <c r="K393" s="1" t="n">
        <f aca="false">IF(D393&gt;=hwind,SQRT((G393-vxw)^2+(H393-vyw)^2+I393^2),J393)</f>
        <v>87.2849322980036</v>
      </c>
      <c r="L393" s="1" t="n">
        <f aca="false">J393/1.467</f>
        <v>59.498931355149</v>
      </c>
      <c r="M393" s="70" t="n">
        <f aca="false">cd0+cdspin*(spin/1000)*EXP(-A393/(tau*146.7/K393))</f>
        <v>0.354635088137616</v>
      </c>
      <c r="N393" s="71" t="n">
        <f aca="false">(romega/K393)*EXP(-A393/(tau*146.7/K393))</f>
        <v>0.267697104822922</v>
      </c>
      <c r="O393" s="71" t="n">
        <f aca="false">cl2_*N393/(cl0+cl1_*N393)</f>
        <v>0.248291084748726</v>
      </c>
      <c r="P393" s="71" t="n">
        <f aca="false">IF(D393&gt;=hwind,vxw,0)</f>
        <v>0</v>
      </c>
      <c r="Q393" s="71" t="n">
        <f aca="false">IF(D393&gt;=hwind,vyw,0)</f>
        <v>0</v>
      </c>
      <c r="R393" s="70" t="n">
        <f aca="false">-const*$M393*$K393*(G393-P393)</f>
        <v>-1.08890951189864</v>
      </c>
      <c r="S393" s="70" t="n">
        <f aca="false">-const*$M393*$K393*(H393-Q393)</f>
        <v>-11.1615232395477</v>
      </c>
      <c r="T393" s="70" t="n">
        <f aca="false">-const*$M393*$K393*I393</f>
        <v>9.22910637751384</v>
      </c>
      <c r="U393" s="72" t="n">
        <f aca="false">omega*EXP(-A393/tau)*30/PI()</f>
        <v>1843.39786117325</v>
      </c>
      <c r="V393" s="70" t="n">
        <f aca="false">const*($O393/omega)*K393*(wy*I393-wz*(H393-Q393))</f>
        <v>2.36333594713851</v>
      </c>
      <c r="W393" s="70" t="n">
        <f aca="false">const*($O393/omega)*K393*(wz*(G393-P393)-wx*I393)</f>
        <v>5.40620732618735</v>
      </c>
      <c r="X393" s="70" t="n">
        <f aca="false">const*($O393/omega)*K393*(wx*(H393-Q393)-wy*(G393-P393))</f>
        <v>6.81701620158945</v>
      </c>
      <c r="Y393" s="70" t="n">
        <f aca="false">R393+V393</f>
        <v>1.27442643523987</v>
      </c>
      <c r="Z393" s="70" t="n">
        <f aca="false">S393+W393</f>
        <v>-5.75531591336035</v>
      </c>
      <c r="AA393" s="70" t="n">
        <f aca="false">T393+X393-32.174</f>
        <v>-16.1278774208967</v>
      </c>
      <c r="AB393" s="0" t="n">
        <f aca="false">IF(($D393-height)*($D394-height)&lt;0,1,0)</f>
        <v>0</v>
      </c>
    </row>
    <row r="394" customFormat="false" ht="12.75" hidden="false" customHeight="false" outlineLevel="0" collapsed="false">
      <c r="A394" s="0" t="n">
        <f aca="false">A393+dt</f>
        <v>3.61999999999997</v>
      </c>
      <c r="B394" s="70" t="n">
        <f aca="false">B393+G393*dt+0.5*Y393*dt*dt</f>
        <v>12.8637341259078</v>
      </c>
      <c r="C394" s="70" t="n">
        <f aca="false">C393+H393*dt+0.5*Z393*dt*dt</f>
        <v>283.061306329136</v>
      </c>
      <c r="D394" s="70" t="n">
        <f aca="false">D393+I393*dt+0.5*AA393*dt*dt</f>
        <v>-58.0662498228166</v>
      </c>
      <c r="E394" s="1" t="n">
        <f aca="false">SQRT(B394^2+C394^2)</f>
        <v>283.353452063706</v>
      </c>
      <c r="F394" s="1" t="n">
        <f aca="false">ATAN2(C394,B394)*180/PI()</f>
        <v>2.60201905370652</v>
      </c>
      <c r="G394" s="69" t="n">
        <f aca="false">G393+Y393*dt</f>
        <v>6.55684264514603</v>
      </c>
      <c r="H394" s="69" t="n">
        <f aca="false">H393+Z393*dt</f>
        <v>67.0206616612671</v>
      </c>
      <c r="I394" s="69" t="n">
        <f aca="false">I393+AA393*dt</f>
        <v>-55.6261079829765</v>
      </c>
      <c r="J394" s="1" t="n">
        <f aca="false">SQRT(G394^2+H394^2+I394^2)</f>
        <v>87.3442909658153</v>
      </c>
      <c r="K394" s="1" t="n">
        <f aca="false">IF(D394&gt;=hwind,SQRT((G394-vxw)^2+(H394-vyw)^2+I394^2),J394)</f>
        <v>87.3442909658153</v>
      </c>
      <c r="L394" s="1" t="n">
        <f aca="false">J394/1.467</f>
        <v>59.5393939780609</v>
      </c>
      <c r="M394" s="70" t="n">
        <f aca="false">cd0+cdspin*(spin/1000)*EXP(-A394/(tau*146.7/K394))</f>
        <v>0.354635048220851</v>
      </c>
      <c r="N394" s="71" t="n">
        <f aca="false">(romega/K394)*EXP(-A394/(tau*146.7/K394))</f>
        <v>0.267514981087892</v>
      </c>
      <c r="O394" s="71" t="n">
        <f aca="false">cl2_*N394/(cl0+cl1_*N394)</f>
        <v>0.248209500780559</v>
      </c>
      <c r="P394" s="71" t="n">
        <f aca="false">IF(D394&gt;=hwind,vxw,0)</f>
        <v>0</v>
      </c>
      <c r="Q394" s="71" t="n">
        <f aca="false">IF(D394&gt;=hwind,vyw,0)</f>
        <v>0</v>
      </c>
      <c r="R394" s="70" t="n">
        <f aca="false">-const*$M394*$K394*(G394-P394)</f>
        <v>-1.09177194106906</v>
      </c>
      <c r="S394" s="70" t="n">
        <f aca="false">-const*$M394*$K394*(H394-Q394)</f>
        <v>-11.159529339601</v>
      </c>
      <c r="T394" s="70" t="n">
        <f aca="false">-const*$M394*$K394*I394</f>
        <v>9.26223598360255</v>
      </c>
      <c r="U394" s="72" t="n">
        <f aca="false">omega*EXP(-A394/tau)*30/PI()</f>
        <v>1843.39601777631</v>
      </c>
      <c r="V394" s="70" t="n">
        <f aca="false">const*($O394/omega)*K394*(wy*I394-wz*(H394-Q394))</f>
        <v>2.35830470501949</v>
      </c>
      <c r="W394" s="70" t="n">
        <f aca="false">const*($O394/omega)*K394*(wz*(G394-P394)-wx*I394)</f>
        <v>5.42414862528338</v>
      </c>
      <c r="X394" s="70" t="n">
        <f aca="false">const*($O394/omega)*K394*(wx*(H394-Q394)-wy*(G394-P394))</f>
        <v>6.81322271893712</v>
      </c>
      <c r="Y394" s="70" t="n">
        <f aca="false">R394+V394</f>
        <v>1.26653276395043</v>
      </c>
      <c r="Z394" s="70" t="n">
        <f aca="false">S394+W394</f>
        <v>-5.73538071431762</v>
      </c>
      <c r="AA394" s="70" t="n">
        <f aca="false">T394+X394-32.174</f>
        <v>-16.0985412974603</v>
      </c>
      <c r="AB394" s="0" t="n">
        <f aca="false">IF(($D394-height)*($D395-height)&lt;0,1,0)</f>
        <v>0</v>
      </c>
    </row>
    <row r="395" customFormat="false" ht="12.75" hidden="false" customHeight="false" outlineLevel="0" collapsed="false">
      <c r="A395" s="0" t="n">
        <f aca="false">A394+dt</f>
        <v>3.62999999999997</v>
      </c>
      <c r="B395" s="70" t="n">
        <f aca="false">B394+G394*dt+0.5*Y394*dt*dt</f>
        <v>12.9293658789975</v>
      </c>
      <c r="C395" s="70" t="n">
        <f aca="false">C394+H394*dt+0.5*Z394*dt*dt</f>
        <v>283.731226176713</v>
      </c>
      <c r="D395" s="70" t="n">
        <f aca="false">D394+I394*dt+0.5*AA394*dt*dt</f>
        <v>-58.6233158297112</v>
      </c>
      <c r="E395" s="1" t="n">
        <f aca="false">SQRT(B395^2+C395^2)</f>
        <v>284.025662942232</v>
      </c>
      <c r="F395" s="1" t="n">
        <f aca="false">ATAN2(C395,B395)*180/PI()</f>
        <v>2.6091099631803</v>
      </c>
      <c r="G395" s="69" t="n">
        <f aca="false">G394+Y394*dt</f>
        <v>6.56950797278553</v>
      </c>
      <c r="H395" s="69" t="n">
        <f aca="false">H394+Z394*dt</f>
        <v>66.9633078541239</v>
      </c>
      <c r="I395" s="69" t="n">
        <f aca="false">I394+AA394*dt</f>
        <v>-55.7870933959511</v>
      </c>
      <c r="J395" s="1" t="n">
        <f aca="false">SQRT(G395^2+H395^2+I395^2)</f>
        <v>87.4039062247176</v>
      </c>
      <c r="K395" s="1" t="n">
        <f aca="false">IF(D395&gt;=hwind,SQRT((G395-vxw)^2+(H395-vyw)^2+I395^2),J395)</f>
        <v>87.4039062247176</v>
      </c>
      <c r="L395" s="1" t="n">
        <f aca="false">J395/1.467</f>
        <v>59.5800315096916</v>
      </c>
      <c r="M395" s="70" t="n">
        <f aca="false">cd0+cdspin*(spin/1000)*EXP(-A395/(tau*146.7/K395))</f>
        <v>0.354635008226368</v>
      </c>
      <c r="N395" s="71" t="n">
        <f aca="false">(romega/K395)*EXP(-A395/(tau*146.7/K395))</f>
        <v>0.267332319531173</v>
      </c>
      <c r="O395" s="71" t="n">
        <f aca="false">cl2_*N395/(cl0+cl1_*N395)</f>
        <v>0.24812761818138</v>
      </c>
      <c r="P395" s="71" t="n">
        <f aca="false">IF(D395&gt;=hwind,vxw,0)</f>
        <v>0</v>
      </c>
      <c r="Q395" s="71" t="n">
        <f aca="false">IF(D395&gt;=hwind,vyw,0)</f>
        <v>0</v>
      </c>
      <c r="R395" s="70" t="n">
        <f aca="false">-const*$M395*$K395*(G395-P395)</f>
        <v>-1.09462731449887</v>
      </c>
      <c r="S395" s="70" t="n">
        <f aca="false">-const*$M395*$K395*(H395-Q395)</f>
        <v>-11.1575883840873</v>
      </c>
      <c r="T395" s="70" t="n">
        <f aca="false">-const*$M395*$K395*I395</f>
        <v>9.29538048826129</v>
      </c>
      <c r="U395" s="72" t="n">
        <f aca="false">omega*EXP(-A395/tau)*30/PI()</f>
        <v>1843.39417438121</v>
      </c>
      <c r="V395" s="70" t="n">
        <f aca="false">const*($O395/omega)*K395*(wy*I395-wz*(H395-Q395))</f>
        <v>2.35328781195994</v>
      </c>
      <c r="W395" s="70" t="n">
        <f aca="false">const*($O395/omega)*K395*(wz*(G395-P395)-wx*I395)</f>
        <v>5.44208180763397</v>
      </c>
      <c r="X395" s="70" t="n">
        <f aca="false">const*($O395/omega)*K395*(wx*(H395-Q395)-wy*(G395-P395))</f>
        <v>6.80945572479711</v>
      </c>
      <c r="Y395" s="70" t="n">
        <f aca="false">R395+V395</f>
        <v>1.25866049746106</v>
      </c>
      <c r="Z395" s="70" t="n">
        <f aca="false">S395+W395</f>
        <v>-5.71550657645334</v>
      </c>
      <c r="AA395" s="70" t="n">
        <f aca="false">T395+X395-32.174</f>
        <v>-16.0691637869416</v>
      </c>
      <c r="AB395" s="0" t="n">
        <f aca="false">IF(($D395-height)*($D396-height)&lt;0,1,0)</f>
        <v>0</v>
      </c>
    </row>
    <row r="396" customFormat="false" ht="12.75" hidden="false" customHeight="false" outlineLevel="0" collapsed="false">
      <c r="A396" s="0" t="n">
        <f aca="false">A395+dt</f>
        <v>3.63999999999997</v>
      </c>
      <c r="B396" s="70" t="n">
        <f aca="false">B395+G395*dt+0.5*Y395*dt*dt</f>
        <v>12.9951238917502</v>
      </c>
      <c r="C396" s="70" t="n">
        <f aca="false">C395+H395*dt+0.5*Z395*dt*dt</f>
        <v>284.400573479926</v>
      </c>
      <c r="D396" s="70" t="n">
        <f aca="false">D395+I395*dt+0.5*AA395*dt*dt</f>
        <v>-59.1819902218601</v>
      </c>
      <c r="E396" s="1" t="n">
        <f aca="false">SQRT(B396^2+C396^2)</f>
        <v>284.697311966012</v>
      </c>
      <c r="F396" s="1" t="n">
        <f aca="false">ATAN2(C396,B396)*180/PI()</f>
        <v>2.61619803024079</v>
      </c>
      <c r="G396" s="69" t="n">
        <f aca="false">G395+Y395*dt</f>
        <v>6.58209457776014</v>
      </c>
      <c r="H396" s="69" t="n">
        <f aca="false">H395+Z395*dt</f>
        <v>66.9061527883594</v>
      </c>
      <c r="I396" s="69" t="n">
        <f aca="false">I395+AA395*dt</f>
        <v>-55.9477850338205</v>
      </c>
      <c r="J396" s="1" t="n">
        <f aca="false">SQRT(G396^2+H396^2+I396^2)</f>
        <v>87.4637747879684</v>
      </c>
      <c r="K396" s="1" t="n">
        <f aca="false">IF(D396&gt;=hwind,SQRT((G396-vxw)^2+(H396-vyw)^2+I396^2),J396)</f>
        <v>87.4637747879684</v>
      </c>
      <c r="L396" s="1" t="n">
        <f aca="false">J396/1.467</f>
        <v>59.6208417095899</v>
      </c>
      <c r="M396" s="70" t="n">
        <f aca="false">cd0+cdspin*(spin/1000)*EXP(-A396/(tau*146.7/K396))</f>
        <v>0.354634968154324</v>
      </c>
      <c r="N396" s="71" t="n">
        <f aca="false">(romega/K396)*EXP(-A396/(tau*146.7/K396))</f>
        <v>0.267149132899912</v>
      </c>
      <c r="O396" s="71" t="n">
        <f aca="false">cl2_*N396/(cl0+cl1_*N396)</f>
        <v>0.248045442099461</v>
      </c>
      <c r="P396" s="71" t="n">
        <f aca="false">IF(D396&gt;=hwind,vxw,0)</f>
        <v>0</v>
      </c>
      <c r="Q396" s="71" t="n">
        <f aca="false">IF(D396&gt;=hwind,vyw,0)</f>
        <v>0</v>
      </c>
      <c r="R396" s="70" t="n">
        <f aca="false">-const*$M396*$K396*(G396-P396)</f>
        <v>-1.09747561831034</v>
      </c>
      <c r="S396" s="70" t="n">
        <f aca="false">-const*$M396*$K396*(H396-Q396)</f>
        <v>-11.1556998357744</v>
      </c>
      <c r="T396" s="70" t="n">
        <f aca="false">-const*$M396*$K396*I396</f>
        <v>9.32853960812889</v>
      </c>
      <c r="U396" s="72" t="n">
        <f aca="false">omega*EXP(-A396/tau)*30/PI()</f>
        <v>1843.39233098796</v>
      </c>
      <c r="V396" s="70" t="n">
        <f aca="false">const*($O396/omega)*K396*(wy*I396-wz*(H396-Q396))</f>
        <v>2.34828518640752</v>
      </c>
      <c r="W396" s="70" t="n">
        <f aca="false">const*($O396/omega)*K396*(wz*(G396-P396)-wx*I396)</f>
        <v>5.46000673234629</v>
      </c>
      <c r="X396" s="70" t="n">
        <f aca="false">const*($O396/omega)*K396*(wx*(H396-Q396)-wy*(G396-P396))</f>
        <v>6.80571500055179</v>
      </c>
      <c r="Y396" s="70" t="n">
        <f aca="false">R396+V396</f>
        <v>1.25080956809718</v>
      </c>
      <c r="Z396" s="70" t="n">
        <f aca="false">S396+W396</f>
        <v>-5.69569310342812</v>
      </c>
      <c r="AA396" s="70" t="n">
        <f aca="false">T396+X396-32.174</f>
        <v>-16.0397453913193</v>
      </c>
      <c r="AB396" s="0" t="n">
        <f aca="false">IF(($D396-height)*($D397-height)&lt;0,1,0)</f>
        <v>0</v>
      </c>
    </row>
    <row r="397" customFormat="false" ht="12.75" hidden="false" customHeight="false" outlineLevel="0" collapsed="false">
      <c r="A397" s="0" t="n">
        <f aca="false">A396+dt</f>
        <v>3.64999999999997</v>
      </c>
      <c r="B397" s="70" t="n">
        <f aca="false">B396+G396*dt+0.5*Y396*dt*dt</f>
        <v>13.0610073780062</v>
      </c>
      <c r="C397" s="70" t="n">
        <f aca="false">C396+H396*dt+0.5*Z396*dt*dt</f>
        <v>285.069350223154</v>
      </c>
      <c r="D397" s="70" t="n">
        <f aca="false">D396+I396*dt+0.5*AA396*dt*dt</f>
        <v>-59.7422700594679</v>
      </c>
      <c r="E397" s="1" t="n">
        <f aca="false">SQRT(B397^2+C397^2)</f>
        <v>285.368401107024</v>
      </c>
      <c r="F397" s="1" t="n">
        <f aca="false">ATAN2(C397,B397)*180/PI()</f>
        <v>2.6232831410179</v>
      </c>
      <c r="G397" s="69" t="n">
        <f aca="false">G396+Y396*dt</f>
        <v>6.59460267344112</v>
      </c>
      <c r="H397" s="69" t="n">
        <f aca="false">H396+Z396*dt</f>
        <v>66.8491958573251</v>
      </c>
      <c r="I397" s="69" t="n">
        <f aca="false">I396+AA396*dt</f>
        <v>-56.1081824877337</v>
      </c>
      <c r="J397" s="1" t="n">
        <f aca="false">SQRT(G397^2+H397^2+I397^2)</f>
        <v>87.5238933849974</v>
      </c>
      <c r="K397" s="1" t="n">
        <f aca="false">IF(D397&gt;=hwind,SQRT((G397-vxw)^2+(H397-vyw)^2+I397^2),J397)</f>
        <v>87.5238933849974</v>
      </c>
      <c r="L397" s="1" t="n">
        <f aca="false">J397/1.467</f>
        <v>59.6618223483282</v>
      </c>
      <c r="M397" s="70" t="n">
        <f aca="false">cd0+cdspin*(spin/1000)*EXP(-A397/(tau*146.7/K397))</f>
        <v>0.35463492800488</v>
      </c>
      <c r="N397" s="71" t="n">
        <f aca="false">(romega/K397)*EXP(-A397/(tau*146.7/K397))</f>
        <v>0.266965433838776</v>
      </c>
      <c r="O397" s="71" t="n">
        <f aca="false">cl2_*N397/(cl0+cl1_*N397)</f>
        <v>0.247962977650645</v>
      </c>
      <c r="P397" s="71" t="n">
        <f aca="false">IF(D397&gt;=hwind,vxw,0)</f>
        <v>0</v>
      </c>
      <c r="Q397" s="71" t="n">
        <f aca="false">IF(D397&gt;=hwind,vyw,0)</f>
        <v>0</v>
      </c>
      <c r="R397" s="70" t="n">
        <f aca="false">-const*$M397*$K397*(G397-P397)</f>
        <v>-1.10031683826911</v>
      </c>
      <c r="S397" s="70" t="n">
        <f aca="false">-const*$M397*$K397*(H397-Q397)</f>
        <v>-11.1538631618852</v>
      </c>
      <c r="T397" s="70" t="n">
        <f aca="false">-const*$M397*$K397*I397</f>
        <v>9.36171305734101</v>
      </c>
      <c r="U397" s="72" t="n">
        <f aca="false">omega*EXP(-A397/tau)*30/PI()</f>
        <v>1843.39048759655</v>
      </c>
      <c r="V397" s="70" t="n">
        <f aca="false">const*($O397/omega)*K397*(wy*I397-wz*(H397-Q397))</f>
        <v>2.34329674784805</v>
      </c>
      <c r="W397" s="70" t="n">
        <f aca="false">const*($O397/omega)*K397*(wz*(G397-P397)-wx*I397)</f>
        <v>5.47792325815001</v>
      </c>
      <c r="X397" s="70" t="n">
        <f aca="false">const*($O397/omega)*K397*(wx*(H397-Q397)-wy*(G397-P397))</f>
        <v>6.80200032957629</v>
      </c>
      <c r="Y397" s="70" t="n">
        <f aca="false">R397+V397</f>
        <v>1.24297990957894</v>
      </c>
      <c r="Z397" s="70" t="n">
        <f aca="false">S397+W397</f>
        <v>-5.67593990373522</v>
      </c>
      <c r="AA397" s="70" t="n">
        <f aca="false">T397+X397-32.174</f>
        <v>-16.0102866130827</v>
      </c>
      <c r="AB397" s="0" t="n">
        <f aca="false">IF(($D397-height)*($D398-height)&lt;0,1,0)</f>
        <v>0</v>
      </c>
    </row>
    <row r="398" customFormat="false" ht="12.75" hidden="false" customHeight="false" outlineLevel="0" collapsed="false">
      <c r="A398" s="0" t="n">
        <f aca="false">A397+dt</f>
        <v>3.65999999999997</v>
      </c>
      <c r="B398" s="70" t="n">
        <f aca="false">B397+G397*dt+0.5*Y397*dt*dt</f>
        <v>13.1270155537361</v>
      </c>
      <c r="C398" s="70" t="n">
        <f aca="false">C397+H397*dt+0.5*Z397*dt*dt</f>
        <v>285.737558384732</v>
      </c>
      <c r="D398" s="70" t="n">
        <f aca="false">D397+I397*dt+0.5*AA397*dt*dt</f>
        <v>-60.3041523986759</v>
      </c>
      <c r="E398" s="1" t="n">
        <f aca="false">SQRT(B398^2+C398^2)</f>
        <v>286.038932330926</v>
      </c>
      <c r="F398" s="1" t="n">
        <f aca="false">ATAN2(C398,B398)*180/PI()</f>
        <v>2.63036518296308</v>
      </c>
      <c r="G398" s="69" t="n">
        <f aca="false">G397+Y397*dt</f>
        <v>6.60703247253691</v>
      </c>
      <c r="H398" s="69" t="n">
        <f aca="false">H397+Z397*dt</f>
        <v>66.7924364582878</v>
      </c>
      <c r="I398" s="69" t="n">
        <f aca="false">I397+AA397*dt</f>
        <v>-56.2682853538645</v>
      </c>
      <c r="J398" s="1" t="n">
        <f aca="false">SQRT(G398^2+H398^2+I398^2)</f>
        <v>87.5842587614435</v>
      </c>
      <c r="K398" s="1" t="n">
        <f aca="false">IF(D398&gt;=hwind,SQRT((G398-vxw)^2+(H398-vyw)^2+I398^2),J398)</f>
        <v>87.5842587614435</v>
      </c>
      <c r="L398" s="1" t="n">
        <f aca="false">J398/1.467</f>
        <v>59.7029712075279</v>
      </c>
      <c r="M398" s="70" t="n">
        <f aca="false">cd0+cdspin*(spin/1000)*EXP(-A398/(tau*146.7/K398))</f>
        <v>0.354634887778196</v>
      </c>
      <c r="N398" s="71" t="n">
        <f aca="false">(romega/K398)*EXP(-A398/(tau*146.7/K398))</f>
        <v>0.266781234889808</v>
      </c>
      <c r="O398" s="71" t="n">
        <f aca="false">cl2_*N398/(cl0+cl1_*N398)</f>
        <v>0.247880229918266</v>
      </c>
      <c r="P398" s="71" t="n">
        <f aca="false">IF(D398&gt;=hwind,vxw,0)</f>
        <v>0</v>
      </c>
      <c r="Q398" s="71" t="n">
        <f aca="false">IF(D398&gt;=hwind,vyw,0)</f>
        <v>0</v>
      </c>
      <c r="R398" s="70" t="n">
        <f aca="false">-const*$M398*$K398*(G398-P398)</f>
        <v>-1.10315095979455</v>
      </c>
      <c r="S398" s="70" t="n">
        <f aca="false">-const*$M398*$K398*(H398-Q398)</f>
        <v>-11.1520778340726</v>
      </c>
      <c r="T398" s="70" t="n">
        <f aca="false">-const*$M398*$K398*I398</f>
        <v>9.39490054757898</v>
      </c>
      <c r="U398" s="72" t="n">
        <f aca="false">omega*EXP(-A398/tau)*30/PI()</f>
        <v>1843.38864420698</v>
      </c>
      <c r="V398" s="70" t="n">
        <f aca="false">const*($O398/omega)*K398*(wy*I398-wz*(H398-Q398))</f>
        <v>2.33832241679624</v>
      </c>
      <c r="W398" s="70" t="n">
        <f aca="false">const*($O398/omega)*K398*(wz*(G398-P398)-wx*I398)</f>
        <v>5.4958312434164</v>
      </c>
      <c r="X398" s="70" t="n">
        <f aca="false">const*($O398/omega)*K398*(wx*(H398-Q398)-wy*(G398-P398))</f>
        <v>6.79831149722646</v>
      </c>
      <c r="Y398" s="70" t="n">
        <f aca="false">R398+V398</f>
        <v>1.23517145700169</v>
      </c>
      <c r="Z398" s="70" t="n">
        <f aca="false">S398+W398</f>
        <v>-5.65624659065615</v>
      </c>
      <c r="AA398" s="70" t="n">
        <f aca="false">T398+X398-32.174</f>
        <v>-15.9807879551946</v>
      </c>
      <c r="AB398" s="0" t="n">
        <f aca="false">IF(($D398-height)*($D399-height)&lt;0,1,0)</f>
        <v>0</v>
      </c>
    </row>
    <row r="399" customFormat="false" ht="12.75" hidden="false" customHeight="false" outlineLevel="0" collapsed="false">
      <c r="A399" s="0" t="n">
        <f aca="false">A398+dt</f>
        <v>3.66999999999997</v>
      </c>
      <c r="B399" s="70" t="n">
        <f aca="false">B398+G398*dt+0.5*Y398*dt*dt</f>
        <v>13.1931476370343</v>
      </c>
      <c r="C399" s="70" t="n">
        <f aca="false">C398+H398*dt+0.5*Z398*dt*dt</f>
        <v>286.405199936986</v>
      </c>
      <c r="D399" s="70" t="n">
        <f aca="false">D398+I398*dt+0.5*AA398*dt*dt</f>
        <v>-60.8676342916123</v>
      </c>
      <c r="E399" s="1" t="n">
        <f aca="false">SQRT(B399^2+C399^2)</f>
        <v>286.708907597091</v>
      </c>
      <c r="F399" s="1" t="n">
        <f aca="false">ATAN2(C399,B399)*180/PI()</f>
        <v>2.63744404483102</v>
      </c>
      <c r="G399" s="69" t="n">
        <f aca="false">G398+Y398*dt</f>
        <v>6.61938418710692</v>
      </c>
      <c r="H399" s="69" t="n">
        <f aca="false">H398+Z398*dt</f>
        <v>66.7358739923812</v>
      </c>
      <c r="I399" s="69" t="n">
        <f aca="false">I398+AA398*dt</f>
        <v>-56.4280932334165</v>
      </c>
      <c r="J399" s="1" t="n">
        <f aca="false">SQRT(G399^2+H399^2+I399^2)</f>
        <v>87.6448676791895</v>
      </c>
      <c r="K399" s="1" t="n">
        <f aca="false">IF(D399&gt;=hwind,SQRT((G399-vxw)^2+(H399-vyw)^2+I399^2),J399)</f>
        <v>87.6448676791895</v>
      </c>
      <c r="L399" s="1" t="n">
        <f aca="false">J399/1.467</f>
        <v>59.7442860798838</v>
      </c>
      <c r="M399" s="70" t="n">
        <f aca="false">cd0+cdspin*(spin/1000)*EXP(-A399/(tau*146.7/K399))</f>
        <v>0.354634847474437</v>
      </c>
      <c r="N399" s="71" t="n">
        <f aca="false">(romega/K399)*EXP(-A399/(tau*146.7/K399))</f>
        <v>0.266596548492292</v>
      </c>
      <c r="O399" s="71" t="n">
        <f aca="false">cl2_*N399/(cl0+cl1_*N399)</f>
        <v>0.247797203953064</v>
      </c>
      <c r="P399" s="71" t="n">
        <f aca="false">IF(D399&gt;=hwind,vxw,0)</f>
        <v>0</v>
      </c>
      <c r="Q399" s="71" t="n">
        <f aca="false">IF(D399&gt;=hwind,vyw,0)</f>
        <v>0</v>
      </c>
      <c r="R399" s="70" t="n">
        <f aca="false">-const*$M399*$K399*(G399-P399)</f>
        <v>-1.10597796796982</v>
      </c>
      <c r="S399" s="70" t="n">
        <f aca="false">-const*$M399*$K399*(H399-Q399)</f>
        <v>-11.1503433283938</v>
      </c>
      <c r="T399" s="70" t="n">
        <f aca="false">-const*$M399*$K399*I399</f>
        <v>9.42810178811837</v>
      </c>
      <c r="U399" s="72" t="n">
        <f aca="false">omega*EXP(-A399/tau)*30/PI()</f>
        <v>1843.38680081926</v>
      </c>
      <c r="V399" s="70" t="n">
        <f aca="false">const*($O399/omega)*K399*(wy*I399-wz*(H399-Q399))</f>
        <v>2.33336211478639</v>
      </c>
      <c r="W399" s="70" t="n">
        <f aca="false">const*($O399/omega)*K399*(wz*(G399-P399)-wx*I399)</f>
        <v>5.51373054617736</v>
      </c>
      <c r="X399" s="70" t="n">
        <f aca="false">const*($O399/omega)*K399*(wx*(H399-Q399)-wy*(G399-P399))</f>
        <v>6.79464829082677</v>
      </c>
      <c r="Y399" s="70" t="n">
        <f aca="false">R399+V399</f>
        <v>1.22738414681657</v>
      </c>
      <c r="Z399" s="70" t="n">
        <f aca="false">S399+W399</f>
        <v>-5.63661278221649</v>
      </c>
      <c r="AA399" s="70" t="n">
        <f aca="false">T399+X399-32.174</f>
        <v>-15.9512499210549</v>
      </c>
      <c r="AB399" s="0" t="n">
        <f aca="false">IF(($D399-height)*($D400-height)&lt;0,1,0)</f>
        <v>0</v>
      </c>
    </row>
    <row r="400" customFormat="false" ht="12.75" hidden="false" customHeight="false" outlineLevel="0" collapsed="false">
      <c r="A400" s="0" t="n">
        <f aca="false">A399+dt</f>
        <v>3.67999999999997</v>
      </c>
      <c r="B400" s="70" t="n">
        <f aca="false">B399+G399*dt+0.5*Y399*dt*dt</f>
        <v>13.2594028481127</v>
      </c>
      <c r="C400" s="70" t="n">
        <f aca="false">C399+H399*dt+0.5*Z399*dt*dt</f>
        <v>287.07227684627</v>
      </c>
      <c r="D400" s="70" t="n">
        <f aca="false">D399+I399*dt+0.5*AA399*dt*dt</f>
        <v>-61.4327127864425</v>
      </c>
      <c r="E400" s="1" t="n">
        <f aca="false">SQRT(B400^2+C400^2)</f>
        <v>287.37832885865</v>
      </c>
      <c r="F400" s="1" t="n">
        <f aca="false">ATAN2(C400,B400)*180/PI()</f>
        <v>2.64451961666154</v>
      </c>
      <c r="G400" s="69" t="n">
        <f aca="false">G399+Y399*dt</f>
        <v>6.63165802857509</v>
      </c>
      <c r="H400" s="69" t="n">
        <f aca="false">H399+Z399*dt</f>
        <v>66.679507864559</v>
      </c>
      <c r="I400" s="69" t="n">
        <f aca="false">I399+AA399*dt</f>
        <v>-56.587605732627</v>
      </c>
      <c r="J400" s="1" t="n">
        <f aca="false">SQRT(G400^2+H400^2+I400^2)</f>
        <v>87.705716916396</v>
      </c>
      <c r="K400" s="1" t="n">
        <f aca="false">IF(D400&gt;=hwind,SQRT((G400-vxw)^2+(H400-vyw)^2+I400^2),J400)</f>
        <v>87.705716916396</v>
      </c>
      <c r="L400" s="1" t="n">
        <f aca="false">J400/1.467</f>
        <v>59.7857647691861</v>
      </c>
      <c r="M400" s="70" t="n">
        <f aca="false">cd0+cdspin*(spin/1000)*EXP(-A400/(tau*146.7/K400))</f>
        <v>0.354634807093771</v>
      </c>
      <c r="N400" s="71" t="n">
        <f aca="false">(romega/K400)*EXP(-A400/(tau*146.7/K400))</f>
        <v>0.266411386982651</v>
      </c>
      <c r="O400" s="71" t="n">
        <f aca="false">cl2_*N400/(cl0+cl1_*N400)</f>
        <v>0.24771390477312</v>
      </c>
      <c r="P400" s="71" t="n">
        <f aca="false">IF(D400&gt;=hwind,vxw,0)</f>
        <v>0</v>
      </c>
      <c r="Q400" s="71" t="n">
        <f aca="false">IF(D400&gt;=hwind,vyw,0)</f>
        <v>0</v>
      </c>
      <c r="R400" s="70" t="n">
        <f aca="false">-const*$M400*$K400*(G400-P400)</f>
        <v>-1.10879784755201</v>
      </c>
      <c r="S400" s="70" t="n">
        <f aca="false">-const*$M400*$K400*(H400-Q400)</f>
        <v>-11.148659125286</v>
      </c>
      <c r="T400" s="70" t="n">
        <f aca="false">-const*$M400*$K400*I400</f>
        <v>9.46131648587736</v>
      </c>
      <c r="U400" s="72" t="n">
        <f aca="false">omega*EXP(-A400/tau)*30/PI()</f>
        <v>1843.38495743338</v>
      </c>
      <c r="V400" s="70" t="n">
        <f aca="false">const*($O400/omega)*K400*(wy*I400-wz*(H400-Q400))</f>
        <v>2.32841576436316</v>
      </c>
      <c r="W400" s="70" t="n">
        <f aca="false">const*($O400/omega)*K400*(wz*(G400-P400)-wx*I400)</f>
        <v>5.53162102414425</v>
      </c>
      <c r="X400" s="70" t="n">
        <f aca="false">const*($O400/omega)*K400*(wx*(H400-Q400)-wy*(G400-P400))</f>
        <v>6.79101049965815</v>
      </c>
      <c r="Y400" s="70" t="n">
        <f aca="false">R400+V400</f>
        <v>1.21961791681115</v>
      </c>
      <c r="Z400" s="70" t="n">
        <f aca="false">S400+W400</f>
        <v>-5.6170381011418</v>
      </c>
      <c r="AA400" s="70" t="n">
        <f aca="false">T400+X400-32.174</f>
        <v>-15.9216730144645</v>
      </c>
      <c r="AB400" s="0" t="n">
        <f aca="false">IF(($D400-height)*($D401-height)&lt;0,1,0)</f>
        <v>0</v>
      </c>
    </row>
    <row r="401" customFormat="false" ht="12.75" hidden="false" customHeight="false" outlineLevel="0" collapsed="false">
      <c r="A401" s="0" t="n">
        <f aca="false">A400+dt</f>
        <v>3.68999999999997</v>
      </c>
      <c r="B401" s="70" t="n">
        <f aca="false">B400+G400*dt+0.5*Y400*dt*dt</f>
        <v>13.3257804092943</v>
      </c>
      <c r="C401" s="70" t="n">
        <f aca="false">C400+H400*dt+0.5*Z400*dt*dt</f>
        <v>287.738791073011</v>
      </c>
      <c r="D401" s="70" t="n">
        <f aca="false">D400+I400*dt+0.5*AA400*dt*dt</f>
        <v>-61.9993849274195</v>
      </c>
      <c r="E401" s="1" t="n">
        <f aca="false">SQRT(B401^2+C401^2)</f>
        <v>288.04719806253</v>
      </c>
      <c r="F401" s="1" t="n">
        <f aca="false">ATAN2(C401,B401)*180/PI()</f>
        <v>2.65159178976198</v>
      </c>
      <c r="G401" s="69" t="n">
        <f aca="false">G400+Y400*dt</f>
        <v>6.6438542077432</v>
      </c>
      <c r="H401" s="69" t="n">
        <f aca="false">H400+Z400*dt</f>
        <v>66.6233374835476</v>
      </c>
      <c r="I401" s="69" t="n">
        <f aca="false">I400+AA400*dt</f>
        <v>-56.7468224627717</v>
      </c>
      <c r="J401" s="1" t="n">
        <f aca="false">SQRT(G401^2+H401^2+I401^2)</f>
        <v>87.7668032675325</v>
      </c>
      <c r="K401" s="1" t="n">
        <f aca="false">IF(D401&gt;=hwind,SQRT((G401-vxw)^2+(H401-vyw)^2+I401^2),J401)</f>
        <v>87.7668032675325</v>
      </c>
      <c r="L401" s="1" t="n">
        <f aca="false">J401/1.467</f>
        <v>59.8274050903425</v>
      </c>
      <c r="M401" s="70" t="n">
        <f aca="false">cd0+cdspin*(spin/1000)*EXP(-A401/(tau*146.7/K401))</f>
        <v>0.354634766636367</v>
      </c>
      <c r="N401" s="71" t="n">
        <f aca="false">(romega/K401)*EXP(-A401/(tau*146.7/K401))</f>
        <v>0.266225762594356</v>
      </c>
      <c r="O401" s="71" t="n">
        <f aca="false">cl2_*N401/(cl0+cl1_*N401)</f>
        <v>0.24763033736378</v>
      </c>
      <c r="P401" s="71" t="n">
        <f aca="false">IF(D401&gt;=hwind,vxw,0)</f>
        <v>0</v>
      </c>
      <c r="Q401" s="71" t="n">
        <f aca="false">IF(D401&gt;=hwind,vyw,0)</f>
        <v>0</v>
      </c>
      <c r="R401" s="70" t="n">
        <f aca="false">-const*$M401*$K401*(G401-P401)</f>
        <v>-1.11161058298205</v>
      </c>
      <c r="S401" s="70" t="n">
        <f aca="false">-const*$M401*$K401*(H401-Q401)</f>
        <v>-11.1470247095403</v>
      </c>
      <c r="T401" s="70" t="n">
        <f aca="false">-const*$M401*$K401*I401</f>
        <v>9.4945443454648</v>
      </c>
      <c r="U401" s="72" t="n">
        <f aca="false">omega*EXP(-A401/tau)*30/PI()</f>
        <v>1843.38311404934</v>
      </c>
      <c r="V401" s="70" t="n">
        <f aca="false">const*($O401/omega)*K401*(wy*I401-wz*(H401-Q401))</f>
        <v>2.32348328907229</v>
      </c>
      <c r="W401" s="70" t="n">
        <f aca="false">const*($O401/omega)*K401*(wz*(G401-P401)-wx*I401)</f>
        <v>5.54950253472657</v>
      </c>
      <c r="X401" s="70" t="n">
        <f aca="false">const*($O401/omega)*K401*(wx*(H401-Q401)-wy*(G401-P401))</f>
        <v>6.78739791494579</v>
      </c>
      <c r="Y401" s="70" t="n">
        <f aca="false">R401+V401</f>
        <v>1.21187270609024</v>
      </c>
      <c r="Z401" s="70" t="n">
        <f aca="false">S401+W401</f>
        <v>-5.59752217481369</v>
      </c>
      <c r="AA401" s="70" t="n">
        <f aca="false">T401+X401-32.174</f>
        <v>-15.8920577395894</v>
      </c>
      <c r="AB401" s="0" t="n">
        <f aca="false">IF(($D401-height)*($D402-height)&lt;0,1,0)</f>
        <v>0</v>
      </c>
    </row>
    <row r="402" customFormat="false" ht="12.75" hidden="false" customHeight="false" outlineLevel="0" collapsed="false">
      <c r="A402" s="0" t="n">
        <f aca="false">A401+dt</f>
        <v>3.69999999999996</v>
      </c>
      <c r="B402" s="70" t="n">
        <f aca="false">B401+G401*dt+0.5*Y401*dt*dt</f>
        <v>13.3922795450071</v>
      </c>
      <c r="C402" s="70" t="n">
        <f aca="false">C401+H401*dt+0.5*Z401*dt*dt</f>
        <v>288.404744571738</v>
      </c>
      <c r="D402" s="70" t="n">
        <f aca="false">D401+I401*dt+0.5*AA401*dt*dt</f>
        <v>-62.5676477549342</v>
      </c>
      <c r="E402" s="1" t="n">
        <f aca="false">SQRT(B402^2+C402^2)</f>
        <v>288.715517149496</v>
      </c>
      <c r="F402" s="1" t="n">
        <f aca="false">ATAN2(C402,B402)*180/PI()</f>
        <v>2.65866045668978</v>
      </c>
      <c r="G402" s="69" t="n">
        <f aca="false">G401+Y401*dt</f>
        <v>6.6559729348041</v>
      </c>
      <c r="H402" s="69" t="n">
        <f aca="false">H401+Z401*dt</f>
        <v>66.5673622617995</v>
      </c>
      <c r="I402" s="69" t="n">
        <f aca="false">I401+AA401*dt</f>
        <v>-56.9057430401676</v>
      </c>
      <c r="J402" s="1" t="n">
        <f aca="false">SQRT(G402^2+H402^2+I402^2)</f>
        <v>87.8281235434076</v>
      </c>
      <c r="K402" s="1" t="n">
        <f aca="false">IF(D402&gt;=hwind,SQRT((G402-vxw)^2+(H402-vyw)^2+I402^2),J402)</f>
        <v>87.8281235434076</v>
      </c>
      <c r="L402" s="1" t="n">
        <f aca="false">J402/1.467</f>
        <v>59.8692048693985</v>
      </c>
      <c r="M402" s="70" t="n">
        <f aca="false">cd0+cdspin*(spin/1000)*EXP(-A402/(tau*146.7/K402))</f>
        <v>0.354634726102397</v>
      </c>
      <c r="N402" s="71" t="n">
        <f aca="false">(romega/K402)*EXP(-A402/(tau*146.7/K402))</f>
        <v>0.266039687457865</v>
      </c>
      <c r="O402" s="71" t="n">
        <f aca="false">cl2_*N402/(cl0+cl1_*N402)</f>
        <v>0.247546506677602</v>
      </c>
      <c r="P402" s="71" t="n">
        <f aca="false">IF(D402&gt;=hwind,vxw,0)</f>
        <v>0</v>
      </c>
      <c r="Q402" s="71" t="n">
        <f aca="false">IF(D402&gt;=hwind,vyw,0)</f>
        <v>0</v>
      </c>
      <c r="R402" s="70" t="n">
        <f aca="false">-const*$M402*$K402*(G402-P402)</f>
        <v>-1.11441615839459</v>
      </c>
      <c r="S402" s="70" t="n">
        <f aca="false">-const*$M402*$K402*(H402-Q402)</f>
        <v>-11.1454395702766</v>
      </c>
      <c r="T402" s="70" t="n">
        <f aca="false">-const*$M402*$K402*I402</f>
        <v>9.52778506922816</v>
      </c>
      <c r="U402" s="72" t="n">
        <f aca="false">omega*EXP(-A402/tau)*30/PI()</f>
        <v>1843.38127066715</v>
      </c>
      <c r="V402" s="70" t="n">
        <f aca="false">const*($O402/omega)*K402*(wy*I402-wz*(H402-Q402))</f>
        <v>2.31856461345136</v>
      </c>
      <c r="W402" s="70" t="n">
        <f aca="false">const*($O402/omega)*K402*(wz*(G402-P402)-wx*I402)</f>
        <v>5.56737493505057</v>
      </c>
      <c r="X402" s="70" t="n">
        <f aca="false">const*($O402/omega)*K402*(wx*(H402-Q402)-wy*(G402-P402))</f>
        <v>6.78381032984687</v>
      </c>
      <c r="Y402" s="70" t="n">
        <f aca="false">R402+V402</f>
        <v>1.20414845505676</v>
      </c>
      <c r="Z402" s="70" t="n">
        <f aca="false">S402+W402</f>
        <v>-5.57806463522601</v>
      </c>
      <c r="AA402" s="70" t="n">
        <f aca="false">T402+X402-32.174</f>
        <v>-15.862404600925</v>
      </c>
      <c r="AB402" s="0" t="n">
        <f aca="false">IF(($D402-height)*($D403-height)&lt;0,1,0)</f>
        <v>0</v>
      </c>
    </row>
    <row r="403" customFormat="false" ht="12.75" hidden="false" customHeight="false" outlineLevel="0" collapsed="false">
      <c r="A403" s="0" t="n">
        <f aca="false">A402+dt</f>
        <v>3.70999999999996</v>
      </c>
      <c r="B403" s="70" t="n">
        <f aca="false">B402+G402*dt+0.5*Y402*dt*dt</f>
        <v>13.4588994817779</v>
      </c>
      <c r="C403" s="70" t="n">
        <f aca="false">C402+H402*dt+0.5*Z402*dt*dt</f>
        <v>289.070139291124</v>
      </c>
      <c r="D403" s="70" t="n">
        <f aca="false">D402+I402*dt+0.5*AA402*dt*dt</f>
        <v>-63.1374983055659</v>
      </c>
      <c r="E403" s="1" t="n">
        <f aca="false">SQRT(B403^2+C403^2)</f>
        <v>289.383288054183</v>
      </c>
      <c r="F403" s="1" t="n">
        <f aca="false">ATAN2(C403,B403)*180/PI()</f>
        <v>2.66572551123539</v>
      </c>
      <c r="G403" s="69" t="n">
        <f aca="false">G402+Y402*dt</f>
        <v>6.66801441935467</v>
      </c>
      <c r="H403" s="69" t="n">
        <f aca="false">H402+Z402*dt</f>
        <v>66.5115816154472</v>
      </c>
      <c r="I403" s="69" t="n">
        <f aca="false">I402+AA402*dt</f>
        <v>-57.0643670861768</v>
      </c>
      <c r="J403" s="1" t="n">
        <f aca="false">SQRT(G403^2+H403^2+I403^2)</f>
        <v>87.8896745711973</v>
      </c>
      <c r="K403" s="1" t="n">
        <f aca="false">IF(D403&gt;=hwind,SQRT((G403-vxw)^2+(H403-vyw)^2+I403^2),J403)</f>
        <v>87.8896745711973</v>
      </c>
      <c r="L403" s="1" t="n">
        <f aca="false">J403/1.467</f>
        <v>59.9111619435564</v>
      </c>
      <c r="M403" s="70" t="n">
        <f aca="false">cd0+cdspin*(spin/1000)*EXP(-A403/(tau*146.7/K403))</f>
        <v>0.354634685492037</v>
      </c>
      <c r="N403" s="71" t="n">
        <f aca="false">(romega/K403)*EXP(-A403/(tau*146.7/K403))</f>
        <v>0.265853173600572</v>
      </c>
      <c r="O403" s="71" t="n">
        <f aca="false">cl2_*N403/(cl0+cl1_*N403)</f>
        <v>0.24746241763429</v>
      </c>
      <c r="P403" s="71" t="n">
        <f aca="false">IF(D403&gt;=hwind,vxw,0)</f>
        <v>0</v>
      </c>
      <c r="Q403" s="71" t="n">
        <f aca="false">IF(D403&gt;=hwind,vyw,0)</f>
        <v>0</v>
      </c>
      <c r="R403" s="70" t="n">
        <f aca="false">-const*$M403*$K403*(G403-P403)</f>
        <v>-1.11721455762768</v>
      </c>
      <c r="S403" s="70" t="n">
        <f aca="false">-const*$M403*$K403*(H403-Q403)</f>
        <v>-11.1439032009188</v>
      </c>
      <c r="T403" s="70" t="n">
        <f aca="false">-const*$M403*$K403*I403</f>
        <v>9.56103835730108</v>
      </c>
      <c r="U403" s="72" t="n">
        <f aca="false">omega*EXP(-A403/tau)*30/PI()</f>
        <v>1843.3794272868</v>
      </c>
      <c r="V403" s="70" t="n">
        <f aca="false">const*($O403/omega)*K403*(wy*I403-wz*(H403-Q403))</f>
        <v>2.31365966302048</v>
      </c>
      <c r="W403" s="70" t="n">
        <f aca="false">const*($O403/omega)*K403*(wz*(G403-P403)-wx*I403)</f>
        <v>5.58523808197757</v>
      </c>
      <c r="X403" s="70" t="n">
        <f aca="false">const*($O403/omega)*K403*(wx*(H403-Q403)-wy*(G403-P403))</f>
        <v>6.78024753943831</v>
      </c>
      <c r="Y403" s="70" t="n">
        <f aca="false">R403+V403</f>
        <v>1.1964451053928</v>
      </c>
      <c r="Z403" s="70" t="n">
        <f aca="false">S403+W403</f>
        <v>-5.55866511894125</v>
      </c>
      <c r="AA403" s="70" t="n">
        <f aca="false">T403+X403-32.174</f>
        <v>-15.8327141032606</v>
      </c>
      <c r="AB403" s="0" t="n">
        <f aca="false">IF(($D403-height)*($D404-height)&lt;0,1,0)</f>
        <v>0</v>
      </c>
    </row>
    <row r="404" customFormat="false" ht="12.75" hidden="false" customHeight="false" outlineLevel="0" collapsed="false">
      <c r="A404" s="0" t="n">
        <f aca="false">A403+dt</f>
        <v>3.71999999999996</v>
      </c>
      <c r="B404" s="70" t="n">
        <f aca="false">B403+G403*dt+0.5*Y403*dt*dt</f>
        <v>13.5256394482267</v>
      </c>
      <c r="C404" s="70" t="n">
        <f aca="false">C403+H403*dt+0.5*Z403*dt*dt</f>
        <v>289.734977174022</v>
      </c>
      <c r="D404" s="70" t="n">
        <f aca="false">D403+I403*dt+0.5*AA403*dt*dt</f>
        <v>-63.7089336121328</v>
      </c>
      <c r="E404" s="1" t="n">
        <f aca="false">SQRT(B404^2+C404^2)</f>
        <v>290.05051270514</v>
      </c>
      <c r="F404" s="1" t="n">
        <f aca="false">ATAN2(C404,B404)*180/PI()</f>
        <v>2.67278684840556</v>
      </c>
      <c r="G404" s="69" t="n">
        <f aca="false">G403+Y403*dt</f>
        <v>6.6799788704086</v>
      </c>
      <c r="H404" s="69" t="n">
        <f aca="false">H403+Z403*dt</f>
        <v>66.4559949642578</v>
      </c>
      <c r="I404" s="69" t="n">
        <f aca="false">I403+AA403*dt</f>
        <v>-57.2226942272094</v>
      </c>
      <c r="J404" s="1" t="n">
        <f aca="false">SQRT(G404^2+H404^2+I404^2)</f>
        <v>87.9514531944713</v>
      </c>
      <c r="K404" s="1" t="n">
        <f aca="false">IF(D404&gt;=hwind,SQRT((G404-vxw)^2+(H404-vyw)^2+I404^2),J404)</f>
        <v>87.9514531944713</v>
      </c>
      <c r="L404" s="1" t="n">
        <f aca="false">J404/1.467</f>
        <v>59.9532741611938</v>
      </c>
      <c r="M404" s="70" t="n">
        <f aca="false">cd0+cdspin*(spin/1000)*EXP(-A404/(tau*146.7/K404))</f>
        <v>0.354634644805462</v>
      </c>
      <c r="N404" s="71" t="n">
        <f aca="false">(romega/K404)*EXP(-A404/(tau*146.7/K404))</f>
        <v>0.265666232946785</v>
      </c>
      <c r="O404" s="71" t="n">
        <f aca="false">cl2_*N404/(cl0+cl1_*N404)</f>
        <v>0.247378075120651</v>
      </c>
      <c r="P404" s="71" t="n">
        <f aca="false">IF(D404&gt;=hwind,vxw,0)</f>
        <v>0</v>
      </c>
      <c r="Q404" s="71" t="n">
        <f aca="false">IF(D404&gt;=hwind,vyw,0)</f>
        <v>0</v>
      </c>
      <c r="R404" s="70" t="n">
        <f aca="false">-const*$M404*$K404*(G404-P404)</f>
        <v>-1.12000576423246</v>
      </c>
      <c r="S404" s="70" t="n">
        <f aca="false">-const*$M404*$K404*(H404-Q404)</f>
        <v>-11.1424150991692</v>
      </c>
      <c r="T404" s="70" t="n">
        <f aca="false">-const*$M404*$K404*I404</f>
        <v>9.59430390765082</v>
      </c>
      <c r="U404" s="72" t="n">
        <f aca="false">omega*EXP(-A404/tau)*30/PI()</f>
        <v>1843.3775839083</v>
      </c>
      <c r="V404" s="70" t="n">
        <f aca="false">const*($O404/omega)*K404*(wy*I404-wz*(H404-Q404))</f>
        <v>2.30876836427312</v>
      </c>
      <c r="W404" s="70" t="n">
        <f aca="false">const*($O404/omega)*K404*(wz*(G404-P404)-wx*I404)</f>
        <v>5.60309183212221</v>
      </c>
      <c r="X404" s="70" t="n">
        <f aca="false">const*($O404/omega)*K404*(wx*(H404-Q404)-wy*(G404-P404))</f>
        <v>6.77670934070436</v>
      </c>
      <c r="Y404" s="70" t="n">
        <f aca="false">R404+V404</f>
        <v>1.18876260004066</v>
      </c>
      <c r="Z404" s="70" t="n">
        <f aca="false">S404+W404</f>
        <v>-5.53932326704702</v>
      </c>
      <c r="AA404" s="70" t="n">
        <f aca="false">T404+X404-32.174</f>
        <v>-15.8029867516448</v>
      </c>
      <c r="AB404" s="0" t="n">
        <f aca="false">IF(($D404-height)*($D405-height)&lt;0,1,0)</f>
        <v>0</v>
      </c>
    </row>
    <row r="405" customFormat="false" ht="12.75" hidden="false" customHeight="false" outlineLevel="0" collapsed="false">
      <c r="A405" s="0" t="n">
        <f aca="false">A404+dt</f>
        <v>3.72999999999996</v>
      </c>
      <c r="B405" s="70" t="n">
        <f aca="false">B404+G404*dt+0.5*Y404*dt*dt</f>
        <v>13.5924986750608</v>
      </c>
      <c r="C405" s="70" t="n">
        <f aca="false">C404+H404*dt+0.5*Z404*dt*dt</f>
        <v>290.399260157501</v>
      </c>
      <c r="D405" s="70" t="n">
        <f aca="false">D404+I404*dt+0.5*AA404*dt*dt</f>
        <v>-64.2819507037425</v>
      </c>
      <c r="E405" s="1" t="n">
        <f aca="false">SQRT(B405^2+C405^2)</f>
        <v>290.717193024863</v>
      </c>
      <c r="F405" s="1" t="n">
        <f aca="false">ATAN2(C405,B405)*180/PI()</f>
        <v>2.67984436440689</v>
      </c>
      <c r="G405" s="69" t="n">
        <f aca="false">G404+Y404*dt</f>
        <v>6.691866496409</v>
      </c>
      <c r="H405" s="69" t="n">
        <f aca="false">H404+Z404*dt</f>
        <v>66.4006017315873</v>
      </c>
      <c r="I405" s="69" t="n">
        <f aca="false">I404+AA404*dt</f>
        <v>-57.3807240947259</v>
      </c>
      <c r="J405" s="1" t="n">
        <f aca="false">SQRT(G405^2+H405^2+I405^2)</f>
        <v>88.0134562732182</v>
      </c>
      <c r="K405" s="1" t="n">
        <f aca="false">IF(D405&gt;=hwind,SQRT((G405-vxw)^2+(H405-vyw)^2+I405^2),J405)</f>
        <v>88.0134562732182</v>
      </c>
      <c r="L405" s="1" t="n">
        <f aca="false">J405/1.467</f>
        <v>59.9955393818802</v>
      </c>
      <c r="M405" s="70" t="n">
        <f aca="false">cd0+cdspin*(spin/1000)*EXP(-A405/(tau*146.7/K405))</f>
        <v>0.354634604042853</v>
      </c>
      <c r="N405" s="71" t="n">
        <f aca="false">(romega/K405)*EXP(-A405/(tau*146.7/K405))</f>
        <v>0.265478877317716</v>
      </c>
      <c r="O405" s="71" t="n">
        <f aca="false">cl2_*N405/(cl0+cl1_*N405)</f>
        <v>0.247293483990541</v>
      </c>
      <c r="P405" s="71" t="n">
        <f aca="false">IF(D405&gt;=hwind,vxw,0)</f>
        <v>0</v>
      </c>
      <c r="Q405" s="71" t="n">
        <f aca="false">IF(D405&gt;=hwind,vyw,0)</f>
        <v>0</v>
      </c>
      <c r="R405" s="70" t="n">
        <f aca="false">-const*$M405*$K405*(G405-P405)</f>
        <v>-1.12278976148265</v>
      </c>
      <c r="S405" s="70" t="n">
        <f aca="false">-const*$M405*$K405*(H405-Q405)</f>
        <v>-11.1409747669833</v>
      </c>
      <c r="T405" s="70" t="n">
        <f aca="false">-const*$M405*$K405*I405</f>
        <v>9.62758141612534</v>
      </c>
      <c r="U405" s="72" t="n">
        <f aca="false">omega*EXP(-A405/tau)*30/PI()</f>
        <v>1843.37574053163</v>
      </c>
      <c r="V405" s="70" t="n">
        <f aca="false">const*($O405/omega)*K405*(wy*I405-wz*(H405-Q405))</f>
        <v>2.30389064466682</v>
      </c>
      <c r="W405" s="70" t="n">
        <f aca="false">const*($O405/omega)*K405*(wz*(G405-P405)-wx*I405)</f>
        <v>5.62093604187056</v>
      </c>
      <c r="X405" s="70" t="n">
        <f aca="false">const*($O405/omega)*K405*(wx*(H405-Q405)-wy*(G405-P405))</f>
        <v>6.77319553252432</v>
      </c>
      <c r="Y405" s="70" t="n">
        <f aca="false">R405+V405</f>
        <v>1.18110088318417</v>
      </c>
      <c r="Z405" s="70" t="n">
        <f aca="false">S405+W405</f>
        <v>-5.52003872511272</v>
      </c>
      <c r="AA405" s="70" t="n">
        <f aca="false">T405+X405-32.174</f>
        <v>-15.7732230513503</v>
      </c>
      <c r="AB405" s="0" t="n">
        <f aca="false">IF(($D405-height)*($D406-height)&lt;0,1,0)</f>
        <v>0</v>
      </c>
    </row>
    <row r="406" customFormat="false" ht="12.75" hidden="false" customHeight="false" outlineLevel="0" collapsed="false">
      <c r="A406" s="0" t="n">
        <f aca="false">A405+dt</f>
        <v>3.73999999999996</v>
      </c>
      <c r="B406" s="70" t="n">
        <f aca="false">B405+G405*dt+0.5*Y405*dt*dt</f>
        <v>13.659476395069</v>
      </c>
      <c r="C406" s="70" t="n">
        <f aca="false">C405+H405*dt+0.5*Z405*dt*dt</f>
        <v>291.062990172881</v>
      </c>
      <c r="D406" s="70" t="n">
        <f aca="false">D405+I405*dt+0.5*AA405*dt*dt</f>
        <v>-64.8565466058423</v>
      </c>
      <c r="E406" s="1" t="n">
        <f aca="false">SQRT(B406^2+C406^2)</f>
        <v>291.383330929836</v>
      </c>
      <c r="F406" s="1" t="n">
        <f aca="false">ATAN2(C406,B406)*180/PI()</f>
        <v>2.68689795662964</v>
      </c>
      <c r="G406" s="69" t="n">
        <f aca="false">G405+Y405*dt</f>
        <v>6.70367750524085</v>
      </c>
      <c r="H406" s="69" t="n">
        <f aca="false">H405+Z405*dt</f>
        <v>66.3454013443362</v>
      </c>
      <c r="I406" s="69" t="n">
        <f aca="false">I405+AA405*dt</f>
        <v>-57.5384563252394</v>
      </c>
      <c r="J406" s="1" t="n">
        <f aca="false">SQRT(G406^2+H406^2+I406^2)</f>
        <v>88.0756806838687</v>
      </c>
      <c r="K406" s="1" t="n">
        <f aca="false">IF(D406&gt;=hwind,SQRT((G406-vxw)^2+(H406-vyw)^2+I406^2),J406)</f>
        <v>88.0756806838687</v>
      </c>
      <c r="L406" s="1" t="n">
        <f aca="false">J406/1.467</f>
        <v>60.0379554763931</v>
      </c>
      <c r="M406" s="70" t="n">
        <f aca="false">cd0+cdspin*(spin/1000)*EXP(-A406/(tau*146.7/K406))</f>
        <v>0.35463456320439</v>
      </c>
      <c r="N406" s="71" t="n">
        <f aca="false">(romega/K406)*EXP(-A406/(tau*146.7/K406))</f>
        <v>0.265291118431496</v>
      </c>
      <c r="O406" s="71" t="n">
        <f aca="false">cl2_*N406/(cl0+cl1_*N406)</f>
        <v>0.24720864906483</v>
      </c>
      <c r="P406" s="71" t="n">
        <f aca="false">IF(D406&gt;=hwind,vxw,0)</f>
        <v>0</v>
      </c>
      <c r="Q406" s="71" t="n">
        <f aca="false">IF(D406&gt;=hwind,vyw,0)</f>
        <v>0</v>
      </c>
      <c r="R406" s="70" t="n">
        <f aca="false">-const*$M406*$K406*(G406-P406)</f>
        <v>-1.125566532384</v>
      </c>
      <c r="S406" s="70" t="n">
        <f aca="false">-const*$M406*$K406*(H406-Q406)</f>
        <v>-11.1395817105444</v>
      </c>
      <c r="T406" s="70" t="n">
        <f aca="false">-const*$M406*$K406*I406</f>
        <v>9.66087057650021</v>
      </c>
      <c r="U406" s="72" t="n">
        <f aca="false">omega*EXP(-A406/tau)*30/PI()</f>
        <v>1843.37389715682</v>
      </c>
      <c r="V406" s="70" t="n">
        <f aca="false">const*($O406/omega)*K406*(wy*I406-wz*(H406-Q406))</f>
        <v>2.29902643261396</v>
      </c>
      <c r="W406" s="70" t="n">
        <f aca="false">const*($O406/omega)*K406*(wz*(G406-P406)-wx*I406)</f>
        <v>5.63877056739799</v>
      </c>
      <c r="X406" s="70" t="n">
        <f aca="false">const*($O406/omega)*K406*(wx*(H406-Q406)-wy*(G406-P406))</f>
        <v>6.76970591566001</v>
      </c>
      <c r="Y406" s="70" t="n">
        <f aca="false">R406+V406</f>
        <v>1.17345990022996</v>
      </c>
      <c r="Z406" s="70" t="n">
        <f aca="false">S406+W406</f>
        <v>-5.50081114314642</v>
      </c>
      <c r="AA406" s="70" t="n">
        <f aca="false">T406+X406-32.174</f>
        <v>-15.7434235078398</v>
      </c>
      <c r="AB406" s="0" t="n">
        <f aca="false">IF(($D406-height)*($D407-height)&lt;0,1,0)</f>
        <v>0</v>
      </c>
    </row>
    <row r="407" customFormat="false" ht="12.75" hidden="false" customHeight="false" outlineLevel="0" collapsed="false">
      <c r="A407" s="0" t="n">
        <f aca="false">A406+dt</f>
        <v>3.74999999999996</v>
      </c>
      <c r="B407" s="70" t="n">
        <f aca="false">B406+G406*dt+0.5*Y406*dt*dt</f>
        <v>13.7265718431164</v>
      </c>
      <c r="C407" s="70" t="n">
        <f aca="false">C406+H406*dt+0.5*Z406*dt*dt</f>
        <v>291.726169145767</v>
      </c>
      <c r="D407" s="70" t="n">
        <f aca="false">D406+I406*dt+0.5*AA406*dt*dt</f>
        <v>-65.4327183402701</v>
      </c>
      <c r="E407" s="1" t="n">
        <f aca="false">SQRT(B407^2+C407^2)</f>
        <v>292.048928330561</v>
      </c>
      <c r="F407" s="1" t="n">
        <f aca="false">ATAN2(C407,B407)*180/PI()</f>
        <v>2.69394752363187</v>
      </c>
      <c r="G407" s="69" t="n">
        <f aca="false">G406+Y406*dt</f>
        <v>6.71541210424315</v>
      </c>
      <c r="H407" s="69" t="n">
        <f aca="false">H406+Z406*dt</f>
        <v>66.2903932329047</v>
      </c>
      <c r="I407" s="69" t="n">
        <f aca="false">I406+AA406*dt</f>
        <v>-57.6958905603178</v>
      </c>
      <c r="J407" s="1" t="n">
        <f aca="false">SQRT(G407^2+H407^2+I407^2)</f>
        <v>88.138123319317</v>
      </c>
      <c r="K407" s="1" t="n">
        <f aca="false">IF(D407&gt;=hwind,SQRT((G407-vxw)^2+(H407-vyw)^2+I407^2),J407)</f>
        <v>88.138123319317</v>
      </c>
      <c r="L407" s="1" t="n">
        <f aca="false">J407/1.467</f>
        <v>60.0805203267328</v>
      </c>
      <c r="M407" s="70" t="n">
        <f aca="false">cd0+cdspin*(spin/1000)*EXP(-A407/(tau*146.7/K407))</f>
        <v>0.354634522290259</v>
      </c>
      <c r="N407" s="71" t="n">
        <f aca="false">(romega/K407)*EXP(-A407/(tau*146.7/K407))</f>
        <v>0.265102967903204</v>
      </c>
      <c r="O407" s="71" t="n">
        <f aca="false">cl2_*N407/(cl0+cl1_*N407)</f>
        <v>0.247123575131361</v>
      </c>
      <c r="P407" s="71" t="n">
        <f aca="false">IF(D407&gt;=hwind,vxw,0)</f>
        <v>0</v>
      </c>
      <c r="Q407" s="71" t="n">
        <f aca="false">IF(D407&gt;=hwind,vyw,0)</f>
        <v>0</v>
      </c>
      <c r="R407" s="70" t="n">
        <f aca="false">-const*$M407*$K407*(G407-P407)</f>
        <v>-1.12833605968356</v>
      </c>
      <c r="S407" s="70" t="n">
        <f aca="false">-const*$M407*$K407*(H407-Q407)</f>
        <v>-11.1382354402388</v>
      </c>
      <c r="T407" s="70" t="n">
        <f aca="false">-const*$M407*$K407*I407</f>
        <v>9.6941710805252</v>
      </c>
      <c r="U407" s="72" t="n">
        <f aca="false">omega*EXP(-A407/tau)*30/PI()</f>
        <v>1843.37205378384</v>
      </c>
      <c r="V407" s="70" t="n">
        <f aca="false">const*($O407/omega)*K407*(wy*I407-wz*(H407-Q407))</f>
        <v>2.29417565747257</v>
      </c>
      <c r="W407" s="70" t="n">
        <f aca="false">const*($O407/omega)*K407*(wz*(G407-P407)-wx*I407)</f>
        <v>5.65659526468697</v>
      </c>
      <c r="X407" s="70" t="n">
        <f aca="false">const*($O407/omega)*K407*(wx*(H407-Q407)-wy*(G407-P407))</f>
        <v>6.76624029274343</v>
      </c>
      <c r="Y407" s="70" t="n">
        <f aca="false">R407+V407</f>
        <v>1.16583959778901</v>
      </c>
      <c r="Z407" s="70" t="n">
        <f aca="false">S407+W407</f>
        <v>-5.48164017555179</v>
      </c>
      <c r="AA407" s="70" t="n">
        <f aca="false">T407+X407-32.174</f>
        <v>-15.7135886267314</v>
      </c>
      <c r="AB407" s="0" t="n">
        <f aca="false">IF(($D407-height)*($D408-height)&lt;0,1,0)</f>
        <v>0</v>
      </c>
    </row>
    <row r="408" customFormat="false" ht="12.75" hidden="false" customHeight="false" outlineLevel="0" collapsed="false">
      <c r="A408" s="0" t="n">
        <f aca="false">A407+dt</f>
        <v>3.75999999999996</v>
      </c>
      <c r="B408" s="70" t="n">
        <f aca="false">B407+G407*dt+0.5*Y407*dt*dt</f>
        <v>13.7937842561387</v>
      </c>
      <c r="C408" s="70" t="n">
        <f aca="false">C407+H407*dt+0.5*Z407*dt*dt</f>
        <v>292.388798996088</v>
      </c>
      <c r="D408" s="70" t="n">
        <f aca="false">D407+I407*dt+0.5*AA407*dt*dt</f>
        <v>-66.0104629253046</v>
      </c>
      <c r="E408" s="1" t="n">
        <f aca="false">SQRT(B408^2+C408^2)</f>
        <v>292.713987131602</v>
      </c>
      <c r="F408" s="1" t="n">
        <f aca="false">ATAN2(C408,B408)*180/PI()</f>
        <v>2.70099296512388</v>
      </c>
      <c r="G408" s="69" t="n">
        <f aca="false">G407+Y407*dt</f>
        <v>6.72707050022104</v>
      </c>
      <c r="H408" s="69" t="n">
        <f aca="false">H407+Z407*dt</f>
        <v>66.2355768311492</v>
      </c>
      <c r="I408" s="69" t="n">
        <f aca="false">I407+AA407*dt</f>
        <v>-57.8530264465851</v>
      </c>
      <c r="J408" s="1" t="n">
        <f aca="false">SQRT(G408^2+H408^2+I408^2)</f>
        <v>88.200781088941</v>
      </c>
      <c r="K408" s="1" t="n">
        <f aca="false">IF(D408&gt;=hwind,SQRT((G408-vxw)^2+(H408-vyw)^2+I408^2),J408)</f>
        <v>88.200781088941</v>
      </c>
      <c r="L408" s="1" t="n">
        <f aca="false">J408/1.467</f>
        <v>60.1232318261356</v>
      </c>
      <c r="M408" s="70" t="n">
        <f aca="false">cd0+cdspin*(spin/1000)*EXP(-A408/(tau*146.7/K408))</f>
        <v>0.354634481300646</v>
      </c>
      <c r="N408" s="71" t="n">
        <f aca="false">(romega/K408)*EXP(-A408/(tau*146.7/K408))</f>
        <v>0.264914437244914</v>
      </c>
      <c r="O408" s="71" t="n">
        <f aca="false">cl2_*N408/(cl0+cl1_*N408)</f>
        <v>0.247038266944922</v>
      </c>
      <c r="P408" s="71" t="n">
        <f aca="false">IF(D408&gt;=hwind,vxw,0)</f>
        <v>0</v>
      </c>
      <c r="Q408" s="71" t="n">
        <f aca="false">IF(D408&gt;=hwind,vyw,0)</f>
        <v>0</v>
      </c>
      <c r="R408" s="70" t="n">
        <f aca="false">-const*$M408*$K408*(G408-P408)</f>
        <v>-1.13109832587896</v>
      </c>
      <c r="S408" s="70" t="n">
        <f aca="false">-const*$M408*$K408*(H408-Q408)</f>
        <v>-11.13693547063</v>
      </c>
      <c r="T408" s="70" t="n">
        <f aca="false">-const*$M408*$K408*I408</f>
        <v>9.72748261797069</v>
      </c>
      <c r="U408" s="72" t="n">
        <f aca="false">omega*EXP(-A408/tau)*30/PI()</f>
        <v>1843.37021041271</v>
      </c>
      <c r="V408" s="70" t="n">
        <f aca="false">const*($O408/omega)*K408*(wy*I408-wz*(H408-Q408))</f>
        <v>2.28933824953711</v>
      </c>
      <c r="W408" s="70" t="n">
        <f aca="false">const*($O408/omega)*K408*(wz*(G408-P408)-wx*I408)</f>
        <v>5.67440998954463</v>
      </c>
      <c r="X408" s="70" t="n">
        <f aca="false">const*($O408/omega)*K408*(wx*(H408-Q408)-wy*(G408-P408))</f>
        <v>6.76279846826418</v>
      </c>
      <c r="Y408" s="70" t="n">
        <f aca="false">R408+V408</f>
        <v>1.15823992365815</v>
      </c>
      <c r="Z408" s="70" t="n">
        <f aca="false">S408+W408</f>
        <v>-5.46252548108532</v>
      </c>
      <c r="AA408" s="70" t="n">
        <f aca="false">T408+X408-32.174</f>
        <v>-15.6837189137651</v>
      </c>
      <c r="AB408" s="0" t="n">
        <f aca="false">IF(($D408-height)*($D409-height)&lt;0,1,0)</f>
        <v>0</v>
      </c>
    </row>
    <row r="409" customFormat="false" ht="12.75" hidden="false" customHeight="false" outlineLevel="0" collapsed="false">
      <c r="A409" s="0" t="n">
        <f aca="false">A408+dt</f>
        <v>3.76999999999996</v>
      </c>
      <c r="B409" s="70" t="n">
        <f aca="false">B408+G408*dt+0.5*Y408*dt*dt</f>
        <v>13.8611128731371</v>
      </c>
      <c r="C409" s="70" t="n">
        <f aca="false">C408+H408*dt+0.5*Z408*dt*dt</f>
        <v>293.050881638125</v>
      </c>
      <c r="D409" s="70" t="n">
        <f aca="false">D408+I408*dt+0.5*AA408*dt*dt</f>
        <v>-66.5897773757162</v>
      </c>
      <c r="E409" s="1" t="n">
        <f aca="false">SQRT(B409^2+C409^2)</f>
        <v>293.378509231614</v>
      </c>
      <c r="F409" s="1" t="n">
        <f aca="false">ATAN2(C409,B409)*180/PI()</f>
        <v>2.70803418195289</v>
      </c>
      <c r="G409" s="69" t="n">
        <f aca="false">G408+Y408*dt</f>
        <v>6.73865289945762</v>
      </c>
      <c r="H409" s="69" t="n">
        <f aca="false">H408+Z408*dt</f>
        <v>66.1809515763384</v>
      </c>
      <c r="I409" s="69" t="n">
        <f aca="false">I408+AA408*dt</f>
        <v>-58.0098636357227</v>
      </c>
      <c r="J409" s="1" t="n">
        <f aca="false">SQRT(G409^2+H409^2+I409^2)</f>
        <v>88.2636509186208</v>
      </c>
      <c r="K409" s="1" t="n">
        <f aca="false">IF(D409&gt;=hwind,SQRT((G409-vxw)^2+(H409-vyw)^2+I409^2),J409)</f>
        <v>88.2636509186208</v>
      </c>
      <c r="L409" s="1" t="n">
        <f aca="false">J409/1.467</f>
        <v>60.1660878790871</v>
      </c>
      <c r="M409" s="70" t="n">
        <f aca="false">cd0+cdspin*(spin/1000)*EXP(-A409/(tau*146.7/K409))</f>
        <v>0.354634440235739</v>
      </c>
      <c r="N409" s="71" t="n">
        <f aca="false">(romega/K409)*EXP(-A409/(tau*146.7/K409))</f>
        <v>0.264725537865768</v>
      </c>
      <c r="O409" s="71" t="n">
        <f aca="false">cl2_*N409/(cl0+cl1_*N409)</f>
        <v>0.246952729227214</v>
      </c>
      <c r="P409" s="71" t="n">
        <f aca="false">IF(D409&gt;=hwind,vxw,0)</f>
        <v>0</v>
      </c>
      <c r="Q409" s="71" t="n">
        <f aca="false">IF(D409&gt;=hwind,vyw,0)</f>
        <v>0</v>
      </c>
      <c r="R409" s="70" t="n">
        <f aca="false">-const*$M409*$K409*(G409-P409)</f>
        <v>-1.13385331322746</v>
      </c>
      <c r="S409" s="70" t="n">
        <f aca="false">-const*$M409*$K409*(H409-Q409)</f>
        <v>-11.1356813204338</v>
      </c>
      <c r="T409" s="70" t="n">
        <f aca="false">-const*$M409*$K409*I409</f>
        <v>9.76080487667371</v>
      </c>
      <c r="U409" s="72" t="n">
        <f aca="false">omega*EXP(-A409/tau)*30/PI()</f>
        <v>1843.36836704342</v>
      </c>
      <c r="V409" s="70" t="n">
        <f aca="false">const*($O409/omega)*K409*(wy*I409-wz*(H409-Q409))</f>
        <v>2.28451414002927</v>
      </c>
      <c r="W409" s="70" t="n">
        <f aca="false">const*($O409/omega)*K409*(wz*(G409-P409)-wx*I409)</f>
        <v>5.69221459762023</v>
      </c>
      <c r="X409" s="70" t="n">
        <f aca="false">const*($O409/omega)*K409*(wx*(H409-Q409)-wy*(G409-P409))</f>
        <v>6.75938024855703</v>
      </c>
      <c r="Y409" s="70" t="n">
        <f aca="false">R409+V409</f>
        <v>1.15066082680181</v>
      </c>
      <c r="Z409" s="70" t="n">
        <f aca="false">S409+W409</f>
        <v>-5.44346672281358</v>
      </c>
      <c r="AA409" s="70" t="n">
        <f aca="false">T409+X409-32.174</f>
        <v>-15.6538148747693</v>
      </c>
      <c r="AB409" s="0" t="n">
        <f aca="false">IF(($D409-height)*($D410-height)&lt;0,1,0)</f>
        <v>0</v>
      </c>
    </row>
    <row r="410" customFormat="false" ht="12.75" hidden="false" customHeight="false" outlineLevel="0" collapsed="false">
      <c r="A410" s="0" t="n">
        <f aca="false">A409+dt</f>
        <v>3.77999999999996</v>
      </c>
      <c r="B410" s="70" t="n">
        <f aca="false">B409+G409*dt+0.5*Y409*dt*dt</f>
        <v>13.9285569351731</v>
      </c>
      <c r="C410" s="70" t="n">
        <f aca="false">C409+H409*dt+0.5*Z409*dt*dt</f>
        <v>293.712418980552</v>
      </c>
      <c r="D410" s="70" t="n">
        <f aca="false">D409+I409*dt+0.5*AA409*dt*dt</f>
        <v>-67.1706587028171</v>
      </c>
      <c r="E410" s="1" t="n">
        <f aca="false">SQRT(B410^2+C410^2)</f>
        <v>294.042496523383</v>
      </c>
      <c r="F410" s="1" t="n">
        <f aca="false">ATAN2(C410,B410)*180/PI()</f>
        <v>2.71507107608803</v>
      </c>
      <c r="G410" s="69" t="n">
        <f aca="false">G409+Y409*dt</f>
        <v>6.75015950772564</v>
      </c>
      <c r="H410" s="69" t="n">
        <f aca="false">H409+Z409*dt</f>
        <v>66.1265169091102</v>
      </c>
      <c r="I410" s="69" t="n">
        <f aca="false">I409+AA409*dt</f>
        <v>-58.1664017844704</v>
      </c>
      <c r="J410" s="1" t="n">
        <f aca="false">SQRT(G410^2+H410^2+I410^2)</f>
        <v>88.3267297507557</v>
      </c>
      <c r="K410" s="1" t="n">
        <f aca="false">IF(D410&gt;=hwind,SQRT((G410-vxw)^2+(H410-vyw)^2+I410^2),J410)</f>
        <v>88.3267297507557</v>
      </c>
      <c r="L410" s="1" t="n">
        <f aca="false">J410/1.467</f>
        <v>60.2090864013331</v>
      </c>
      <c r="M410" s="70" t="n">
        <f aca="false">cd0+cdspin*(spin/1000)*EXP(-A410/(tau*146.7/K410))</f>
        <v>0.354634399095729</v>
      </c>
      <c r="N410" s="71" t="n">
        <f aca="false">(romega/K410)*EXP(-A410/(tau*146.7/K410))</f>
        <v>0.264536281072052</v>
      </c>
      <c r="O410" s="71" t="n">
        <f aca="false">cl2_*N410/(cl0+cl1_*N410)</f>
        <v>0.246866966666836</v>
      </c>
      <c r="P410" s="71" t="n">
        <f aca="false">IF(D410&gt;=hwind,vxw,0)</f>
        <v>0</v>
      </c>
      <c r="Q410" s="71" t="n">
        <f aca="false">IF(D410&gt;=hwind,vyw,0)</f>
        <v>0</v>
      </c>
      <c r="R410" s="70" t="n">
        <f aca="false">-const*$M410*$K410*(G410-P410)</f>
        <v>-1.13660100375498</v>
      </c>
      <c r="S410" s="70" t="n">
        <f aca="false">-const*$M410*$K410*(H410-Q410)</f>
        <v>-11.1344725124932</v>
      </c>
      <c r="T410" s="70" t="n">
        <f aca="false">-const*$M410*$K410*I410</f>
        <v>9.79413754258383</v>
      </c>
      <c r="U410" s="72" t="n">
        <f aca="false">omega*EXP(-A410/tau)*30/PI()</f>
        <v>1843.36652367597</v>
      </c>
      <c r="V410" s="70" t="n">
        <f aca="false">const*($O410/omega)*K410*(wy*I410-wz*(H410-Q410))</f>
        <v>2.27970326108881</v>
      </c>
      <c r="W410" s="70" t="n">
        <f aca="false">const*($O410/omega)*K410*(wz*(G410-P410)-wx*I410)</f>
        <v>5.71000894442239</v>
      </c>
      <c r="X410" s="70" t="n">
        <f aca="false">const*($O410/omega)*K410*(wx*(H410-Q410)-wy*(G410-P410))</f>
        <v>6.7559854417893</v>
      </c>
      <c r="Y410" s="70" t="n">
        <f aca="false">R410+V410</f>
        <v>1.14310225733382</v>
      </c>
      <c r="Z410" s="70" t="n">
        <f aca="false">S410+W410</f>
        <v>-5.4244635680708</v>
      </c>
      <c r="AA410" s="70" t="n">
        <f aca="false">T410+X410-32.174</f>
        <v>-15.6238770156269</v>
      </c>
      <c r="AB410" s="0" t="n">
        <f aca="false">IF(($D410-height)*($D411-height)&lt;0,1,0)</f>
        <v>0</v>
      </c>
    </row>
    <row r="411" customFormat="false" ht="12.75" hidden="false" customHeight="false" outlineLevel="0" collapsed="false">
      <c r="A411" s="0" t="n">
        <f aca="false">A410+dt</f>
        <v>3.78999999999996</v>
      </c>
      <c r="B411" s="70" t="n">
        <f aca="false">B410+G410*dt+0.5*Y410*dt*dt</f>
        <v>13.9961156853632</v>
      </c>
      <c r="C411" s="70" t="n">
        <f aca="false">C410+H410*dt+0.5*Z410*dt*dt</f>
        <v>294.373412926465</v>
      </c>
      <c r="D411" s="70" t="n">
        <f aca="false">D410+I410*dt+0.5*AA410*dt*dt</f>
        <v>-67.7531039145126</v>
      </c>
      <c r="E411" s="1" t="n">
        <f aca="false">SQRT(B411^2+C411^2)</f>
        <v>294.705950893858</v>
      </c>
      <c r="F411" s="1" t="n">
        <f aca="false">ATAN2(C411,B411)*180/PI()</f>
        <v>2.72210355060552</v>
      </c>
      <c r="G411" s="69" t="n">
        <f aca="false">G410+Y410*dt</f>
        <v>6.76159053029897</v>
      </c>
      <c r="H411" s="69" t="n">
        <f aca="false">H410+Z410*dt</f>
        <v>66.0722722734295</v>
      </c>
      <c r="I411" s="69" t="n">
        <f aca="false">I410+AA410*dt</f>
        <v>-58.3226405546267</v>
      </c>
      <c r="J411" s="1" t="n">
        <f aca="false">SQRT(G411^2+H411^2+I411^2)</f>
        <v>88.3900145442788</v>
      </c>
      <c r="K411" s="1" t="n">
        <f aca="false">IF(D411&gt;=hwind,SQRT((G411-vxw)^2+(H411-vyw)^2+I411^2),J411)</f>
        <v>88.3900145442788</v>
      </c>
      <c r="L411" s="1" t="n">
        <f aca="false">J411/1.467</f>
        <v>60.2522253198901</v>
      </c>
      <c r="M411" s="70" t="n">
        <f aca="false">cd0+cdspin*(spin/1000)*EXP(-A411/(tau*146.7/K411))</f>
        <v>0.354634357880809</v>
      </c>
      <c r="N411" s="71" t="n">
        <f aca="false">(romega/K411)*EXP(-A411/(tau*146.7/K411))</f>
        <v>0.264346678067306</v>
      </c>
      <c r="O411" s="71" t="n">
        <f aca="false">cl2_*N411/(cl0+cl1_*N411)</f>
        <v>0.246780983919262</v>
      </c>
      <c r="P411" s="71" t="n">
        <f aca="false">IF(D411&gt;=hwind,vxw,0)</f>
        <v>0</v>
      </c>
      <c r="Q411" s="71" t="n">
        <f aca="false">IF(D411&gt;=hwind,vyw,0)</f>
        <v>0</v>
      </c>
      <c r="R411" s="70" t="n">
        <f aca="false">-const*$M411*$K411*(G411-P411)</f>
        <v>-1.13934137926501</v>
      </c>
      <c r="S411" s="70" t="n">
        <f aca="false">-const*$M411*$K411*(H411-Q411)</f>
        <v>-11.1333085737527</v>
      </c>
      <c r="T411" s="70" t="n">
        <f aca="false">-const*$M411*$K411*I411</f>
        <v>9.82748029980866</v>
      </c>
      <c r="U411" s="72" t="n">
        <f aca="false">omega*EXP(-A411/tau)*30/PI()</f>
        <v>1843.36468031037</v>
      </c>
      <c r="V411" s="70" t="n">
        <f aca="false">const*($O411/omega)*K411*(wy*I411-wz*(H411-Q411))</f>
        <v>2.27490554576439</v>
      </c>
      <c r="W411" s="70" t="n">
        <f aca="false">const*($O411/omega)*K411*(wz*(G411-P411)-wx*I411)</f>
        <v>5.72779288533625</v>
      </c>
      <c r="X411" s="70" t="n">
        <f aca="false">const*($O411/omega)*K411*(wx*(H411-Q411)-wy*(G411-P411))</f>
        <v>6.75261385794838</v>
      </c>
      <c r="Y411" s="70" t="n">
        <f aca="false">R411+V411</f>
        <v>1.13556416649938</v>
      </c>
      <c r="Z411" s="70" t="n">
        <f aca="false">S411+W411</f>
        <v>-5.40551568841646</v>
      </c>
      <c r="AA411" s="70" t="n">
        <f aca="false">T411+X411-32.174</f>
        <v>-15.593905842243</v>
      </c>
      <c r="AB411" s="0" t="n">
        <f aca="false">IF(($D411-height)*($D412-height)&lt;0,1,0)</f>
        <v>0</v>
      </c>
    </row>
    <row r="412" customFormat="false" ht="12.75" hidden="false" customHeight="false" outlineLevel="0" collapsed="false">
      <c r="A412" s="0" t="n">
        <f aca="false">A411+dt</f>
        <v>3.79999999999996</v>
      </c>
      <c r="B412" s="70" t="n">
        <f aca="false">B411+G411*dt+0.5*Y411*dt*dt</f>
        <v>14.0637883688745</v>
      </c>
      <c r="C412" s="70" t="n">
        <f aca="false">C411+H411*dt+0.5*Z411*dt*dt</f>
        <v>295.033865373415</v>
      </c>
      <c r="D412" s="70" t="n">
        <f aca="false">D411+I411*dt+0.5*AA411*dt*dt</f>
        <v>-68.337110015351</v>
      </c>
      <c r="E412" s="1" t="n">
        <f aca="false">SQRT(B412^2+C412^2)</f>
        <v>295.368874224186</v>
      </c>
      <c r="F412" s="1" t="n">
        <f aca="false">ATAN2(C412,B412)*180/PI()</f>
        <v>2.72913150967424</v>
      </c>
      <c r="G412" s="69" t="n">
        <f aca="false">G411+Y411*dt</f>
        <v>6.77294617196397</v>
      </c>
      <c r="H412" s="69" t="n">
        <f aca="false">H411+Z411*dt</f>
        <v>66.0182171165454</v>
      </c>
      <c r="I412" s="69" t="n">
        <f aca="false">I411+AA411*dt</f>
        <v>-58.4785796130491</v>
      </c>
      <c r="J412" s="1" t="n">
        <f aca="false">SQRT(G412^2+H412^2+I412^2)</f>
        <v>88.4535022746718</v>
      </c>
      <c r="K412" s="1" t="n">
        <f aca="false">IF(D412&gt;=hwind,SQRT((G412-vxw)^2+(H412-vyw)^2+I412^2),J412)</f>
        <v>88.4535022746718</v>
      </c>
      <c r="L412" s="1" t="n">
        <f aca="false">J412/1.467</f>
        <v>60.2955025730551</v>
      </c>
      <c r="M412" s="70" t="n">
        <f aca="false">cd0+cdspin*(spin/1000)*EXP(-A412/(tau*146.7/K412))</f>
        <v>0.354634316591174</v>
      </c>
      <c r="N412" s="71" t="n">
        <f aca="false">(romega/K412)*EXP(-A412/(tau*146.7/K412))</f>
        <v>0.264156739952435</v>
      </c>
      <c r="O412" s="71" t="n">
        <f aca="false">cl2_*N412/(cl0+cl1_*N412)</f>
        <v>0.246694785606833</v>
      </c>
      <c r="P412" s="71" t="n">
        <f aca="false">IF(D412&gt;=hwind,vxw,0)</f>
        <v>0</v>
      </c>
      <c r="Q412" s="71" t="n">
        <f aca="false">IF(D412&gt;=hwind,vyw,0)</f>
        <v>0</v>
      </c>
      <c r="R412" s="70" t="n">
        <f aca="false">-const*$M412*$K412*(G412-P412)</f>
        <v>-1.14207442134739</v>
      </c>
      <c r="S412" s="70" t="n">
        <f aca="false">-const*$M412*$K412*(H412-Q412)</f>
        <v>-11.1321890352336</v>
      </c>
      <c r="T412" s="70" t="n">
        <f aca="false">-const*$M412*$K412*I412</f>
        <v>9.86083283065923</v>
      </c>
      <c r="U412" s="72" t="n">
        <f aca="false">omega*EXP(-A412/tau)*30/PI()</f>
        <v>1843.36283694661</v>
      </c>
      <c r="V412" s="70" t="n">
        <f aca="false">const*($O412/omega)*K412*(wy*I412-wz*(H412-Q412))</f>
        <v>2.27012092800445</v>
      </c>
      <c r="W412" s="70" t="n">
        <f aca="false">const*($O412/omega)*K412*(wz*(G412-P412)-wx*I412)</f>
        <v>5.74556627564038</v>
      </c>
      <c r="X412" s="70" t="n">
        <f aca="false">const*($O412/omega)*K412*(wx*(H412-Q412)-wy*(G412-P412))</f>
        <v>6.74926530882905</v>
      </c>
      <c r="Y412" s="70" t="n">
        <f aca="false">R412+V412</f>
        <v>1.12804650665706</v>
      </c>
      <c r="Z412" s="70" t="n">
        <f aca="false">S412+W412</f>
        <v>-5.38662275959321</v>
      </c>
      <c r="AA412" s="70" t="n">
        <f aca="false">T412+X412-32.174</f>
        <v>-15.5639018605117</v>
      </c>
      <c r="AB412" s="0" t="n">
        <f aca="false">IF(($D412-height)*($D413-height)&lt;0,1,0)</f>
        <v>0</v>
      </c>
    </row>
    <row r="413" customFormat="false" ht="12.75" hidden="false" customHeight="false" outlineLevel="0" collapsed="false">
      <c r="A413" s="0" t="n">
        <f aca="false">A412+dt</f>
        <v>3.80999999999996</v>
      </c>
      <c r="B413" s="70" t="n">
        <f aca="false">B412+G412*dt+0.5*Y412*dt*dt</f>
        <v>14.1315742329195</v>
      </c>
      <c r="C413" s="70" t="n">
        <f aca="false">C412+H412*dt+0.5*Z412*dt*dt</f>
        <v>295.693778213442</v>
      </c>
      <c r="D413" s="70" t="n">
        <f aca="false">D412+I412*dt+0.5*AA412*dt*dt</f>
        <v>-68.9226740065745</v>
      </c>
      <c r="E413" s="1" t="n">
        <f aca="false">SQRT(B413^2+C413^2)</f>
        <v>296.031268389744</v>
      </c>
      <c r="F413" s="1" t="n">
        <f aca="false">ATAN2(C413,B413)*180/PI()</f>
        <v>2.73615485854142</v>
      </c>
      <c r="G413" s="69" t="n">
        <f aca="false">G412+Y412*dt</f>
        <v>6.78422663703054</v>
      </c>
      <c r="H413" s="69" t="n">
        <f aca="false">H412+Z412*dt</f>
        <v>65.9643508889494</v>
      </c>
      <c r="I413" s="69" t="n">
        <f aca="false">I412+AA412*dt</f>
        <v>-58.6342186316542</v>
      </c>
      <c r="J413" s="1" t="n">
        <f aca="false">SQRT(G413^2+H413^2+I413^2)</f>
        <v>88.5171899339765</v>
      </c>
      <c r="K413" s="1" t="n">
        <f aca="false">IF(D413&gt;=hwind,SQRT((G413-vxw)^2+(H413-vyw)^2+I413^2),J413)</f>
        <v>88.5171899339765</v>
      </c>
      <c r="L413" s="1" t="n">
        <f aca="false">J413/1.467</f>
        <v>60.3389161104134</v>
      </c>
      <c r="M413" s="70" t="n">
        <f aca="false">cd0+cdspin*(spin/1000)*EXP(-A413/(tau*146.7/K413))</f>
        <v>0.354634275227022</v>
      </c>
      <c r="N413" s="71" t="n">
        <f aca="false">(romega/K413)*EXP(-A413/(tau*146.7/K413))</f>
        <v>0.263966477725847</v>
      </c>
      <c r="O413" s="71" t="n">
        <f aca="false">cl2_*N413/(cl0+cl1_*N413)</f>
        <v>0.246608376318742</v>
      </c>
      <c r="P413" s="71" t="n">
        <f aca="false">IF(D413&gt;=hwind,vxw,0)</f>
        <v>0</v>
      </c>
      <c r="Q413" s="71" t="n">
        <f aca="false">IF(D413&gt;=hwind,vyw,0)</f>
        <v>0</v>
      </c>
      <c r="R413" s="70" t="n">
        <f aca="false">-const*$M413*$K413*(G413-P413)</f>
        <v>-1.14480011138699</v>
      </c>
      <c r="S413" s="70" t="n">
        <f aca="false">-const*$M413*$K413*(H413-Q413)</f>
        <v>-11.1311134320084</v>
      </c>
      <c r="T413" s="70" t="n">
        <f aca="false">-const*$M413*$K413*I413</f>
        <v>9.89419481569495</v>
      </c>
      <c r="U413" s="72" t="n">
        <f aca="false">omega*EXP(-A413/tau)*30/PI()</f>
        <v>1843.3609935847</v>
      </c>
      <c r="V413" s="70" t="n">
        <f aca="false">const*($O413/omega)*K413*(wy*I413-wz*(H413-Q413))</f>
        <v>2.26534934264804</v>
      </c>
      <c r="W413" s="70" t="n">
        <f aca="false">const*($O413/omega)*K413*(wz*(G413-P413)-wx*I413)</f>
        <v>5.76332897052354</v>
      </c>
      <c r="X413" s="70" t="n">
        <f aca="false">const*($O413/omega)*K413*(wx*(H413-Q413)-wy*(G413-P413))</f>
        <v>6.74593960802093</v>
      </c>
      <c r="Y413" s="70" t="n">
        <f aca="false">R413+V413</f>
        <v>1.12054923126104</v>
      </c>
      <c r="Z413" s="70" t="n">
        <f aca="false">S413+W413</f>
        <v>-5.36778446148489</v>
      </c>
      <c r="AA413" s="70" t="n">
        <f aca="false">T413+X413-32.174</f>
        <v>-15.5338655762841</v>
      </c>
      <c r="AB413" s="0" t="n">
        <f aca="false">IF(($D413-height)*($D414-height)&lt;0,1,0)</f>
        <v>0</v>
      </c>
    </row>
    <row r="414" customFormat="false" ht="12.75" hidden="false" customHeight="false" outlineLevel="0" collapsed="false">
      <c r="A414" s="0" t="n">
        <f aca="false">A413+dt</f>
        <v>3.81999999999996</v>
      </c>
      <c r="B414" s="70" t="n">
        <f aca="false">B413+G413*dt+0.5*Y413*dt*dt</f>
        <v>14.1994725267513</v>
      </c>
      <c r="C414" s="70" t="n">
        <f aca="false">C413+H413*dt+0.5*Z413*dt*dt</f>
        <v>296.353153333109</v>
      </c>
      <c r="D414" s="70" t="n">
        <f aca="false">D413+I413*dt+0.5*AA413*dt*dt</f>
        <v>-69.5097928861699</v>
      </c>
      <c r="E414" s="1" t="n">
        <f aca="false">SQRT(B414^2+C414^2)</f>
        <v>296.693135260179</v>
      </c>
      <c r="F414" s="1" t="n">
        <f aca="false">ATAN2(C414,B414)*180/PI()</f>
        <v>2.7431735035187</v>
      </c>
      <c r="G414" s="69" t="n">
        <f aca="false">G413+Y413*dt</f>
        <v>6.79543212934315</v>
      </c>
      <c r="H414" s="69" t="n">
        <f aca="false">H413+Z413*dt</f>
        <v>65.9106730443346</v>
      </c>
      <c r="I414" s="69" t="n">
        <f aca="false">I413+AA413*dt</f>
        <v>-58.7895572874171</v>
      </c>
      <c r="J414" s="1" t="n">
        <f aca="false">SQRT(G414^2+H414^2+I414^2)</f>
        <v>88.5810745308058</v>
      </c>
      <c r="K414" s="1" t="n">
        <f aca="false">IF(D414&gt;=hwind,SQRT((G414-vxw)^2+(H414-vyw)^2+I414^2),J414)</f>
        <v>88.5810745308058</v>
      </c>
      <c r="L414" s="1" t="n">
        <f aca="false">J414/1.467</f>
        <v>60.3824638928465</v>
      </c>
      <c r="M414" s="70" t="n">
        <f aca="false">cd0+cdspin*(spin/1000)*EXP(-A414/(tau*146.7/K414))</f>
        <v>0.354634233788552</v>
      </c>
      <c r="N414" s="71" t="n">
        <f aca="false">(romega/K414)*EXP(-A414/(tau*146.7/K414))</f>
        <v>0.263775902283604</v>
      </c>
      <c r="O414" s="71" t="n">
        <f aca="false">cl2_*N414/(cl0+cl1_*N414)</f>
        <v>0.24652176061104</v>
      </c>
      <c r="P414" s="71" t="n">
        <f aca="false">IF(D414&gt;=hwind,vxw,0)</f>
        <v>0</v>
      </c>
      <c r="Q414" s="71" t="n">
        <f aca="false">IF(D414&gt;=hwind,vyw,0)</f>
        <v>0</v>
      </c>
      <c r="R414" s="70" t="n">
        <f aca="false">-const*$M414*$K414*(G414-P414)</f>
        <v>-1.14751843057238</v>
      </c>
      <c r="S414" s="70" t="n">
        <f aca="false">-const*$M414*$K414*(H414-Q414)</f>
        <v>-11.1300813031761</v>
      </c>
      <c r="T414" s="70" t="n">
        <f aca="false">-const*$M414*$K414*I414</f>
        <v>9.92756593376835</v>
      </c>
      <c r="U414" s="72" t="n">
        <f aca="false">omega*EXP(-A414/tau)*30/PI()</f>
        <v>1843.35915022463</v>
      </c>
      <c r="V414" s="70" t="n">
        <f aca="false">const*($O414/omega)*K414*(wy*I414-wz*(H414-Q414))</f>
        <v>2.26059072541576</v>
      </c>
      <c r="W414" s="70" t="n">
        <f aca="false">const*($O414/omega)*K414*(wz*(G414-P414)-wx*I414)</f>
        <v>5.78108082510138</v>
      </c>
      <c r="X414" s="70" t="n">
        <f aca="false">const*($O414/omega)*K414*(wx*(H414-Q414)-wy*(G414-P414))</f>
        <v>6.74263657089584</v>
      </c>
      <c r="Y414" s="70" t="n">
        <f aca="false">R414+V414</f>
        <v>1.11307229484338</v>
      </c>
      <c r="Z414" s="70" t="n">
        <f aca="false">S414+W414</f>
        <v>-5.3490004780747</v>
      </c>
      <c r="AA414" s="70" t="n">
        <f aca="false">T414+X414-32.174</f>
        <v>-15.5037974953358</v>
      </c>
      <c r="AB414" s="0" t="n">
        <f aca="false">IF(($D414-height)*($D415-height)&lt;0,1,0)</f>
        <v>0</v>
      </c>
    </row>
    <row r="415" customFormat="false" ht="12.75" hidden="false" customHeight="false" outlineLevel="0" collapsed="false">
      <c r="A415" s="0" t="n">
        <f aca="false">A414+dt</f>
        <v>3.82999999999996</v>
      </c>
      <c r="B415" s="70" t="n">
        <f aca="false">B414+G414*dt+0.5*Y414*dt*dt</f>
        <v>14.2674825016595</v>
      </c>
      <c r="C415" s="70" t="n">
        <f aca="false">C414+H414*dt+0.5*Z414*dt*dt</f>
        <v>297.011992613528</v>
      </c>
      <c r="D415" s="70" t="n">
        <f aca="false">D414+I414*dt+0.5*AA414*dt*dt</f>
        <v>-70.0984636489188</v>
      </c>
      <c r="E415" s="1" t="n">
        <f aca="false">SQRT(B415^2+C415^2)</f>
        <v>297.354476699433</v>
      </c>
      <c r="F415" s="1" t="n">
        <f aca="false">ATAN2(C415,B415)*180/PI()</f>
        <v>2.75018735196833</v>
      </c>
      <c r="G415" s="69" t="n">
        <f aca="false">G414+Y414*dt</f>
        <v>6.80656285229158</v>
      </c>
      <c r="H415" s="69" t="n">
        <f aca="false">H414+Z414*dt</f>
        <v>65.8571830395538</v>
      </c>
      <c r="I415" s="69" t="n">
        <f aca="false">I414+AA414*dt</f>
        <v>-58.9445952623704</v>
      </c>
      <c r="J415" s="1" t="n">
        <f aca="false">SQRT(G415^2+H415^2+I415^2)</f>
        <v>88.6451530903532</v>
      </c>
      <c r="K415" s="1" t="n">
        <f aca="false">IF(D415&gt;=hwind,SQRT((G415-vxw)^2+(H415-vyw)^2+I415^2),J415)</f>
        <v>88.6451530903532</v>
      </c>
      <c r="L415" s="1" t="n">
        <f aca="false">J415/1.467</f>
        <v>60.426143892538</v>
      </c>
      <c r="M415" s="70" t="n">
        <f aca="false">cd0+cdspin*(spin/1000)*EXP(-A415/(tau*146.7/K415))</f>
        <v>0.354634192275965</v>
      </c>
      <c r="N415" s="71" t="n">
        <f aca="false">(romega/K415)*EXP(-A415/(tau*146.7/K415))</f>
        <v>0.263585024419587</v>
      </c>
      <c r="O415" s="71" t="n">
        <f aca="false">cl2_*N415/(cl0+cl1_*N415)</f>
        <v>0.246434943006628</v>
      </c>
      <c r="P415" s="71" t="n">
        <f aca="false">IF(D415&gt;=hwind,vxw,0)</f>
        <v>0</v>
      </c>
      <c r="Q415" s="71" t="n">
        <f aca="false">IF(D415&gt;=hwind,vyw,0)</f>
        <v>0</v>
      </c>
      <c r="R415" s="70" t="n">
        <f aca="false">-const*$M415*$K415*(G415-P415)</f>
        <v>-1.15022935990423</v>
      </c>
      <c r="S415" s="70" t="n">
        <f aca="false">-const*$M415*$K415*(H415-Q415)</f>
        <v>-11.1290921918364</v>
      </c>
      <c r="T415" s="70" t="n">
        <f aca="false">-const*$M415*$K415*I415</f>
        <v>9.9609458620696</v>
      </c>
      <c r="U415" s="72" t="n">
        <f aca="false">omega*EXP(-A415/tau)*30/PI()</f>
        <v>1843.3573068664</v>
      </c>
      <c r="V415" s="70" t="n">
        <f aca="false">const*($O415/omega)*K415*(wy*I415-wz*(H415-Q415))</f>
        <v>2.25584501290068</v>
      </c>
      <c r="W415" s="70" t="n">
        <f aca="false">const*($O415/omega)*K415*(wz*(G415-P415)-wx*I415)</f>
        <v>5.79882169443276</v>
      </c>
      <c r="X415" s="70" t="n">
        <f aca="false">const*($O415/omega)*K415*(wx*(H415-Q415)-wy*(G415-P415))</f>
        <v>6.73935601459512</v>
      </c>
      <c r="Y415" s="70" t="n">
        <f aca="false">R415+V415</f>
        <v>1.10561565299645</v>
      </c>
      <c r="Z415" s="70" t="n">
        <f aca="false">S415+W415</f>
        <v>-5.33027049740364</v>
      </c>
      <c r="AA415" s="70" t="n">
        <f aca="false">T415+X415-32.174</f>
        <v>-15.4736981233353</v>
      </c>
      <c r="AB415" s="0" t="n">
        <f aca="false">IF(($D415-height)*($D416-height)&lt;0,1,0)</f>
        <v>0</v>
      </c>
    </row>
    <row r="416" customFormat="false" ht="12.75" hidden="false" customHeight="false" outlineLevel="0" collapsed="false">
      <c r="A416" s="0" t="n">
        <f aca="false">A415+dt</f>
        <v>3.83999999999996</v>
      </c>
      <c r="B416" s="70" t="n">
        <f aca="false">B415+G415*dt+0.5*Y415*dt*dt</f>
        <v>14.3356034109651</v>
      </c>
      <c r="C416" s="70" t="n">
        <f aca="false">C415+H415*dt+0.5*Z415*dt*dt</f>
        <v>297.670297930399</v>
      </c>
      <c r="D416" s="70" t="n">
        <f aca="false">D415+I415*dt+0.5*AA415*dt*dt</f>
        <v>-70.6886832864487</v>
      </c>
      <c r="E416" s="1" t="n">
        <f aca="false">SQRT(B416^2+C416^2)</f>
        <v>298.01529456578</v>
      </c>
      <c r="F416" s="1" t="n">
        <f aca="false">ATAN2(C416,B416)*180/PI()</f>
        <v>2.7571963122897</v>
      </c>
      <c r="G416" s="69" t="n">
        <f aca="false">G415+Y415*dt</f>
        <v>6.81761900882155</v>
      </c>
      <c r="H416" s="69" t="n">
        <f aca="false">H415+Z415*dt</f>
        <v>65.8038803345798</v>
      </c>
      <c r="I416" s="69" t="n">
        <f aca="false">I415+AA415*dt</f>
        <v>-59.0993322436038</v>
      </c>
      <c r="J416" s="1" t="n">
        <f aca="false">SQRT(G416^2+H416^2+I416^2)</f>
        <v>88.7094226544002</v>
      </c>
      <c r="K416" s="1" t="n">
        <f aca="false">IF(D416&gt;=hwind,SQRT((G416-vxw)^2+(H416-vyw)^2+I416^2),J416)</f>
        <v>88.7094226544002</v>
      </c>
      <c r="L416" s="1" t="n">
        <f aca="false">J416/1.467</f>
        <v>60.469954092979</v>
      </c>
      <c r="M416" s="70" t="n">
        <f aca="false">cd0+cdspin*(spin/1000)*EXP(-A416/(tau*146.7/K416))</f>
        <v>0.354634150689466</v>
      </c>
      <c r="N416" s="71" t="n">
        <f aca="false">(romega/K416)*EXP(-A416/(tau*146.7/K416))</f>
        <v>0.263393854825678</v>
      </c>
      <c r="O416" s="71" t="n">
        <f aca="false">cl2_*N416/(cl0+cl1_*N416)</f>
        <v>0.246347927995266</v>
      </c>
      <c r="P416" s="71" t="n">
        <f aca="false">IF(D416&gt;=hwind,vxw,0)</f>
        <v>0</v>
      </c>
      <c r="Q416" s="71" t="n">
        <f aca="false">IF(D416&gt;=hwind,vyw,0)</f>
        <v>0</v>
      </c>
      <c r="R416" s="70" t="n">
        <f aca="false">-const*$M416*$K416*(G416-P416)</f>
        <v>-1.15293288020377</v>
      </c>
      <c r="S416" s="70" t="n">
        <f aca="false">-const*$M416*$K416*(H416-Q416)</f>
        <v>-11.1281456450652</v>
      </c>
      <c r="T416" s="70" t="n">
        <f aca="false">-const*$M416*$K416*I416</f>
        <v>9.99433427617066</v>
      </c>
      <c r="U416" s="72" t="n">
        <f aca="false">omega*EXP(-A416/tau)*30/PI()</f>
        <v>1843.35546351001</v>
      </c>
      <c r="V416" s="70" t="n">
        <f aca="false">const*($O416/omega)*K416*(wy*I416-wz*(H416-Q416))</f>
        <v>2.25111214255925</v>
      </c>
      <c r="W416" s="70" t="n">
        <f aca="false">const*($O416/omega)*K416*(wz*(G416-P416)-wx*I416)</f>
        <v>5.81655143353613</v>
      </c>
      <c r="X416" s="70" t="n">
        <f aca="false">const*($O416/omega)*K416*(wx*(H416-Q416)-wy*(G416-P416))</f>
        <v>6.73609775801699</v>
      </c>
      <c r="Y416" s="70" t="n">
        <f aca="false">R416+V416</f>
        <v>1.09817926235548</v>
      </c>
      <c r="Z416" s="70" t="n">
        <f aca="false">S416+W416</f>
        <v>-5.31159421152911</v>
      </c>
      <c r="AA416" s="70" t="n">
        <f aca="false">T416+X416-32.174</f>
        <v>-15.4435679658123</v>
      </c>
      <c r="AB416" s="0" t="n">
        <f aca="false">IF(($D416-height)*($D417-height)&lt;0,1,0)</f>
        <v>0</v>
      </c>
    </row>
    <row r="417" customFormat="false" ht="12.75" hidden="false" customHeight="false" outlineLevel="0" collapsed="false">
      <c r="A417" s="0" t="n">
        <f aca="false">A416+dt</f>
        <v>3.84999999999996</v>
      </c>
      <c r="B417" s="70" t="n">
        <f aca="false">B416+G416*dt+0.5*Y416*dt*dt</f>
        <v>14.4038345100164</v>
      </c>
      <c r="C417" s="70" t="n">
        <f aca="false">C416+H416*dt+0.5*Z416*dt*dt</f>
        <v>298.328071154034</v>
      </c>
      <c r="D417" s="70" t="n">
        <f aca="false">D416+I416*dt+0.5*AA416*dt*dt</f>
        <v>-71.280448787283</v>
      </c>
      <c r="E417" s="1" t="n">
        <f aca="false">SQRT(B417^2+C417^2)</f>
        <v>298.67559071186</v>
      </c>
      <c r="F417" s="1" t="n">
        <f aca="false">ATAN2(C417,B417)*180/PI()</f>
        <v>2.76420029390606</v>
      </c>
      <c r="G417" s="69" t="n">
        <f aca="false">G416+Y416*dt</f>
        <v>6.8286008014451</v>
      </c>
      <c r="H417" s="69" t="n">
        <f aca="false">H416+Z416*dt</f>
        <v>65.7507643924645</v>
      </c>
      <c r="I417" s="69" t="n">
        <f aca="false">I416+AA416*dt</f>
        <v>-59.2537679232619</v>
      </c>
      <c r="J417" s="1" t="n">
        <f aca="false">SQRT(G417^2+H417^2+I417^2)</f>
        <v>88.7738802813229</v>
      </c>
      <c r="K417" s="1" t="n">
        <f aca="false">IF(D417&gt;=hwind,SQRT((G417-vxw)^2+(H417-vyw)^2+I417^2),J417)</f>
        <v>88.7738802813229</v>
      </c>
      <c r="L417" s="1" t="n">
        <f aca="false">J417/1.467</f>
        <v>60.5138924889727</v>
      </c>
      <c r="M417" s="70" t="n">
        <f aca="false">cd0+cdspin*(spin/1000)*EXP(-A417/(tau*146.7/K417))</f>
        <v>0.354634109029259</v>
      </c>
      <c r="N417" s="71" t="n">
        <f aca="false">(romega/K417)*EXP(-A417/(tau*146.7/K417))</f>
        <v>0.263202404091956</v>
      </c>
      <c r="O417" s="71" t="n">
        <f aca="false">cl2_*N417/(cl0+cl1_*N417)</f>
        <v>0.246260720033582</v>
      </c>
      <c r="P417" s="71" t="n">
        <f aca="false">IF(D417&gt;=hwind,vxw,0)</f>
        <v>0</v>
      </c>
      <c r="Q417" s="71" t="n">
        <f aca="false">IF(D417&gt;=hwind,vyw,0)</f>
        <v>0</v>
      </c>
      <c r="R417" s="70" t="n">
        <f aca="false">-const*$M417*$K417*(G417-P417)</f>
        <v>-1.15562897212105</v>
      </c>
      <c r="S417" s="70" t="n">
        <f aca="false">-const*$M417*$K417*(H417-Q417)</f>
        <v>-11.1272412138892</v>
      </c>
      <c r="T417" s="70" t="n">
        <f aca="false">-const*$M417*$K417*I417</f>
        <v>10.0277308500692</v>
      </c>
      <c r="U417" s="72" t="n">
        <f aca="false">omega*EXP(-A417/tau)*30/PI()</f>
        <v>1843.35362015547</v>
      </c>
      <c r="V417" s="70" t="n">
        <f aca="false">const*($O417/omega)*K417*(wy*I417-wz*(H417-Q417))</f>
        <v>2.24639205270229</v>
      </c>
      <c r="W417" s="70" t="n">
        <f aca="false">const*($O417/omega)*K417*(wz*(G417-P417)-wx*I417)</f>
        <v>5.83426989740559</v>
      </c>
      <c r="X417" s="70" t="n">
        <f aca="false">const*($O417/omega)*K417*(wx*(H417-Q417)-wy*(G417-P417))</f>
        <v>6.73286162180391</v>
      </c>
      <c r="Y417" s="70" t="n">
        <f aca="false">R417+V417</f>
        <v>1.09076308058124</v>
      </c>
      <c r="Z417" s="70" t="n">
        <f aca="false">S417+W417</f>
        <v>-5.29297131648363</v>
      </c>
      <c r="AA417" s="70" t="n">
        <f aca="false">T417+X417-32.174</f>
        <v>-15.4134075281269</v>
      </c>
      <c r="AB417" s="0" t="n">
        <f aca="false">IF(($D417-height)*($D418-height)&lt;0,1,0)</f>
        <v>0</v>
      </c>
    </row>
    <row r="418" customFormat="false" ht="12.75" hidden="false" customHeight="false" outlineLevel="0" collapsed="false">
      <c r="A418" s="0" t="n">
        <f aca="false">A417+dt</f>
        <v>3.85999999999996</v>
      </c>
      <c r="B418" s="70" t="n">
        <f aca="false">B417+G417*dt+0.5*Y417*dt*dt</f>
        <v>14.4721750561849</v>
      </c>
      <c r="C418" s="70" t="n">
        <f aca="false">C417+H417*dt+0.5*Z417*dt*dt</f>
        <v>298.985314149393</v>
      </c>
      <c r="D418" s="70" t="n">
        <f aca="false">D417+I417*dt+0.5*AA417*dt*dt</f>
        <v>-71.873757136892</v>
      </c>
      <c r="E418" s="1" t="n">
        <f aca="false">SQRT(B418^2+C418^2)</f>
        <v>299.335366984705</v>
      </c>
      <c r="F418" s="1" t="n">
        <f aca="false">ATAN2(C418,B418)*180/PI()</f>
        <v>2.77119920725145</v>
      </c>
      <c r="G418" s="69" t="n">
        <f aca="false">G417+Y417*dt</f>
        <v>6.83950843225091</v>
      </c>
      <c r="H418" s="69" t="n">
        <f aca="false">H417+Z417*dt</f>
        <v>65.6978346792997</v>
      </c>
      <c r="I418" s="69" t="n">
        <f aca="false">I417+AA417*dt</f>
        <v>-59.4079019985432</v>
      </c>
      <c r="J418" s="1" t="n">
        <f aca="false">SQRT(G418^2+H418^2+I418^2)</f>
        <v>88.8385230460971</v>
      </c>
      <c r="K418" s="1" t="n">
        <f aca="false">IF(D418&gt;=hwind,SQRT((G418-vxw)^2+(H418-vyw)^2+I418^2),J418)</f>
        <v>88.8385230460971</v>
      </c>
      <c r="L418" s="1" t="n">
        <f aca="false">J418/1.467</f>
        <v>60.5579570866375</v>
      </c>
      <c r="M418" s="70" t="n">
        <f aca="false">cd0+cdspin*(spin/1000)*EXP(-A418/(tau*146.7/K418))</f>
        <v>0.354634067295551</v>
      </c>
      <c r="N418" s="71" t="n">
        <f aca="false">(romega/K418)*EXP(-A418/(tau*146.7/K418))</f>
        <v>0.26301068270691</v>
      </c>
      <c r="O418" s="71" t="n">
        <f aca="false">cl2_*N418/(cl0+cl1_*N418)</f>
        <v>0.246173323545085</v>
      </c>
      <c r="P418" s="71" t="n">
        <f aca="false">IF(D418&gt;=hwind,vxw,0)</f>
        <v>0</v>
      </c>
      <c r="Q418" s="71" t="n">
        <f aca="false">IF(D418&gt;=hwind,vyw,0)</f>
        <v>0</v>
      </c>
      <c r="R418" s="70" t="n">
        <f aca="false">-const*$M418*$K418*(G418-P418)</f>
        <v>-1.15831761614313</v>
      </c>
      <c r="S418" s="70" t="n">
        <f aca="false">-const*$M418*$K418*(H418-Q418)</f>
        <v>-11.1263784532607</v>
      </c>
      <c r="T418" s="70" t="n">
        <f aca="false">-const*$M418*$K418*I418</f>
        <v>10.0611352562322</v>
      </c>
      <c r="U418" s="72" t="n">
        <f aca="false">omega*EXP(-A418/tau)*30/PI()</f>
        <v>1843.35177680277</v>
      </c>
      <c r="V418" s="70" t="n">
        <f aca="false">const*($O418/omega)*K418*(wy*I418-wz*(H418-Q418))</f>
        <v>2.24168468248597</v>
      </c>
      <c r="W418" s="70" t="n">
        <f aca="false">const*($O418/omega)*K418*(wz*(G418-P418)-wx*I418)</f>
        <v>5.85197694102686</v>
      </c>
      <c r="X418" s="70" t="n">
        <f aca="false">const*($O418/omega)*K418*(wx*(H418-Q418)-wy*(G418-P418))</f>
        <v>6.72964742832983</v>
      </c>
      <c r="Y418" s="70" t="n">
        <f aca="false">R418+V418</f>
        <v>1.08336706634284</v>
      </c>
      <c r="Z418" s="70" t="n">
        <f aca="false">S418+W418</f>
        <v>-5.27440151223387</v>
      </c>
      <c r="AA418" s="70" t="n">
        <f aca="false">T418+X418-32.174</f>
        <v>-15.383217315438</v>
      </c>
      <c r="AB418" s="0" t="n">
        <f aca="false">IF(($D418-height)*($D419-height)&lt;0,1,0)</f>
        <v>0</v>
      </c>
    </row>
    <row r="419" customFormat="false" ht="12.75" hidden="false" customHeight="false" outlineLevel="0" collapsed="false">
      <c r="A419" s="0" t="n">
        <f aca="false">A418+dt</f>
        <v>3.86999999999996</v>
      </c>
      <c r="B419" s="70" t="n">
        <f aca="false">B418+G418*dt+0.5*Y418*dt*dt</f>
        <v>14.5406243088607</v>
      </c>
      <c r="C419" s="70" t="n">
        <f aca="false">C418+H418*dt+0.5*Z418*dt*dt</f>
        <v>299.64202877611</v>
      </c>
      <c r="D419" s="70" t="n">
        <f aca="false">D418+I418*dt+0.5*AA418*dt*dt</f>
        <v>-72.4686053177432</v>
      </c>
      <c r="E419" s="1" t="n">
        <f aca="false">SQRT(B419^2+C419^2)</f>
        <v>299.994625225778</v>
      </c>
      <c r="F419" s="1" t="n">
        <f aca="false">ATAN2(C419,B419)*180/PI()</f>
        <v>2.77819296375793</v>
      </c>
      <c r="G419" s="69" t="n">
        <f aca="false">G418+Y418*dt</f>
        <v>6.85034210291434</v>
      </c>
      <c r="H419" s="69" t="n">
        <f aca="false">H418+Z418*dt</f>
        <v>65.6450906641773</v>
      </c>
      <c r="I419" s="69" t="n">
        <f aca="false">I418+AA418*dt</f>
        <v>-59.5617341716976</v>
      </c>
      <c r="J419" s="1" t="n">
        <f aca="false">SQRT(G419^2+H419^2+I419^2)</f>
        <v>88.9033480403015</v>
      </c>
      <c r="K419" s="1" t="n">
        <f aca="false">IF(D419&gt;=hwind,SQRT((G419-vxw)^2+(H419-vyw)^2+I419^2),J419)</f>
        <v>88.9033480403015</v>
      </c>
      <c r="L419" s="1" t="n">
        <f aca="false">J419/1.467</f>
        <v>60.6021459034094</v>
      </c>
      <c r="M419" s="70" t="n">
        <f aca="false">cd0+cdspin*(spin/1000)*EXP(-A419/(tau*146.7/K419))</f>
        <v>0.354634025488554</v>
      </c>
      <c r="N419" s="71" t="n">
        <f aca="false">(romega/K419)*EXP(-A419/(tau*146.7/K419))</f>
        <v>0.262818701057661</v>
      </c>
      <c r="O419" s="71" t="n">
        <f aca="false">cl2_*N419/(cl0+cl1_*N419)</f>
        <v>0.246085742920183</v>
      </c>
      <c r="P419" s="71" t="n">
        <f aca="false">IF(D419&gt;=hwind,vxw,0)</f>
        <v>0</v>
      </c>
      <c r="Q419" s="71" t="n">
        <f aca="false">IF(D419&gt;=hwind,vyw,0)</f>
        <v>0</v>
      </c>
      <c r="R419" s="70" t="n">
        <f aca="false">-const*$M419*$K419*(G419-P419)</f>
        <v>-1.16099879260219</v>
      </c>
      <c r="S419" s="70" t="n">
        <f aca="false">-const*$M419*$K419*(H419-Q419)</f>
        <v>-11.1255569220328</v>
      </c>
      <c r="T419" s="70" t="n">
        <f aca="false">-const*$M419*$K419*I419</f>
        <v>10.0945471656393</v>
      </c>
      <c r="U419" s="72" t="n">
        <f aca="false">omega*EXP(-A419/tau)*30/PI()</f>
        <v>1843.34993345192</v>
      </c>
      <c r="V419" s="70" t="n">
        <f aca="false">const*($O419/omega)*K419*(wy*I419-wz*(H419-Q419))</f>
        <v>2.23698997190283</v>
      </c>
      <c r="W419" s="70" t="n">
        <f aca="false">const*($O419/omega)*K419*(wz*(G419-P419)-wx*I419)</f>
        <v>5.86967241939301</v>
      </c>
      <c r="X419" s="70" t="n">
        <f aca="false">const*($O419/omega)*K419*(wx*(H419-Q419)-wy*(G419-P419))</f>
        <v>6.72645500168753</v>
      </c>
      <c r="Y419" s="70" t="n">
        <f aca="false">R419+V419</f>
        <v>1.07599117930064</v>
      </c>
      <c r="Z419" s="70" t="n">
        <f aca="false">S419+W419</f>
        <v>-5.25588450263979</v>
      </c>
      <c r="AA419" s="70" t="n">
        <f aca="false">T419+X419-32.174</f>
        <v>-15.3529978326731</v>
      </c>
      <c r="AB419" s="0" t="n">
        <f aca="false">IF(($D419-height)*($D420-height)&lt;0,1,0)</f>
        <v>0</v>
      </c>
    </row>
    <row r="420" customFormat="false" ht="12.75" hidden="false" customHeight="false" outlineLevel="0" collapsed="false">
      <c r="A420" s="0" t="n">
        <f aca="false">A419+dt</f>
        <v>3.87999999999996</v>
      </c>
      <c r="B420" s="70" t="n">
        <f aca="false">B419+G419*dt+0.5*Y419*dt*dt</f>
        <v>14.6091815294488</v>
      </c>
      <c r="C420" s="70" t="n">
        <f aca="false">C419+H419*dt+0.5*Z419*dt*dt</f>
        <v>300.298216888527</v>
      </c>
      <c r="D420" s="70" t="n">
        <f aca="false">D419+I419*dt+0.5*AA419*dt*dt</f>
        <v>-73.0649903093518</v>
      </c>
      <c r="E420" s="1" t="n">
        <f aca="false">SQRT(B420^2+C420^2)</f>
        <v>300.653367270997</v>
      </c>
      <c r="F420" s="1" t="n">
        <f aca="false">ATAN2(C420,B420)*180/PI()</f>
        <v>2.78518147584299</v>
      </c>
      <c r="G420" s="69" t="n">
        <f aca="false">G419+Y419*dt</f>
        <v>6.86110201470735</v>
      </c>
      <c r="H420" s="69" t="n">
        <f aca="false">H419+Z419*dt</f>
        <v>65.5925318191509</v>
      </c>
      <c r="I420" s="69" t="n">
        <f aca="false">I419+AA419*dt</f>
        <v>-59.7152641500243</v>
      </c>
      <c r="J420" s="1" t="n">
        <f aca="false">SQRT(G420^2+H420^2+I420^2)</f>
        <v>88.9683523721201</v>
      </c>
      <c r="K420" s="1" t="n">
        <f aca="false">IF(D420&gt;=hwind,SQRT((G420-vxw)^2+(H420-vyw)^2+I420^2),J420)</f>
        <v>88.9683523721201</v>
      </c>
      <c r="L420" s="1" t="n">
        <f aca="false">J420/1.467</f>
        <v>60.6464569680437</v>
      </c>
      <c r="M420" s="70" t="n">
        <f aca="false">cd0+cdspin*(spin/1000)*EXP(-A420/(tau*146.7/K420))</f>
        <v>0.354633983608476</v>
      </c>
      <c r="N420" s="71" t="n">
        <f aca="false">(romega/K420)*EXP(-A420/(tau*146.7/K420))</f>
        <v>0.262626469430206</v>
      </c>
      <c r="O420" s="71" t="n">
        <f aca="false">cl2_*N420/(cl0+cl1_*N420)</f>
        <v>0.245997982516203</v>
      </c>
      <c r="P420" s="71" t="n">
        <f aca="false">IF(D420&gt;=hwind,vxw,0)</f>
        <v>0</v>
      </c>
      <c r="Q420" s="71" t="n">
        <f aca="false">IF(D420&gt;=hwind,vyw,0)</f>
        <v>0</v>
      </c>
      <c r="R420" s="70" t="n">
        <f aca="false">-const*$M420*$K420*(G420-P420)</f>
        <v>-1.16367248168353</v>
      </c>
      <c r="S420" s="70" t="n">
        <f aca="false">-const*$M420*$K420*(H420-Q420)</f>
        <v>-11.1247761829341</v>
      </c>
      <c r="T420" s="70" t="n">
        <f aca="false">-const*$M420*$K420*I420</f>
        <v>10.1279662478259</v>
      </c>
      <c r="U420" s="72" t="n">
        <f aca="false">omega*EXP(-A420/tau)*30/PI()</f>
        <v>1843.34809010291</v>
      </c>
      <c r="V420" s="70" t="n">
        <f aca="false">const*($O420/omega)*K420*(wy*I420-wz*(H420-Q420))</f>
        <v>2.23230786177283</v>
      </c>
      <c r="W420" s="70" t="n">
        <f aca="false">const*($O420/omega)*K420*(wz*(G420-P420)-wx*I420)</f>
        <v>5.88735618752012</v>
      </c>
      <c r="X420" s="70" t="n">
        <f aca="false">const*($O420/omega)*K420*(wx*(H420-Q420)-wy*(G420-P420))</f>
        <v>6.72328416767594</v>
      </c>
      <c r="Y420" s="70" t="n">
        <f aca="false">R420+V420</f>
        <v>1.0686353800893</v>
      </c>
      <c r="Z420" s="70" t="n">
        <f aca="false">S420+W420</f>
        <v>-5.23741999541399</v>
      </c>
      <c r="AA420" s="70" t="n">
        <f aca="false">T420+X420-32.174</f>
        <v>-15.3227495844981</v>
      </c>
      <c r="AB420" s="0" t="n">
        <f aca="false">IF(($D420-height)*($D421-height)&lt;0,1,0)</f>
        <v>0</v>
      </c>
    </row>
    <row r="421" customFormat="false" ht="12.75" hidden="false" customHeight="false" outlineLevel="0" collapsed="false">
      <c r="A421" s="0" t="n">
        <f aca="false">A420+dt</f>
        <v>3.88999999999996</v>
      </c>
      <c r="B421" s="70" t="n">
        <f aca="false">B420+G420*dt+0.5*Y420*dt*dt</f>
        <v>14.6778459813649</v>
      </c>
      <c r="C421" s="70" t="n">
        <f aca="false">C420+H420*dt+0.5*Z420*dt*dt</f>
        <v>300.953880335719</v>
      </c>
      <c r="D421" s="70" t="n">
        <f aca="false">D420+I420*dt+0.5*AA420*dt*dt</f>
        <v>-73.6629090883313</v>
      </c>
      <c r="E421" s="1" t="n">
        <f aca="false">SQRT(B421^2+C421^2)</f>
        <v>301.311594950773</v>
      </c>
      <c r="F421" s="1" t="n">
        <f aca="false">ATAN2(C421,B421)*180/PI()</f>
        <v>2.79216465689712</v>
      </c>
      <c r="G421" s="69" t="n">
        <f aca="false">G420+Y420*dt</f>
        <v>6.87178836850824</v>
      </c>
      <c r="H421" s="69" t="n">
        <f aca="false">H420+Z420*dt</f>
        <v>65.5401576191968</v>
      </c>
      <c r="I421" s="69" t="n">
        <f aca="false">I420+AA420*dt</f>
        <v>-59.8684916458693</v>
      </c>
      <c r="J421" s="1" t="n">
        <f aca="false">SQRT(G421^2+H421^2+I421^2)</f>
        <v>89.0335331663427</v>
      </c>
      <c r="K421" s="1" t="n">
        <f aca="false">IF(D421&gt;=hwind,SQRT((G421-vxw)^2+(H421-vyw)^2+I421^2),J421)</f>
        <v>89.0335331663427</v>
      </c>
      <c r="L421" s="1" t="n">
        <f aca="false">J421/1.467</f>
        <v>60.6908883206153</v>
      </c>
      <c r="M421" s="70" t="n">
        <f aca="false">cd0+cdspin*(spin/1000)*EXP(-A421/(tau*146.7/K421))</f>
        <v>0.354633941655533</v>
      </c>
      <c r="N421" s="71" t="n">
        <f aca="false">(romega/K421)*EXP(-A421/(tau*146.7/K421))</f>
        <v>0.262433998009667</v>
      </c>
      <c r="O421" s="71" t="n">
        <f aca="false">cl2_*N421/(cl0+cl1_*N421)</f>
        <v>0.245910046657419</v>
      </c>
      <c r="P421" s="71" t="n">
        <f aca="false">IF(D421&gt;=hwind,vxw,0)</f>
        <v>0</v>
      </c>
      <c r="Q421" s="71" t="n">
        <f aca="false">IF(D421&gt;=hwind,vyw,0)</f>
        <v>0</v>
      </c>
      <c r="R421" s="70" t="n">
        <f aca="false">-const*$M421*$K421*(G421-P421)</f>
        <v>-1.16633866343344</v>
      </c>
      <c r="S421" s="70" t="n">
        <f aca="false">-const*$M421*$K421*(H421-Q421)</f>
        <v>-11.1240358025439</v>
      </c>
      <c r="T421" s="70" t="n">
        <f aca="false">-const*$M421*$K421*I421</f>
        <v>10.1613921709259</v>
      </c>
      <c r="U421" s="72" t="n">
        <f aca="false">omega*EXP(-A421/tau)*30/PI()</f>
        <v>1843.34624675574</v>
      </c>
      <c r="V421" s="70" t="n">
        <f aca="false">const*($O421/omega)*K421*(wy*I421-wz*(H421-Q421))</f>
        <v>2.22763829373442</v>
      </c>
      <c r="W421" s="70" t="n">
        <f aca="false">const*($O421/omega)*K421*(wz*(G421-P421)-wx*I421)</f>
        <v>5.90502810046265</v>
      </c>
      <c r="X421" s="70" t="n">
        <f aca="false">const*($O421/omega)*K421*(wx*(H421-Q421)-wy*(G421-P421))</f>
        <v>6.72013475378738</v>
      </c>
      <c r="Y421" s="70" t="n">
        <f aca="false">R421+V421</f>
        <v>1.06129963030099</v>
      </c>
      <c r="Z421" s="70" t="n">
        <f aca="false">S421+W421</f>
        <v>-5.2190077020813</v>
      </c>
      <c r="AA421" s="70" t="n">
        <f aca="false">T421+X421-32.174</f>
        <v>-15.2924730752868</v>
      </c>
      <c r="AB421" s="0" t="n">
        <f aca="false">IF(($D421-height)*($D422-height)&lt;0,1,0)</f>
        <v>0</v>
      </c>
    </row>
    <row r="422" customFormat="false" ht="12.75" hidden="false" customHeight="false" outlineLevel="0" collapsed="false">
      <c r="A422" s="0" t="n">
        <f aca="false">A421+dt</f>
        <v>3.89999999999996</v>
      </c>
      <c r="B422" s="70" t="n">
        <f aca="false">B421+G421*dt+0.5*Y421*dt*dt</f>
        <v>14.7466169300315</v>
      </c>
      <c r="C422" s="70" t="n">
        <f aca="false">C421+H421*dt+0.5*Z421*dt*dt</f>
        <v>301.609020961525</v>
      </c>
      <c r="D422" s="70" t="n">
        <f aca="false">D421+I421*dt+0.5*AA421*dt*dt</f>
        <v>-74.2623586284438</v>
      </c>
      <c r="E422" s="1" t="n">
        <f aca="false">SQRT(B422^2+C422^2)</f>
        <v>301.969310090034</v>
      </c>
      <c r="F422" s="1" t="n">
        <f aca="false">ATAN2(C422,B422)*180/PI()</f>
        <v>2.79914242127172</v>
      </c>
      <c r="G422" s="69" t="n">
        <f aca="false">G421+Y421*dt</f>
        <v>6.88240136481125</v>
      </c>
      <c r="H422" s="69" t="n">
        <f aca="false">H421+Z421*dt</f>
        <v>65.487967542176</v>
      </c>
      <c r="I422" s="69" t="n">
        <f aca="false">I421+AA421*dt</f>
        <v>-60.0214163766221</v>
      </c>
      <c r="J422" s="1" t="n">
        <f aca="false">SQRT(G422^2+H422^2+I422^2)</f>
        <v>89.0988875643647</v>
      </c>
      <c r="K422" s="1" t="n">
        <f aca="false">IF(D422&gt;=hwind,SQRT((G422-vxw)^2+(H422-vyw)^2+I422^2),J422)</f>
        <v>89.0988875643647</v>
      </c>
      <c r="L422" s="1" t="n">
        <f aca="false">J422/1.467</f>
        <v>60.7354380125185</v>
      </c>
      <c r="M422" s="70" t="n">
        <f aca="false">cd0+cdspin*(spin/1000)*EXP(-A422/(tau*146.7/K422))</f>
        <v>0.354633899629939</v>
      </c>
      <c r="N422" s="71" t="n">
        <f aca="false">(romega/K422)*EXP(-A422/(tau*146.7/K422))</f>
        <v>0.26224129688056</v>
      </c>
      <c r="O422" s="71" t="n">
        <f aca="false">cl2_*N422/(cl0+cl1_*N422)</f>
        <v>0.245821939635078</v>
      </c>
      <c r="P422" s="71" t="n">
        <f aca="false">IF(D422&gt;=hwind,vxw,0)</f>
        <v>0</v>
      </c>
      <c r="Q422" s="71" t="n">
        <f aca="false">IF(D422&gt;=hwind,vyw,0)</f>
        <v>0</v>
      </c>
      <c r="R422" s="70" t="n">
        <f aca="false">-const*$M422*$K422*(G422-P422)</f>
        <v>-1.16899731776699</v>
      </c>
      <c r="S422" s="70" t="n">
        <f aca="false">-const*$M422*$K422*(H422-Q422)</f>
        <v>-11.1233353512673</v>
      </c>
      <c r="T422" s="70" t="n">
        <f aca="false">-const*$M422*$K422*I422</f>
        <v>10.1948246017138</v>
      </c>
      <c r="U422" s="72" t="n">
        <f aca="false">omega*EXP(-A422/tau)*30/PI()</f>
        <v>1843.34440341041</v>
      </c>
      <c r="V422" s="70" t="n">
        <f aca="false">const*($O422/omega)*K422*(wy*I422-wz*(H422-Q422))</f>
        <v>2.22298121023562</v>
      </c>
      <c r="W422" s="70" t="n">
        <f aca="false">const*($O422/omega)*K422*(wz*(G422-P422)-wx*I422)</f>
        <v>5.92268801332875</v>
      </c>
      <c r="X422" s="70" t="n">
        <f aca="false">const*($O422/omega)*K422*(wx*(H422-Q422)-wy*(G422-P422))</f>
        <v>6.71700658919493</v>
      </c>
      <c r="Y422" s="70" t="n">
        <f aca="false">R422+V422</f>
        <v>1.05398389246863</v>
      </c>
      <c r="Z422" s="70" t="n">
        <f aca="false">S422+W422</f>
        <v>-5.20064733793852</v>
      </c>
      <c r="AA422" s="70" t="n">
        <f aca="false">T422+X422-32.174</f>
        <v>-15.2621688090912</v>
      </c>
      <c r="AB422" s="0" t="n">
        <f aca="false">IF(($D422-height)*($D423-height)&lt;0,1,0)</f>
        <v>0</v>
      </c>
    </row>
    <row r="423" customFormat="false" ht="12.75" hidden="false" customHeight="false" outlineLevel="0" collapsed="false">
      <c r="A423" s="0" t="n">
        <f aca="false">A422+dt</f>
        <v>3.90999999999996</v>
      </c>
      <c r="B423" s="70" t="n">
        <f aca="false">B422+G422*dt+0.5*Y422*dt*dt</f>
        <v>14.8154936428742</v>
      </c>
      <c r="C423" s="70" t="n">
        <f aca="false">C422+H422*dt+0.5*Z422*dt*dt</f>
        <v>302.26364060458</v>
      </c>
      <c r="D423" s="70" t="n">
        <f aca="false">D422+I422*dt+0.5*AA422*dt*dt</f>
        <v>-74.8633359006504</v>
      </c>
      <c r="E423" s="1" t="n">
        <f aca="false">SQRT(B423^2+C423^2)</f>
        <v>302.626514508258</v>
      </c>
      <c r="F423" s="1" t="n">
        <f aca="false">ATAN2(C423,B423)*180/PI()</f>
        <v>2.80611468426712</v>
      </c>
      <c r="G423" s="69" t="n">
        <f aca="false">G422+Y422*dt</f>
        <v>6.89294120373594</v>
      </c>
      <c r="H423" s="69" t="n">
        <f aca="false">H422+Z422*dt</f>
        <v>65.4359610687966</v>
      </c>
      <c r="I423" s="69" t="n">
        <f aca="false">I422+AA422*dt</f>
        <v>-60.1740380647131</v>
      </c>
      <c r="J423" s="1" t="n">
        <f aca="false">SQRT(G423^2+H423^2+I423^2)</f>
        <v>89.1644127241848</v>
      </c>
      <c r="K423" s="1" t="n">
        <f aca="false">IF(D423&gt;=hwind,SQRT((G423-vxw)^2+(H423-vyw)^2+I423^2),J423)</f>
        <v>89.1644127241848</v>
      </c>
      <c r="L423" s="1" t="n">
        <f aca="false">J423/1.467</f>
        <v>60.7801041064654</v>
      </c>
      <c r="M423" s="70" t="n">
        <f aca="false">cd0+cdspin*(spin/1000)*EXP(-A423/(tau*146.7/K423))</f>
        <v>0.35463385753191</v>
      </c>
      <c r="N423" s="71" t="n">
        <f aca="false">(romega/K423)*EXP(-A423/(tau*146.7/K423))</f>
        <v>0.262048376027073</v>
      </c>
      <c r="O423" s="71" t="n">
        <f aca="false">cl2_*N423/(cl0+cl1_*N423)</f>
        <v>0.245733665707436</v>
      </c>
      <c r="P423" s="71" t="n">
        <f aca="false">IF(D423&gt;=hwind,vxw,0)</f>
        <v>0</v>
      </c>
      <c r="Q423" s="71" t="n">
        <f aca="false">IF(D423&gt;=hwind,vyw,0)</f>
        <v>0</v>
      </c>
      <c r="R423" s="70" t="n">
        <f aca="false">-const*$M423*$K423*(G423-P423)</f>
        <v>-1.17164842447576</v>
      </c>
      <c r="S423" s="70" t="n">
        <f aca="false">-const*$M423*$K423*(H423-Q423)</f>
        <v>-11.1226744033098</v>
      </c>
      <c r="T423" s="70" t="n">
        <f aca="false">-const*$M423*$K423*I423</f>
        <v>10.2282632056477</v>
      </c>
      <c r="U423" s="72" t="n">
        <f aca="false">omega*EXP(-A423/tau)*30/PI()</f>
        <v>1843.34256006693</v>
      </c>
      <c r="V423" s="70" t="n">
        <f aca="false">const*($O423/omega)*K423*(wy*I423-wz*(H423-Q423))</f>
        <v>2.21833655452516</v>
      </c>
      <c r="W423" s="70" t="n">
        <f aca="false">const*($O423/omega)*K423*(wz*(G423-P423)-wx*I423)</f>
        <v>5.94033578129536</v>
      </c>
      <c r="X423" s="70" t="n">
        <f aca="false">const*($O423/omega)*K423*(wx*(H423-Q423)-wy*(G423-P423))</f>
        <v>6.71389950473966</v>
      </c>
      <c r="Y423" s="70" t="n">
        <f aca="false">R423+V423</f>
        <v>1.0466881300494</v>
      </c>
      <c r="Z423" s="70" t="n">
        <f aca="false">S423+W423</f>
        <v>-5.18233862201439</v>
      </c>
      <c r="AA423" s="70" t="n">
        <f aca="false">T423+X423-32.174</f>
        <v>-15.2318372896126</v>
      </c>
      <c r="AB423" s="0" t="n">
        <f aca="false">IF(($D423-height)*($D424-height)&lt;0,1,0)</f>
        <v>0</v>
      </c>
    </row>
    <row r="424" customFormat="false" ht="12.75" hidden="false" customHeight="false" outlineLevel="0" collapsed="false">
      <c r="A424" s="0" t="n">
        <f aca="false">A423+dt</f>
        <v>3.91999999999996</v>
      </c>
      <c r="B424" s="70" t="n">
        <f aca="false">B423+G423*dt+0.5*Y423*dt*dt</f>
        <v>14.8844753893181</v>
      </c>
      <c r="C424" s="70" t="n">
        <f aca="false">C423+H423*dt+0.5*Z423*dt*dt</f>
        <v>302.917741098337</v>
      </c>
      <c r="D424" s="70" t="n">
        <f aca="false">D423+I423*dt+0.5*AA423*dt*dt</f>
        <v>-75.465837873162</v>
      </c>
      <c r="E424" s="1" t="n">
        <f aca="false">SQRT(B424^2+C424^2)</f>
        <v>303.283210019504</v>
      </c>
      <c r="F424" s="1" t="n">
        <f aca="false">ATAN2(C424,B424)*180/PI()</f>
        <v>2.81308136212085</v>
      </c>
      <c r="G424" s="69" t="n">
        <f aca="false">G423+Y423*dt</f>
        <v>6.90340808503643</v>
      </c>
      <c r="H424" s="69" t="n">
        <f aca="false">H423+Z423*dt</f>
        <v>65.3841376825765</v>
      </c>
      <c r="I424" s="69" t="n">
        <f aca="false">I423+AA423*dt</f>
        <v>-60.3263564376092</v>
      </c>
      <c r="J424" s="1" t="n">
        <f aca="false">SQRT(G424^2+H424^2+I424^2)</f>
        <v>89.230105820402</v>
      </c>
      <c r="K424" s="1" t="n">
        <f aca="false">IF(D424&gt;=hwind,SQRT((G424-vxw)^2+(H424-vyw)^2+I424^2),J424)</f>
        <v>89.230105820402</v>
      </c>
      <c r="L424" s="1" t="n">
        <f aca="false">J424/1.467</f>
        <v>60.8248846764839</v>
      </c>
      <c r="M424" s="70" t="n">
        <f aca="false">cd0+cdspin*(spin/1000)*EXP(-A424/(tau*146.7/K424))</f>
        <v>0.354633815361665</v>
      </c>
      <c r="N424" s="71" t="n">
        <f aca="false">(romega/K424)*EXP(-A424/(tau*146.7/K424))</f>
        <v>0.261855245333357</v>
      </c>
      <c r="O424" s="71" t="n">
        <f aca="false">cl2_*N424/(cl0+cl1_*N424)</f>
        <v>0.245645229099795</v>
      </c>
      <c r="P424" s="71" t="n">
        <f aca="false">IF(D424&gt;=hwind,vxw,0)</f>
        <v>0</v>
      </c>
      <c r="Q424" s="71" t="n">
        <f aca="false">IF(D424&gt;=hwind,vyw,0)</f>
        <v>0</v>
      </c>
      <c r="R424" s="70" t="n">
        <f aca="false">-const*$M424*$K424*(G424-P424)</f>
        <v>-1.17429196323544</v>
      </c>
      <c r="S424" s="70" t="n">
        <f aca="false">-const*$M424*$K424*(H424-Q424)</f>
        <v>-11.1220525366528</v>
      </c>
      <c r="T424" s="70" t="n">
        <f aca="false">-const*$M424*$K424*I424</f>
        <v>10.2617076469104</v>
      </c>
      <c r="U424" s="72" t="n">
        <f aca="false">omega*EXP(-A424/tau)*30/PI()</f>
        <v>1843.34071672529</v>
      </c>
      <c r="V424" s="70" t="n">
        <f aca="false">const*($O424/omega)*K424*(wy*I424-wz*(H424-Q424))</f>
        <v>2.21370427064367</v>
      </c>
      <c r="W424" s="70" t="n">
        <f aca="false">const*($O424/omega)*K424*(wz*(G424-P424)-wx*I424)</f>
        <v>5.95797125962305</v>
      </c>
      <c r="X424" s="70" t="n">
        <f aca="false">const*($O424/omega)*K424*(wx*(H424-Q424)-wy*(G424-P424))</f>
        <v>6.71081333291795</v>
      </c>
      <c r="Y424" s="70" t="n">
        <f aca="false">R424+V424</f>
        <v>1.03941230740823</v>
      </c>
      <c r="Z424" s="70" t="n">
        <f aca="false">S424+W424</f>
        <v>-5.16408127702979</v>
      </c>
      <c r="AA424" s="70" t="n">
        <f aca="false">T424+X424-32.174</f>
        <v>-15.2014790201717</v>
      </c>
      <c r="AB424" s="0" t="n">
        <f aca="false">IF(($D424-height)*($D425-height)&lt;0,1,0)</f>
        <v>0</v>
      </c>
    </row>
    <row r="425" customFormat="false" ht="12.75" hidden="false" customHeight="false" outlineLevel="0" collapsed="false">
      <c r="A425" s="0" t="n">
        <f aca="false">A424+dt</f>
        <v>3.92999999999996</v>
      </c>
      <c r="B425" s="70" t="n">
        <f aca="false">B424+G424*dt+0.5*Y424*dt*dt</f>
        <v>14.9535614407838</v>
      </c>
      <c r="C425" s="70" t="n">
        <f aca="false">C424+H424*dt+0.5*Z424*dt*dt</f>
        <v>303.571324271099</v>
      </c>
      <c r="D425" s="70" t="n">
        <f aca="false">D424+I424*dt+0.5*AA424*dt*dt</f>
        <v>-76.0698615114891</v>
      </c>
      <c r="E425" s="1" t="n">
        <f aca="false">SQRT(B425^2+C425^2)</f>
        <v>303.939398432438</v>
      </c>
      <c r="F425" s="1" t="n">
        <f aca="false">ATAN2(C425,B425)*180/PI()</f>
        <v>2.82004237199606</v>
      </c>
      <c r="G425" s="69" t="n">
        <f aca="false">G424+Y424*dt</f>
        <v>6.91380220811052</v>
      </c>
      <c r="H425" s="69" t="n">
        <f aca="false">H424+Z424*dt</f>
        <v>65.3324968698062</v>
      </c>
      <c r="I425" s="69" t="n">
        <f aca="false">I424+AA424*dt</f>
        <v>-60.4783712278109</v>
      </c>
      <c r="J425" s="1" t="n">
        <f aca="false">SQRT(G425^2+H425^2+I425^2)</f>
        <v>89.2959640442109</v>
      </c>
      <c r="K425" s="1" t="n">
        <f aca="false">IF(D425&gt;=hwind,SQRT((G425-vxw)^2+(H425-vyw)^2+I425^2),J425)</f>
        <v>89.2959640442109</v>
      </c>
      <c r="L425" s="1" t="n">
        <f aca="false">J425/1.467</f>
        <v>60.8697778079147</v>
      </c>
      <c r="M425" s="70" t="n">
        <f aca="false">cd0+cdspin*(spin/1000)*EXP(-A425/(tau*146.7/K425))</f>
        <v>0.354633773119425</v>
      </c>
      <c r="N425" s="71" t="n">
        <f aca="false">(romega/K425)*EXP(-A425/(tau*146.7/K425))</f>
        <v>0.261661914583832</v>
      </c>
      <c r="O425" s="71" t="n">
        <f aca="false">cl2_*N425/(cl0+cl1_*N425)</f>
        <v>0.245556634004541</v>
      </c>
      <c r="P425" s="71" t="n">
        <f aca="false">IF(D425&gt;=hwind,vxw,0)</f>
        <v>0</v>
      </c>
      <c r="Q425" s="71" t="n">
        <f aca="false">IF(D425&gt;=hwind,vyw,0)</f>
        <v>0</v>
      </c>
      <c r="R425" s="70" t="n">
        <f aca="false">-const*$M425*$K425*(G425-P425)</f>
        <v>-1.17692791361331</v>
      </c>
      <c r="S425" s="70" t="n">
        <f aca="false">-const*$M425*$K425*(H425-Q425)</f>
        <v>-11.121469333029</v>
      </c>
      <c r="T425" s="70" t="n">
        <f aca="false">-const*$M425*$K425*I425</f>
        <v>10.2951575884511</v>
      </c>
      <c r="U425" s="72" t="n">
        <f aca="false">omega*EXP(-A425/tau)*30/PI()</f>
        <v>1843.3388733855</v>
      </c>
      <c r="V425" s="70" t="n">
        <f aca="false">const*($O425/omega)*K425*(wy*I425-wz*(H425-Q425))</f>
        <v>2.20908430341485</v>
      </c>
      <c r="W425" s="70" t="n">
        <f aca="false">const*($O425/omega)*K425*(wz*(G425-P425)-wx*I425)</f>
        <v>5.97559430367088</v>
      </c>
      <c r="X425" s="70" t="n">
        <f aca="false">const*($O425/omega)*K425*(wx*(H425-Q425)-wy*(G425-P425))</f>
        <v>6.7077479078688</v>
      </c>
      <c r="Y425" s="70" t="n">
        <f aca="false">R425+V425</f>
        <v>1.03215638980154</v>
      </c>
      <c r="Z425" s="70" t="n">
        <f aca="false">S425+W425</f>
        <v>-5.14587502935807</v>
      </c>
      <c r="AA425" s="70" t="n">
        <f aca="false">T425+X425-32.174</f>
        <v>-15.1710945036802</v>
      </c>
      <c r="AB425" s="0" t="n">
        <f aca="false">IF(($D425-height)*($D426-height)&lt;0,1,0)</f>
        <v>0</v>
      </c>
    </row>
    <row r="426" customFormat="false" ht="12.75" hidden="false" customHeight="false" outlineLevel="0" collapsed="false">
      <c r="A426" s="0" t="n">
        <f aca="false">A425+dt</f>
        <v>3.93999999999996</v>
      </c>
      <c r="B426" s="70" t="n">
        <f aca="false">B425+G425*dt+0.5*Y425*dt*dt</f>
        <v>15.0227510706844</v>
      </c>
      <c r="C426" s="70" t="n">
        <f aca="false">C425+H425*dt+0.5*Z425*dt*dt</f>
        <v>304.224391946046</v>
      </c>
      <c r="D426" s="70" t="n">
        <f aca="false">D425+I425*dt+0.5*AA425*dt*dt</f>
        <v>-76.6754037784924</v>
      </c>
      <c r="E426" s="1" t="n">
        <f aca="false">SQRT(B426^2+C426^2)</f>
        <v>304.595081550364</v>
      </c>
      <c r="F426" s="1" t="n">
        <f aca="false">ATAN2(C426,B426)*180/PI()</f>
        <v>2.82699763197023</v>
      </c>
      <c r="G426" s="69" t="n">
        <f aca="false">G425+Y425*dt</f>
        <v>6.92412377200853</v>
      </c>
      <c r="H426" s="69" t="n">
        <f aca="false">H425+Z425*dt</f>
        <v>65.2810381195126</v>
      </c>
      <c r="I426" s="69" t="n">
        <f aca="false">I425+AA425*dt</f>
        <v>-60.6300821728477</v>
      </c>
      <c r="J426" s="1" t="n">
        <f aca="false">SQRT(G426^2+H426^2+I426^2)</f>
        <v>89.3619846033961</v>
      </c>
      <c r="K426" s="1" t="n">
        <f aca="false">IF(D426&gt;=hwind,SQRT((G426-vxw)^2+(H426-vyw)^2+I426^2),J426)</f>
        <v>89.3619846033961</v>
      </c>
      <c r="L426" s="1" t="n">
        <f aca="false">J426/1.467</f>
        <v>60.9147815974071</v>
      </c>
      <c r="M426" s="70" t="n">
        <f aca="false">cd0+cdspin*(spin/1000)*EXP(-A426/(tau*146.7/K426))</f>
        <v>0.354633730805412</v>
      </c>
      <c r="N426" s="71" t="n">
        <f aca="false">(romega/K426)*EXP(-A426/(tau*146.7/K426))</f>
        <v>0.261468393463501</v>
      </c>
      <c r="O426" s="71" t="n">
        <f aca="false">cl2_*N426/(cl0+cl1_*N426)</f>
        <v>0.245467884581189</v>
      </c>
      <c r="P426" s="71" t="n">
        <f aca="false">IF(D426&gt;=hwind,vxw,0)</f>
        <v>0</v>
      </c>
      <c r="Q426" s="71" t="n">
        <f aca="false">IF(D426&gt;=hwind,vyw,0)</f>
        <v>0</v>
      </c>
      <c r="R426" s="70" t="n">
        <f aca="false">-const*$M426*$K426*(G426-P426)</f>
        <v>-1.17955625507565</v>
      </c>
      <c r="S426" s="70" t="n">
        <f aca="false">-const*$M426*$K426*(H426-Q426)</f>
        <v>-11.1209243778966</v>
      </c>
      <c r="T426" s="70" t="n">
        <f aca="false">-const*$M426*$K426*I426</f>
        <v>10.328612692027</v>
      </c>
      <c r="U426" s="72" t="n">
        <f aca="false">omega*EXP(-A426/tau)*30/PI()</f>
        <v>1843.33703004755</v>
      </c>
      <c r="V426" s="70" t="n">
        <f aca="false">const*($O426/omega)*K426*(wy*I426-wz*(H426-Q426))</f>
        <v>2.20447659843668</v>
      </c>
      <c r="W426" s="70" t="n">
        <f aca="false">const*($O426/omega)*K426*(wz*(G426-P426)-wx*I426)</f>
        <v>5.99320476891089</v>
      </c>
      <c r="X426" s="70" t="n">
        <f aca="false">const*($O426/omega)*K426*(wx*(H426-Q426)-wy*(G426-P426))</f>
        <v>6.70470306536112</v>
      </c>
      <c r="Y426" s="70" t="n">
        <f aca="false">R426+V426</f>
        <v>1.02492034336104</v>
      </c>
      <c r="Z426" s="70" t="n">
        <f aca="false">S426+W426</f>
        <v>-5.12771960898569</v>
      </c>
      <c r="AA426" s="70" t="n">
        <f aca="false">T426+X426-32.174</f>
        <v>-15.1406842426119</v>
      </c>
      <c r="AB426" s="0" t="n">
        <f aca="false">IF(($D426-height)*($D427-height)&lt;0,1,0)</f>
        <v>0</v>
      </c>
    </row>
    <row r="427" customFormat="false" ht="12.75" hidden="false" customHeight="false" outlineLevel="0" collapsed="false">
      <c r="A427" s="0" t="n">
        <f aca="false">A426+dt</f>
        <v>3.94999999999996</v>
      </c>
      <c r="B427" s="70" t="n">
        <f aca="false">B426+G426*dt+0.5*Y426*dt*dt</f>
        <v>15.0920435544217</v>
      </c>
      <c r="C427" s="70" t="n">
        <f aca="false">C426+H426*dt+0.5*Z426*dt*dt</f>
        <v>304.87694594126</v>
      </c>
      <c r="D427" s="70" t="n">
        <f aca="false">D426+I426*dt+0.5*AA426*dt*dt</f>
        <v>-77.282461634433</v>
      </c>
      <c r="E427" s="1" t="n">
        <f aca="false">SQRT(B427^2+C427^2)</f>
        <v>305.250261171254</v>
      </c>
      <c r="F427" s="1" t="n">
        <f aca="false">ATAN2(C427,B427)*180/PI()</f>
        <v>2.83394706102399</v>
      </c>
      <c r="G427" s="69" t="n">
        <f aca="false">G426+Y426*dt</f>
        <v>6.93437297544214</v>
      </c>
      <c r="H427" s="69" t="n">
        <f aca="false">H426+Z426*dt</f>
        <v>65.2297609234227</v>
      </c>
      <c r="I427" s="69" t="n">
        <f aca="false">I426+AA426*dt</f>
        <v>-60.7814890152738</v>
      </c>
      <c r="J427" s="1" t="n">
        <f aca="false">SQRT(G427^2+H427^2+I427^2)</f>
        <v>89.4281647223249</v>
      </c>
      <c r="K427" s="1" t="n">
        <f aca="false">IF(D427&gt;=hwind,SQRT((G427-vxw)^2+(H427-vyw)^2+I427^2),J427)</f>
        <v>89.4281647223249</v>
      </c>
      <c r="L427" s="1" t="n">
        <f aca="false">J427/1.467</f>
        <v>60.9598941529141</v>
      </c>
      <c r="M427" s="70" t="n">
        <f aca="false">cd0+cdspin*(spin/1000)*EXP(-A427/(tau*146.7/K427))</f>
        <v>0.354633688419849</v>
      </c>
      <c r="N427" s="71" t="n">
        <f aca="false">(romega/K427)*EXP(-A427/(tau*146.7/K427))</f>
        <v>0.26127469155828</v>
      </c>
      <c r="O427" s="71" t="n">
        <f aca="false">cl2_*N427/(cl0+cl1_*N427)</f>
        <v>0.245378984956433</v>
      </c>
      <c r="P427" s="71" t="n">
        <f aca="false">IF(D427&gt;=hwind,vxw,0)</f>
        <v>0</v>
      </c>
      <c r="Q427" s="71" t="n">
        <f aca="false">IF(D427&gt;=hwind,vyw,0)</f>
        <v>0</v>
      </c>
      <c r="R427" s="70" t="n">
        <f aca="false">-const*$M427*$K427*(G427-P427)</f>
        <v>-1.18217696699508</v>
      </c>
      <c r="S427" s="70" t="n">
        <f aca="false">-const*$M427*$K427*(H427-Q427)</f>
        <v>-11.1204172604156</v>
      </c>
      <c r="T427" s="70" t="n">
        <f aca="false">-const*$M427*$K427*I427</f>
        <v>10.3620726182441</v>
      </c>
      <c r="U427" s="72" t="n">
        <f aca="false">omega*EXP(-A427/tau)*30/PI()</f>
        <v>1843.33518671144</v>
      </c>
      <c r="V427" s="70" t="n">
        <f aca="false">const*($O427/omega)*K427*(wy*I427-wz*(H427-Q427))</f>
        <v>2.19988110207272</v>
      </c>
      <c r="W427" s="70" t="n">
        <f aca="false">const*($O427/omega)*K427*(wz*(G427-P427)-wx*I427)</f>
        <v>6.01080251094256</v>
      </c>
      <c r="X427" s="70" t="n">
        <f aca="false">const*($O427/omega)*K427*(wx*(H427-Q427)-wy*(G427-P427))</f>
        <v>6.70167864278104</v>
      </c>
      <c r="Y427" s="70" t="n">
        <f aca="false">R427+V427</f>
        <v>1.01770413507765</v>
      </c>
      <c r="Z427" s="70" t="n">
        <f aca="false">S427+W427</f>
        <v>-5.109614749473</v>
      </c>
      <c r="AA427" s="70" t="n">
        <f aca="false">T427+X427-32.174</f>
        <v>-15.1102487389748</v>
      </c>
      <c r="AB427" s="0" t="n">
        <f aca="false">IF(($D427-height)*($D428-height)&lt;0,1,0)</f>
        <v>0</v>
      </c>
    </row>
    <row r="428" customFormat="false" ht="12.75" hidden="false" customHeight="false" outlineLevel="0" collapsed="false">
      <c r="A428" s="0" t="n">
        <f aca="false">A427+dt</f>
        <v>3.95999999999996</v>
      </c>
      <c r="B428" s="70" t="n">
        <f aca="false">B427+G427*dt+0.5*Y427*dt*dt</f>
        <v>15.1614381693829</v>
      </c>
      <c r="C428" s="70" t="n">
        <f aca="false">C427+H427*dt+0.5*Z427*dt*dt</f>
        <v>305.528988069757</v>
      </c>
      <c r="D428" s="70" t="n">
        <f aca="false">D427+I427*dt+0.5*AA427*dt*dt</f>
        <v>-77.8910320370227</v>
      </c>
      <c r="E428" s="1" t="n">
        <f aca="false">SQRT(B428^2+C428^2)</f>
        <v>305.904939087773</v>
      </c>
      <c r="F428" s="1" t="n">
        <f aca="false">ATAN2(C428,B428)*180/PI()</f>
        <v>2.84089057903015</v>
      </c>
      <c r="G428" s="69" t="n">
        <f aca="false">G427+Y427*dt</f>
        <v>6.94455001679292</v>
      </c>
      <c r="H428" s="69" t="n">
        <f aca="false">H427+Z427*dt</f>
        <v>65.178664775928</v>
      </c>
      <c r="I428" s="69" t="n">
        <f aca="false">I427+AA427*dt</f>
        <v>-60.9325915026636</v>
      </c>
      <c r="J428" s="1" t="n">
        <f aca="false">SQRT(G428^2+H428^2+I428^2)</f>
        <v>89.4945016419389</v>
      </c>
      <c r="K428" s="1" t="n">
        <f aca="false">IF(D428&gt;=hwind,SQRT((G428-vxw)^2+(H428-vyw)^2+I428^2),J428)</f>
        <v>89.4945016419389</v>
      </c>
      <c r="L428" s="1" t="n">
        <f aca="false">J428/1.467</f>
        <v>61.005113593687</v>
      </c>
      <c r="M428" s="70" t="n">
        <f aca="false">cd0+cdspin*(spin/1000)*EXP(-A428/(tau*146.7/K428))</f>
        <v>0.354633645962963</v>
      </c>
      <c r="N428" s="71" t="n">
        <f aca="false">(romega/K428)*EXP(-A428/(tau*146.7/K428))</f>
        <v>0.261080818355336</v>
      </c>
      <c r="O428" s="71" t="n">
        <f aca="false">cl2_*N428/(cl0+cl1_*N428)</f>
        <v>0.245289939224193</v>
      </c>
      <c r="P428" s="71" t="n">
        <f aca="false">IF(D428&gt;=hwind,vxw,0)</f>
        <v>0</v>
      </c>
      <c r="Q428" s="71" t="n">
        <f aca="false">IF(D428&gt;=hwind,vyw,0)</f>
        <v>0</v>
      </c>
      <c r="R428" s="70" t="n">
        <f aca="false">-const*$M428*$K428*(G428-P428)</f>
        <v>-1.18479002865775</v>
      </c>
      <c r="S428" s="70" t="n">
        <f aca="false">-const*$M428*$K428*(H428-Q428)</f>
        <v>-11.1199475734223</v>
      </c>
      <c r="T428" s="70" t="n">
        <f aca="false">-const*$M428*$K428*I428</f>
        <v>10.3955370265979</v>
      </c>
      <c r="U428" s="72" t="n">
        <f aca="false">omega*EXP(-A428/tau)*30/PI()</f>
        <v>1843.33334337717</v>
      </c>
      <c r="V428" s="70" t="n">
        <f aca="false">const*($O428/omega)*K428*(wy*I428-wz*(H428-Q428))</f>
        <v>2.19529776144338</v>
      </c>
      <c r="W428" s="70" t="n">
        <f aca="false">const*($O428/omega)*K428*(wz*(G428-P428)-wx*I428)</f>
        <v>6.02838738550701</v>
      </c>
      <c r="X428" s="70" t="n">
        <f aca="false">const*($O428/omega)*K428*(wx*(H428-Q428)-wy*(G428-P428))</f>
        <v>6.69867447911926</v>
      </c>
      <c r="Y428" s="70" t="n">
        <f aca="false">R428+V428</f>
        <v>1.01050773278562</v>
      </c>
      <c r="Z428" s="70" t="n">
        <f aca="false">S428+W428</f>
        <v>-5.09156018791524</v>
      </c>
      <c r="AA428" s="70" t="n">
        <f aca="false">T428+X428-32.174</f>
        <v>-15.0797884942828</v>
      </c>
      <c r="AB428" s="0" t="n">
        <f aca="false">IF(($D428-height)*($D429-height)&lt;0,1,0)</f>
        <v>0</v>
      </c>
    </row>
    <row r="429" customFormat="false" ht="12.75" hidden="false" customHeight="false" outlineLevel="0" collapsed="false">
      <c r="A429" s="0" t="n">
        <f aca="false">A428+dt</f>
        <v>3.96999999999996</v>
      </c>
      <c r="B429" s="70" t="n">
        <f aca="false">B428+G428*dt+0.5*Y428*dt*dt</f>
        <v>15.2309341949374</v>
      </c>
      <c r="C429" s="70" t="n">
        <f aca="false">C428+H428*dt+0.5*Z428*dt*dt</f>
        <v>306.180520139507</v>
      </c>
      <c r="D429" s="70" t="n">
        <f aca="false">D428+I428*dt+0.5*AA428*dt*dt</f>
        <v>-78.5011119414741</v>
      </c>
      <c r="E429" s="1" t="n">
        <f aca="false">SQRT(B429^2+C429^2)</f>
        <v>306.559117087308</v>
      </c>
      <c r="F429" s="1" t="n">
        <f aca="false">ATAN2(C429,B429)*180/PI()</f>
        <v>2.84782810674297</v>
      </c>
      <c r="G429" s="69" t="n">
        <f aca="false">G428+Y428*dt</f>
        <v>6.95465509412077</v>
      </c>
      <c r="H429" s="69" t="n">
        <f aca="false">H428+Z428*dt</f>
        <v>65.1277491740488</v>
      </c>
      <c r="I429" s="69" t="n">
        <f aca="false">I428+AA428*dt</f>
        <v>-61.0833893876064</v>
      </c>
      <c r="J429" s="1" t="n">
        <f aca="false">SQRT(G429^2+H429^2+I429^2)</f>
        <v>89.5609926197446</v>
      </c>
      <c r="K429" s="1" t="n">
        <f aca="false">IF(D429&gt;=hwind,SQRT((G429-vxw)^2+(H429-vyw)^2+I429^2),J429)</f>
        <v>89.5609926197446</v>
      </c>
      <c r="L429" s="1" t="n">
        <f aca="false">J429/1.467</f>
        <v>61.050438050269</v>
      </c>
      <c r="M429" s="70" t="n">
        <f aca="false">cd0+cdspin*(spin/1000)*EXP(-A429/(tau*146.7/K429))</f>
        <v>0.354633603434979</v>
      </c>
      <c r="N429" s="71" t="n">
        <f aca="false">(romega/K429)*EXP(-A429/(tau*146.7/K429))</f>
        <v>0.260886783243434</v>
      </c>
      <c r="O429" s="71" t="n">
        <f aca="false">cl2_*N429/(cl0+cl1_*N429)</f>
        <v>0.245200751445676</v>
      </c>
      <c r="P429" s="71" t="n">
        <f aca="false">IF(D429&gt;=hwind,vxw,0)</f>
        <v>0</v>
      </c>
      <c r="Q429" s="71" t="n">
        <f aca="false">IF(D429&gt;=hwind,vyw,0)</f>
        <v>0</v>
      </c>
      <c r="R429" s="70" t="n">
        <f aca="false">-const*$M429*$K429*(G429-P429)</f>
        <v>-1.18739541927049</v>
      </c>
      <c r="S429" s="70" t="n">
        <f aca="false">-const*$M429*$K429*(H429-Q429)</f>
        <v>-11.1195149134049</v>
      </c>
      <c r="T429" s="70" t="n">
        <f aca="false">-const*$M429*$K429*I429</f>
        <v>10.4290055755136</v>
      </c>
      <c r="U429" s="72" t="n">
        <f aca="false">omega*EXP(-A429/tau)*30/PI()</f>
        <v>1843.33150004475</v>
      </c>
      <c r="V429" s="70" t="n">
        <f aca="false">const*($O429/omega)*K429*(wy*I429-wz*(H429-Q429))</f>
        <v>2.19072652441725</v>
      </c>
      <c r="W429" s="70" t="n">
        <f aca="false">const*($O429/omega)*K429*(wz*(G429-P429)-wx*I429)</f>
        <v>6.0459592485011</v>
      </c>
      <c r="X429" s="70" t="n">
        <f aca="false">const*($O429/omega)*K429*(wx*(H429-Q429)-wy*(G429-P429))</f>
        <v>6.69569041495834</v>
      </c>
      <c r="Y429" s="70" t="n">
        <f aca="false">R429+V429</f>
        <v>1.00333110514675</v>
      </c>
      <c r="Z429" s="70" t="n">
        <f aca="false">S429+W429</f>
        <v>-5.07355566490381</v>
      </c>
      <c r="AA429" s="70" t="n">
        <f aca="false">T429+X429-32.174</f>
        <v>-15.049304009528</v>
      </c>
      <c r="AB429" s="0" t="n">
        <f aca="false">IF(($D429-height)*($D430-height)&lt;0,1,0)</f>
        <v>0</v>
      </c>
    </row>
    <row r="430" customFormat="false" ht="12.75" hidden="false" customHeight="false" outlineLevel="0" collapsed="false">
      <c r="A430" s="0" t="n">
        <f aca="false">A429+dt</f>
        <v>3.97999999999996</v>
      </c>
      <c r="B430" s="70" t="n">
        <f aca="false">B429+G429*dt+0.5*Y429*dt*dt</f>
        <v>15.3005309124339</v>
      </c>
      <c r="C430" s="70" t="n">
        <f aca="false">C429+H429*dt+0.5*Z429*dt*dt</f>
        <v>306.831543953464</v>
      </c>
      <c r="D430" s="70" t="n">
        <f aca="false">D429+I429*dt+0.5*AA429*dt*dt</f>
        <v>-79.1126983005506</v>
      </c>
      <c r="E430" s="1" t="n">
        <f aca="false">SQRT(B430^2+C430^2)</f>
        <v>307.212796951997</v>
      </c>
      <c r="F430" s="1" t="n">
        <f aca="false">ATAN2(C430,B430)*180/PI()</f>
        <v>2.85475956578749</v>
      </c>
      <c r="G430" s="69" t="n">
        <f aca="false">G429+Y429*dt</f>
        <v>6.96468840517224</v>
      </c>
      <c r="H430" s="69" t="n">
        <f aca="false">H429+Z429*dt</f>
        <v>65.0770136173998</v>
      </c>
      <c r="I430" s="69" t="n">
        <f aca="false">I429+AA429*dt</f>
        <v>-61.2338824277017</v>
      </c>
      <c r="J430" s="1" t="n">
        <f aca="false">SQRT(G430^2+H430^2+I430^2)</f>
        <v>89.6276349298026</v>
      </c>
      <c r="K430" s="1" t="n">
        <f aca="false">IF(D430&gt;=hwind,SQRT((G430-vxw)^2+(H430-vyw)^2+I430^2),J430)</f>
        <v>89.6276349298026</v>
      </c>
      <c r="L430" s="1" t="n">
        <f aca="false">J430/1.467</f>
        <v>61.0958656644871</v>
      </c>
      <c r="M430" s="70" t="n">
        <f aca="false">cd0+cdspin*(spin/1000)*EXP(-A430/(tau*146.7/K430))</f>
        <v>0.354633560836127</v>
      </c>
      <c r="N430" s="71" t="n">
        <f aca="false">(romega/K430)*EXP(-A430/(tau*146.7/K430))</f>
        <v>0.260692595513304</v>
      </c>
      <c r="O430" s="71" t="n">
        <f aca="false">cl2_*N430/(cl0+cl1_*N430)</f>
        <v>0.245111425649424</v>
      </c>
      <c r="P430" s="71" t="n">
        <f aca="false">IF(D430&gt;=hwind,vxw,0)</f>
        <v>0</v>
      </c>
      <c r="Q430" s="71" t="n">
        <f aca="false">IF(D430&gt;=hwind,vyw,0)</f>
        <v>0</v>
      </c>
      <c r="R430" s="70" t="n">
        <f aca="false">-const*$M430*$K430*(G430-P430)</f>
        <v>-1.18999311796781</v>
      </c>
      <c r="S430" s="70" t="n">
        <f aca="false">-const*$M430*$K430*(H430-Q430)</f>
        <v>-11.1191188804789</v>
      </c>
      <c r="T430" s="70" t="n">
        <f aca="false">-const*$M430*$K430*I430</f>
        <v>10.4624779223864</v>
      </c>
      <c r="U430" s="72" t="n">
        <f aca="false">omega*EXP(-A430/tau)*30/PI()</f>
        <v>1843.32965671417</v>
      </c>
      <c r="V430" s="70" t="n">
        <f aca="false">const*($O430/omega)*K430*(wy*I430-wz*(H430-Q430))</f>
        <v>2.18616733960248</v>
      </c>
      <c r="W430" s="70" t="n">
        <f aca="false">const*($O430/omega)*K430*(wz*(G430-P430)-wx*I430)</f>
        <v>6.06351795599127</v>
      </c>
      <c r="X430" s="70" t="n">
        <f aca="false">const*($O430/omega)*K430*(wx*(H430-Q430)-wy*(G430-P430))</f>
        <v>6.69272629246007</v>
      </c>
      <c r="Y430" s="70" t="n">
        <f aca="false">R430+V430</f>
        <v>0.996174221634668</v>
      </c>
      <c r="Z430" s="70" t="n">
        <f aca="false">S430+W430</f>
        <v>-5.05560092448766</v>
      </c>
      <c r="AA430" s="70" t="n">
        <f aca="false">T430+X430-32.174</f>
        <v>-15.0187957851535</v>
      </c>
      <c r="AB430" s="0" t="n">
        <f aca="false">IF(($D430-height)*($D431-height)&lt;0,1,0)</f>
        <v>0</v>
      </c>
    </row>
    <row r="431" customFormat="false" ht="12.75" hidden="false" customHeight="false" outlineLevel="0" collapsed="false">
      <c r="A431" s="0" t="n">
        <f aca="false">A430+dt</f>
        <v>3.98999999999996</v>
      </c>
      <c r="B431" s="70" t="n">
        <f aca="false">B430+G430*dt+0.5*Y430*dt*dt</f>
        <v>15.3702276051967</v>
      </c>
      <c r="C431" s="70" t="n">
        <f aca="false">C430+H430*dt+0.5*Z430*dt*dt</f>
        <v>307.482061309592</v>
      </c>
      <c r="D431" s="70" t="n">
        <f aca="false">D430+I430*dt+0.5*AA430*dt*dt</f>
        <v>-79.7257880646169</v>
      </c>
      <c r="E431" s="1" t="n">
        <f aca="false">SQRT(B431^2+C431^2)</f>
        <v>307.865980458756</v>
      </c>
      <c r="F431" s="1" t="n">
        <f aca="false">ATAN2(C431,B431)*180/PI()</f>
        <v>2.86168487864919</v>
      </c>
      <c r="G431" s="69" t="n">
        <f aca="false">G430+Y430*dt</f>
        <v>6.97465014738859</v>
      </c>
      <c r="H431" s="69" t="n">
        <f aca="false">H430+Z430*dt</f>
        <v>65.0264576081549</v>
      </c>
      <c r="I431" s="69" t="n">
        <f aca="false">I430+AA430*dt</f>
        <v>-61.3840703855532</v>
      </c>
      <c r="J431" s="1" t="n">
        <f aca="false">SQRT(G431^2+H431^2+I431^2)</f>
        <v>89.6944258627156</v>
      </c>
      <c r="K431" s="1" t="n">
        <f aca="false">IF(D431&gt;=hwind,SQRT((G431-vxw)^2+(H431-vyw)^2+I431^2),J431)</f>
        <v>89.6944258627156</v>
      </c>
      <c r="L431" s="1" t="n">
        <f aca="false">J431/1.467</f>
        <v>61.1413945894449</v>
      </c>
      <c r="M431" s="70" t="n">
        <f aca="false">cd0+cdspin*(spin/1000)*EXP(-A431/(tau*146.7/K431))</f>
        <v>0.354633518166637</v>
      </c>
      <c r="N431" s="71" t="n">
        <f aca="false">(romega/K431)*EXP(-A431/(tau*146.7/K431))</f>
        <v>0.260498264358006</v>
      </c>
      <c r="O431" s="71" t="n">
        <f aca="false">cl2_*N431/(cl0+cl1_*N431)</f>
        <v>0.245021965831385</v>
      </c>
      <c r="P431" s="71" t="n">
        <f aca="false">IF(D431&gt;=hwind,vxw,0)</f>
        <v>0</v>
      </c>
      <c r="Q431" s="71" t="n">
        <f aca="false">IF(D431&gt;=hwind,vyw,0)</f>
        <v>0</v>
      </c>
      <c r="R431" s="70" t="n">
        <f aca="false">-const*$M431*$K431*(G431-P431)</f>
        <v>-1.19258310381885</v>
      </c>
      <c r="S431" s="70" t="n">
        <f aca="false">-const*$M431*$K431*(H431-Q431)</f>
        <v>-11.1187590783623</v>
      </c>
      <c r="T431" s="70" t="n">
        <f aca="false">-const*$M431*$K431*I431</f>
        <v>10.4959537236211</v>
      </c>
      <c r="U431" s="72" t="n">
        <f aca="false">omega*EXP(-A431/tau)*30/PI()</f>
        <v>1843.32781338544</v>
      </c>
      <c r="V431" s="70" t="n">
        <f aca="false">const*($O431/omega)*K431*(wy*I431-wz*(H431-Q431))</f>
        <v>2.1816201563382</v>
      </c>
      <c r="W431" s="70" t="n">
        <f aca="false">const*($O431/omega)*K431*(wz*(G431-P431)-wx*I431)</f>
        <v>6.08106336422732</v>
      </c>
      <c r="X431" s="70" t="n">
        <f aca="false">const*($O431/omega)*K431*(wx*(H431-Q431)-wy*(G431-P431))</f>
        <v>6.68978195535283</v>
      </c>
      <c r="Y431" s="70" t="n">
        <f aca="false">R431+V431</f>
        <v>0.989037052519351</v>
      </c>
      <c r="Z431" s="70" t="n">
        <f aca="false">S431+W431</f>
        <v>-5.03769571413501</v>
      </c>
      <c r="AA431" s="70" t="n">
        <f aca="false">T431+X431-32.174</f>
        <v>-14.9882643210261</v>
      </c>
      <c r="AB431" s="0" t="n">
        <f aca="false">IF(($D431-height)*($D432-height)&lt;0,1,0)</f>
        <v>0</v>
      </c>
    </row>
    <row r="432" customFormat="false" ht="12.75" hidden="false" customHeight="false" outlineLevel="0" collapsed="false">
      <c r="A432" s="0" t="n">
        <f aca="false">A431+dt</f>
        <v>3.99999999999996</v>
      </c>
      <c r="B432" s="70" t="n">
        <f aca="false">B431+G431*dt+0.5*Y431*dt*dt</f>
        <v>15.4400235585232</v>
      </c>
      <c r="C432" s="70" t="n">
        <f aca="false">C431+H431*dt+0.5*Z431*dt*dt</f>
        <v>308.132074000888</v>
      </c>
      <c r="D432" s="70" t="n">
        <f aca="false">D431+I431*dt+0.5*AA431*dt*dt</f>
        <v>-80.3403781816885</v>
      </c>
      <c r="E432" s="1" t="n">
        <f aca="false">SQRT(B432^2+C432^2)</f>
        <v>308.518669379304</v>
      </c>
      <c r="F432" s="1" t="n">
        <f aca="false">ATAN2(C432,B432)*180/PI()</f>
        <v>2.86860396866372</v>
      </c>
      <c r="G432" s="69" t="n">
        <f aca="false">G431+Y431*dt</f>
        <v>6.98454051791378</v>
      </c>
      <c r="H432" s="69" t="n">
        <f aca="false">H431+Z431*dt</f>
        <v>64.9760806510136</v>
      </c>
      <c r="I432" s="69" t="n">
        <f aca="false">I431+AA431*dt</f>
        <v>-61.5339530287635</v>
      </c>
      <c r="J432" s="1" t="n">
        <f aca="false">SQRT(G432^2+H432^2+I432^2)</f>
        <v>89.7613627256152</v>
      </c>
      <c r="K432" s="1" t="n">
        <f aca="false">IF(D432&gt;=hwind,SQRT((G432-vxw)^2+(H432-vyw)^2+I432^2),J432)</f>
        <v>89.7613627256152</v>
      </c>
      <c r="L432" s="1" t="n">
        <f aca="false">J432/1.467</f>
        <v>61.1870229895128</v>
      </c>
      <c r="M432" s="70" t="n">
        <f aca="false">cd0+cdspin*(spin/1000)*EXP(-A432/(tau*146.7/K432))</f>
        <v>0.354633475426741</v>
      </c>
      <c r="N432" s="71" t="n">
        <f aca="false">(romega/K432)*EXP(-A432/(tau*146.7/K432))</f>
        <v>0.260303798873314</v>
      </c>
      <c r="O432" s="71" t="n">
        <f aca="false">cl2_*N432/(cl0+cl1_*N432)</f>
        <v>0.244932375954971</v>
      </c>
      <c r="P432" s="71" t="n">
        <f aca="false">IF(D432&gt;=hwind,vxw,0)</f>
        <v>0</v>
      </c>
      <c r="Q432" s="71" t="n">
        <f aca="false">IF(D432&gt;=hwind,vyw,0)</f>
        <v>0</v>
      </c>
      <c r="R432" s="70" t="n">
        <f aca="false">-const*$M432*$K432*(G432-P432)</f>
        <v>-1.19516535583421</v>
      </c>
      <c r="S432" s="70" t="n">
        <f aca="false">-const*$M432*$K432*(H432-Q432)</f>
        <v>-11.1184351143512</v>
      </c>
      <c r="T432" s="70" t="n">
        <f aca="false">-const*$M432*$K432*I432</f>
        <v>10.5294326346716</v>
      </c>
      <c r="U432" s="72" t="n">
        <f aca="false">omega*EXP(-A432/tau)*30/PI()</f>
        <v>1843.32597005854</v>
      </c>
      <c r="V432" s="70" t="n">
        <f aca="false">const*($O432/omega)*K432*(wy*I432-wz*(H432-Q432))</f>
        <v>2.17708492468592</v>
      </c>
      <c r="W432" s="70" t="n">
        <f aca="false">const*($O432/omega)*K432*(wz*(G432-P432)-wx*I432)</f>
        <v>6.09859532965593</v>
      </c>
      <c r="X432" s="70" t="n">
        <f aca="false">const*($O432/omega)*K432*(wx*(H432-Q432)-wy*(G432-P432))</f>
        <v>6.68685724891897</v>
      </c>
      <c r="Y432" s="70" t="n">
        <f aca="false">R432+V432</f>
        <v>0.981919568851713</v>
      </c>
      <c r="Z432" s="70" t="n">
        <f aca="false">S432+W432</f>
        <v>-5.01983978469522</v>
      </c>
      <c r="AA432" s="70" t="n">
        <f aca="false">T432+X432-32.174</f>
        <v>-14.9577101164094</v>
      </c>
      <c r="AB432" s="0" t="n">
        <f aca="false">IF(($D432-height)*($D433-height)&lt;0,1,0)</f>
        <v>0</v>
      </c>
    </row>
    <row r="433" customFormat="false" ht="12.75" hidden="false" customHeight="false" outlineLevel="0" collapsed="false">
      <c r="A433" s="0" t="n">
        <f aca="false">A432+dt</f>
        <v>4.00999999999996</v>
      </c>
      <c r="B433" s="70" t="n">
        <f aca="false">B432+G432*dt+0.5*Y432*dt*dt</f>
        <v>15.5099180596808</v>
      </c>
      <c r="C433" s="70" t="n">
        <f aca="false">C432+H432*dt+0.5*Z432*dt*dt</f>
        <v>308.781583815409</v>
      </c>
      <c r="D433" s="70" t="n">
        <f aca="false">D432+I432*dt+0.5*AA432*dt*dt</f>
        <v>-80.9564655974819</v>
      </c>
      <c r="E433" s="1" t="n">
        <f aca="false">SQRT(B433^2+C433^2)</f>
        <v>309.170865480191</v>
      </c>
      <c r="F433" s="1" t="n">
        <f aca="false">ATAN2(C433,B433)*180/PI()</f>
        <v>2.87551676000684</v>
      </c>
      <c r="G433" s="69" t="n">
        <f aca="false">G432+Y432*dt</f>
        <v>6.9943597136023</v>
      </c>
      <c r="H433" s="69" t="n">
        <f aca="false">H432+Z432*dt</f>
        <v>64.9258822531666</v>
      </c>
      <c r="I433" s="69" t="n">
        <f aca="false">I432+AA432*dt</f>
        <v>-61.6835301299276</v>
      </c>
      <c r="J433" s="1" t="n">
        <f aca="false">SQRT(G433^2+H433^2+I433^2)</f>
        <v>89.8284428421477</v>
      </c>
      <c r="K433" s="1" t="n">
        <f aca="false">IF(D433&gt;=hwind,SQRT((G433-vxw)^2+(H433-vyw)^2+I433^2),J433)</f>
        <v>89.8284428421477</v>
      </c>
      <c r="L433" s="1" t="n">
        <f aca="false">J433/1.467</f>
        <v>61.2327490403188</v>
      </c>
      <c r="M433" s="70" t="n">
        <f aca="false">cd0+cdspin*(spin/1000)*EXP(-A433/(tau*146.7/K433))</f>
        <v>0.354633432616672</v>
      </c>
      <c r="N433" s="71" t="n">
        <f aca="false">(romega/K433)*EXP(-A433/(tau*146.7/K433))</f>
        <v>0.260109208058108</v>
      </c>
      <c r="O433" s="71" t="n">
        <f aca="false">cl2_*N433/(cl0+cl1_*N433)</f>
        <v>0.244842659951128</v>
      </c>
      <c r="P433" s="71" t="n">
        <f aca="false">IF(D433&gt;=hwind,vxw,0)</f>
        <v>0</v>
      </c>
      <c r="Q433" s="71" t="n">
        <f aca="false">IF(D433&gt;=hwind,vyw,0)</f>
        <v>0</v>
      </c>
      <c r="R433" s="70" t="n">
        <f aca="false">-const*$M433*$K433*(G433-P433)</f>
        <v>-1.19773985297273</v>
      </c>
      <c r="S433" s="70" t="n">
        <f aca="false">-const*$M433*$K433*(H433-Q433)</f>
        <v>-11.1181465992949</v>
      </c>
      <c r="T433" s="70" t="n">
        <f aca="false">-const*$M433*$K433*I433</f>
        <v>10.5629143100802</v>
      </c>
      <c r="U433" s="72" t="n">
        <f aca="false">omega*EXP(-A433/tau)*30/PI()</f>
        <v>1843.3241267335</v>
      </c>
      <c r="V433" s="70" t="n">
        <f aca="false">const*($O433/omega)*K433*(wy*I433-wz*(H433-Q433))</f>
        <v>2.17256159542107</v>
      </c>
      <c r="W433" s="70" t="n">
        <f aca="false">const*($O433/omega)*K433*(wz*(G433-P433)-wx*I433)</f>
        <v>6.11611370893403</v>
      </c>
      <c r="X433" s="70" t="n">
        <f aca="false">const*($O433/omega)*K433*(wx*(H433-Q433)-wy*(G433-P433))</f>
        <v>6.68395201998219</v>
      </c>
      <c r="Y433" s="70" t="n">
        <f aca="false">R433+V433</f>
        <v>0.97482174244834</v>
      </c>
      <c r="Z433" s="70" t="n">
        <f aca="false">S433+W433</f>
        <v>-5.00203289036087</v>
      </c>
      <c r="AA433" s="70" t="n">
        <f aca="false">T433+X433-32.174</f>
        <v>-14.9271336699376</v>
      </c>
      <c r="AB433" s="0" t="n">
        <f aca="false">IF(($D433-height)*($D434-height)&lt;0,1,0)</f>
        <v>0</v>
      </c>
    </row>
    <row r="434" customFormat="false" ht="12.75" hidden="false" customHeight="false" outlineLevel="0" collapsed="false">
      <c r="A434" s="0" t="n">
        <f aca="false">A433+dt</f>
        <v>4.01999999999996</v>
      </c>
      <c r="B434" s="70" t="n">
        <f aca="false">B433+G433*dt+0.5*Y433*dt*dt</f>
        <v>15.5799103979039</v>
      </c>
      <c r="C434" s="70" t="n">
        <f aca="false">C433+H433*dt+0.5*Z433*dt*dt</f>
        <v>309.430592536296</v>
      </c>
      <c r="D434" s="70" t="n">
        <f aca="false">D433+I433*dt+0.5*AA433*dt*dt</f>
        <v>-81.5740472554647</v>
      </c>
      <c r="E434" s="1" t="n">
        <f aca="false">SQRT(B434^2+C434^2)</f>
        <v>309.822570522824</v>
      </c>
      <c r="F434" s="1" t="n">
        <f aca="false">ATAN2(C434,B434)*180/PI()</f>
        <v>2.88242317768451</v>
      </c>
      <c r="G434" s="69" t="n">
        <f aca="false">G433+Y433*dt</f>
        <v>7.00410793102678</v>
      </c>
      <c r="H434" s="69" t="n">
        <f aca="false">H433+Z433*dt</f>
        <v>64.875861924263</v>
      </c>
      <c r="I434" s="69" t="n">
        <f aca="false">I433+AA433*dt</f>
        <v>-61.8328014666269</v>
      </c>
      <c r="J434" s="1" t="n">
        <f aca="false">SQRT(G434^2+H434^2+I434^2)</f>
        <v>89.8956635524585</v>
      </c>
      <c r="K434" s="1" t="n">
        <f aca="false">IF(D434&gt;=hwind,SQRT((G434-vxw)^2+(H434-vyw)^2+I434^2),J434)</f>
        <v>89.8956635524585</v>
      </c>
      <c r="L434" s="1" t="n">
        <f aca="false">J434/1.467</f>
        <v>61.2785709287379</v>
      </c>
      <c r="M434" s="70" t="n">
        <f aca="false">cd0+cdspin*(spin/1000)*EXP(-A434/(tau*146.7/K434))</f>
        <v>0.354633389736666</v>
      </c>
      <c r="N434" s="71" t="n">
        <f aca="false">(romega/K434)*EXP(-A434/(tau*146.7/K434))</f>
        <v>0.259914500814773</v>
      </c>
      <c r="O434" s="71" t="n">
        <f aca="false">cl2_*N434/(cl0+cl1_*N434)</f>
        <v>0.244752821718406</v>
      </c>
      <c r="P434" s="71" t="n">
        <f aca="false">IF(D434&gt;=hwind,vxw,0)</f>
        <v>0</v>
      </c>
      <c r="Q434" s="71" t="n">
        <f aca="false">IF(D434&gt;=hwind,vyw,0)</f>
        <v>0</v>
      </c>
      <c r="R434" s="70" t="n">
        <f aca="false">-const*$M434*$K434*(G434-P434)</f>
        <v>-1.20030657414811</v>
      </c>
      <c r="S434" s="70" t="n">
        <f aca="false">-const*$M434*$K434*(H434-Q434)</f>
        <v>-11.1178931475721</v>
      </c>
      <c r="T434" s="70" t="n">
        <f aca="false">-const*$M434*$K434*I434</f>
        <v>10.5963984035162</v>
      </c>
      <c r="U434" s="72" t="n">
        <f aca="false">omega*EXP(-A434/tau)*30/PI()</f>
        <v>1843.32228341029</v>
      </c>
      <c r="V434" s="70" t="n">
        <f aca="false">const*($O434/omega)*K434*(wy*I434-wz*(H434-Q434))</f>
        <v>2.16805012002447</v>
      </c>
      <c r="W434" s="70" t="n">
        <f aca="false">const*($O434/omega)*K434*(wz*(G434-P434)-wx*I434)</f>
        <v>6.13361835894202</v>
      </c>
      <c r="X434" s="70" t="n">
        <f aca="false">const*($O434/omega)*K434*(wx*(H434-Q434)-wy*(G434-P434))</f>
        <v>6.68106611689496</v>
      </c>
      <c r="Y434" s="70" t="n">
        <f aca="false">R434+V434</f>
        <v>0.967743545876354</v>
      </c>
      <c r="Z434" s="70" t="n">
        <f aca="false">S434+W434</f>
        <v>-4.9842747886301</v>
      </c>
      <c r="AA434" s="70" t="n">
        <f aca="false">T434+X434-32.174</f>
        <v>-14.8965354795888</v>
      </c>
      <c r="AB434" s="0" t="n">
        <f aca="false">IF(($D434-height)*($D435-height)&lt;0,1,0)</f>
        <v>0</v>
      </c>
    </row>
    <row r="435" customFormat="false" ht="12.75" hidden="false" customHeight="false" outlineLevel="0" collapsed="false">
      <c r="A435" s="0" t="n">
        <f aca="false">A434+dt</f>
        <v>4.02999999999996</v>
      </c>
      <c r="B435" s="70" t="n">
        <f aca="false">B434+G434*dt+0.5*Y434*dt*dt</f>
        <v>15.6499998643915</v>
      </c>
      <c r="C435" s="70" t="n">
        <f aca="false">C434+H434*dt+0.5*Z434*dt*dt</f>
        <v>310.079101941799</v>
      </c>
      <c r="D435" s="70" t="n">
        <f aca="false">D434+I434*dt+0.5*AA434*dt*dt</f>
        <v>-82.1931200969049</v>
      </c>
      <c r="E435" s="1" t="n">
        <f aca="false">SQRT(B435^2+C435^2)</f>
        <v>310.473786263491</v>
      </c>
      <c r="F435" s="1" t="n">
        <f aca="false">ATAN2(C435,B435)*180/PI()</f>
        <v>2.88932314752315</v>
      </c>
      <c r="G435" s="69" t="n">
        <f aca="false">G434+Y434*dt</f>
        <v>7.01378536648555</v>
      </c>
      <c r="H435" s="69" t="n">
        <f aca="false">H434+Z434*dt</f>
        <v>64.8260191763767</v>
      </c>
      <c r="I435" s="69" t="n">
        <f aca="false">I434+AA434*dt</f>
        <v>-61.9817668214228</v>
      </c>
      <c r="J435" s="1" t="n">
        <f aca="false">SQRT(G435^2+H435^2+I435^2)</f>
        <v>89.9630222131755</v>
      </c>
      <c r="K435" s="1" t="n">
        <f aca="false">IF(D435&gt;=hwind,SQRT((G435-vxw)^2+(H435-vyw)^2+I435^2),J435)</f>
        <v>89.9630222131755</v>
      </c>
      <c r="L435" s="1" t="n">
        <f aca="false">J435/1.467</f>
        <v>61.3244868528804</v>
      </c>
      <c r="M435" s="70" t="n">
        <f aca="false">cd0+cdspin*(spin/1000)*EXP(-A435/(tau*146.7/K435))</f>
        <v>0.354633346786957</v>
      </c>
      <c r="N435" s="71" t="n">
        <f aca="false">(romega/K435)*EXP(-A435/(tau*146.7/K435))</f>
        <v>0.259719685949608</v>
      </c>
      <c r="O435" s="71" t="n">
        <f aca="false">cl2_*N435/(cl0+cl1_*N435)</f>
        <v>0.244662865123031</v>
      </c>
      <c r="P435" s="71" t="n">
        <f aca="false">IF(D435&gt;=hwind,vxw,0)</f>
        <v>0</v>
      </c>
      <c r="Q435" s="71" t="n">
        <f aca="false">IF(D435&gt;=hwind,vyw,0)</f>
        <v>0</v>
      </c>
      <c r="R435" s="70" t="n">
        <f aca="false">-const*$M435*$K435*(G435-P435)</f>
        <v>-1.20286549823551</v>
      </c>
      <c r="S435" s="70" t="n">
        <f aca="false">-const*$M435*$K435*(H435-Q435)</f>
        <v>-11.117674377066</v>
      </c>
      <c r="T435" s="70" t="n">
        <f aca="false">-const*$M435*$K435*I435</f>
        <v>10.6298845678145</v>
      </c>
      <c r="U435" s="72" t="n">
        <f aca="false">omega*EXP(-A435/tau)*30/PI()</f>
        <v>1843.32044008893</v>
      </c>
      <c r="V435" s="70" t="n">
        <f aca="false">const*($O435/omega)*K435*(wy*I435-wz*(H435-Q435))</f>
        <v>2.16355045067392</v>
      </c>
      <c r="W435" s="70" t="n">
        <f aca="false">const*($O435/omega)*K435*(wz*(G435-P435)-wx*I435)</f>
        <v>6.15110913679681</v>
      </c>
      <c r="X435" s="70" t="n">
        <f aca="false">const*($O435/omega)*K435*(wx*(H435-Q435)-wy*(G435-P435))</f>
        <v>6.67819938952596</v>
      </c>
      <c r="Y435" s="70" t="n">
        <f aca="false">R435+V435</f>
        <v>0.960684952438417</v>
      </c>
      <c r="Z435" s="70" t="n">
        <f aca="false">S435+W435</f>
        <v>-4.96656524026919</v>
      </c>
      <c r="AA435" s="70" t="n">
        <f aca="false">T435+X435-32.174</f>
        <v>-14.8659160426596</v>
      </c>
      <c r="AB435" s="0" t="n">
        <f aca="false">IF(($D435-height)*($D436-height)&lt;0,1,0)</f>
        <v>0</v>
      </c>
    </row>
    <row r="436" customFormat="false" ht="12.75" hidden="false" customHeight="false" outlineLevel="0" collapsed="false">
      <c r="A436" s="0" t="n">
        <f aca="false">A435+dt</f>
        <v>4.03999999999996</v>
      </c>
      <c r="B436" s="70" t="n">
        <f aca="false">B435+G435*dt+0.5*Y435*dt*dt</f>
        <v>15.720185752304</v>
      </c>
      <c r="C436" s="70" t="n">
        <f aca="false">C435+H435*dt+0.5*Z435*dt*dt</f>
        <v>310.727113805301</v>
      </c>
      <c r="D436" s="70" t="n">
        <f aca="false">D435+I435*dt+0.5*AA435*dt*dt</f>
        <v>-82.8136810609213</v>
      </c>
      <c r="E436" s="1" t="n">
        <f aca="false">SQRT(B436^2+C436^2)</f>
        <v>311.124514453393</v>
      </c>
      <c r="F436" s="1" t="n">
        <f aca="false">ATAN2(C436,B436)*180/PI()</f>
        <v>2.89621659616012</v>
      </c>
      <c r="G436" s="69" t="n">
        <f aca="false">G435+Y435*dt</f>
        <v>7.02339221600993</v>
      </c>
      <c r="H436" s="69" t="n">
        <f aca="false">H435+Z435*dt</f>
        <v>64.776353523974</v>
      </c>
      <c r="I436" s="69" t="n">
        <f aca="false">I435+AA435*dt</f>
        <v>-62.1304259818494</v>
      </c>
      <c r="J436" s="1" t="n">
        <f aca="false">SQRT(G436^2+H436^2+I436^2)</f>
        <v>90.0305161973919</v>
      </c>
      <c r="K436" s="1" t="n">
        <f aca="false">IF(D436&gt;=hwind,SQRT((G436-vxw)^2+(H436-vyw)^2+I436^2),J436)</f>
        <v>90.0305161973919</v>
      </c>
      <c r="L436" s="1" t="n">
        <f aca="false">J436/1.467</f>
        <v>61.3704950220803</v>
      </c>
      <c r="M436" s="70" t="n">
        <f aca="false">cd0+cdspin*(spin/1000)*EXP(-A436/(tau*146.7/K436))</f>
        <v>0.354633303767785</v>
      </c>
      <c r="N436" s="71" t="n">
        <f aca="false">(romega/K436)*EXP(-A436/(tau*146.7/K436))</f>
        <v>0.259524772173245</v>
      </c>
      <c r="O436" s="71" t="n">
        <f aca="false">cl2_*N436/(cl0+cl1_*N436)</f>
        <v>0.244572793998984</v>
      </c>
      <c r="P436" s="71" t="n">
        <f aca="false">IF(D436&gt;=hwind,vxw,0)</f>
        <v>0</v>
      </c>
      <c r="Q436" s="71" t="n">
        <f aca="false">IF(D436&gt;=hwind,vyw,0)</f>
        <v>0</v>
      </c>
      <c r="R436" s="70" t="n">
        <f aca="false">-const*$M436*$K436*(G436-P436)</f>
        <v>-1.20541660407797</v>
      </c>
      <c r="S436" s="70" t="n">
        <f aca="false">-const*$M436*$K436*(H436-Q436)</f>
        <v>-11.11748990914</v>
      </c>
      <c r="T436" s="70" t="n">
        <f aca="false">-const*$M436*$K436*I436</f>
        <v>10.6633724550138</v>
      </c>
      <c r="U436" s="72" t="n">
        <f aca="false">omega*EXP(-A436/tau)*30/PI()</f>
        <v>1843.31859676941</v>
      </c>
      <c r="V436" s="70" t="n">
        <f aca="false">const*($O436/omega)*K436*(wy*I436-wz*(H436-Q436))</f>
        <v>2.15906254023582</v>
      </c>
      <c r="W436" s="70" t="n">
        <f aca="false">const*($O436/omega)*K436*(wz*(G436-P436)-wx*I436)</f>
        <v>6.16858589986467</v>
      </c>
      <c r="X436" s="70" t="n">
        <f aca="false">const*($O436/omega)*K436*(wx*(H436-Q436)-wy*(G436-P436))</f>
        <v>6.67535168924751</v>
      </c>
      <c r="Y436" s="70" t="n">
        <f aca="false">R436+V436</f>
        <v>0.953645936157849</v>
      </c>
      <c r="Z436" s="70" t="n">
        <f aca="false">S436+W436</f>
        <v>-4.94890400927533</v>
      </c>
      <c r="AA436" s="70" t="n">
        <f aca="false">T436+X436-32.174</f>
        <v>-14.8352758557387</v>
      </c>
      <c r="AB436" s="0" t="n">
        <f aca="false">IF(($D436-height)*($D437-height)&lt;0,1,0)</f>
        <v>0</v>
      </c>
    </row>
    <row r="437" customFormat="false" ht="12.75" hidden="false" customHeight="false" outlineLevel="0" collapsed="false">
      <c r="A437" s="0" t="n">
        <f aca="false">A436+dt</f>
        <v>4.04999999999996</v>
      </c>
      <c r="B437" s="70" t="n">
        <f aca="false">B436+G436*dt+0.5*Y436*dt*dt</f>
        <v>15.7904673567609</v>
      </c>
      <c r="C437" s="70" t="n">
        <f aca="false">C436+H436*dt+0.5*Z436*dt*dt</f>
        <v>311.37462989534</v>
      </c>
      <c r="D437" s="70" t="n">
        <f aca="false">D436+I436*dt+0.5*AA436*dt*dt</f>
        <v>-83.4357270845326</v>
      </c>
      <c r="E437" s="1" t="n">
        <f aca="false">SQRT(B437^2+C437^2)</f>
        <v>311.774756838659</v>
      </c>
      <c r="F437" s="1" t="n">
        <f aca="false">ATAN2(C437,B437)*180/PI()</f>
        <v>2.90310345103425</v>
      </c>
      <c r="G437" s="69" t="n">
        <f aca="false">G436+Y436*dt</f>
        <v>7.03292867537151</v>
      </c>
      <c r="H437" s="69" t="n">
        <f aca="false">H436+Z436*dt</f>
        <v>64.7268644838812</v>
      </c>
      <c r="I437" s="69" t="n">
        <f aca="false">I436+AA436*dt</f>
        <v>-62.2787787404068</v>
      </c>
      <c r="J437" s="1" t="n">
        <f aca="false">SQRT(G437^2+H437^2+I437^2)</f>
        <v>90.0981428946465</v>
      </c>
      <c r="K437" s="1" t="n">
        <f aca="false">IF(D437&gt;=hwind,SQRT((G437-vxw)^2+(H437-vyw)^2+I437^2),J437)</f>
        <v>90.0981428946465</v>
      </c>
      <c r="L437" s="1" t="n">
        <f aca="false">J437/1.467</f>
        <v>61.4165936568824</v>
      </c>
      <c r="M437" s="70" t="n">
        <f aca="false">cd0+cdspin*(spin/1000)*EXP(-A437/(tau*146.7/K437))</f>
        <v>0.354633260679388</v>
      </c>
      <c r="N437" s="71" t="n">
        <f aca="false">(romega/K437)*EXP(-A437/(tau*146.7/K437))</f>
        <v>0.259329768101079</v>
      </c>
      <c r="O437" s="71" t="n">
        <f aca="false">cl2_*N437/(cl0+cl1_*N437)</f>
        <v>0.244482612148078</v>
      </c>
      <c r="P437" s="71" t="n">
        <f aca="false">IF(D437&gt;=hwind,vxw,0)</f>
        <v>0</v>
      </c>
      <c r="Q437" s="71" t="n">
        <f aca="false">IF(D437&gt;=hwind,vyw,0)</f>
        <v>0</v>
      </c>
      <c r="R437" s="70" t="n">
        <f aca="false">-const*$M437*$K437*(G437-P437)</f>
        <v>-1.20795987049287</v>
      </c>
      <c r="S437" s="70" t="n">
        <f aca="false">-const*$M437*$K437*(H437-Q437)</f>
        <v>-11.1173393686135</v>
      </c>
      <c r="T437" s="70" t="n">
        <f aca="false">-const*$M437*$K437*I437</f>
        <v>10.6968617163946</v>
      </c>
      <c r="U437" s="72" t="n">
        <f aca="false">omega*EXP(-A437/tau)*30/PI()</f>
        <v>1843.31675345174</v>
      </c>
      <c r="V437" s="70" t="n">
        <f aca="false">const*($O437/omega)*K437*(wy*I437-wz*(H437-Q437))</f>
        <v>2.15458634225678</v>
      </c>
      <c r="W437" s="70" t="n">
        <f aca="false">const*($O437/omega)*K437*(wz*(G437-P437)-wx*I437)</f>
        <v>6.18604850577392</v>
      </c>
      <c r="X437" s="70" t="n">
        <f aca="false">const*($O437/omega)*K437*(wx*(H437-Q437)-wy*(G437-P437))</f>
        <v>6.6725228689231</v>
      </c>
      <c r="Y437" s="70" t="n">
        <f aca="false">R437+V437</f>
        <v>0.946626471763913</v>
      </c>
      <c r="Z437" s="70" t="n">
        <f aca="false">S437+W437</f>
        <v>-4.93129086283957</v>
      </c>
      <c r="AA437" s="70" t="n">
        <f aca="false">T437+X437-32.174</f>
        <v>-14.8046154146823</v>
      </c>
      <c r="AB437" s="0" t="n">
        <f aca="false">IF(($D437-height)*($D438-height)&lt;0,1,0)</f>
        <v>0</v>
      </c>
    </row>
    <row r="438" customFormat="false" ht="12.75" hidden="false" customHeight="false" outlineLevel="0" collapsed="false">
      <c r="A438" s="0" t="n">
        <f aca="false">A437+dt</f>
        <v>4.05999999999996</v>
      </c>
      <c r="B438" s="70" t="n">
        <f aca="false">B437+G437*dt+0.5*Y437*dt*dt</f>
        <v>15.8608439748382</v>
      </c>
      <c r="C438" s="70" t="n">
        <f aca="false">C437+H437*dt+0.5*Z437*dt*dt</f>
        <v>312.021651975636</v>
      </c>
      <c r="D438" s="70" t="n">
        <f aca="false">D437+I437*dt+0.5*AA437*dt*dt</f>
        <v>-84.0592551027074</v>
      </c>
      <c r="E438" s="1" t="n">
        <f aca="false">SQRT(B438^2+C438^2)</f>
        <v>312.424515160381</v>
      </c>
      <c r="F438" s="1" t="n">
        <f aca="false">ATAN2(C438,B438)*180/PI()</f>
        <v>2.9099836403766</v>
      </c>
      <c r="G438" s="69" t="n">
        <f aca="false">G437+Y437*dt</f>
        <v>7.04239494008915</v>
      </c>
      <c r="H438" s="69" t="n">
        <f aca="false">H437+Z437*dt</f>
        <v>64.6775515752529</v>
      </c>
      <c r="I438" s="69" t="n">
        <f aca="false">I437+AA437*dt</f>
        <v>-62.4268248945536</v>
      </c>
      <c r="J438" s="1" t="n">
        <f aca="false">SQRT(G438^2+H438^2+I438^2)</f>
        <v>90.1658997109048</v>
      </c>
      <c r="K438" s="1" t="n">
        <f aca="false">IF(D438&gt;=hwind,SQRT((G438-vxw)^2+(H438-vyw)^2+I438^2),J438)</f>
        <v>90.1658997109048</v>
      </c>
      <c r="L438" s="1" t="n">
        <f aca="false">J438/1.467</f>
        <v>61.4627809890285</v>
      </c>
      <c r="M438" s="70" t="n">
        <f aca="false">cd0+cdspin*(spin/1000)*EXP(-A438/(tau*146.7/K438))</f>
        <v>0.354633217522007</v>
      </c>
      <c r="N438" s="71" t="n">
        <f aca="false">(romega/K438)*EXP(-A438/(tau*146.7/K438))</f>
        <v>0.259134682253699</v>
      </c>
      <c r="O438" s="71" t="n">
        <f aca="false">cl2_*N438/(cl0+cl1_*N438)</f>
        <v>0.24439232334004</v>
      </c>
      <c r="P438" s="71" t="n">
        <f aca="false">IF(D438&gt;=hwind,vxw,0)</f>
        <v>0</v>
      </c>
      <c r="Q438" s="71" t="n">
        <f aca="false">IF(D438&gt;=hwind,vyw,0)</f>
        <v>0</v>
      </c>
      <c r="R438" s="70" t="n">
        <f aca="false">-const*$M438*$K438*(G438-P438)</f>
        <v>-1.21049527627815</v>
      </c>
      <c r="S438" s="70" t="n">
        <f aca="false">-const*$M438*$K438*(H438-Q438)</f>
        <v>-11.1172223837376</v>
      </c>
      <c r="T438" s="70" t="n">
        <f aca="false">-const*$M438*$K438*I438</f>
        <v>10.7303520025169</v>
      </c>
      <c r="U438" s="72" t="n">
        <f aca="false">omega*EXP(-A438/tau)*30/PI()</f>
        <v>1843.3149101359</v>
      </c>
      <c r="V438" s="70" t="n">
        <f aca="false">const*($O438/omega)*K438*(wy*I438-wz*(H438-Q438))</f>
        <v>2.15012181095533</v>
      </c>
      <c r="W438" s="70" t="n">
        <f aca="false">const*($O438/omega)*K438*(wz*(G438-P438)-wx*I438)</f>
        <v>6.20349681242751</v>
      </c>
      <c r="X438" s="70" t="n">
        <f aca="false">const*($O438/omega)*K438*(wx*(H438-Q438)-wy*(G438-P438))</f>
        <v>6.66971278289487</v>
      </c>
      <c r="Y438" s="70" t="n">
        <f aca="false">R438+V438</f>
        <v>0.939626534677186</v>
      </c>
      <c r="Z438" s="70" t="n">
        <f aca="false">S438+W438</f>
        <v>-4.91372557131014</v>
      </c>
      <c r="AA438" s="70" t="n">
        <f aca="false">T438+X438-32.174</f>
        <v>-14.7739352145883</v>
      </c>
      <c r="AB438" s="0" t="n">
        <f aca="false">IF(($D438-height)*($D439-height)&lt;0,1,0)</f>
        <v>0</v>
      </c>
    </row>
    <row r="439" customFormat="false" ht="12.75" hidden="false" customHeight="false" outlineLevel="0" collapsed="false">
      <c r="A439" s="0" t="n">
        <f aca="false">A438+dt</f>
        <v>4.06999999999996</v>
      </c>
      <c r="B439" s="70" t="n">
        <f aca="false">B438+G438*dt+0.5*Y438*dt*dt</f>
        <v>15.9313149055658</v>
      </c>
      <c r="C439" s="70" t="n">
        <f aca="false">C438+H438*dt+0.5*Z438*dt*dt</f>
        <v>312.66818180511</v>
      </c>
      <c r="D439" s="70" t="n">
        <f aca="false">D438+I438*dt+0.5*AA438*dt*dt</f>
        <v>-84.6842620484137</v>
      </c>
      <c r="E439" s="1" t="n">
        <f aca="false">SQRT(B439^2+C439^2)</f>
        <v>313.073791154631</v>
      </c>
      <c r="F439" s="1" t="n">
        <f aca="false">ATAN2(C439,B439)*180/PI()</f>
        <v>2.91685709320137</v>
      </c>
      <c r="G439" s="69" t="n">
        <f aca="false">G438+Y438*dt</f>
        <v>7.05179120543592</v>
      </c>
      <c r="H439" s="69" t="n">
        <f aca="false">H438+Z438*dt</f>
        <v>64.6284143195397</v>
      </c>
      <c r="I439" s="69" t="n">
        <f aca="false">I438+AA438*dt</f>
        <v>-62.5745642466995</v>
      </c>
      <c r="J439" s="1" t="n">
        <f aca="false">SQRT(G439^2+H439^2+I439^2)</f>
        <v>90.2337840685376</v>
      </c>
      <c r="K439" s="1" t="n">
        <f aca="false">IF(D439&gt;=hwind,SQRT((G439-vxw)^2+(H439-vyw)^2+I439^2),J439)</f>
        <v>90.2337840685376</v>
      </c>
      <c r="L439" s="1" t="n">
        <f aca="false">J439/1.467</f>
        <v>61.5090552614435</v>
      </c>
      <c r="M439" s="70" t="n">
        <f aca="false">cd0+cdspin*(spin/1000)*EXP(-A439/(tau*146.7/K439))</f>
        <v>0.354633174295883</v>
      </c>
      <c r="N439" s="71" t="n">
        <f aca="false">(romega/K439)*EXP(-A439/(tau*146.7/K439))</f>
        <v>0.258939523057337</v>
      </c>
      <c r="O439" s="71" t="n">
        <f aca="false">cl2_*N439/(cl0+cl1_*N439)</f>
        <v>0.244301931312598</v>
      </c>
      <c r="P439" s="71" t="n">
        <f aca="false">IF(D439&gt;=hwind,vxw,0)</f>
        <v>0</v>
      </c>
      <c r="Q439" s="71" t="n">
        <f aca="false">IF(D439&gt;=hwind,vyw,0)</f>
        <v>0</v>
      </c>
      <c r="R439" s="70" t="n">
        <f aca="false">-const*$M439*$K439*(G439-P439)</f>
        <v>-1.21302280021857</v>
      </c>
      <c r="S439" s="70" t="n">
        <f aca="false">-const*$M439*$K439*(H439-Q439)</f>
        <v>-11.1171385861711</v>
      </c>
      <c r="T439" s="70" t="n">
        <f aca="false">-const*$M439*$K439*I439</f>
        <v>10.7638429632569</v>
      </c>
      <c r="U439" s="72" t="n">
        <f aca="false">omega*EXP(-A439/tau)*30/PI()</f>
        <v>1843.31306682192</v>
      </c>
      <c r="V439" s="70" t="n">
        <f aca="false">const*($O439/omega)*K439*(wy*I439-wz*(H439-Q439))</f>
        <v>2.14566890121368</v>
      </c>
      <c r="W439" s="70" t="n">
        <f aca="false">const*($O439/omega)*K439*(wz*(G439-P439)-wx*I439)</f>
        <v>6.22093067801528</v>
      </c>
      <c r="X439" s="70" t="n">
        <f aca="false">const*($O439/omega)*K439*(wx*(H439-Q439)-wy*(G439-P439))</f>
        <v>6.66692128697112</v>
      </c>
      <c r="Y439" s="70" t="n">
        <f aca="false">R439+V439</f>
        <v>0.932646100995109</v>
      </c>
      <c r="Z439" s="70" t="n">
        <f aca="false">S439+W439</f>
        <v>-4.89620790815585</v>
      </c>
      <c r="AA439" s="70" t="n">
        <f aca="false">T439+X439-32.174</f>
        <v>-14.743235749772</v>
      </c>
      <c r="AB439" s="0" t="n">
        <f aca="false">IF(($D439-height)*($D440-height)&lt;0,1,0)</f>
        <v>0</v>
      </c>
    </row>
    <row r="440" customFormat="false" ht="12.75" hidden="false" customHeight="false" outlineLevel="0" collapsed="false">
      <c r="A440" s="0" t="n">
        <f aca="false">A439+dt</f>
        <v>4.07999999999996</v>
      </c>
      <c r="B440" s="70" t="n">
        <f aca="false">B439+G439*dt+0.5*Y439*dt*dt</f>
        <v>16.0018794499252</v>
      </c>
      <c r="C440" s="70" t="n">
        <f aca="false">C439+H439*dt+0.5*Z439*dt*dt</f>
        <v>313.31422113791</v>
      </c>
      <c r="D440" s="70" t="n">
        <f aca="false">D439+I439*dt+0.5*AA439*dt*dt</f>
        <v>-85.3107448526681</v>
      </c>
      <c r="E440" s="1" t="n">
        <f aca="false">SQRT(B440^2+C440^2)</f>
        <v>313.722586552491</v>
      </c>
      <c r="F440" s="1" t="n">
        <f aca="false">ATAN2(C440,B440)*180/PI()</f>
        <v>2.92372373929696</v>
      </c>
      <c r="G440" s="69" t="n">
        <f aca="false">G439+Y439*dt</f>
        <v>7.06111766644587</v>
      </c>
      <c r="H440" s="69" t="n">
        <f aca="false">H439+Z439*dt</f>
        <v>64.5794522404582</v>
      </c>
      <c r="I440" s="69" t="n">
        <f aca="false">I439+AA439*dt</f>
        <v>-62.7219966041973</v>
      </c>
      <c r="J440" s="1" t="n">
        <f aca="false">SQRT(G440^2+H440^2+I440^2)</f>
        <v>90.3017934062992</v>
      </c>
      <c r="K440" s="1" t="n">
        <f aca="false">IF(D440&gt;=hwind,SQRT((G440-vxw)^2+(H440-vyw)^2+I440^2),J440)</f>
        <v>90.3017934062992</v>
      </c>
      <c r="L440" s="1" t="n">
        <f aca="false">J440/1.467</f>
        <v>61.5554147282203</v>
      </c>
      <c r="M440" s="70" t="n">
        <f aca="false">cd0+cdspin*(spin/1000)*EXP(-A440/(tau*146.7/K440))</f>
        <v>0.35463313100126</v>
      </c>
      <c r="N440" s="71" t="n">
        <f aca="false">(romega/K440)*EXP(-A440/(tau*146.7/K440))</f>
        <v>0.258744298844314</v>
      </c>
      <c r="O440" s="71" t="n">
        <f aca="false">cl2_*N440/(cl0+cl1_*N440)</f>
        <v>0.244211439771566</v>
      </c>
      <c r="P440" s="71" t="n">
        <f aca="false">IF(D440&gt;=hwind,vxw,0)</f>
        <v>0</v>
      </c>
      <c r="Q440" s="71" t="n">
        <f aca="false">IF(D440&gt;=hwind,vyw,0)</f>
        <v>0</v>
      </c>
      <c r="R440" s="70" t="n">
        <f aca="false">-const*$M440*$K440*(G440-P440)</f>
        <v>-1.21554242109179</v>
      </c>
      <c r="S440" s="70" t="n">
        <f aca="false">-const*$M440*$K440*(H440-Q440)</f>
        <v>-11.1170876109561</v>
      </c>
      <c r="T440" s="70" t="n">
        <f aca="false">-const*$M440*$K440*I440</f>
        <v>10.7973342478447</v>
      </c>
      <c r="U440" s="72" t="n">
        <f aca="false">omega*EXP(-A440/tau)*30/PI()</f>
        <v>1843.31122350977</v>
      </c>
      <c r="V440" s="70" t="n">
        <f aca="false">const*($O440/omega)*K440*(wy*I440-wz*(H440-Q440))</f>
        <v>2.14122756856943</v>
      </c>
      <c r="W440" s="70" t="n">
        <f aca="false">const*($O440/omega)*K440*(wz*(G440-P440)-wx*I440)</f>
        <v>6.23834996102625</v>
      </c>
      <c r="X440" s="70" t="n">
        <f aca="false">const*($O440/omega)*K440*(wx*(H440-Q440)-wy*(G440-P440))</f>
        <v>6.66414823841393</v>
      </c>
      <c r="Y440" s="70" t="n">
        <f aca="false">R440+V440</f>
        <v>0.925685147477638</v>
      </c>
      <c r="Z440" s="70" t="n">
        <f aca="false">S440+W440</f>
        <v>-4.87873764992982</v>
      </c>
      <c r="AA440" s="70" t="n">
        <f aca="false">T440+X440-32.174</f>
        <v>-14.7125175137414</v>
      </c>
      <c r="AB440" s="0" t="n">
        <f aca="false">IF(($D440-height)*($D441-height)&lt;0,1,0)</f>
        <v>0</v>
      </c>
    </row>
    <row r="441" customFormat="false" ht="12.75" hidden="false" customHeight="false" outlineLevel="0" collapsed="false">
      <c r="A441" s="0" t="n">
        <f aca="false">A440+dt</f>
        <v>4.08999999999996</v>
      </c>
      <c r="B441" s="70" t="n">
        <f aca="false">B440+G440*dt+0.5*Y440*dt*dt</f>
        <v>16.072536910847</v>
      </c>
      <c r="C441" s="70" t="n">
        <f aca="false">C440+H440*dt+0.5*Z440*dt*dt</f>
        <v>313.959771723432</v>
      </c>
      <c r="D441" s="70" t="n">
        <f aca="false">D440+I440*dt+0.5*AA440*dt*dt</f>
        <v>-85.9387004445858</v>
      </c>
      <c r="E441" s="1" t="n">
        <f aca="false">SQRT(B441^2+C441^2)</f>
        <v>314.370903080072</v>
      </c>
      <c r="F441" s="1" t="n">
        <f aca="false">ATAN2(C441,B441)*180/PI()</f>
        <v>2.93058350921711</v>
      </c>
      <c r="G441" s="69" t="n">
        <f aca="false">G440+Y440*dt</f>
        <v>7.07037451792065</v>
      </c>
      <c r="H441" s="69" t="n">
        <f aca="false">H440+Z440*dt</f>
        <v>64.5306648639589</v>
      </c>
      <c r="I441" s="69" t="n">
        <f aca="false">I440+AA440*dt</f>
        <v>-62.8691217793347</v>
      </c>
      <c r="J441" s="1" t="n">
        <f aca="false">SQRT(G441^2+H441^2+I441^2)</f>
        <v>90.3699251793043</v>
      </c>
      <c r="K441" s="1" t="n">
        <f aca="false">IF(D441&gt;=hwind,SQRT((G441-vxw)^2+(H441-vyw)^2+I441^2),J441)</f>
        <v>90.3699251793043</v>
      </c>
      <c r="L441" s="1" t="n">
        <f aca="false">J441/1.467</f>
        <v>61.6018576546041</v>
      </c>
      <c r="M441" s="70" t="n">
        <f aca="false">cd0+cdspin*(spin/1000)*EXP(-A441/(tau*146.7/K441))</f>
        <v>0.354633087638383</v>
      </c>
      <c r="N441" s="71" t="n">
        <f aca="false">(romega/K441)*EXP(-A441/(tau*146.7/K441))</f>
        <v>0.258549017853503</v>
      </c>
      <c r="O441" s="71" t="n">
        <f aca="false">cl2_*N441/(cl0+cl1_*N441)</f>
        <v>0.244120852390934</v>
      </c>
      <c r="P441" s="71" t="n">
        <f aca="false">IF(D441&gt;=hwind,vxw,0)</f>
        <v>0</v>
      </c>
      <c r="Q441" s="71" t="n">
        <f aca="false">IF(D441&gt;=hwind,vyw,0)</f>
        <v>0</v>
      </c>
      <c r="R441" s="70" t="n">
        <f aca="false">-const*$M441*$K441*(G441-P441)</f>
        <v>-1.21805411767443</v>
      </c>
      <c r="S441" s="70" t="n">
        <f aca="false">-const*$M441*$K441*(H441-Q441)</f>
        <v>-11.1170690964939</v>
      </c>
      <c r="T441" s="70" t="n">
        <f aca="false">-const*$M441*$K441*I441</f>
        <v>10.8308255049005</v>
      </c>
      <c r="U441" s="72" t="n">
        <f aca="false">omega*EXP(-A441/tau)*30/PI()</f>
        <v>1843.30938019947</v>
      </c>
      <c r="V441" s="70" t="n">
        <f aca="false">const*($O441/omega)*K441*(wy*I441-wz*(H441-Q441))</f>
        <v>2.13679776920747</v>
      </c>
      <c r="W441" s="70" t="n">
        <f aca="false">const*($O441/omega)*K441*(wz*(G441-P441)-wx*I441)</f>
        <v>6.25575452026054</v>
      </c>
      <c r="X441" s="70" t="n">
        <f aca="false">const*($O441/omega)*K441*(wx*(H441-Q441)-wy*(G441-P441))</f>
        <v>6.66139349592669</v>
      </c>
      <c r="Y441" s="70" t="n">
        <f aca="false">R441+V441</f>
        <v>0.91874365153304</v>
      </c>
      <c r="Z441" s="70" t="n">
        <f aca="false">S441+W441</f>
        <v>-4.86131457623338</v>
      </c>
      <c r="AA441" s="70" t="n">
        <f aca="false">T441+X441-32.174</f>
        <v>-14.6817809991728</v>
      </c>
      <c r="AB441" s="0" t="n">
        <f aca="false">IF(($D441-height)*($D442-height)&lt;0,1,0)</f>
        <v>0</v>
      </c>
    </row>
    <row r="442" customFormat="false" ht="12.75" hidden="false" customHeight="false" outlineLevel="0" collapsed="false">
      <c r="A442" s="0" t="n">
        <f aca="false">A441+dt</f>
        <v>4.09999999999996</v>
      </c>
      <c r="B442" s="70" t="n">
        <f aca="false">B441+G441*dt+0.5*Y441*dt*dt</f>
        <v>16.1432865932088</v>
      </c>
      <c r="C442" s="70" t="n">
        <f aca="false">C441+H441*dt+0.5*Z441*dt*dt</f>
        <v>314.604835306343</v>
      </c>
      <c r="D442" s="70" t="n">
        <f aca="false">D441+I441*dt+0.5*AA441*dt*dt</f>
        <v>-86.5681257514291</v>
      </c>
      <c r="E442" s="1" t="n">
        <f aca="false">SQRT(B442^2+C442^2)</f>
        <v>315.018742458542</v>
      </c>
      <c r="F442" s="1" t="n">
        <f aca="false">ATAN2(C442,B442)*180/PI()</f>
        <v>2.9374363342723</v>
      </c>
      <c r="G442" s="69" t="n">
        <f aca="false">G441+Y441*dt</f>
        <v>7.07956195443598</v>
      </c>
      <c r="H442" s="69" t="n">
        <f aca="false">H441+Z441*dt</f>
        <v>64.4820517181966</v>
      </c>
      <c r="I442" s="69" t="n">
        <f aca="false">I441+AA441*dt</f>
        <v>-63.0159395893264</v>
      </c>
      <c r="J442" s="1" t="n">
        <f aca="false">SQRT(G442^2+H442^2+I442^2)</f>
        <v>90.4381768590041</v>
      </c>
      <c r="K442" s="1" t="n">
        <f aca="false">IF(D442&gt;=hwind,SQRT((G442-vxw)^2+(H442-vyw)^2+I442^2),J442)</f>
        <v>90.4381768590041</v>
      </c>
      <c r="L442" s="1" t="n">
        <f aca="false">J442/1.467</f>
        <v>61.6483823169762</v>
      </c>
      <c r="M442" s="70" t="n">
        <f aca="false">cd0+cdspin*(spin/1000)*EXP(-A442/(tau*146.7/K442))</f>
        <v>0.354633044207497</v>
      </c>
      <c r="N442" s="71" t="n">
        <f aca="false">(romega/K442)*EXP(-A442/(tau*146.7/K442))</f>
        <v>0.258353688230796</v>
      </c>
      <c r="O442" s="71" t="n">
        <f aca="false">cl2_*N442/(cl0+cl1_*N442)</f>
        <v>0.244030172812962</v>
      </c>
      <c r="P442" s="71" t="n">
        <f aca="false">IF(D442&gt;=hwind,vxw,0)</f>
        <v>0</v>
      </c>
      <c r="Q442" s="71" t="n">
        <f aca="false">IF(D442&gt;=hwind,vyw,0)</f>
        <v>0</v>
      </c>
      <c r="R442" s="70" t="n">
        <f aca="false">-const*$M442*$K442*(G442-P442)</f>
        <v>-1.22055786874796</v>
      </c>
      <c r="S442" s="70" t="n">
        <f aca="false">-const*$M442*$K442*(H442-Q442)</f>
        <v>-11.1170826845215</v>
      </c>
      <c r="T442" s="70" t="n">
        <f aca="false">-const*$M442*$K442*I442</f>
        <v>10.8643163824711</v>
      </c>
      <c r="U442" s="72" t="n">
        <f aca="false">omega*EXP(-A442/tau)*30/PI()</f>
        <v>1843.30753689101</v>
      </c>
      <c r="V442" s="70" t="n">
        <f aca="false">const*($O442/omega)*K442*(wy*I442-wz*(H442-Q442))</f>
        <v>2.13237945995178</v>
      </c>
      <c r="W442" s="70" t="n">
        <f aca="false">const*($O442/omega)*K442*(wz*(G442-P442)-wx*I442)</f>
        <v>6.27314421484129</v>
      </c>
      <c r="X442" s="70" t="n">
        <f aca="false">const*($O442/omega)*K442*(wx*(H442-Q442)-wy*(G442-P442))</f>
        <v>6.65865691964179</v>
      </c>
      <c r="Y442" s="70" t="n">
        <f aca="false">R442+V442</f>
        <v>0.911821591203824</v>
      </c>
      <c r="Z442" s="70" t="n">
        <f aca="false">S442+W442</f>
        <v>-4.84393846968023</v>
      </c>
      <c r="AA442" s="70" t="n">
        <f aca="false">T442+X442-32.174</f>
        <v>-14.6510266978871</v>
      </c>
      <c r="AB442" s="0" t="n">
        <f aca="false">IF(($D442-height)*($D443-height)&lt;0,1,0)</f>
        <v>0</v>
      </c>
    </row>
    <row r="443" customFormat="false" ht="12.75" hidden="false" customHeight="false" outlineLevel="0" collapsed="false">
      <c r="A443" s="0" t="n">
        <f aca="false">A442+dt</f>
        <v>4.10999999999996</v>
      </c>
      <c r="B443" s="70" t="n">
        <f aca="false">B442+G442*dt+0.5*Y442*dt*dt</f>
        <v>16.2141278038328</v>
      </c>
      <c r="C443" s="70" t="n">
        <f aca="false">C442+H442*dt+0.5*Z442*dt*dt</f>
        <v>315.249413626601</v>
      </c>
      <c r="D443" s="70" t="n">
        <f aca="false">D442+I442*dt+0.5*AA442*dt*dt</f>
        <v>-87.1990176986573</v>
      </c>
      <c r="E443" s="1" t="n">
        <f aca="false">SQRT(B443^2+C443^2)</f>
        <v>315.666106404148</v>
      </c>
      <c r="F443" s="1" t="n">
        <f aca="false">ATAN2(C443,B443)*180/PI()</f>
        <v>2.94428214652117</v>
      </c>
      <c r="G443" s="69" t="n">
        <f aca="false">G442+Y442*dt</f>
        <v>7.08868017034802</v>
      </c>
      <c r="H443" s="69" t="n">
        <f aca="false">H442+Z442*dt</f>
        <v>64.4336123334998</v>
      </c>
      <c r="I443" s="69" t="n">
        <f aca="false">I442+AA442*dt</f>
        <v>-63.1624498563053</v>
      </c>
      <c r="J443" s="1" t="n">
        <f aca="false">SQRT(G443^2+H443^2+I443^2)</f>
        <v>90.5065459331616</v>
      </c>
      <c r="K443" s="1" t="n">
        <f aca="false">IF(D443&gt;=hwind,SQRT((G443-vxw)^2+(H443-vyw)^2+I443^2),J443)</f>
        <v>90.5065459331616</v>
      </c>
      <c r="L443" s="1" t="n">
        <f aca="false">J443/1.467</f>
        <v>61.6949870028368</v>
      </c>
      <c r="M443" s="70" t="n">
        <f aca="false">cd0+cdspin*(spin/1000)*EXP(-A443/(tau*146.7/K443))</f>
        <v>0.354633000708849</v>
      </c>
      <c r="N443" s="71" t="n">
        <f aca="false">(romega/K443)*EXP(-A443/(tau*146.7/K443))</f>
        <v>0.258158318029573</v>
      </c>
      <c r="O443" s="71" t="n">
        <f aca="false">cl2_*N443/(cl0+cl1_*N443)</f>
        <v>0.243939404648275</v>
      </c>
      <c r="P443" s="71" t="n">
        <f aca="false">IF(D443&gt;=hwind,vxw,0)</f>
        <v>0</v>
      </c>
      <c r="Q443" s="71" t="n">
        <f aca="false">IF(D443&gt;=hwind,vyw,0)</f>
        <v>0</v>
      </c>
      <c r="R443" s="70" t="n">
        <f aca="false">-const*$M443*$K443*(G443-P443)</f>
        <v>-1.2230536531046</v>
      </c>
      <c r="S443" s="70" t="n">
        <f aca="false">-const*$M443*$K443*(H443-Q443)</f>
        <v>-11.1171280200872</v>
      </c>
      <c r="T443" s="70" t="n">
        <f aca="false">-const*$M443*$K443*I443</f>
        <v>10.8978065280659</v>
      </c>
      <c r="U443" s="72" t="n">
        <f aca="false">omega*EXP(-A443/tau)*30/PI()</f>
        <v>1843.3056935844</v>
      </c>
      <c r="V443" s="70" t="n">
        <f aca="false">const*($O443/omega)*K443*(wy*I443-wz*(H443-Q443))</f>
        <v>2.1279725982574</v>
      </c>
      <c r="W443" s="70" t="n">
        <f aca="false">const*($O443/omega)*K443*(wz*(G443-P443)-wx*I443)</f>
        <v>6.2905189042263</v>
      </c>
      <c r="X443" s="70" t="n">
        <f aca="false">const*($O443/omega)*K443*(wx*(H443-Q443)-wy*(G443-P443))</f>
        <v>6.65593837110821</v>
      </c>
      <c r="Y443" s="70" t="n">
        <f aca="false">R443+V443</f>
        <v>0.9049189451528</v>
      </c>
      <c r="Z443" s="70" t="n">
        <f aca="false">S443+W443</f>
        <v>-4.82660911586087</v>
      </c>
      <c r="AA443" s="70" t="n">
        <f aca="false">T443+X443-32.174</f>
        <v>-14.6202551008259</v>
      </c>
      <c r="AB443" s="0" t="n">
        <f aca="false">IF(($D443-height)*($D444-height)&lt;0,1,0)</f>
        <v>0</v>
      </c>
    </row>
    <row r="444" customFormat="false" ht="12.75" hidden="false" customHeight="false" outlineLevel="0" collapsed="false">
      <c r="A444" s="0" t="n">
        <f aca="false">A443+dt</f>
        <v>4.11999999999996</v>
      </c>
      <c r="B444" s="70" t="n">
        <f aca="false">B443+G443*dt+0.5*Y443*dt*dt</f>
        <v>16.2850598514835</v>
      </c>
      <c r="C444" s="70" t="n">
        <f aca="false">C443+H443*dt+0.5*Z443*dt*dt</f>
        <v>315.89350841948</v>
      </c>
      <c r="D444" s="70" t="n">
        <f aca="false">D443+I443*dt+0.5*AA443*dt*dt</f>
        <v>-87.8313732099754</v>
      </c>
      <c r="E444" s="1" t="n">
        <f aca="false">SQRT(B444^2+C444^2)</f>
        <v>316.312996628237</v>
      </c>
      <c r="F444" s="1" t="n">
        <f aca="false">ATAN2(C444,B444)*180/PI()</f>
        <v>2.95112087876221</v>
      </c>
      <c r="G444" s="69" t="n">
        <f aca="false">G443+Y443*dt</f>
        <v>7.09772935979954</v>
      </c>
      <c r="H444" s="69" t="n">
        <f aca="false">H443+Z443*dt</f>
        <v>64.3853462423411</v>
      </c>
      <c r="I444" s="69" t="n">
        <f aca="false">I443+AA443*dt</f>
        <v>-63.3086524073135</v>
      </c>
      <c r="J444" s="1" t="n">
        <f aca="false">SQRT(G444^2+H444^2+I444^2)</f>
        <v>90.5750299058253</v>
      </c>
      <c r="K444" s="1" t="n">
        <f aca="false">IF(D444&gt;=hwind,SQRT((G444-vxw)^2+(H444-vyw)^2+I444^2),J444)</f>
        <v>90.5750299058253</v>
      </c>
      <c r="L444" s="1" t="n">
        <f aca="false">J444/1.467</f>
        <v>61.7416700107876</v>
      </c>
      <c r="M444" s="70" t="n">
        <f aca="false">cd0+cdspin*(spin/1000)*EXP(-A444/(tau*146.7/K444))</f>
        <v>0.354632957142688</v>
      </c>
      <c r="N444" s="71" t="n">
        <f aca="false">(romega/K444)*EXP(-A444/(tau*146.7/K444))</f>
        <v>0.257962915211188</v>
      </c>
      <c r="O444" s="71" t="n">
        <f aca="false">cl2_*N444/(cl0+cl1_*N444)</f>
        <v>0.243848551475959</v>
      </c>
      <c r="P444" s="71" t="n">
        <f aca="false">IF(D444&gt;=hwind,vxw,0)</f>
        <v>0</v>
      </c>
      <c r="Q444" s="71" t="n">
        <f aca="false">IF(D444&gt;=hwind,vyw,0)</f>
        <v>0</v>
      </c>
      <c r="R444" s="70" t="n">
        <f aca="false">-const*$M444*$K444*(G444-P444)</f>
        <v>-1.22554144955306</v>
      </c>
      <c r="S444" s="70" t="n">
        <f aca="false">-const*$M444*$K444*(H444-Q444)</f>
        <v>-11.1172047515267</v>
      </c>
      <c r="T444" s="70" t="n">
        <f aca="false">-const*$M444*$K444*I444</f>
        <v>10.9312955886924</v>
      </c>
      <c r="U444" s="72" t="n">
        <f aca="false">omega*EXP(-A444/tau)*30/PI()</f>
        <v>1843.30385027962</v>
      </c>
      <c r="V444" s="70" t="n">
        <f aca="false">const*($O444/omega)*K444*(wy*I444-wz*(H444-Q444))</f>
        <v>2.12357714220233</v>
      </c>
      <c r="W444" s="70" t="n">
        <f aca="false">const*($O444/omega)*K444*(wz*(G444-P444)-wx*I444)</f>
        <v>6.30787844821957</v>
      </c>
      <c r="X444" s="70" t="n">
        <f aca="false">const*($O444/omega)*K444*(wx*(H444-Q444)-wy*(G444-P444))</f>
        <v>6.65323771327928</v>
      </c>
      <c r="Y444" s="70" t="n">
        <f aca="false">R444+V444</f>
        <v>0.898035692649277</v>
      </c>
      <c r="Z444" s="70" t="n">
        <f aca="false">S444+W444</f>
        <v>-4.80932630330715</v>
      </c>
      <c r="AA444" s="70" t="n">
        <f aca="false">T444+X444-32.174</f>
        <v>-14.5894666980283</v>
      </c>
      <c r="AB444" s="0" t="n">
        <f aca="false">IF(($D444-height)*($D445-height)&lt;0,1,0)</f>
        <v>0</v>
      </c>
    </row>
    <row r="445" customFormat="false" ht="12.75" hidden="false" customHeight="false" outlineLevel="0" collapsed="false">
      <c r="A445" s="0" t="n">
        <f aca="false">A444+dt</f>
        <v>4.12999999999996</v>
      </c>
      <c r="B445" s="70" t="n">
        <f aca="false">B444+G444*dt+0.5*Y444*dt*dt</f>
        <v>16.3560820468661</v>
      </c>
      <c r="C445" s="70" t="n">
        <f aca="false">C444+H444*dt+0.5*Z444*dt*dt</f>
        <v>316.537121415589</v>
      </c>
      <c r="D445" s="70" t="n">
        <f aca="false">D444+I444*dt+0.5*AA444*dt*dt</f>
        <v>-88.4651892073834</v>
      </c>
      <c r="E445" s="1" t="n">
        <f aca="false">SQRT(B445^2+C445^2)</f>
        <v>316.95941483728</v>
      </c>
      <c r="F445" s="1" t="n">
        <f aca="false">ATAN2(C445,B445)*180/PI()</f>
        <v>2.95795246452544</v>
      </c>
      <c r="G445" s="69" t="n">
        <f aca="false">G444+Y444*dt</f>
        <v>7.10670971672604</v>
      </c>
      <c r="H445" s="69" t="n">
        <f aca="false">H444+Z444*dt</f>
        <v>64.3372529793081</v>
      </c>
      <c r="I445" s="69" t="n">
        <f aca="false">I444+AA444*dt</f>
        <v>-63.4545470742938</v>
      </c>
      <c r="J445" s="1" t="n">
        <f aca="false">SQRT(G445^2+H445^2+I445^2)</f>
        <v>90.6436262973027</v>
      </c>
      <c r="K445" s="1" t="n">
        <f aca="false">IF(D445&gt;=hwind,SQRT((G445-vxw)^2+(H445-vyw)^2+I445^2),J445)</f>
        <v>90.6436262973027</v>
      </c>
      <c r="L445" s="1" t="n">
        <f aca="false">J445/1.467</f>
        <v>61.7884296505131</v>
      </c>
      <c r="M445" s="70" t="n">
        <f aca="false">cd0+cdspin*(spin/1000)*EXP(-A445/(tau*146.7/K445))</f>
        <v>0.354632913509263</v>
      </c>
      <c r="N445" s="71" t="n">
        <f aca="false">(romega/K445)*EXP(-A445/(tau*146.7/K445))</f>
        <v>0.25776748764545</v>
      </c>
      <c r="O445" s="71" t="n">
        <f aca="false">cl2_*N445/(cl0+cl1_*N445)</f>
        <v>0.243757616843663</v>
      </c>
      <c r="P445" s="71" t="n">
        <f aca="false">IF(D445&gt;=hwind,vxw,0)</f>
        <v>0</v>
      </c>
      <c r="Q445" s="71" t="n">
        <f aca="false">IF(D445&gt;=hwind,vyw,0)</f>
        <v>0</v>
      </c>
      <c r="R445" s="70" t="n">
        <f aca="false">-const*$M445*$K445*(G445-P445)</f>
        <v>-1.22802123692423</v>
      </c>
      <c r="S445" s="70" t="n">
        <f aca="false">-const*$M445*$K445*(H445-Q445)</f>
        <v>-11.1173125304398</v>
      </c>
      <c r="T445" s="70" t="n">
        <f aca="false">-const*$M445*$K445*I445</f>
        <v>10.964783210892</v>
      </c>
      <c r="U445" s="72" t="n">
        <f aca="false">omega*EXP(-A445/tau)*30/PI()</f>
        <v>1843.30200697669</v>
      </c>
      <c r="V445" s="70" t="n">
        <f aca="false">const*($O445/omega)*K445*(wy*I445-wz*(H445-Q445))</f>
        <v>2.11919305047961</v>
      </c>
      <c r="W445" s="70" t="n">
        <f aca="false">const*($O445/omega)*K445*(wz*(G445-P445)-wx*I445)</f>
        <v>6.32522270698261</v>
      </c>
      <c r="X445" s="70" t="n">
        <f aca="false">const*($O445/omega)*K445*(wx*(H445-Q445)-wy*(G445-P445))</f>
        <v>6.65055481050035</v>
      </c>
      <c r="Y445" s="70" t="n">
        <f aca="false">R445+V445</f>
        <v>0.891171813555386</v>
      </c>
      <c r="Z445" s="70" t="n">
        <f aca="false">S445+W445</f>
        <v>-4.7920898234572</v>
      </c>
      <c r="AA445" s="70" t="n">
        <f aca="false">T445+X445-32.174</f>
        <v>-14.5586619786076</v>
      </c>
      <c r="AB445" s="0" t="n">
        <f aca="false">IF(($D445-height)*($D446-height)&lt;0,1,0)</f>
        <v>0</v>
      </c>
    </row>
    <row r="446" customFormat="false" ht="12.75" hidden="false" customHeight="false" outlineLevel="0" collapsed="false">
      <c r="A446" s="0" t="n">
        <f aca="false">A445+dt</f>
        <v>4.13999999999996</v>
      </c>
      <c r="B446" s="70" t="n">
        <f aca="false">B445+G445*dt+0.5*Y445*dt*dt</f>
        <v>16.4271937026241</v>
      </c>
      <c r="C446" s="70" t="n">
        <f aca="false">C445+H445*dt+0.5*Z445*dt*dt</f>
        <v>317.180254340891</v>
      </c>
      <c r="D446" s="70" t="n">
        <f aca="false">D445+I445*dt+0.5*AA445*dt*dt</f>
        <v>-89.1004626112253</v>
      </c>
      <c r="E446" s="1" t="n">
        <f aca="false">SQRT(B446^2+C446^2)</f>
        <v>317.605362732898</v>
      </c>
      <c r="F446" s="1" t="n">
        <f aca="false">ATAN2(C446,B446)*180/PI()</f>
        <v>2.96477683806433</v>
      </c>
      <c r="G446" s="69" t="n">
        <f aca="false">G445+Y445*dt</f>
        <v>7.11562143486159</v>
      </c>
      <c r="H446" s="69" t="n">
        <f aca="false">H445+Z445*dt</f>
        <v>64.2893320810735</v>
      </c>
      <c r="I446" s="69" t="n">
        <f aca="false">I445+AA445*dt</f>
        <v>-63.6001336940799</v>
      </c>
      <c r="J446" s="1" t="n">
        <f aca="false">SQRT(G446^2+H446^2+I446^2)</f>
        <v>90.7123326441319</v>
      </c>
      <c r="K446" s="1" t="n">
        <f aca="false">IF(D446&gt;=hwind,SQRT((G446-vxw)^2+(H446-vyw)^2+I446^2),J446)</f>
        <v>90.7123326441319</v>
      </c>
      <c r="L446" s="1" t="n">
        <f aca="false">J446/1.467</f>
        <v>61.8352642427621</v>
      </c>
      <c r="M446" s="70" t="n">
        <f aca="false">cd0+cdspin*(spin/1000)*EXP(-A446/(tau*146.7/K446))</f>
        <v>0.354632869808825</v>
      </c>
      <c r="N446" s="71" t="n">
        <f aca="false">(romega/K446)*EXP(-A446/(tau*146.7/K446))</f>
        <v>0.25757204311112</v>
      </c>
      <c r="O446" s="71" t="n">
        <f aca="false">cl2_*N446/(cl0+cl1_*N446)</f>
        <v>0.243666604267698</v>
      </c>
      <c r="P446" s="71" t="n">
        <f aca="false">IF(D446&gt;=hwind,vxw,0)</f>
        <v>0</v>
      </c>
      <c r="Q446" s="71" t="n">
        <f aca="false">IF(D446&gt;=hwind,vyw,0)</f>
        <v>0</v>
      </c>
      <c r="R446" s="70" t="n">
        <f aca="false">-const*$M446*$K446*(G446-P446)</f>
        <v>-1.23049299407676</v>
      </c>
      <c r="S446" s="70" t="n">
        <f aca="false">-const*$M446*$K446*(H446-Q446)</f>
        <v>-11.1174510116661</v>
      </c>
      <c r="T446" s="70" t="n">
        <f aca="false">-const*$M446*$K446*I446</f>
        <v>10.9982690407746</v>
      </c>
      <c r="U446" s="72" t="n">
        <f aca="false">omega*EXP(-A446/tau)*30/PI()</f>
        <v>1843.30016367561</v>
      </c>
      <c r="V446" s="70" t="n">
        <f aca="false">const*($O446/omega)*K446*(wy*I446-wz*(H446-Q446))</f>
        <v>2.1148202823893</v>
      </c>
      <c r="W446" s="70" t="n">
        <f aca="false">const*($O446/omega)*K446*(wz*(G446-P446)-wx*I446)</f>
        <v>6.34255154104564</v>
      </c>
      <c r="X446" s="70" t="n">
        <f aca="false">const*($O446/omega)*K446*(wx*(H446-Q446)-wy*(G446-P446))</f>
        <v>6.6478895284966</v>
      </c>
      <c r="Y446" s="70" t="n">
        <f aca="false">R446+V446</f>
        <v>0.884327288312543</v>
      </c>
      <c r="Z446" s="70" t="n">
        <f aca="false">S446+W446</f>
        <v>-4.7748994706205</v>
      </c>
      <c r="AA446" s="70" t="n">
        <f aca="false">T446+X446-32.174</f>
        <v>-14.5278414307288</v>
      </c>
      <c r="AB446" s="0" t="n">
        <f aca="false">IF(($D446-height)*($D447-height)&lt;0,1,0)</f>
        <v>0</v>
      </c>
    </row>
    <row r="447" customFormat="false" ht="12.75" hidden="false" customHeight="false" outlineLevel="0" collapsed="false">
      <c r="A447" s="0" t="n">
        <f aca="false">A446+dt</f>
        <v>4.14999999999996</v>
      </c>
      <c r="B447" s="70" t="n">
        <f aca="false">B446+G446*dt+0.5*Y446*dt*dt</f>
        <v>16.4983941333371</v>
      </c>
      <c r="C447" s="70" t="n">
        <f aca="false">C446+H446*dt+0.5*Z446*dt*dt</f>
        <v>317.822908916728</v>
      </c>
      <c r="D447" s="70" t="n">
        <f aca="false">D446+I446*dt+0.5*AA446*dt*dt</f>
        <v>-89.7371903402376</v>
      </c>
      <c r="E447" s="1" t="n">
        <f aca="false">SQRT(B447^2+C447^2)</f>
        <v>318.250842011878</v>
      </c>
      <c r="F447" s="1" t="n">
        <f aca="false">ATAN2(C447,B447)*180/PI()</f>
        <v>2.97159393434785</v>
      </c>
      <c r="G447" s="69" t="n">
        <f aca="false">G446+Y446*dt</f>
        <v>7.12446470774472</v>
      </c>
      <c r="H447" s="69" t="n">
        <f aca="false">H446+Z446*dt</f>
        <v>64.2415830863673</v>
      </c>
      <c r="I447" s="69" t="n">
        <f aca="false">I446+AA446*dt</f>
        <v>-63.7454121083872</v>
      </c>
      <c r="J447" s="1" t="n">
        <f aca="false">SQRT(G447^2+H447^2+I447^2)</f>
        <v>90.7811464990537</v>
      </c>
      <c r="K447" s="1" t="n">
        <f aca="false">IF(D447&gt;=hwind,SQRT((G447-vxw)^2+(H447-vyw)^2+I447^2),J447)</f>
        <v>90.7811464990537</v>
      </c>
      <c r="L447" s="1" t="n">
        <f aca="false">J447/1.467</f>
        <v>61.8821721193277</v>
      </c>
      <c r="M447" s="70" t="n">
        <f aca="false">cd0+cdspin*(spin/1000)*EXP(-A447/(tau*146.7/K447))</f>
        <v>0.354632826041625</v>
      </c>
      <c r="N447" s="71" t="n">
        <f aca="false">(romega/K447)*EXP(-A447/(tau*146.7/K447))</f>
        <v>0.257376589296409</v>
      </c>
      <c r="O447" s="71" t="n">
        <f aca="false">cl2_*N447/(cl0+cl1_*N447)</f>
        <v>0.243575517233144</v>
      </c>
      <c r="P447" s="71" t="n">
        <f aca="false">IF(D447&gt;=hwind,vxw,0)</f>
        <v>0</v>
      </c>
      <c r="Q447" s="71" t="n">
        <f aca="false">IF(D447&gt;=hwind,vyw,0)</f>
        <v>0</v>
      </c>
      <c r="R447" s="70" t="n">
        <f aca="false">-const*$M447*$K447*(G447-P447)</f>
        <v>-1.2329566999026</v>
      </c>
      <c r="S447" s="70" t="n">
        <f aca="false">-const*$M447*$K447*(H447-Q447)</f>
        <v>-11.1176198532618</v>
      </c>
      <c r="T447" s="70" t="n">
        <f aca="false">-const*$M447*$K447*I447</f>
        <v>11.0317527240538</v>
      </c>
      <c r="U447" s="72" t="n">
        <f aca="false">omega*EXP(-A447/tau)*30/PI()</f>
        <v>1843.29832037637</v>
      </c>
      <c r="V447" s="70" t="n">
        <f aca="false">const*($O447/omega)*K447*(wy*I447-wz*(H447-Q447))</f>
        <v>2.11045879783064</v>
      </c>
      <c r="W447" s="70" t="n">
        <f aca="false">const*($O447/omega)*K447*(wz*(G447-P447)-wx*I447)</f>
        <v>6.35986481131862</v>
      </c>
      <c r="X447" s="70" t="n">
        <f aca="false">const*($O447/omega)*K447*(wx*(H447-Q447)-wy*(G447-P447))</f>
        <v>6.64524173436079</v>
      </c>
      <c r="Y447" s="70" t="n">
        <f aca="false">R447+V447</f>
        <v>0.877502097928042</v>
      </c>
      <c r="Z447" s="70" t="n">
        <f aca="false">S447+W447</f>
        <v>-4.7577550419432</v>
      </c>
      <c r="AA447" s="70" t="n">
        <f aca="false">T447+X447-32.174</f>
        <v>-14.4970055415854</v>
      </c>
      <c r="AB447" s="0" t="n">
        <f aca="false">IF(($D447-height)*($D448-height)&lt;0,1,0)</f>
        <v>0</v>
      </c>
    </row>
    <row r="448" customFormat="false" ht="12.75" hidden="false" customHeight="false" outlineLevel="0" collapsed="false">
      <c r="A448" s="0" t="n">
        <f aca="false">A447+dt</f>
        <v>4.15999999999996</v>
      </c>
      <c r="B448" s="70" t="n">
        <f aca="false">B447+G447*dt+0.5*Y447*dt*dt</f>
        <v>16.5696826555194</v>
      </c>
      <c r="C448" s="70" t="n">
        <f aca="false">C447+H447*dt+0.5*Z447*dt*dt</f>
        <v>318.465086859839</v>
      </c>
      <c r="D448" s="70" t="n">
        <f aca="false">D447+I447*dt+0.5*AA447*dt*dt</f>
        <v>-90.3753693115985</v>
      </c>
      <c r="E448" s="1" t="n">
        <f aca="false">SQRT(B448^2+C448^2)</f>
        <v>318.895854366201</v>
      </c>
      <c r="F448" s="1" t="n">
        <f aca="false">ATAN2(C448,B448)*180/PI()</f>
        <v>2.97840368905256</v>
      </c>
      <c r="G448" s="69" t="n">
        <f aca="false">G447+Y447*dt</f>
        <v>7.133239728724</v>
      </c>
      <c r="H448" s="69" t="n">
        <f aca="false">H447+Z447*dt</f>
        <v>64.1940055359479</v>
      </c>
      <c r="I448" s="69" t="n">
        <f aca="false">I447+AA447*dt</f>
        <v>-63.890382163803</v>
      </c>
      <c r="J448" s="1" t="n">
        <f aca="false">SQRT(G448^2+H448^2+I448^2)</f>
        <v>90.8500654309811</v>
      </c>
      <c r="K448" s="1" t="n">
        <f aca="false">IF(D448&gt;=hwind,SQRT((G448-vxw)^2+(H448-vyw)^2+I448^2),J448)</f>
        <v>90.8500654309811</v>
      </c>
      <c r="L448" s="1" t="n">
        <f aca="false">J448/1.467</f>
        <v>61.9291516230273</v>
      </c>
      <c r="M448" s="70" t="n">
        <f aca="false">cd0+cdspin*(spin/1000)*EXP(-A448/(tau*146.7/K448))</f>
        <v>0.354632782207917</v>
      </c>
      <c r="N448" s="71" t="n">
        <f aca="false">(romega/K448)*EXP(-A448/(tau*146.7/K448))</f>
        <v>0.257181133799485</v>
      </c>
      <c r="O448" s="71" t="n">
        <f aca="false">cl2_*N448/(cl0+cl1_*N448)</f>
        <v>0.243484359193956</v>
      </c>
      <c r="P448" s="71" t="n">
        <f aca="false">IF(D448&gt;=hwind,vxw,0)</f>
        <v>0</v>
      </c>
      <c r="Q448" s="71" t="n">
        <f aca="false">IF(D448&gt;=hwind,vyw,0)</f>
        <v>0</v>
      </c>
      <c r="R448" s="70" t="n">
        <f aca="false">-const*$M448*$K448*(G448-P448)</f>
        <v>-1.23541233333237</v>
      </c>
      <c r="S448" s="70" t="n">
        <f aca="false">-const*$M448*$K448*(H448-Q448)</f>
        <v>-11.1178187164758</v>
      </c>
      <c r="T448" s="70" t="n">
        <f aca="false">-const*$M448*$K448*I448</f>
        <v>11.0652339060809</v>
      </c>
      <c r="U448" s="72" t="n">
        <f aca="false">omega*EXP(-A448/tau)*30/PI()</f>
        <v>1843.29647707897</v>
      </c>
      <c r="V448" s="70" t="n">
        <f aca="false">const*($O448/omega)*K448*(wy*I448-wz*(H448-Q448))</f>
        <v>2.10610855729415</v>
      </c>
      <c r="W448" s="70" t="n">
        <f aca="false">const*($O448/omega)*K448*(wz*(G448-P448)-wx*I448)</f>
        <v>6.37716237910204</v>
      </c>
      <c r="X448" s="70" t="n">
        <f aca="false">const*($O448/omega)*K448*(wx*(H448-Q448)-wy*(G448-P448))</f>
        <v>6.64261129654118</v>
      </c>
      <c r="Y448" s="70" t="n">
        <f aca="false">R448+V448</f>
        <v>0.870696223961786</v>
      </c>
      <c r="Z448" s="70" t="n">
        <f aca="false">S448+W448</f>
        <v>-4.74065633737371</v>
      </c>
      <c r="AA448" s="70" t="n">
        <f aca="false">T448+X448-32.174</f>
        <v>-14.4661547973779</v>
      </c>
      <c r="AB448" s="0" t="n">
        <f aca="false">IF(($D448-height)*($D449-height)&lt;0,1,0)</f>
        <v>0</v>
      </c>
    </row>
    <row r="449" customFormat="false" ht="12.75" hidden="false" customHeight="false" outlineLevel="0" collapsed="false">
      <c r="A449" s="0" t="n">
        <f aca="false">A448+dt</f>
        <v>4.16999999999996</v>
      </c>
      <c r="B449" s="70" t="n">
        <f aca="false">B448+G448*dt+0.5*Y448*dt*dt</f>
        <v>16.6410585876179</v>
      </c>
      <c r="C449" s="70" t="n">
        <f aca="false">C448+H448*dt+0.5*Z448*dt*dt</f>
        <v>319.106789882382</v>
      </c>
      <c r="D449" s="70" t="n">
        <f aca="false">D448+I448*dt+0.5*AA448*dt*dt</f>
        <v>-91.0149964409765</v>
      </c>
      <c r="E449" s="1" t="n">
        <f aca="false">SQRT(B449^2+C449^2)</f>
        <v>319.54040148306</v>
      </c>
      <c r="F449" s="1" t="n">
        <f aca="false">ATAN2(C449,B449)*180/PI()</f>
        <v>2.98520603855492</v>
      </c>
      <c r="G449" s="69" t="n">
        <f aca="false">G448+Y448*dt</f>
        <v>7.14194669096362</v>
      </c>
      <c r="H449" s="69" t="n">
        <f aca="false">H448+Z448*dt</f>
        <v>64.1465989725741</v>
      </c>
      <c r="I449" s="69" t="n">
        <f aca="false">I448+AA448*dt</f>
        <v>-64.0350437117768</v>
      </c>
      <c r="J449" s="1" t="n">
        <f aca="false">SQRT(G449^2+H449^2+I449^2)</f>
        <v>90.9190870249695</v>
      </c>
      <c r="K449" s="1" t="n">
        <f aca="false">IF(D449&gt;=hwind,SQRT((G449-vxw)^2+(H449-vyw)^2+I449^2),J449)</f>
        <v>90.9190870249695</v>
      </c>
      <c r="L449" s="1" t="n">
        <f aca="false">J449/1.467</f>
        <v>61.976201107682</v>
      </c>
      <c r="M449" s="70" t="n">
        <f aca="false">cd0+cdspin*(spin/1000)*EXP(-A449/(tau*146.7/K449))</f>
        <v>0.354632738307954</v>
      </c>
      <c r="N449" s="71" t="n">
        <f aca="false">(romega/K449)*EXP(-A449/(tau*146.7/K449))</f>
        <v>0.256985684128977</v>
      </c>
      <c r="O449" s="71" t="n">
        <f aca="false">cl2_*N449/(cl0+cl1_*N449)</f>
        <v>0.243393133573073</v>
      </c>
      <c r="P449" s="71" t="n">
        <f aca="false">IF(D449&gt;=hwind,vxw,0)</f>
        <v>0</v>
      </c>
      <c r="Q449" s="71" t="n">
        <f aca="false">IF(D449&gt;=hwind,vyw,0)</f>
        <v>0</v>
      </c>
      <c r="R449" s="70" t="n">
        <f aca="false">-const*$M449*$K449*(G449-P449)</f>
        <v>-1.23785987334075</v>
      </c>
      <c r="S449" s="70" t="n">
        <f aca="false">-const*$M449*$K449*(H449-Q449)</f>
        <v>-11.1180472657262</v>
      </c>
      <c r="T449" s="70" t="n">
        <f aca="false">-const*$M449*$K449*I449</f>
        <v>11.0987122318795</v>
      </c>
      <c r="U449" s="72" t="n">
        <f aca="false">omega*EXP(-A449/tau)*30/PI()</f>
        <v>1843.29463378341</v>
      </c>
      <c r="V449" s="70" t="n">
        <f aca="false">const*($O449/omega)*K449*(wy*I449-wz*(H449-Q449))</f>
        <v>2.10176952185389</v>
      </c>
      <c r="W449" s="70" t="n">
        <f aca="false">const*($O449/omega)*K449*(wz*(G449-P449)-wx*I449)</f>
        <v>6.39444410609768</v>
      </c>
      <c r="X449" s="70" t="n">
        <f aca="false">const*($O449/omega)*K449*(wx*(H449-Q449)-wy*(G449-P449))</f>
        <v>6.63999808482934</v>
      </c>
      <c r="Y449" s="70" t="n">
        <f aca="false">R449+V449</f>
        <v>0.863909648513142</v>
      </c>
      <c r="Z449" s="70" t="n">
        <f aca="false">S449+W449</f>
        <v>-4.72360315962851</v>
      </c>
      <c r="AA449" s="70" t="n">
        <f aca="false">T449+X449-32.174</f>
        <v>-14.4352896832912</v>
      </c>
      <c r="AB449" s="0" t="n">
        <f aca="false">IF(($D449-height)*($D450-height)&lt;0,1,0)</f>
        <v>0</v>
      </c>
    </row>
    <row r="450" customFormat="false" ht="12.75" hidden="false" customHeight="false" outlineLevel="0" collapsed="false">
      <c r="A450" s="0" t="n">
        <f aca="false">A449+dt</f>
        <v>4.17999999999996</v>
      </c>
      <c r="B450" s="70" t="n">
        <f aca="false">B449+G449*dt+0.5*Y449*dt*dt</f>
        <v>16.7125212500099</v>
      </c>
      <c r="C450" s="70" t="n">
        <f aca="false">C449+H449*dt+0.5*Z449*dt*dt</f>
        <v>319.74801969195</v>
      </c>
      <c r="D450" s="70" t="n">
        <f aca="false">D449+I449*dt+0.5*AA449*dt*dt</f>
        <v>-91.6560686425784</v>
      </c>
      <c r="E450" s="1" t="n">
        <f aca="false">SQRT(B450^2+C450^2)</f>
        <v>320.184485044881</v>
      </c>
      <c r="F450" s="1" t="n">
        <f aca="false">ATAN2(C450,B450)*180/PI()</f>
        <v>2.99200091992366</v>
      </c>
      <c r="G450" s="69" t="n">
        <f aca="false">G449+Y449*dt</f>
        <v>7.15058578744875</v>
      </c>
      <c r="H450" s="69" t="n">
        <f aca="false">H449+Z449*dt</f>
        <v>64.0993629409778</v>
      </c>
      <c r="I450" s="69" t="n">
        <f aca="false">I449+AA449*dt</f>
        <v>-64.1793966086097</v>
      </c>
      <c r="J450" s="1" t="n">
        <f aca="false">SQRT(G450^2+H450^2+I450^2)</f>
        <v>90.9882088821848</v>
      </c>
      <c r="K450" s="1" t="n">
        <f aca="false">IF(D450&gt;=hwind,SQRT((G450-vxw)^2+(H450-vyw)^2+I450^2),J450)</f>
        <v>90.9882088821848</v>
      </c>
      <c r="L450" s="1" t="n">
        <f aca="false">J450/1.467</f>
        <v>62.0233189380946</v>
      </c>
      <c r="M450" s="70" t="n">
        <f aca="false">cd0+cdspin*(spin/1000)*EXP(-A450/(tau*146.7/K450))</f>
        <v>0.354632694341991</v>
      </c>
      <c r="N450" s="71" t="n">
        <f aca="false">(romega/K450)*EXP(-A450/(tau*146.7/K450))</f>
        <v>0.256790247704498</v>
      </c>
      <c r="O450" s="71" t="n">
        <f aca="false">cl2_*N450/(cl0+cl1_*N450)</f>
        <v>0.243301843762527</v>
      </c>
      <c r="P450" s="71" t="n">
        <f aca="false">IF(D450&gt;=hwind,vxw,0)</f>
        <v>0</v>
      </c>
      <c r="Q450" s="71" t="n">
        <f aca="false">IF(D450&gt;=hwind,vyw,0)</f>
        <v>0</v>
      </c>
      <c r="R450" s="70" t="n">
        <f aca="false">-const*$M450*$K450*(G450-P450)</f>
        <v>-1.24029929895172</v>
      </c>
      <c r="S450" s="70" t="n">
        <f aca="false">-const*$M450*$K450*(H450-Q450)</f>
        <v>-11.1183051685773</v>
      </c>
      <c r="T450" s="70" t="n">
        <f aca="false">-const*$M450*$K450*I450</f>
        <v>11.1321873461788</v>
      </c>
      <c r="U450" s="72" t="n">
        <f aca="false">omega*EXP(-A450/tau)*30/PI()</f>
        <v>1843.2927904897</v>
      </c>
      <c r="V450" s="70" t="n">
        <f aca="false">const*($O450/omega)*K450*(wy*I450-wz*(H450-Q450))</f>
        <v>2.09744165315965</v>
      </c>
      <c r="W450" s="70" t="n">
        <f aca="false">const*($O450/omega)*K450*(wz*(G450-P450)-wx*I450)</f>
        <v>6.41170985441906</v>
      </c>
      <c r="X450" s="70" t="n">
        <f aca="false">const*($O450/omega)*K450*(wx*(H450-Q450)-wy*(G450-P450))</f>
        <v>6.63740197034809</v>
      </c>
      <c r="Y450" s="70" t="n">
        <f aca="false">R450+V450</f>
        <v>0.857142354207933</v>
      </c>
      <c r="Z450" s="70" t="n">
        <f aca="false">S450+W450</f>
        <v>-4.70659531415819</v>
      </c>
      <c r="AA450" s="70" t="n">
        <f aca="false">T450+X450-32.174</f>
        <v>-14.4044106834731</v>
      </c>
      <c r="AB450" s="0" t="n">
        <f aca="false">IF(($D450-height)*($D451-height)&lt;0,1,0)</f>
        <v>0</v>
      </c>
    </row>
    <row r="451" customFormat="false" ht="12.75" hidden="false" customHeight="false" outlineLevel="0" collapsed="false">
      <c r="A451" s="0" t="n">
        <f aca="false">A450+dt</f>
        <v>4.18999999999996</v>
      </c>
      <c r="B451" s="70" t="n">
        <f aca="false">B450+G450*dt+0.5*Y450*dt*dt</f>
        <v>16.7840699650021</v>
      </c>
      <c r="C451" s="70" t="n">
        <f aca="false">C450+H450*dt+0.5*Z450*dt*dt</f>
        <v>320.388777991594</v>
      </c>
      <c r="D451" s="70" t="n">
        <f aca="false">D450+I450*dt+0.5*AA450*dt*dt</f>
        <v>-92.2985828291987</v>
      </c>
      <c r="E451" s="1" t="n">
        <f aca="false">SQRT(B451^2+C451^2)</f>
        <v>320.828106729346</v>
      </c>
      <c r="F451" s="1" t="n">
        <f aca="false">ATAN2(C451,B451)*180/PI()</f>
        <v>2.99878827091234</v>
      </c>
      <c r="G451" s="69" t="n">
        <f aca="false">G450+Y450*dt</f>
        <v>7.15915721099083</v>
      </c>
      <c r="H451" s="69" t="n">
        <f aca="false">H450+Z450*dt</f>
        <v>64.0522969878363</v>
      </c>
      <c r="I451" s="69" t="n">
        <f aca="false">I450+AA450*dt</f>
        <v>-64.3234407154444</v>
      </c>
      <c r="J451" s="1" t="n">
        <f aca="false">SQRT(G451^2+H451^2+I451^2)</f>
        <v>91.0574286198713</v>
      </c>
      <c r="K451" s="1" t="n">
        <f aca="false">IF(D451&gt;=hwind,SQRT((G451-vxw)^2+(H451-vyw)^2+I451^2),J451)</f>
        <v>91.0574286198713</v>
      </c>
      <c r="L451" s="1" t="n">
        <f aca="false">J451/1.467</f>
        <v>62.0705034900282</v>
      </c>
      <c r="M451" s="70" t="n">
        <f aca="false">cd0+cdspin*(spin/1000)*EXP(-A451/(tau*146.7/K451))</f>
        <v>0.354632650310286</v>
      </c>
      <c r="N451" s="71" t="n">
        <f aca="false">(romega/K451)*EXP(-A451/(tau*146.7/K451))</f>
        <v>0.256594831857164</v>
      </c>
      <c r="O451" s="71" t="n">
        <f aca="false">cl2_*N451/(cl0+cl1_*N451)</f>
        <v>0.243210493123557</v>
      </c>
      <c r="P451" s="71" t="n">
        <f aca="false">IF(D451&gt;=hwind,vxw,0)</f>
        <v>0</v>
      </c>
      <c r="Q451" s="71" t="n">
        <f aca="false">IF(D451&gt;=hwind,vyw,0)</f>
        <v>0</v>
      </c>
      <c r="R451" s="70" t="n">
        <f aca="false">-const*$M451*$K451*(G451-P451)</f>
        <v>-1.24273058924372</v>
      </c>
      <c r="S451" s="70" t="n">
        <f aca="false">-const*$M451*$K451*(H451-Q451)</f>
        <v>-11.1185920957155</v>
      </c>
      <c r="T451" s="70" t="n">
        <f aca="false">-const*$M451*$K451*I451</f>
        <v>11.1656588934474</v>
      </c>
      <c r="U451" s="72" t="n">
        <f aca="false">omega*EXP(-A451/tau)*30/PI()</f>
        <v>1843.29094719783</v>
      </c>
      <c r="V451" s="70" t="n">
        <f aca="false">const*($O451/omega)*K451*(wy*I451-wz*(H451-Q451))</f>
        <v>2.09312491342929</v>
      </c>
      <c r="W451" s="70" t="n">
        <f aca="false">const*($O451/omega)*K451*(wz*(G451-P451)-wx*I451)</f>
        <v>6.42895948660182</v>
      </c>
      <c r="X451" s="70" t="n">
        <f aca="false">const*($O451/omega)*K451*(wx*(H451-Q451)-wy*(G451-P451))</f>
        <v>6.63482282553952</v>
      </c>
      <c r="Y451" s="70" t="n">
        <f aca="false">R451+V451</f>
        <v>0.850394324185569</v>
      </c>
      <c r="Z451" s="70" t="n">
        <f aca="false">S451+W451</f>
        <v>-4.68963260911373</v>
      </c>
      <c r="AA451" s="70" t="n">
        <f aca="false">T451+X451-32.174</f>
        <v>-14.3735182810131</v>
      </c>
      <c r="AB451" s="0" t="n">
        <f aca="false">IF(($D451-height)*($D452-height)&lt;0,1,0)</f>
        <v>0</v>
      </c>
    </row>
    <row r="452" customFormat="false" ht="12.75" hidden="false" customHeight="false" outlineLevel="0" collapsed="false">
      <c r="A452" s="0" t="n">
        <f aca="false">A451+dt</f>
        <v>4.19999999999996</v>
      </c>
      <c r="B452" s="70" t="n">
        <f aca="false">B451+G451*dt+0.5*Y451*dt*dt</f>
        <v>16.8557040568282</v>
      </c>
      <c r="C452" s="70" t="n">
        <f aca="false">C451+H451*dt+0.5*Z451*dt*dt</f>
        <v>321.029066479842</v>
      </c>
      <c r="D452" s="70" t="n">
        <f aca="false">D451+I451*dt+0.5*AA451*dt*dt</f>
        <v>-92.9425359122672</v>
      </c>
      <c r="E452" s="1" t="n">
        <f aca="false">SQRT(B452^2+C452^2)</f>
        <v>321.471268209416</v>
      </c>
      <c r="F452" s="1" t="n">
        <f aca="false">ATAN2(C452,B452)*180/PI()</f>
        <v>3.00556802995193</v>
      </c>
      <c r="G452" s="69" t="n">
        <f aca="false">G451+Y451*dt</f>
        <v>7.16766115423268</v>
      </c>
      <c r="H452" s="69" t="n">
        <f aca="false">H451+Z451*dt</f>
        <v>64.0054006617451</v>
      </c>
      <c r="I452" s="69" t="n">
        <f aca="false">I451+AA451*dt</f>
        <v>-64.4671758982546</v>
      </c>
      <c r="J452" s="1" t="n">
        <f aca="false">SQRT(G452^2+H452^2+I452^2)</f>
        <v>91.1267438713187</v>
      </c>
      <c r="K452" s="1" t="n">
        <f aca="false">IF(D452&gt;=hwind,SQRT((G452-vxw)^2+(H452-vyw)^2+I452^2),J452)</f>
        <v>91.1267438713187</v>
      </c>
      <c r="L452" s="1" t="n">
        <f aca="false">J452/1.467</f>
        <v>62.1177531501831</v>
      </c>
      <c r="M452" s="70" t="n">
        <f aca="false">cd0+cdspin*(spin/1000)*EXP(-A452/(tau*146.7/K452))</f>
        <v>0.354632606213094</v>
      </c>
      <c r="N452" s="71" t="n">
        <f aca="false">(romega/K452)*EXP(-A452/(tau*146.7/K452))</f>
        <v>0.256399443830115</v>
      </c>
      <c r="O452" s="71" t="n">
        <f aca="false">cl2_*N452/(cl0+cl1_*N452)</f>
        <v>0.243119084986725</v>
      </c>
      <c r="P452" s="71" t="n">
        <f aca="false">IF(D452&gt;=hwind,vxw,0)</f>
        <v>0</v>
      </c>
      <c r="Q452" s="71" t="n">
        <f aca="false">IF(D452&gt;=hwind,vyw,0)</f>
        <v>0</v>
      </c>
      <c r="R452" s="70" t="n">
        <f aca="false">-const*$M452*$K452*(G452-P452)</f>
        <v>-1.24515372335477</v>
      </c>
      <c r="S452" s="70" t="n">
        <f aca="false">-const*$M452*$K452*(H452-Q452)</f>
        <v>-11.1189077209269</v>
      </c>
      <c r="T452" s="70" t="n">
        <f aca="false">-const*$M452*$K452*I452</f>
        <v>11.1991265179265</v>
      </c>
      <c r="U452" s="72" t="n">
        <f aca="false">omega*EXP(-A452/tau)*30/PI()</f>
        <v>1843.28910390781</v>
      </c>
      <c r="V452" s="70" t="n">
        <f aca="false">const*($O452/omega)*K452*(wy*I452-wz*(H452-Q452))</f>
        <v>2.08881926544107</v>
      </c>
      <c r="W452" s="70" t="n">
        <f aca="false">const*($O452/omega)*K452*(wz*(G452-P452)-wx*I452)</f>
        <v>6.44619286561392</v>
      </c>
      <c r="X452" s="70" t="n">
        <f aca="false">const*($O452/omega)*K452*(wx*(H452-Q452)-wy*(G452-P452))</f>
        <v>6.63226052415292</v>
      </c>
      <c r="Y452" s="70" t="n">
        <f aca="false">R452+V452</f>
        <v>0.843665542086299</v>
      </c>
      <c r="Z452" s="70" t="n">
        <f aca="false">S452+W452</f>
        <v>-4.67271485531302</v>
      </c>
      <c r="AA452" s="70" t="n">
        <f aca="false">T452+X452-32.174</f>
        <v>-14.3426129579206</v>
      </c>
      <c r="AB452" s="0" t="n">
        <f aca="false">IF(($D452-height)*($D453-height)&lt;0,1,0)</f>
        <v>0</v>
      </c>
    </row>
    <row r="453" customFormat="false" ht="12.75" hidden="false" customHeight="false" outlineLevel="0" collapsed="false">
      <c r="A453" s="0" t="n">
        <f aca="false">A452+dt</f>
        <v>4.20999999999995</v>
      </c>
      <c r="B453" s="70" t="n">
        <f aca="false">B452+G452*dt+0.5*Y452*dt*dt</f>
        <v>16.9274228516477</v>
      </c>
      <c r="C453" s="70" t="n">
        <f aca="false">C452+H452*dt+0.5*Z452*dt*dt</f>
        <v>321.668886850716</v>
      </c>
      <c r="D453" s="70" t="n">
        <f aca="false">D452+I452*dt+0.5*AA452*dt*dt</f>
        <v>-93.5879248018976</v>
      </c>
      <c r="E453" s="1" t="n">
        <f aca="false">SQRT(B453^2+C453^2)</f>
        <v>322.113971153344</v>
      </c>
      <c r="F453" s="1" t="n">
        <f aca="false">ATAN2(C453,B453)*180/PI()</f>
        <v>3.01234013614362</v>
      </c>
      <c r="G453" s="69" t="n">
        <f aca="false">G452+Y452*dt</f>
        <v>7.17609780965354</v>
      </c>
      <c r="H453" s="69" t="n">
        <f aca="false">H452+Z452*dt</f>
        <v>63.958673513192</v>
      </c>
      <c r="I453" s="69" t="n">
        <f aca="false">I452+AA452*dt</f>
        <v>-64.6106020278338</v>
      </c>
      <c r="J453" s="1" t="n">
        <f aca="false">SQRT(G453^2+H453^2+I453^2)</f>
        <v>91.1961522858279</v>
      </c>
      <c r="K453" s="1" t="n">
        <f aca="false">IF(D453&gt;=hwind,SQRT((G453-vxw)^2+(H453-vyw)^2+I453^2),J453)</f>
        <v>91.1961522858279</v>
      </c>
      <c r="L453" s="1" t="n">
        <f aca="false">J453/1.467</f>
        <v>62.1650663161744</v>
      </c>
      <c r="M453" s="70" t="n">
        <f aca="false">cd0+cdspin*(spin/1000)*EXP(-A453/(tau*146.7/K453))</f>
        <v>0.354632562050675</v>
      </c>
      <c r="N453" s="71" t="n">
        <f aca="false">(romega/K453)*EXP(-A453/(tau*146.7/K453))</f>
        <v>0.256204090779054</v>
      </c>
      <c r="O453" s="71" t="n">
        <f aca="false">cl2_*N453/(cl0+cl1_*N453)</f>
        <v>0.243027622652032</v>
      </c>
      <c r="P453" s="71" t="n">
        <f aca="false">IF(D453&gt;=hwind,vxw,0)</f>
        <v>0</v>
      </c>
      <c r="Q453" s="71" t="n">
        <f aca="false">IF(D453&gt;=hwind,vyw,0)</f>
        <v>0</v>
      </c>
      <c r="R453" s="70" t="n">
        <f aca="false">-const*$M453*$K453*(G453-P453)</f>
        <v>-1.24756868048745</v>
      </c>
      <c r="S453" s="70" t="n">
        <f aca="false">-const*$M453*$K453*(H453-Q453)</f>
        <v>-11.1192517210733</v>
      </c>
      <c r="T453" s="70" t="n">
        <f aca="false">-const*$M453*$K453*I453</f>
        <v>11.2325898636624</v>
      </c>
      <c r="U453" s="72" t="n">
        <f aca="false">omega*EXP(-A453/tau)*30/PI()</f>
        <v>1843.28726061962</v>
      </c>
      <c r="V453" s="70" t="n">
        <f aca="false">const*($O453/omega)*K453*(wy*I453-wz*(H453-Q453))</f>
        <v>2.08452467252606</v>
      </c>
      <c r="W453" s="70" t="n">
        <f aca="false">const*($O453/omega)*K453*(wz*(G453-P453)-wx*I453)</f>
        <v>6.46340985486566</v>
      </c>
      <c r="X453" s="70" t="n">
        <f aca="false">const*($O453/omega)*K453*(wx*(H453-Q453)-wy*(G453-P453))</f>
        <v>6.62971494123291</v>
      </c>
      <c r="Y453" s="70" t="n">
        <f aca="false">R453+V453</f>
        <v>0.836955992038605</v>
      </c>
      <c r="Z453" s="70" t="n">
        <f aca="false">S453+W453</f>
        <v>-4.65584186620767</v>
      </c>
      <c r="AA453" s="70" t="n">
        <f aca="false">T453+X453-32.174</f>
        <v>-14.3116951951047</v>
      </c>
      <c r="AB453" s="0" t="n">
        <f aca="false">IF(($D453-height)*($D454-height)&lt;0,1,0)</f>
        <v>0</v>
      </c>
    </row>
    <row r="454" customFormat="false" ht="12.75" hidden="false" customHeight="false" outlineLevel="0" collapsed="false">
      <c r="A454" s="0" t="n">
        <f aca="false">A453+dt</f>
        <v>4.21999999999995</v>
      </c>
      <c r="B454" s="70" t="n">
        <f aca="false">B453+G453*dt+0.5*Y453*dt*dt</f>
        <v>16.9992256775438</v>
      </c>
      <c r="C454" s="70" t="n">
        <f aca="false">C453+H453*dt+0.5*Z453*dt*dt</f>
        <v>322.308240793755</v>
      </c>
      <c r="D454" s="70" t="n">
        <f aca="false">D453+I453*dt+0.5*AA453*dt*dt</f>
        <v>-94.2347464069357</v>
      </c>
      <c r="E454" s="1" t="n">
        <f aca="false">SQRT(B454^2+C454^2)</f>
        <v>322.756217224705</v>
      </c>
      <c r="F454" s="1" t="n">
        <f aca="false">ATAN2(C454,B454)*180/PI()</f>
        <v>3.01910452925165</v>
      </c>
      <c r="G454" s="69" t="n">
        <f aca="false">G453+Y453*dt</f>
        <v>7.18446736957393</v>
      </c>
      <c r="H454" s="69" t="n">
        <f aca="false">H453+Z453*dt</f>
        <v>63.9121150945299</v>
      </c>
      <c r="I454" s="69" t="n">
        <f aca="false">I453+AA453*dt</f>
        <v>-64.7537189797848</v>
      </c>
      <c r="J454" s="1" t="n">
        <f aca="false">SQRT(G454^2+H454^2+I454^2)</f>
        <v>91.2656515286767</v>
      </c>
      <c r="K454" s="1" t="n">
        <f aca="false">IF(D454&gt;=hwind,SQRT((G454-vxw)^2+(H454-vyw)^2+I454^2),J454)</f>
        <v>91.2656515286767</v>
      </c>
      <c r="L454" s="1" t="n">
        <f aca="false">J454/1.467</f>
        <v>62.2124413965077</v>
      </c>
      <c r="M454" s="70" t="n">
        <f aca="false">cd0+cdspin*(spin/1000)*EXP(-A454/(tau*146.7/K454))</f>
        <v>0.354632517823286</v>
      </c>
      <c r="N454" s="71" t="n">
        <f aca="false">(romega/K454)*EXP(-A454/(tau*146.7/K454))</f>
        <v>0.256008779772772</v>
      </c>
      <c r="O454" s="71" t="n">
        <f aca="false">cl2_*N454/(cl0+cl1_*N454)</f>
        <v>0.242936109389035</v>
      </c>
      <c r="P454" s="71" t="n">
        <f aca="false">IF(D454&gt;=hwind,vxw,0)</f>
        <v>0</v>
      </c>
      <c r="Q454" s="71" t="n">
        <f aca="false">IF(D454&gt;=hwind,vyw,0)</f>
        <v>0</v>
      </c>
      <c r="R454" s="70" t="n">
        <f aca="false">-const*$M454*$K454*(G454-P454)</f>
        <v>-1.24997543991386</v>
      </c>
      <c r="S454" s="70" t="n">
        <f aca="false">-const*$M454*$K454*(H454-Q454)</f>
        <v>-11.1196237760695</v>
      </c>
      <c r="T454" s="70" t="n">
        <f aca="false">-const*$M454*$K454*I454</f>
        <v>11.2660485745396</v>
      </c>
      <c r="U454" s="72" t="n">
        <f aca="false">omega*EXP(-A454/tau)*30/PI()</f>
        <v>1843.28541733329</v>
      </c>
      <c r="V454" s="70" t="n">
        <f aca="false">const*($O454/omega)*K454*(wy*I454-wz*(H454-Q454))</f>
        <v>2.08024109856058</v>
      </c>
      <c r="W454" s="70" t="n">
        <f aca="false">const*($O454/omega)*K454*(wz*(G454-P454)-wx*I454)</f>
        <v>6.48061031821954</v>
      </c>
      <c r="X454" s="70" t="n">
        <f aca="false">const*($O454/omega)*K454*(wx*(H454-Q454)-wy*(G454-P454))</f>
        <v>6.6271859531075</v>
      </c>
      <c r="Y454" s="70" t="n">
        <f aca="false">R454+V454</f>
        <v>0.830265658646724</v>
      </c>
      <c r="Z454" s="70" t="n">
        <f aca="false">S454+W454</f>
        <v>-4.63901345784999</v>
      </c>
      <c r="AA454" s="70" t="n">
        <f aca="false">T454+X454-32.174</f>
        <v>-14.2807654723529</v>
      </c>
      <c r="AB454" s="0" t="n">
        <f aca="false">IF(($D454-height)*($D455-height)&lt;0,1,0)</f>
        <v>0</v>
      </c>
    </row>
    <row r="455" customFormat="false" ht="12.75" hidden="false" customHeight="false" outlineLevel="0" collapsed="false">
      <c r="A455" s="0" t="n">
        <f aca="false">A454+dt</f>
        <v>4.22999999999995</v>
      </c>
      <c r="B455" s="70" t="n">
        <f aca="false">B454+G454*dt+0.5*Y454*dt*dt</f>
        <v>17.0711118645225</v>
      </c>
      <c r="C455" s="70" t="n">
        <f aca="false">C454+H454*dt+0.5*Z454*dt*dt</f>
        <v>322.947129994027</v>
      </c>
      <c r="D455" s="70" t="n">
        <f aca="false">D454+I454*dt+0.5*AA454*dt*dt</f>
        <v>-94.8829976350072</v>
      </c>
      <c r="E455" s="1" t="n">
        <f aca="false">SQRT(B455^2+C455^2)</f>
        <v>323.39800808241</v>
      </c>
      <c r="F455" s="1" t="n">
        <f aca="false">ATAN2(C455,B455)*180/PI()</f>
        <v>3.02586114969629</v>
      </c>
      <c r="G455" s="69" t="n">
        <f aca="false">G454+Y454*dt</f>
        <v>7.1927700261604</v>
      </c>
      <c r="H455" s="69" t="n">
        <f aca="false">H454+Z454*dt</f>
        <v>63.8657249599514</v>
      </c>
      <c r="I455" s="69" t="n">
        <f aca="false">I454+AA454*dt</f>
        <v>-64.8965266345084</v>
      </c>
      <c r="J455" s="1" t="n">
        <f aca="false">SQRT(G455^2+H455^2+I455^2)</f>
        <v>91.3352392810839</v>
      </c>
      <c r="K455" s="1" t="n">
        <f aca="false">IF(D455&gt;=hwind,SQRT((G455-vxw)^2+(H455-vyw)^2+I455^2),J455)</f>
        <v>91.3352392810839</v>
      </c>
      <c r="L455" s="1" t="n">
        <f aca="false">J455/1.467</f>
        <v>62.2598768105548</v>
      </c>
      <c r="M455" s="70" t="n">
        <f aca="false">cd0+cdspin*(spin/1000)*EXP(-A455/(tau*146.7/K455))</f>
        <v>0.354632473531189</v>
      </c>
      <c r="N455" s="71" t="n">
        <f aca="false">(romega/K455)*EXP(-A455/(tau*146.7/K455))</f>
        <v>0.255813517793697</v>
      </c>
      <c r="O455" s="71" t="n">
        <f aca="false">cl2_*N455/(cl0+cl1_*N455)</f>
        <v>0.242844548436968</v>
      </c>
      <c r="P455" s="71" t="n">
        <f aca="false">IF(D455&gt;=hwind,vxw,0)</f>
        <v>0</v>
      </c>
      <c r="Q455" s="71" t="n">
        <f aca="false">IF(D455&gt;=hwind,vyw,0)</f>
        <v>0</v>
      </c>
      <c r="R455" s="70" t="n">
        <f aca="false">-const*$M455*$K455*(G455-P455)</f>
        <v>-1.25237398098042</v>
      </c>
      <c r="S455" s="70" t="n">
        <f aca="false">-const*$M455*$K455*(H455-Q455)</f>
        <v>-11.1200235688602</v>
      </c>
      <c r="T455" s="70" t="n">
        <f aca="false">-const*$M455*$K455*I455</f>
        <v>11.2995022943124</v>
      </c>
      <c r="U455" s="72" t="n">
        <f aca="false">omega*EXP(-A455/tau)*30/PI()</f>
        <v>1843.28357404879</v>
      </c>
      <c r="V455" s="70" t="n">
        <f aca="false">const*($O455/omega)*K455*(wy*I455-wz*(H455-Q455))</f>
        <v>2.07596850795872</v>
      </c>
      <c r="W455" s="70" t="n">
        <f aca="false">const*($O455/omega)*K455*(wz*(G455-P455)-wx*I455)</f>
        <v>6.49779411999999</v>
      </c>
      <c r="X455" s="70" t="n">
        <f aca="false">const*($O455/omega)*K455*(wx*(H455-Q455)-wy*(G455-P455))</f>
        <v>6.62467343737624</v>
      </c>
      <c r="Y455" s="70" t="n">
        <f aca="false">R455+V455</f>
        <v>0.8235945269783</v>
      </c>
      <c r="Z455" s="70" t="n">
        <f aca="false">S455+W455</f>
        <v>-4.62222944886022</v>
      </c>
      <c r="AA455" s="70" t="n">
        <f aca="false">T455+X455-32.174</f>
        <v>-14.2498242683113</v>
      </c>
      <c r="AB455" s="0" t="n">
        <f aca="false">IF(($D455-height)*($D456-height)&lt;0,1,0)</f>
        <v>0</v>
      </c>
    </row>
    <row r="456" customFormat="false" ht="12.75" hidden="false" customHeight="false" outlineLevel="0" collapsed="false">
      <c r="A456" s="0" t="n">
        <f aca="false">A455+dt</f>
        <v>4.23999999999995</v>
      </c>
      <c r="B456" s="70" t="n">
        <f aca="false">B455+G455*dt+0.5*Y455*dt*dt</f>
        <v>17.1430807445104</v>
      </c>
      <c r="C456" s="70" t="n">
        <f aca="false">C455+H455*dt+0.5*Z455*dt*dt</f>
        <v>323.585556132154</v>
      </c>
      <c r="D456" s="70" t="n">
        <f aca="false">D455+I455*dt+0.5*AA455*dt*dt</f>
        <v>-95.5326753925657</v>
      </c>
      <c r="E456" s="1" t="n">
        <f aca="false">SQRT(B456^2+C456^2)</f>
        <v>324.039345380725</v>
      </c>
      <c r="F456" s="1" t="n">
        <f aca="false">ATAN2(C456,B456)*180/PI()</f>
        <v>3.03260993854697</v>
      </c>
      <c r="G456" s="69" t="n">
        <f aca="false">G455+Y455*dt</f>
        <v>7.20100597143018</v>
      </c>
      <c r="H456" s="69" t="n">
        <f aca="false">H455+Z455*dt</f>
        <v>63.8195026654628</v>
      </c>
      <c r="I456" s="69" t="n">
        <f aca="false">I455+AA455*dt</f>
        <v>-65.0390248771915</v>
      </c>
      <c r="J456" s="1" t="n">
        <f aca="false">SQRT(G456^2+H456^2+I456^2)</f>
        <v>91.4049132401728</v>
      </c>
      <c r="K456" s="1" t="n">
        <f aca="false">IF(D456&gt;=hwind,SQRT((G456-vxw)^2+(H456-vyw)^2+I456^2),J456)</f>
        <v>91.4049132401728</v>
      </c>
      <c r="L456" s="1" t="n">
        <f aca="false">J456/1.467</f>
        <v>62.3073709885295</v>
      </c>
      <c r="M456" s="70" t="n">
        <f aca="false">cd0+cdspin*(spin/1000)*EXP(-A456/(tau*146.7/K456))</f>
        <v>0.354632429174644</v>
      </c>
      <c r="N456" s="71" t="n">
        <f aca="false">(romega/K456)*EXP(-A456/(tau*146.7/K456))</f>
        <v>0.255618311738429</v>
      </c>
      <c r="O456" s="71" t="n">
        <f aca="false">cl2_*N456/(cl0+cl1_*N456)</f>
        <v>0.242752943004866</v>
      </c>
      <c r="P456" s="71" t="n">
        <f aca="false">IF(D456&gt;=hwind,vxw,0)</f>
        <v>0</v>
      </c>
      <c r="Q456" s="71" t="n">
        <f aca="false">IF(D456&gt;=hwind,vyw,0)</f>
        <v>0</v>
      </c>
      <c r="R456" s="70" t="n">
        <f aca="false">-const*$M456*$K456*(G456-P456)</f>
        <v>-1.2547642831127</v>
      </c>
      <c r="S456" s="70" t="n">
        <f aca="false">-const*$M456*$K456*(H456-Q456)</f>
        <v>-11.1204507853969</v>
      </c>
      <c r="T456" s="70" t="n">
        <f aca="false">-const*$M456*$K456*I456</f>
        <v>11.3329506666373</v>
      </c>
      <c r="U456" s="72" t="n">
        <f aca="false">omega*EXP(-A456/tau)*30/PI()</f>
        <v>1843.28173076614</v>
      </c>
      <c r="V456" s="70" t="n">
        <f aca="false">const*($O456/omega)*K456*(wy*I456-wz*(H456-Q456))</f>
        <v>2.07170686566488</v>
      </c>
      <c r="W456" s="70" t="n">
        <f aca="false">const*($O456/omega)*K456*(wz*(G456-P456)-wx*I456)</f>
        <v>6.51496112500289</v>
      </c>
      <c r="X456" s="70" t="n">
        <f aca="false">const*($O456/omega)*K456*(wx*(H456-Q456)-wy*(G456-P456))</f>
        <v>6.62217727289845</v>
      </c>
      <c r="Y456" s="70" t="n">
        <f aca="false">R456+V456</f>
        <v>0.816942582552173</v>
      </c>
      <c r="Z456" s="70" t="n">
        <f aca="false">S456+W456</f>
        <v>-4.60548966039404</v>
      </c>
      <c r="AA456" s="70" t="n">
        <f aca="false">T456+X456-32.174</f>
        <v>-14.2188720604643</v>
      </c>
      <c r="AB456" s="0" t="n">
        <f aca="false">IF(($D456-height)*($D457-height)&lt;0,1,0)</f>
        <v>0</v>
      </c>
    </row>
    <row r="457" customFormat="false" ht="12.75" hidden="false" customHeight="false" outlineLevel="0" collapsed="false">
      <c r="A457" s="0" t="n">
        <f aca="false">A456+dt</f>
        <v>4.24999999999995</v>
      </c>
      <c r="B457" s="70" t="n">
        <f aca="false">B456+G456*dt+0.5*Y456*dt*dt</f>
        <v>17.2151316513539</v>
      </c>
      <c r="C457" s="70" t="n">
        <f aca="false">C456+H456*dt+0.5*Z456*dt*dt</f>
        <v>324.223520884326</v>
      </c>
      <c r="D457" s="70" t="n">
        <f aca="false">D456+I456*dt+0.5*AA456*dt*dt</f>
        <v>-96.1837765849406</v>
      </c>
      <c r="E457" s="1" t="n">
        <f aca="false">SQRT(B457^2+C457^2)</f>
        <v>324.680230769295</v>
      </c>
      <c r="F457" s="1" t="n">
        <f aca="false">ATAN2(C457,B457)*180/PI()</f>
        <v>3.03935083751541</v>
      </c>
      <c r="G457" s="69" t="n">
        <f aca="false">G456+Y456*dt</f>
        <v>7.2091753972557</v>
      </c>
      <c r="H457" s="69" t="n">
        <f aca="false">H456+Z456*dt</f>
        <v>63.7734477688589</v>
      </c>
      <c r="I457" s="69" t="n">
        <f aca="false">I456+AA456*dt</f>
        <v>-65.1812135977961</v>
      </c>
      <c r="J457" s="1" t="n">
        <f aca="false">SQRT(G457^2+H457^2+I457^2)</f>
        <v>91.4746711189348</v>
      </c>
      <c r="K457" s="1" t="n">
        <f aca="false">IF(D457&gt;=hwind,SQRT((G457-vxw)^2+(H457-vyw)^2+I457^2),J457)</f>
        <v>91.4746711189348</v>
      </c>
      <c r="L457" s="1" t="n">
        <f aca="false">J457/1.467</f>
        <v>62.354922371462</v>
      </c>
      <c r="M457" s="70" t="n">
        <f aca="false">cd0+cdspin*(spin/1000)*EXP(-A457/(tau*146.7/K457))</f>
        <v>0.354632384753914</v>
      </c>
      <c r="N457" s="71" t="n">
        <f aca="false">(romega/K457)*EXP(-A457/(tau*146.7/K457))</f>
        <v>0.255423168418293</v>
      </c>
      <c r="O457" s="71" t="n">
        <f aca="false">cl2_*N457/(cl0+cl1_*N457)</f>
        <v>0.242661296271687</v>
      </c>
      <c r="P457" s="71" t="n">
        <f aca="false">IF(D457&gt;=hwind,vxw,0)</f>
        <v>0</v>
      </c>
      <c r="Q457" s="71" t="n">
        <f aca="false">IF(D457&gt;=hwind,vyw,0)</f>
        <v>0</v>
      </c>
      <c r="R457" s="70" t="n">
        <f aca="false">-const*$M457*$K457*(G457-P457)</f>
        <v>-1.25714632582008</v>
      </c>
      <c r="S457" s="70" t="n">
        <f aca="false">-const*$M457*$K457*(H457-Q457)</f>
        <v>-11.1209051146153</v>
      </c>
      <c r="T457" s="70" t="n">
        <f aca="false">-const*$M457*$K457*I457</f>
        <v>11.3663933351041</v>
      </c>
      <c r="U457" s="72" t="n">
        <f aca="false">omega*EXP(-A457/tau)*30/PI()</f>
        <v>1843.27988748533</v>
      </c>
      <c r="V457" s="70" t="n">
        <f aca="false">const*($O457/omega)*K457*(wy*I457-wz*(H457-Q457))</f>
        <v>2.06745613714638</v>
      </c>
      <c r="W457" s="70" t="n">
        <f aca="false">const*($O457/omega)*K457*(wz*(G457-P457)-wx*I457)</f>
        <v>6.53211119850498</v>
      </c>
      <c r="X457" s="70" t="n">
        <f aca="false">const*($O457/omega)*K457*(wx*(H457-Q457)-wy*(G457-P457))</f>
        <v>6.61969733978144</v>
      </c>
      <c r="Y457" s="70" t="n">
        <f aca="false">R457+V457</f>
        <v>0.810309811326296</v>
      </c>
      <c r="Z457" s="70" t="n">
        <f aca="false">S457+W457</f>
        <v>-4.58879391611033</v>
      </c>
      <c r="AA457" s="70" t="n">
        <f aca="false">T457+X457-32.174</f>
        <v>-14.1879093251145</v>
      </c>
      <c r="AB457" s="0" t="n">
        <f aca="false">IF(($D457-height)*($D458-height)&lt;0,1,0)</f>
        <v>0</v>
      </c>
    </row>
    <row r="458" customFormat="false" ht="12.75" hidden="false" customHeight="false" outlineLevel="0" collapsed="false">
      <c r="A458" s="0" t="n">
        <f aca="false">A457+dt</f>
        <v>4.25999999999995</v>
      </c>
      <c r="B458" s="70" t="n">
        <f aca="false">B457+G457*dt+0.5*Y457*dt*dt</f>
        <v>17.287263920817</v>
      </c>
      <c r="C458" s="70" t="n">
        <f aca="false">C457+H457*dt+0.5*Z457*dt*dt</f>
        <v>324.861025922319</v>
      </c>
      <c r="D458" s="70" t="n">
        <f aca="false">D457+I457*dt+0.5*AA457*dt*dt</f>
        <v>-96.8362981163848</v>
      </c>
      <c r="E458" s="1" t="n">
        <f aca="false">SQRT(B458^2+C458^2)</f>
        <v>325.320665893161</v>
      </c>
      <c r="F458" s="1" t="n">
        <f aca="false">ATAN2(C458,B458)*180/PI()</f>
        <v>3.046083788949</v>
      </c>
      <c r="G458" s="69" t="n">
        <f aca="false">G457+Y457*dt</f>
        <v>7.21727849536897</v>
      </c>
      <c r="H458" s="69" t="n">
        <f aca="false">H457+Z457*dt</f>
        <v>63.7275598296978</v>
      </c>
      <c r="I458" s="69" t="n">
        <f aca="false">I457+AA457*dt</f>
        <v>-65.3230926910473</v>
      </c>
      <c r="J458" s="1" t="n">
        <f aca="false">SQRT(G458^2+H458^2+I458^2)</f>
        <v>91.544510646191</v>
      </c>
      <c r="K458" s="1" t="n">
        <f aca="false">IF(D458&gt;=hwind,SQRT((G458-vxw)^2+(H458-vyw)^2+I458^2),J458)</f>
        <v>91.544510646191</v>
      </c>
      <c r="L458" s="1" t="n">
        <f aca="false">J458/1.467</f>
        <v>62.4025294111731</v>
      </c>
      <c r="M458" s="70" t="n">
        <f aca="false">cd0+cdspin*(spin/1000)*EXP(-A458/(tau*146.7/K458))</f>
        <v>0.354632340269261</v>
      </c>
      <c r="N458" s="71" t="n">
        <f aca="false">(romega/K458)*EXP(-A458/(tau*146.7/K458))</f>
        <v>0.255228094559884</v>
      </c>
      <c r="O458" s="71" t="n">
        <f aca="false">cl2_*N458/(cl0+cl1_*N458)</f>
        <v>0.242569611386438</v>
      </c>
      <c r="P458" s="71" t="n">
        <f aca="false">IF(D458&gt;=hwind,vxw,0)</f>
        <v>0</v>
      </c>
      <c r="Q458" s="71" t="n">
        <f aca="false">IF(D458&gt;=hwind,vyw,0)</f>
        <v>0</v>
      </c>
      <c r="R458" s="70" t="n">
        <f aca="false">-const*$M458*$K458*(G458-P458)</f>
        <v>-1.25952008870034</v>
      </c>
      <c r="S458" s="70" t="n">
        <f aca="false">-const*$M458*$K458*(H458-Q458)</f>
        <v>-11.1213862484122</v>
      </c>
      <c r="T458" s="70" t="n">
        <f aca="false">-const*$M458*$K458*I458</f>
        <v>11.3998299432676</v>
      </c>
      <c r="U458" s="72" t="n">
        <f aca="false">omega*EXP(-A458/tau)*30/PI()</f>
        <v>1843.27804420636</v>
      </c>
      <c r="V458" s="70" t="n">
        <f aca="false">const*($O458/omega)*K458*(wy*I458-wz*(H458-Q458))</f>
        <v>2.06321628838613</v>
      </c>
      <c r="W458" s="70" t="n">
        <f aca="false">const*($O458/omega)*K458*(wz*(G458-P458)-wx*I458)</f>
        <v>6.54924420627309</v>
      </c>
      <c r="X458" s="70" t="n">
        <f aca="false">const*($O458/omega)*K458*(wx*(H458-Q458)-wy*(G458-P458))</f>
        <v>6.61723351936881</v>
      </c>
      <c r="Y458" s="70" t="n">
        <f aca="false">R458+V458</f>
        <v>0.803696199685782</v>
      </c>
      <c r="Z458" s="70" t="n">
        <f aca="false">S458+W458</f>
        <v>-4.57214204213911</v>
      </c>
      <c r="AA458" s="70" t="n">
        <f aca="false">T458+X458-32.174</f>
        <v>-14.1569365373636</v>
      </c>
      <c r="AB458" s="0" t="n">
        <f aca="false">IF(($D458-height)*($D459-height)&lt;0,1,0)</f>
        <v>0</v>
      </c>
    </row>
    <row r="459" customFormat="false" ht="12.75" hidden="false" customHeight="false" outlineLevel="0" collapsed="false">
      <c r="A459" s="0" t="n">
        <f aca="false">A458+dt</f>
        <v>4.26999999999995</v>
      </c>
      <c r="B459" s="70" t="n">
        <f aca="false">B458+G458*dt+0.5*Y458*dt*dt</f>
        <v>17.3594768905807</v>
      </c>
      <c r="C459" s="70" t="n">
        <f aca="false">C458+H458*dt+0.5*Z458*dt*dt</f>
        <v>325.498072913514</v>
      </c>
      <c r="D459" s="70" t="n">
        <f aca="false">D458+I458*dt+0.5*AA458*dt*dt</f>
        <v>-97.4902368901222</v>
      </c>
      <c r="E459" s="1" t="n">
        <f aca="false">SQRT(B459^2+C459^2)</f>
        <v>325.960652392778</v>
      </c>
      <c r="F459" s="1" t="n">
        <f aca="false">ATAN2(C459,B459)*180/PI()</f>
        <v>3.05280873582416</v>
      </c>
      <c r="G459" s="69" t="n">
        <f aca="false">G458+Y458*dt</f>
        <v>7.22531545736582</v>
      </c>
      <c r="H459" s="69" t="n">
        <f aca="false">H458+Z458*dt</f>
        <v>63.6818384092764</v>
      </c>
      <c r="I459" s="69" t="n">
        <f aca="false">I458+AA458*dt</f>
        <v>-65.4646620564209</v>
      </c>
      <c r="J459" s="1" t="n">
        <f aca="false">SQRT(G459^2+H459^2+I459^2)</f>
        <v>91.6144295665537</v>
      </c>
      <c r="K459" s="1" t="n">
        <f aca="false">IF(D459&gt;=hwind,SQRT((G459-vxw)^2+(H459-vyw)^2+I459^2),J459)</f>
        <v>91.6144295665537</v>
      </c>
      <c r="L459" s="1" t="n">
        <f aca="false">J459/1.467</f>
        <v>62.4501905702479</v>
      </c>
      <c r="M459" s="70" t="n">
        <f aca="false">cd0+cdspin*(spin/1000)*EXP(-A459/(tau*146.7/K459))</f>
        <v>0.354632295720948</v>
      </c>
      <c r="N459" s="71" t="n">
        <f aca="false">(romega/K459)*EXP(-A459/(tau*146.7/K459))</f>
        <v>0.255033096805628</v>
      </c>
      <c r="O459" s="71" t="n">
        <f aca="false">cl2_*N459/(cl0+cl1_*N459)</f>
        <v>0.242477891468301</v>
      </c>
      <c r="P459" s="71" t="n">
        <f aca="false">IF(D459&gt;=hwind,vxw,0)</f>
        <v>0</v>
      </c>
      <c r="Q459" s="71" t="n">
        <f aca="false">IF(D459&gt;=hwind,vyw,0)</f>
        <v>0</v>
      </c>
      <c r="R459" s="70" t="n">
        <f aca="false">-const*$M459*$K459*(G459-P459)</f>
        <v>-1.26188555144424</v>
      </c>
      <c r="S459" s="70" t="n">
        <f aca="false">-const*$M459*$K459*(H459-Q459)</f>
        <v>-11.1218938816229</v>
      </c>
      <c r="T459" s="70" t="n">
        <f aca="false">-const*$M459*$K459*I459</f>
        <v>11.4332601346785</v>
      </c>
      <c r="U459" s="72" t="n">
        <f aca="false">omega*EXP(-A459/tau)*30/PI()</f>
        <v>1843.27620092924</v>
      </c>
      <c r="V459" s="70" t="n">
        <f aca="false">const*($O459/omega)*K459*(wy*I459-wz*(H459-Q459))</f>
        <v>2.05898728587532</v>
      </c>
      <c r="W459" s="70" t="n">
        <f aca="false">const*($O459/omega)*K459*(wz*(G459-P459)-wx*I459)</f>
        <v>6.56636001457317</v>
      </c>
      <c r="X459" s="70" t="n">
        <f aca="false">const*($O459/omega)*K459*(wx*(H459-Q459)-wy*(G459-P459))</f>
        <v>6.61478569422882</v>
      </c>
      <c r="Y459" s="70" t="n">
        <f aca="false">R459+V459</f>
        <v>0.797101734431089</v>
      </c>
      <c r="Z459" s="70" t="n">
        <f aca="false">S459+W459</f>
        <v>-4.55553386704974</v>
      </c>
      <c r="AA459" s="70" t="n">
        <f aca="false">T459+X459-32.174</f>
        <v>-14.1259541710927</v>
      </c>
      <c r="AB459" s="0" t="n">
        <f aca="false">IF(($D459-height)*($D460-height)&lt;0,1,0)</f>
        <v>0</v>
      </c>
    </row>
    <row r="460" customFormat="false" ht="12.75" hidden="false" customHeight="false" outlineLevel="0" collapsed="false">
      <c r="A460" s="0" t="n">
        <f aca="false">A459+dt</f>
        <v>4.27999999999995</v>
      </c>
      <c r="B460" s="70" t="n">
        <f aca="false">B459+G459*dt+0.5*Y459*dt*dt</f>
        <v>17.431769900241</v>
      </c>
      <c r="C460" s="70" t="n">
        <f aca="false">C459+H459*dt+0.5*Z459*dt*dt</f>
        <v>326.134663520913</v>
      </c>
      <c r="D460" s="70" t="n">
        <f aca="false">D459+I459*dt+0.5*AA459*dt*dt</f>
        <v>-98.1455898083949</v>
      </c>
      <c r="E460" s="1" t="n">
        <f aca="false">SQRT(B460^2+C460^2)</f>
        <v>326.600191904038</v>
      </c>
      <c r="F460" s="1" t="n">
        <f aca="false">ATAN2(C460,B460)*180/PI()</f>
        <v>3.05952562173986</v>
      </c>
      <c r="G460" s="69" t="n">
        <f aca="false">G459+Y459*dt</f>
        <v>7.23328647471014</v>
      </c>
      <c r="H460" s="69" t="n">
        <f aca="false">H459+Z459*dt</f>
        <v>63.6362830706059</v>
      </c>
      <c r="I460" s="69" t="n">
        <f aca="false">I459+AA459*dt</f>
        <v>-65.6059215981318</v>
      </c>
      <c r="J460" s="1" t="n">
        <f aca="false">SQRT(G460^2+H460^2+I460^2)</f>
        <v>91.6844256403874</v>
      </c>
      <c r="K460" s="1" t="n">
        <f aca="false">IF(D460&gt;=hwind,SQRT((G460-vxw)^2+(H460-vyw)^2+I460^2),J460)</f>
        <v>91.6844256403874</v>
      </c>
      <c r="L460" s="1" t="n">
        <f aca="false">J460/1.467</f>
        <v>62.4979043220091</v>
      </c>
      <c r="M460" s="70" t="n">
        <f aca="false">cd0+cdspin*(spin/1000)*EXP(-A460/(tau*146.7/K460))</f>
        <v>0.354632251109241</v>
      </c>
      <c r="N460" s="71" t="n">
        <f aca="false">(romega/K460)*EXP(-A460/(tau*146.7/K460))</f>
        <v>0.25483818171433</v>
      </c>
      <c r="O460" s="71" t="n">
        <f aca="false">cl2_*N460/(cl0+cl1_*N460)</f>
        <v>0.242386139606765</v>
      </c>
      <c r="P460" s="71" t="n">
        <f aca="false">IF(D460&gt;=hwind,vxw,0)</f>
        <v>0</v>
      </c>
      <c r="Q460" s="71" t="n">
        <f aca="false">IF(D460&gt;=hwind,vyw,0)</f>
        <v>0</v>
      </c>
      <c r="R460" s="70" t="n">
        <f aca="false">-const*$M460*$K460*(G460-P460)</f>
        <v>-1.26424269383991</v>
      </c>
      <c r="S460" s="70" t="n">
        <f aca="false">-const*$M460*$K460*(H460-Q460)</f>
        <v>-11.1224277119987</v>
      </c>
      <c r="T460" s="70" t="n">
        <f aca="false">-const*$M460*$K460*I460</f>
        <v>11.4666835529137</v>
      </c>
      <c r="U460" s="72" t="n">
        <f aca="false">omega*EXP(-A460/tau)*30/PI()</f>
        <v>1843.27435765396</v>
      </c>
      <c r="V460" s="70" t="n">
        <f aca="false">const*($O460/omega)*K460*(wy*I460-wz*(H460-Q460))</f>
        <v>2.05476909660623</v>
      </c>
      <c r="W460" s="70" t="n">
        <f aca="false">const*($O460/omega)*K460*(wz*(G460-P460)-wx*I460)</f>
        <v>6.58345849017928</v>
      </c>
      <c r="X460" s="70" t="n">
        <f aca="false">const*($O460/omega)*K460*(wx*(H460-Q460)-wy*(G460-P460))</f>
        <v>6.61235374814275</v>
      </c>
      <c r="Y460" s="70" t="n">
        <f aca="false">R460+V460</f>
        <v>0.790526402766323</v>
      </c>
      <c r="Z460" s="70" t="n">
        <f aca="false">S460+W460</f>
        <v>-4.53896922181945</v>
      </c>
      <c r="AA460" s="70" t="n">
        <f aca="false">T460+X460-32.174</f>
        <v>-14.0949626989435</v>
      </c>
      <c r="AB460" s="0" t="n">
        <f aca="false">IF(($D460-height)*($D461-height)&lt;0,1,0)</f>
        <v>0</v>
      </c>
    </row>
    <row r="461" customFormat="false" ht="12.75" hidden="false" customHeight="false" outlineLevel="0" collapsed="false">
      <c r="A461" s="0" t="n">
        <f aca="false">A460+dt</f>
        <v>4.28999999999995</v>
      </c>
      <c r="B461" s="70" t="n">
        <f aca="false">B460+G460*dt+0.5*Y460*dt*dt</f>
        <v>17.5041422913083</v>
      </c>
      <c r="C461" s="70" t="n">
        <f aca="false">C460+H460*dt+0.5*Z460*dt*dt</f>
        <v>326.770799403158</v>
      </c>
      <c r="D461" s="70" t="n">
        <f aca="false">D460+I460*dt+0.5*AA460*dt*dt</f>
        <v>-98.8023537725112</v>
      </c>
      <c r="E461" s="1" t="n">
        <f aca="false">SQRT(B461^2+C461^2)</f>
        <v>327.239286058281</v>
      </c>
      <c r="F461" s="1" t="n">
        <f aca="false">ATAN2(C461,B461)*180/PI()</f>
        <v>3.06623439091123</v>
      </c>
      <c r="G461" s="69" t="n">
        <f aca="false">G460+Y460*dt</f>
        <v>7.2411917387378</v>
      </c>
      <c r="H461" s="69" t="n">
        <f aca="false">H460+Z460*dt</f>
        <v>63.5908933783877</v>
      </c>
      <c r="I461" s="69" t="n">
        <f aca="false">I460+AA460*dt</f>
        <v>-65.7468712251213</v>
      </c>
      <c r="J461" s="1" t="n">
        <f aca="false">SQRT(G461^2+H461^2+I461^2)</f>
        <v>91.7544966437684</v>
      </c>
      <c r="K461" s="1" t="n">
        <f aca="false">IF(D461&gt;=hwind,SQRT((G461-vxw)^2+(H461-vyw)^2+I461^2),J461)</f>
        <v>91.7544966437684</v>
      </c>
      <c r="L461" s="1" t="n">
        <f aca="false">J461/1.467</f>
        <v>62.5456691504897</v>
      </c>
      <c r="M461" s="70" t="n">
        <f aca="false">cd0+cdspin*(spin/1000)*EXP(-A461/(tau*146.7/K461))</f>
        <v>0.354632206434404</v>
      </c>
      <c r="N461" s="71" t="n">
        <f aca="false">(romega/K461)*EXP(-A461/(tau*146.7/K461))</f>
        <v>0.254643355761744</v>
      </c>
      <c r="O461" s="71" t="n">
        <f aca="false">cl2_*N461/(cl0+cl1_*N461)</f>
        <v>0.242294358861752</v>
      </c>
      <c r="P461" s="71" t="n">
        <f aca="false">IF(D461&gt;=hwind,vxw,0)</f>
        <v>0</v>
      </c>
      <c r="Q461" s="71" t="n">
        <f aca="false">IF(D461&gt;=hwind,vyw,0)</f>
        <v>0</v>
      </c>
      <c r="R461" s="70" t="n">
        <f aca="false">-const*$M461*$K461*(G461-P461)</f>
        <v>-1.2665914957773</v>
      </c>
      <c r="S461" s="70" t="n">
        <f aca="false">-const*$M461*$K461*(H461-Q461)</f>
        <v>-11.1229874401843</v>
      </c>
      <c r="T461" s="70" t="n">
        <f aca="false">-const*$M461*$K461*I461</f>
        <v>11.5000998416069</v>
      </c>
      <c r="U461" s="72" t="n">
        <f aca="false">omega*EXP(-A461/tau)*30/PI()</f>
        <v>1843.27251438052</v>
      </c>
      <c r="V461" s="70" t="n">
        <f aca="false">const*($O461/omega)*K461*(wy*I461-wz*(H461-Q461))</f>
        <v>2.05056168806498</v>
      </c>
      <c r="W461" s="70" t="n">
        <f aca="false">const*($O461/omega)*K461*(wz*(G461-P461)-wx*I461)</f>
        <v>6.60053950038229</v>
      </c>
      <c r="X461" s="70" t="n">
        <f aca="false">const*($O461/omega)*K461*(wx*(H461-Q461)-wy*(G461-P461))</f>
        <v>6.60993756609341</v>
      </c>
      <c r="Y461" s="70" t="n">
        <f aca="false">R461+V461</f>
        <v>0.783970192287689</v>
      </c>
      <c r="Z461" s="70" t="n">
        <f aca="false">S461+W461</f>
        <v>-4.52244793980197</v>
      </c>
      <c r="AA461" s="70" t="n">
        <f aca="false">T461+X461-32.174</f>
        <v>-14.0639625922997</v>
      </c>
      <c r="AB461" s="0" t="n">
        <f aca="false">IF(($D461-height)*($D462-height)&lt;0,1,0)</f>
        <v>0</v>
      </c>
    </row>
    <row r="462" customFormat="false" ht="12.75" hidden="false" customHeight="false" outlineLevel="0" collapsed="false">
      <c r="A462" s="0" t="n">
        <f aca="false">A461+dt</f>
        <v>4.29999999999995</v>
      </c>
      <c r="B462" s="70" t="n">
        <f aca="false">B461+G461*dt+0.5*Y461*dt*dt</f>
        <v>17.5765934072053</v>
      </c>
      <c r="C462" s="70" t="n">
        <f aca="false">C461+H461*dt+0.5*Z461*dt*dt</f>
        <v>327.406482214545</v>
      </c>
      <c r="D462" s="70" t="n">
        <f aca="false">D461+I461*dt+0.5*AA461*dt*dt</f>
        <v>-99.460525682892</v>
      </c>
      <c r="E462" s="1" t="n">
        <f aca="false">SQRT(B462^2+C462^2)</f>
        <v>327.877936482322</v>
      </c>
      <c r="F462" s="1" t="n">
        <f aca="false">ATAN2(C462,B462)*180/PI()</f>
        <v>3.07293498816329</v>
      </c>
      <c r="G462" s="69" t="n">
        <f aca="false">G461+Y461*dt</f>
        <v>7.24903144066067</v>
      </c>
      <c r="H462" s="69" t="n">
        <f aca="false">H461+Z461*dt</f>
        <v>63.5456688989896</v>
      </c>
      <c r="I462" s="69" t="n">
        <f aca="false">I461+AA461*dt</f>
        <v>-65.8875108510443</v>
      </c>
      <c r="J462" s="1" t="n">
        <f aca="false">SQRT(G462^2+H462^2+I462^2)</f>
        <v>91.8246403684446</v>
      </c>
      <c r="K462" s="1" t="n">
        <f aca="false">IF(D462&gt;=hwind,SQRT((G462-vxw)^2+(H462-vyw)^2+I462^2),J462)</f>
        <v>91.8246403684446</v>
      </c>
      <c r="L462" s="1" t="n">
        <f aca="false">J462/1.467</f>
        <v>62.5934835504053</v>
      </c>
      <c r="M462" s="70" t="n">
        <f aca="false">cd0+cdspin*(spin/1000)*EXP(-A462/(tau*146.7/K462))</f>
        <v>0.354632161696704</v>
      </c>
      <c r="N462" s="71" t="n">
        <f aca="false">(romega/K462)*EXP(-A462/(tau*146.7/K462))</f>
        <v>0.25444862534113</v>
      </c>
      <c r="O462" s="71" t="n">
        <f aca="false">cl2_*N462/(cl0+cl1_*N462)</f>
        <v>0.242202552263751</v>
      </c>
      <c r="P462" s="71" t="n">
        <f aca="false">IF(D462&gt;=hwind,vxw,0)</f>
        <v>0</v>
      </c>
      <c r="Q462" s="71" t="n">
        <f aca="false">IF(D462&gt;=hwind,vyw,0)</f>
        <v>0</v>
      </c>
      <c r="R462" s="70" t="n">
        <f aca="false">-const*$M462*$K462*(G462-P462)</f>
        <v>-1.26893193725243</v>
      </c>
      <c r="S462" s="70" t="n">
        <f aca="false">-const*$M462*$K462*(H462-Q462)</f>
        <v>-11.123572769695</v>
      </c>
      <c r="T462" s="70" t="n">
        <f aca="false">-const*$M462*$K462*I462</f>
        <v>11.5335086444784</v>
      </c>
      <c r="U462" s="72" t="n">
        <f aca="false">omega*EXP(-A462/tau)*30/PI()</f>
        <v>1843.27067110893</v>
      </c>
      <c r="V462" s="70" t="n">
        <f aca="false">const*($O462/omega)*K462*(wy*I462-wz*(H462-Q462))</f>
        <v>2.04636502822448</v>
      </c>
      <c r="W462" s="70" t="n">
        <f aca="false">const*($O462/omega)*K462*(wz*(G462-P462)-wx*I462)</f>
        <v>6.61760291299851</v>
      </c>
      <c r="X462" s="70" t="n">
        <f aca="false">const*($O462/omega)*K462*(wx*(H462-Q462)-wy*(G462-P462))</f>
        <v>6.60753703425359</v>
      </c>
      <c r="Y462" s="70" t="n">
        <f aca="false">R462+V462</f>
        <v>0.777433090972053</v>
      </c>
      <c r="Z462" s="70" t="n">
        <f aca="false">S462+W462</f>
        <v>-4.50596985669652</v>
      </c>
      <c r="AA462" s="70" t="n">
        <f aca="false">T462+X462-32.174</f>
        <v>-14.032954321268</v>
      </c>
      <c r="AB462" s="0" t="n">
        <f aca="false">IF(($D462-height)*($D463-height)&lt;0,1,0)</f>
        <v>0</v>
      </c>
    </row>
    <row r="463" customFormat="false" ht="12.75" hidden="false" customHeight="false" outlineLevel="0" collapsed="false">
      <c r="A463" s="0" t="n">
        <f aca="false">A462+dt</f>
        <v>4.30999999999995</v>
      </c>
      <c r="B463" s="70" t="n">
        <f aca="false">B462+G462*dt+0.5*Y462*dt*dt</f>
        <v>17.6491225932664</v>
      </c>
      <c r="C463" s="70" t="n">
        <f aca="false">C462+H462*dt+0.5*Z462*dt*dt</f>
        <v>328.041713605042</v>
      </c>
      <c r="D463" s="70" t="n">
        <f aca="false">D462+I462*dt+0.5*AA462*dt*dt</f>
        <v>-100.120102439119</v>
      </c>
      <c r="E463" s="1" t="n">
        <f aca="false">SQRT(B463^2+C463^2)</f>
        <v>328.516144798463</v>
      </c>
      <c r="F463" s="1" t="n">
        <f aca="false">ATAN2(C463,B463)*180/PI()</f>
        <v>3.07962735892473</v>
      </c>
      <c r="G463" s="69" t="n">
        <f aca="false">G462+Y462*dt</f>
        <v>7.2568057715704</v>
      </c>
      <c r="H463" s="69" t="n">
        <f aca="false">H462+Z462*dt</f>
        <v>63.5006092004227</v>
      </c>
      <c r="I463" s="69" t="n">
        <f aca="false">I462+AA462*dt</f>
        <v>-66.0278403942569</v>
      </c>
      <c r="J463" s="1" t="n">
        <f aca="false">SQRT(G463^2+H463^2+I463^2)</f>
        <v>91.8948546217936</v>
      </c>
      <c r="K463" s="1" t="n">
        <f aca="false">IF(D463&gt;=hwind,SQRT((G463-vxw)^2+(H463-vyw)^2+I463^2),J463)</f>
        <v>91.8948546217936</v>
      </c>
      <c r="L463" s="1" t="n">
        <f aca="false">J463/1.467</f>
        <v>62.6413460271258</v>
      </c>
      <c r="M463" s="70" t="n">
        <f aca="false">cd0+cdspin*(spin/1000)*EXP(-A463/(tau*146.7/K463))</f>
        <v>0.354632116896407</v>
      </c>
      <c r="N463" s="71" t="n">
        <f aca="false">(romega/K463)*EXP(-A463/(tau*146.7/K463))</f>
        <v>0.254253996763819</v>
      </c>
      <c r="O463" s="71" t="n">
        <f aca="false">cl2_*N463/(cl0+cl1_*N463)</f>
        <v>0.24211072281395</v>
      </c>
      <c r="P463" s="71" t="n">
        <f aca="false">IF(D463&gt;=hwind,vxw,0)</f>
        <v>0</v>
      </c>
      <c r="Q463" s="71" t="n">
        <f aca="false">IF(D463&gt;=hwind,vyw,0)</f>
        <v>0</v>
      </c>
      <c r="R463" s="70" t="n">
        <f aca="false">-const*$M463*$K463*(G463-P463)</f>
        <v>-1.27126399837164</v>
      </c>
      <c r="S463" s="70" t="n">
        <f aca="false">-const*$M463*$K463*(H463-Q463)</f>
        <v>-11.1241834068951</v>
      </c>
      <c r="T463" s="70" t="n">
        <f aca="false">-const*$M463*$K463*I463</f>
        <v>11.5669096053652</v>
      </c>
      <c r="U463" s="72" t="n">
        <f aca="false">omega*EXP(-A463/tau)*30/PI()</f>
        <v>1843.26882783918</v>
      </c>
      <c r="V463" s="70" t="n">
        <f aca="false">const*($O463/omega)*K463*(wy*I463-wz*(H463-Q463))</f>
        <v>2.04217908553728</v>
      </c>
      <c r="W463" s="70" t="n">
        <f aca="false">const*($O463/omega)*K463*(wz*(G463-P463)-wx*I463)</f>
        <v>6.63464859637814</v>
      </c>
      <c r="X463" s="70" t="n">
        <f aca="false">const*($O463/omega)*K463*(wx*(H463-Q463)-wy*(G463-P463))</f>
        <v>6.60515203997467</v>
      </c>
      <c r="Y463" s="70" t="n">
        <f aca="false">R463+V463</f>
        <v>0.770915087165645</v>
      </c>
      <c r="Z463" s="70" t="n">
        <f aca="false">S463+W463</f>
        <v>-4.48953481051699</v>
      </c>
      <c r="AA463" s="70" t="n">
        <f aca="false">T463+X463-32.174</f>
        <v>-14.0019383546601</v>
      </c>
      <c r="AB463" s="0" t="n">
        <f aca="false">IF(($D463-height)*($D464-height)&lt;0,1,0)</f>
        <v>0</v>
      </c>
    </row>
    <row r="464" customFormat="false" ht="12.75" hidden="false" customHeight="false" outlineLevel="0" collapsed="false">
      <c r="A464" s="0" t="n">
        <f aca="false">A463+dt</f>
        <v>4.31999999999995</v>
      </c>
      <c r="B464" s="70" t="n">
        <f aca="false">B463+G463*dt+0.5*Y463*dt*dt</f>
        <v>17.7217291967365</v>
      </c>
      <c r="C464" s="70" t="n">
        <f aca="false">C463+H463*dt+0.5*Z463*dt*dt</f>
        <v>328.676495220306</v>
      </c>
      <c r="D464" s="70" t="n">
        <f aca="false">D463+I463*dt+0.5*AA463*dt*dt</f>
        <v>-100.781080939979</v>
      </c>
      <c r="E464" s="1" t="n">
        <f aca="false">SQRT(B464^2+C464^2)</f>
        <v>329.153912624514</v>
      </c>
      <c r="F464" s="1" t="n">
        <f aca="false">ATAN2(C464,B464)*180/PI()</f>
        <v>3.08631144922182</v>
      </c>
      <c r="G464" s="69" t="n">
        <f aca="false">G463+Y463*dt</f>
        <v>7.26451492244205</v>
      </c>
      <c r="H464" s="69" t="n">
        <f aca="false">H463+Z463*dt</f>
        <v>63.4557138523175</v>
      </c>
      <c r="I464" s="69" t="n">
        <f aca="false">I463+AA463*dt</f>
        <v>-66.1678597778035</v>
      </c>
      <c r="J464" s="1" t="n">
        <f aca="false">SQRT(G464^2+H464^2+I464^2)</f>
        <v>91.965137226781</v>
      </c>
      <c r="K464" s="1" t="n">
        <f aca="false">IF(D464&gt;=hwind,SQRT((G464-vxw)^2+(H464-vyw)^2+I464^2),J464)</f>
        <v>91.965137226781</v>
      </c>
      <c r="L464" s="1" t="n">
        <f aca="false">J464/1.467</f>
        <v>62.6892550966469</v>
      </c>
      <c r="M464" s="70" t="n">
        <f aca="false">cd0+cdspin*(spin/1000)*EXP(-A464/(tau*146.7/K464))</f>
        <v>0.354632072033782</v>
      </c>
      <c r="N464" s="71" t="n">
        <f aca="false">(romega/K464)*EXP(-A464/(tau*146.7/K464))</f>
        <v>0.254059476259789</v>
      </c>
      <c r="O464" s="71" t="n">
        <f aca="false">cl2_*N464/(cl0+cl1_*N464)</f>
        <v>0.242018873484372</v>
      </c>
      <c r="P464" s="71" t="n">
        <f aca="false">IF(D464&gt;=hwind,vxw,0)</f>
        <v>0</v>
      </c>
      <c r="Q464" s="71" t="n">
        <f aca="false">IF(D464&gt;=hwind,vyw,0)</f>
        <v>0</v>
      </c>
      <c r="R464" s="70" t="n">
        <f aca="false">-const*$M464*$K464*(G464-P464)</f>
        <v>-1.27358765935573</v>
      </c>
      <c r="S464" s="70" t="n">
        <f aca="false">-const*$M464*$K464*(H464-Q464)</f>
        <v>-11.1248190609749</v>
      </c>
      <c r="T464" s="70" t="n">
        <f aca="false">-const*$M464*$K464*I464</f>
        <v>11.6003023682498</v>
      </c>
      <c r="U464" s="72" t="n">
        <f aca="false">omega*EXP(-A464/tau)*30/PI()</f>
        <v>1843.26698457128</v>
      </c>
      <c r="V464" s="70" t="n">
        <f aca="false">const*($O464/omega)*K464*(wy*I464-wz*(H464-Q464))</f>
        <v>2.03800382892863</v>
      </c>
      <c r="W464" s="70" t="n">
        <f aca="false">const*($O464/omega)*K464*(wz*(G464-P464)-wx*I464)</f>
        <v>6.65167641941356</v>
      </c>
      <c r="X464" s="70" t="n">
        <f aca="false">const*($O464/omega)*K464*(wx*(H464-Q464)-wy*(G464-P464))</f>
        <v>6.60278247177521</v>
      </c>
      <c r="Y464" s="70" t="n">
        <f aca="false">R464+V464</f>
        <v>0.764416169572897</v>
      </c>
      <c r="Z464" s="70" t="n">
        <f aca="false">S464+W464</f>
        <v>-4.47314264156134</v>
      </c>
      <c r="AA464" s="70" t="n">
        <f aca="false">T464+X464-32.174</f>
        <v>-13.9709151599749</v>
      </c>
      <c r="AB464" s="0" t="n">
        <f aca="false">IF(($D464-height)*($D465-height)&lt;0,1,0)</f>
        <v>0</v>
      </c>
    </row>
    <row r="465" customFormat="false" ht="12.75" hidden="false" customHeight="false" outlineLevel="0" collapsed="false">
      <c r="A465" s="0" t="n">
        <f aca="false">A464+dt</f>
        <v>4.32999999999995</v>
      </c>
      <c r="B465" s="70" t="n">
        <f aca="false">B464+G464*dt+0.5*Y464*dt*dt</f>
        <v>17.7944125667694</v>
      </c>
      <c r="C465" s="70" t="n">
        <f aca="false">C464+H464*dt+0.5*Z464*dt*dt</f>
        <v>329.310828701697</v>
      </c>
      <c r="D465" s="70" t="n">
        <f aca="false">D464+I464*dt+0.5*AA464*dt*dt</f>
        <v>-101.443458083515</v>
      </c>
      <c r="E465" s="1" t="n">
        <f aca="false">SQRT(B465^2+C465^2)</f>
        <v>329.791241573809</v>
      </c>
      <c r="F465" s="1" t="n">
        <f aca="false">ATAN2(C465,B465)*180/PI()</f>
        <v>3.0929872056724</v>
      </c>
      <c r="G465" s="69" t="n">
        <f aca="false">G464+Y464*dt</f>
        <v>7.27215908413778</v>
      </c>
      <c r="H465" s="69" t="n">
        <f aca="false">H464+Z464*dt</f>
        <v>63.4109824259019</v>
      </c>
      <c r="I465" s="69" t="n">
        <f aca="false">I464+AA464*dt</f>
        <v>-66.3075689294033</v>
      </c>
      <c r="J465" s="1" t="n">
        <f aca="false">SQRT(G465^2+H465^2+I465^2)</f>
        <v>92.0354860219177</v>
      </c>
      <c r="K465" s="1" t="n">
        <f aca="false">IF(D465&gt;=hwind,SQRT((G465-vxw)^2+(H465-vyw)^2+I465^2),J465)</f>
        <v>92.0354860219177</v>
      </c>
      <c r="L465" s="1" t="n">
        <f aca="false">J465/1.467</f>
        <v>62.7372092855608</v>
      </c>
      <c r="M465" s="70" t="n">
        <f aca="false">cd0+cdspin*(spin/1000)*EXP(-A465/(tau*146.7/K465))</f>
        <v>0.354632027109096</v>
      </c>
      <c r="N465" s="71" t="n">
        <f aca="false">(romega/K465)*EXP(-A465/(tau*146.7/K465))</f>
        <v>0.253865069978224</v>
      </c>
      <c r="O465" s="71" t="n">
        <f aca="false">cl2_*N465/(cl0+cl1_*N465)</f>
        <v>0.241927007218008</v>
      </c>
      <c r="P465" s="71" t="n">
        <f aca="false">IF(D465&gt;=hwind,vxw,0)</f>
        <v>0</v>
      </c>
      <c r="Q465" s="71" t="n">
        <f aca="false">IF(D465&gt;=hwind,vyw,0)</f>
        <v>0</v>
      </c>
      <c r="R465" s="70" t="n">
        <f aca="false">-const*$M465*$K465*(G465-P465)</f>
        <v>-1.27590290054404</v>
      </c>
      <c r="S465" s="70" t="n">
        <f aca="false">-const*$M465*$K465*(H465-Q465)</f>
        <v>-11.1254794439288</v>
      </c>
      <c r="T465" s="70" t="n">
        <f aca="false">-const*$M465*$K465*I465</f>
        <v>11.6336865772898</v>
      </c>
      <c r="U465" s="72" t="n">
        <f aca="false">omega*EXP(-A465/tau)*30/PI()</f>
        <v>1843.26514130521</v>
      </c>
      <c r="V465" s="70" t="n">
        <f aca="false">const*($O465/omega)*K465*(wy*I465-wz*(H465-Q465))</f>
        <v>2.03383922778943</v>
      </c>
      <c r="W465" s="70" t="n">
        <f aca="false">const*($O465/omega)*K465*(wz*(G465-P465)-wx*I465)</f>
        <v>6.66868625154751</v>
      </c>
      <c r="X465" s="70" t="n">
        <f aca="false">const*($O465/omega)*K465*(wx*(H465-Q465)-wy*(G465-P465))</f>
        <v>6.60042821932962</v>
      </c>
      <c r="Y465" s="70" t="n">
        <f aca="false">R465+V465</f>
        <v>0.757936327245393</v>
      </c>
      <c r="Z465" s="70" t="n">
        <f aca="false">S465+W465</f>
        <v>-4.45679319238134</v>
      </c>
      <c r="AA465" s="70" t="n">
        <f aca="false">T465+X465-32.174</f>
        <v>-13.9398852033806</v>
      </c>
      <c r="AB465" s="0" t="n">
        <f aca="false">IF(($D465-height)*($D466-height)&lt;0,1,0)</f>
        <v>0</v>
      </c>
    </row>
    <row r="466" customFormat="false" ht="12.75" hidden="false" customHeight="false" outlineLevel="0" collapsed="false">
      <c r="A466" s="0" t="n">
        <f aca="false">A465+dt</f>
        <v>4.33999999999995</v>
      </c>
      <c r="B466" s="70" t="n">
        <f aca="false">B465+G465*dt+0.5*Y465*dt*dt</f>
        <v>17.8671720544271</v>
      </c>
      <c r="C466" s="70" t="n">
        <f aca="false">C465+H465*dt+0.5*Z465*dt*dt</f>
        <v>329.944715686296</v>
      </c>
      <c r="D466" s="70" t="n">
        <f aca="false">D465+I465*dt+0.5*AA465*dt*dt</f>
        <v>-102.107230767069</v>
      </c>
      <c r="E466" s="1" t="n">
        <f aca="false">SQRT(B466^2+C466^2)</f>
        <v>330.428133255226</v>
      </c>
      <c r="F466" s="1" t="n">
        <f aca="false">ATAN2(C466,B466)*180/PI()</f>
        <v>3.09965457547998</v>
      </c>
      <c r="G466" s="69" t="n">
        <f aca="false">G465+Y465*dt</f>
        <v>7.27973844741023</v>
      </c>
      <c r="H466" s="69" t="n">
        <f aca="false">H465+Z465*dt</f>
        <v>63.3664144939781</v>
      </c>
      <c r="I466" s="69" t="n">
        <f aca="false">I465+AA465*dt</f>
        <v>-66.4469677814371</v>
      </c>
      <c r="J466" s="1" t="n">
        <f aca="false">SQRT(G466^2+H466^2+I466^2)</f>
        <v>92.1058988612167</v>
      </c>
      <c r="K466" s="1" t="n">
        <f aca="false">IF(D466&gt;=hwind,SQRT((G466-vxw)^2+(H466-vyw)^2+I466^2),J466)</f>
        <v>92.1058988612167</v>
      </c>
      <c r="L466" s="1" t="n">
        <f aca="false">J466/1.467</f>
        <v>62.7852071310271</v>
      </c>
      <c r="M466" s="70" t="n">
        <f aca="false">cd0+cdspin*(spin/1000)*EXP(-A466/(tau*146.7/K466))</f>
        <v>0.354631982122619</v>
      </c>
      <c r="N466" s="71" t="n">
        <f aca="false">(romega/K466)*EXP(-A466/(tau*146.7/K466))</f>
        <v>0.253670783988097</v>
      </c>
      <c r="O466" s="71" t="n">
        <f aca="false">cl2_*N466/(cl0+cl1_*N466)</f>
        <v>0.241835126928957</v>
      </c>
      <c r="P466" s="71" t="n">
        <f aca="false">IF(D466&gt;=hwind,vxw,0)</f>
        <v>0</v>
      </c>
      <c r="Q466" s="71" t="n">
        <f aca="false">IF(D466&gt;=hwind,vyw,0)</f>
        <v>0</v>
      </c>
      <c r="R466" s="70" t="n">
        <f aca="false">-const*$M466*$K466*(G466-P466)</f>
        <v>-1.27820970239845</v>
      </c>
      <c r="S466" s="70" t="n">
        <f aca="false">-const*$M466*$K466*(H466-Q466)</f>
        <v>-11.1261642705334</v>
      </c>
      <c r="T466" s="70" t="n">
        <f aca="false">-const*$M466*$K466*I466</f>
        <v>11.667061876846</v>
      </c>
      <c r="U466" s="72" t="n">
        <f aca="false">omega*EXP(-A466/tau)*30/PI()</f>
        <v>1843.26329804099</v>
      </c>
      <c r="V466" s="70" t="n">
        <f aca="false">const*($O466/omega)*K466*(wy*I466-wz*(H466-Q466))</f>
        <v>2.0296852519694</v>
      </c>
      <c r="W466" s="70" t="n">
        <f aca="false">const*($O466/omega)*K466*(wz*(G466-P466)-wx*I466)</f>
        <v>6.68567796278103</v>
      </c>
      <c r="X466" s="70" t="n">
        <f aca="false">const*($O466/omega)*K466*(wx*(H466-Q466)-wy*(G466-P466))</f>
        <v>6.59808917345692</v>
      </c>
      <c r="Y466" s="70" t="n">
        <f aca="false">R466+V466</f>
        <v>0.751475549570959</v>
      </c>
      <c r="Z466" s="70" t="n">
        <f aca="false">S466+W466</f>
        <v>-4.44048630775241</v>
      </c>
      <c r="AA466" s="70" t="n">
        <f aca="false">T466+X466-32.174</f>
        <v>-13.9088489496971</v>
      </c>
      <c r="AB466" s="0" t="n">
        <f aca="false">IF(($D466-height)*($D467-height)&lt;0,1,0)</f>
        <v>0</v>
      </c>
    </row>
    <row r="467" customFormat="false" ht="12.75" hidden="false" customHeight="false" outlineLevel="0" collapsed="false">
      <c r="A467" s="0" t="n">
        <f aca="false">A466+dt</f>
        <v>4.34999999999995</v>
      </c>
      <c r="B467" s="70" t="n">
        <f aca="false">B466+G466*dt+0.5*Y466*dt*dt</f>
        <v>17.9400070126787</v>
      </c>
      <c r="C467" s="70" t="n">
        <f aca="false">C466+H466*dt+0.5*Z466*dt*dt</f>
        <v>330.578157806921</v>
      </c>
      <c r="D467" s="70" t="n">
        <f aca="false">D466+I466*dt+0.5*AA466*dt*dt</f>
        <v>-102.772395887331</v>
      </c>
      <c r="E467" s="1" t="n">
        <f aca="false">SQRT(B467^2+C467^2)</f>
        <v>331.064589273199</v>
      </c>
      <c r="F467" s="1" t="n">
        <f aca="false">ATAN2(C467,B467)*180/PI()</f>
        <v>3.1063135064279</v>
      </c>
      <c r="G467" s="69" t="n">
        <f aca="false">G466+Y466*dt</f>
        <v>7.28725320290594</v>
      </c>
      <c r="H467" s="69" t="n">
        <f aca="false">H466+Z466*dt</f>
        <v>63.3220096309006</v>
      </c>
      <c r="I467" s="69" t="n">
        <f aca="false">I466+AA466*dt</f>
        <v>-66.5860562709341</v>
      </c>
      <c r="J467" s="1" t="n">
        <f aca="false">SQRT(G467^2+H467^2+I467^2)</f>
        <v>92.1763736141487</v>
      </c>
      <c r="K467" s="1" t="n">
        <f aca="false">IF(D467&gt;=hwind,SQRT((G467-vxw)^2+(H467-vyw)^2+I467^2),J467)</f>
        <v>92.1763736141487</v>
      </c>
      <c r="L467" s="1" t="n">
        <f aca="false">J467/1.467</f>
        <v>62.8332471807421</v>
      </c>
      <c r="M467" s="70" t="n">
        <f aca="false">cd0+cdspin*(spin/1000)*EXP(-A467/(tau*146.7/K467))</f>
        <v>0.35463193707462</v>
      </c>
      <c r="N467" s="71" t="n">
        <f aca="false">(romega/K467)*EXP(-A467/(tau*146.7/K467))</f>
        <v>0.253476624278741</v>
      </c>
      <c r="O467" s="71" t="n">
        <f aca="false">cl2_*N467/(cl0+cl1_*N467)</f>
        <v>0.241743235502561</v>
      </c>
      <c r="P467" s="71" t="n">
        <f aca="false">IF(D467&gt;=hwind,vxw,0)</f>
        <v>0</v>
      </c>
      <c r="Q467" s="71" t="n">
        <f aca="false">IF(D467&gt;=hwind,vyw,0)</f>
        <v>0</v>
      </c>
      <c r="R467" s="70" t="n">
        <f aca="false">-const*$M467*$K467*(G467-P467)</f>
        <v>-1.2805080455073</v>
      </c>
      <c r="S467" s="70" t="n">
        <f aca="false">-const*$M467*$K467*(H467-Q467)</f>
        <v>-11.1268732583252</v>
      </c>
      <c r="T467" s="70" t="n">
        <f aca="false">-const*$M467*$K467*I467</f>
        <v>11.7004279115116</v>
      </c>
      <c r="U467" s="72" t="n">
        <f aca="false">omega*EXP(-A467/tau)*30/PI()</f>
        <v>1843.26145477862</v>
      </c>
      <c r="V467" s="70" t="n">
        <f aca="false">const*($O467/omega)*K467*(wy*I467-wz*(H467-Q467))</f>
        <v>2.02554187177018</v>
      </c>
      <c r="W467" s="70" t="n">
        <f aca="false">const*($O467/omega)*K467*(wz*(G467-P467)-wx*I467)</f>
        <v>6.70265142368134</v>
      </c>
      <c r="X467" s="70" t="n">
        <f aca="false">const*($O467/omega)*K467*(wx*(H467-Q467)-wy*(G467-P467))</f>
        <v>6.59576522610949</v>
      </c>
      <c r="Y467" s="70" t="n">
        <f aca="false">R467+V467</f>
        <v>0.745033826262883</v>
      </c>
      <c r="Z467" s="70" t="n">
        <f aca="false">S467+W467</f>
        <v>-4.42422183464386</v>
      </c>
      <c r="AA467" s="70" t="n">
        <f aca="false">T467+X467-32.174</f>
        <v>-13.8778068623789</v>
      </c>
      <c r="AB467" s="0" t="n">
        <f aca="false">IF(($D467-height)*($D468-height)&lt;0,1,0)</f>
        <v>0</v>
      </c>
    </row>
    <row r="468" customFormat="false" ht="12.75" hidden="false" customHeight="false" outlineLevel="0" collapsed="false">
      <c r="A468" s="0" t="n">
        <f aca="false">A467+dt</f>
        <v>4.35999999999995</v>
      </c>
      <c r="B468" s="70" t="n">
        <f aca="false">B467+G467*dt+0.5*Y467*dt*dt</f>
        <v>18.0129167963991</v>
      </c>
      <c r="C468" s="70" t="n">
        <f aca="false">C467+H467*dt+0.5*Z467*dt*dt</f>
        <v>331.211156692138</v>
      </c>
      <c r="D468" s="70" t="n">
        <f aca="false">D467+I467*dt+0.5*AA467*dt*dt</f>
        <v>-103.438950340383</v>
      </c>
      <c r="E468" s="1" t="n">
        <f aca="false">SQRT(B468^2+C468^2)</f>
        <v>331.700611227742</v>
      </c>
      <c r="F468" s="1" t="n">
        <f aca="false">ATAN2(C468,B468)*180/PI()</f>
        <v>3.11296394687357</v>
      </c>
      <c r="G468" s="69" t="n">
        <f aca="false">G467+Y467*dt</f>
        <v>7.29470354116857</v>
      </c>
      <c r="H468" s="69" t="n">
        <f aca="false">H467+Z467*dt</f>
        <v>63.2777674125541</v>
      </c>
      <c r="I468" s="69" t="n">
        <f aca="false">I467+AA467*dt</f>
        <v>-66.7248343395579</v>
      </c>
      <c r="J468" s="1" t="n">
        <f aca="false">SQRT(G468^2+H468^2+I468^2)</f>
        <v>92.246908165598</v>
      </c>
      <c r="K468" s="1" t="n">
        <f aca="false">IF(D468&gt;=hwind,SQRT((G468-vxw)^2+(H468-vyw)^2+I468^2),J468)</f>
        <v>92.246908165598</v>
      </c>
      <c r="L468" s="1" t="n">
        <f aca="false">J468/1.467</f>
        <v>62.8813279929093</v>
      </c>
      <c r="M468" s="70" t="n">
        <f aca="false">cd0+cdspin*(spin/1000)*EXP(-A468/(tau*146.7/K468))</f>
        <v>0.35463189196537</v>
      </c>
      <c r="N468" s="71" t="n">
        <f aca="false">(romega/K468)*EXP(-A468/(tau*146.7/K468))</f>
        <v>0.253282596760421</v>
      </c>
      <c r="O468" s="71" t="n">
        <f aca="false">cl2_*N468/(cl0+cl1_*N468)</f>
        <v>0.241651335795547</v>
      </c>
      <c r="P468" s="71" t="n">
        <f aca="false">IF(D468&gt;=hwind,vxw,0)</f>
        <v>0</v>
      </c>
      <c r="Q468" s="71" t="n">
        <f aca="false">IF(D468&gt;=hwind,vyw,0)</f>
        <v>0</v>
      </c>
      <c r="R468" s="70" t="n">
        <f aca="false">-const*$M468*$K468*(G468-P468)</f>
        <v>-1.28279791058927</v>
      </c>
      <c r="S468" s="70" t="n">
        <f aca="false">-const*$M468*$K468*(H468-Q468)</f>
        <v>-11.1276061275788</v>
      </c>
      <c r="T468" s="70" t="n">
        <f aca="false">-const*$M468*$K468*I468</f>
        <v>11.7337843261397</v>
      </c>
      <c r="U468" s="72" t="n">
        <f aca="false">omega*EXP(-A468/tau)*30/PI()</f>
        <v>1843.25961151808</v>
      </c>
      <c r="V468" s="70" t="n">
        <f aca="false">const*($O468/omega)*K468*(wy*I468-wz*(H468-Q468))</f>
        <v>2.02140905793852</v>
      </c>
      <c r="W468" s="70" t="n">
        <f aca="false">const*($O468/omega)*K468*(wz*(G468-P468)-wx*I468)</f>
        <v>6.71960650538955</v>
      </c>
      <c r="X468" s="70" t="n">
        <f aca="false">const*($O468/omega)*K468*(wx*(H468-Q468)-wy*(G468-P468))</f>
        <v>6.59345627036195</v>
      </c>
      <c r="Y468" s="70" t="n">
        <f aca="false">R468+V468</f>
        <v>0.738611147349254</v>
      </c>
      <c r="Z468" s="70" t="n">
        <f aca="false">S468+W468</f>
        <v>-4.40799962218923</v>
      </c>
      <c r="AA468" s="70" t="n">
        <f aca="false">T468+X468-32.174</f>
        <v>-13.8467594034983</v>
      </c>
      <c r="AB468" s="0" t="n">
        <f aca="false">IF(($D468-height)*($D469-height)&lt;0,1,0)</f>
        <v>0</v>
      </c>
    </row>
    <row r="469" customFormat="false" ht="12.75" hidden="false" customHeight="false" outlineLevel="0" collapsed="false">
      <c r="A469" s="0" t="n">
        <f aca="false">A468+dt</f>
        <v>4.36999999999995</v>
      </c>
      <c r="B469" s="70" t="n">
        <f aca="false">B468+G468*dt+0.5*Y468*dt*dt</f>
        <v>18.0859007623681</v>
      </c>
      <c r="C469" s="70" t="n">
        <f aca="false">C468+H468*dt+0.5*Z468*dt*dt</f>
        <v>331.843713966282</v>
      </c>
      <c r="D469" s="70" t="n">
        <f aca="false">D468+I468*dt+0.5*AA468*dt*dt</f>
        <v>-104.106891021749</v>
      </c>
      <c r="E469" s="1" t="n">
        <f aca="false">SQRT(B469^2+C469^2)</f>
        <v>332.33620071446</v>
      </c>
      <c r="F469" s="1" t="n">
        <f aca="false">ATAN2(C469,B469)*180/PI()</f>
        <v>3.11960584574287</v>
      </c>
      <c r="G469" s="69" t="n">
        <f aca="false">G468+Y468*dt</f>
        <v>7.30208965264207</v>
      </c>
      <c r="H469" s="69" t="n">
        <f aca="false">H468+Z468*dt</f>
        <v>63.2336874163322</v>
      </c>
      <c r="I469" s="69" t="n">
        <f aca="false">I468+AA468*dt</f>
        <v>-66.8633019335928</v>
      </c>
      <c r="J469" s="1" t="n">
        <f aca="false">SQRT(G469^2+H469^2+I469^2)</f>
        <v>92.3175004158173</v>
      </c>
      <c r="K469" s="1" t="n">
        <f aca="false">IF(D469&gt;=hwind,SQRT((G469-vxw)^2+(H469-vyw)^2+I469^2),J469)</f>
        <v>92.3175004158173</v>
      </c>
      <c r="L469" s="1" t="n">
        <f aca="false">J469/1.467</f>
        <v>62.9294481362081</v>
      </c>
      <c r="M469" s="70" t="n">
        <f aca="false">cd0+cdspin*(spin/1000)*EXP(-A469/(tau*146.7/K469))</f>
        <v>0.354631846795139</v>
      </c>
      <c r="N469" s="71" t="n">
        <f aca="false">(romega/K469)*EXP(-A469/(tau*146.7/K469))</f>
        <v>0.253088707264921</v>
      </c>
      <c r="O469" s="71" t="n">
        <f aca="false">cl2_*N469/(cl0+cl1_*N469)</f>
        <v>0.241559430636167</v>
      </c>
      <c r="P469" s="71" t="n">
        <f aca="false">IF(D469&gt;=hwind,vxw,0)</f>
        <v>0</v>
      </c>
      <c r="Q469" s="71" t="n">
        <f aca="false">IF(D469&gt;=hwind,vyw,0)</f>
        <v>0</v>
      </c>
      <c r="R469" s="70" t="n">
        <f aca="false">-const*$M469*$K469*(G469-P469)</f>
        <v>-1.28507927849713</v>
      </c>
      <c r="S469" s="70" t="n">
        <f aca="false">-const*$M469*$K469*(H469-Q469)</f>
        <v>-11.1283626012851</v>
      </c>
      <c r="T469" s="70" t="n">
        <f aca="false">-const*$M469*$K469*I469</f>
        <v>11.7671307658716</v>
      </c>
      <c r="U469" s="72" t="n">
        <f aca="false">omega*EXP(-A469/tau)*30/PI()</f>
        <v>1843.25776825939</v>
      </c>
      <c r="V469" s="70" t="n">
        <f aca="false">const*($O469/omega)*K469*(wy*I469-wz*(H469-Q469))</f>
        <v>2.01728678165956</v>
      </c>
      <c r="W469" s="70" t="n">
        <f aca="false">const*($O469/omega)*K469*(wz*(G469-P469)-wx*I469)</f>
        <v>6.73654307962817</v>
      </c>
      <c r="X469" s="70" t="n">
        <f aca="false">const*($O469/omega)*K469*(wx*(H469-Q469)-wy*(G469-P469))</f>
        <v>6.59116220040004</v>
      </c>
      <c r="Y469" s="70" t="n">
        <f aca="false">R469+V469</f>
        <v>0.732207503162437</v>
      </c>
      <c r="Z469" s="70" t="n">
        <f aca="false">S469+W469</f>
        <v>-4.39181952165696</v>
      </c>
      <c r="AA469" s="70" t="n">
        <f aca="false">T469+X469-32.174</f>
        <v>-13.8157070337284</v>
      </c>
      <c r="AB469" s="0" t="n">
        <f aca="false">IF(($D469-height)*($D470-height)&lt;0,1,0)</f>
        <v>0</v>
      </c>
    </row>
    <row r="470" customFormat="false" ht="12.75" hidden="false" customHeight="false" outlineLevel="0" collapsed="false">
      <c r="A470" s="0" t="n">
        <f aca="false">A469+dt</f>
        <v>4.37999999999995</v>
      </c>
      <c r="B470" s="70" t="n">
        <f aca="false">B469+G469*dt+0.5*Y469*dt*dt</f>
        <v>18.1589582692697</v>
      </c>
      <c r="C470" s="70" t="n">
        <f aca="false">C469+H469*dt+0.5*Z469*dt*dt</f>
        <v>332.475831249469</v>
      </c>
      <c r="D470" s="70" t="n">
        <f aca="false">D469+I469*dt+0.5*AA469*dt*dt</f>
        <v>-104.776214826437</v>
      </c>
      <c r="E470" s="1" t="n">
        <f aca="false">SQRT(B470^2+C470^2)</f>
        <v>332.971359324568</v>
      </c>
      <c r="F470" s="1" t="n">
        <f aca="false">ATAN2(C470,B470)*180/PI()</f>
        <v>3.12623915252455</v>
      </c>
      <c r="G470" s="69" t="n">
        <f aca="false">G469+Y469*dt</f>
        <v>7.30941172767369</v>
      </c>
      <c r="H470" s="69" t="n">
        <f aca="false">H469+Z469*dt</f>
        <v>63.1897692211157</v>
      </c>
      <c r="I470" s="69" t="n">
        <f aca="false">I469+AA469*dt</f>
        <v>-67.0014590039301</v>
      </c>
      <c r="J470" s="1" t="n">
        <f aca="false">SQRT(G470^2+H470^2+I470^2)</f>
        <v>92.3881482803819</v>
      </c>
      <c r="K470" s="1" t="n">
        <f aca="false">IF(D470&gt;=hwind,SQRT((G470-vxw)^2+(H470-vyw)^2+I470^2),J470)</f>
        <v>92.3881482803819</v>
      </c>
      <c r="L470" s="1" t="n">
        <f aca="false">J470/1.467</f>
        <v>62.9776061897627</v>
      </c>
      <c r="M470" s="70" t="n">
        <f aca="false">cd0+cdspin*(spin/1000)*EXP(-A470/(tau*146.7/K470))</f>
        <v>0.3546318015642</v>
      </c>
      <c r="N470" s="71" t="n">
        <f aca="false">(romega/K470)*EXP(-A470/(tau*146.7/K470))</f>
        <v>0.252894961546117</v>
      </c>
      <c r="O470" s="71" t="n">
        <f aca="false">cl2_*N470/(cl0+cl1_*N470)</f>
        <v>0.24146752282434</v>
      </c>
      <c r="P470" s="71" t="n">
        <f aca="false">IF(D470&gt;=hwind,vxw,0)</f>
        <v>0</v>
      </c>
      <c r="Q470" s="71" t="n">
        <f aca="false">IF(D470&gt;=hwind,vyw,0)</f>
        <v>0</v>
      </c>
      <c r="R470" s="70" t="n">
        <f aca="false">-const*$M470*$K470*(G470-P470)</f>
        <v>-1.28735213022147</v>
      </c>
      <c r="S470" s="70" t="n">
        <f aca="false">-const*$M470*$K470*(H470-Q470)</f>
        <v>-11.1291424051298</v>
      </c>
      <c r="T470" s="70" t="n">
        <f aca="false">-const*$M470*$K470*I470</f>
        <v>11.8004668761637</v>
      </c>
      <c r="U470" s="72" t="n">
        <f aca="false">omega*EXP(-A470/tau)*30/PI()</f>
        <v>1843.25592500255</v>
      </c>
      <c r="V470" s="70" t="n">
        <f aca="false">const*($O470/omega)*K470*(wy*I470-wz*(H470-Q470))</f>
        <v>2.01317501455014</v>
      </c>
      <c r="W470" s="70" t="n">
        <f aca="false">const*($O470/omega)*K470*(wz*(G470-P470)-wx*I470)</f>
        <v>6.75346101870855</v>
      </c>
      <c r="X470" s="70" t="n">
        <f aca="false">const*($O470/omega)*K470*(wx*(H470-Q470)-wy*(G470-P470))</f>
        <v>6.5888829115096</v>
      </c>
      <c r="Y470" s="70" t="n">
        <f aca="false">R470+V470</f>
        <v>0.72582288432867</v>
      </c>
      <c r="Z470" s="70" t="n">
        <f aca="false">S470+W470</f>
        <v>-4.37568138642128</v>
      </c>
      <c r="AA470" s="70" t="n">
        <f aca="false">T470+X470-32.174</f>
        <v>-13.7846502123266</v>
      </c>
      <c r="AB470" s="0" t="n">
        <f aca="false">IF(($D470-height)*($D471-height)&lt;0,1,0)</f>
        <v>0</v>
      </c>
    </row>
    <row r="471" customFormat="false" ht="12.75" hidden="false" customHeight="false" outlineLevel="0" collapsed="false">
      <c r="A471" s="0" t="n">
        <f aca="false">A470+dt</f>
        <v>4.38999999999995</v>
      </c>
      <c r="B471" s="70" t="n">
        <f aca="false">B470+G470*dt+0.5*Y470*dt*dt</f>
        <v>18.2320886776907</v>
      </c>
      <c r="C471" s="70" t="n">
        <f aca="false">C470+H470*dt+0.5*Z470*dt*dt</f>
        <v>333.107510157611</v>
      </c>
      <c r="D471" s="70" t="n">
        <f aca="false">D470+I470*dt+0.5*AA470*dt*dt</f>
        <v>-105.446918648987</v>
      </c>
      <c r="E471" s="1" t="n">
        <f aca="false">SQRT(B471^2+C471^2)</f>
        <v>333.606088644908</v>
      </c>
      <c r="F471" s="1" t="n">
        <f aca="false">ATAN2(C471,B471)*180/PI()</f>
        <v>3.13286381726474</v>
      </c>
      <c r="G471" s="69" t="n">
        <f aca="false">G470+Y470*dt</f>
        <v>7.31666995651698</v>
      </c>
      <c r="H471" s="69" t="n">
        <f aca="false">H470+Z470*dt</f>
        <v>63.1460124072514</v>
      </c>
      <c r="I471" s="69" t="n">
        <f aca="false">I470+AA470*dt</f>
        <v>-67.1393055060534</v>
      </c>
      <c r="J471" s="1" t="n">
        <f aca="false">SQRT(G471^2+H471^2+I471^2)</f>
        <v>92.4588496901434</v>
      </c>
      <c r="K471" s="1" t="n">
        <f aca="false">IF(D471&gt;=hwind,SQRT((G471-vxw)^2+(H471-vyw)^2+I471^2),J471)</f>
        <v>92.4588496901434</v>
      </c>
      <c r="L471" s="1" t="n">
        <f aca="false">J471/1.467</f>
        <v>63.0258007431107</v>
      </c>
      <c r="M471" s="70" t="n">
        <f aca="false">cd0+cdspin*(spin/1000)*EXP(-A471/(tau*146.7/K471))</f>
        <v>0.354631756272825</v>
      </c>
      <c r="N471" s="71" t="n">
        <f aca="false">(romega/K471)*EXP(-A471/(tau*146.7/K471))</f>
        <v>0.252701365280558</v>
      </c>
      <c r="O471" s="71" t="n">
        <f aca="false">cl2_*N471/(cl0+cl1_*N471)</f>
        <v>0.24137561513179</v>
      </c>
      <c r="P471" s="71" t="n">
        <f aca="false">IF(D471&gt;=hwind,vxw,0)</f>
        <v>0</v>
      </c>
      <c r="Q471" s="71" t="n">
        <f aca="false">IF(D471&gt;=hwind,vyw,0)</f>
        <v>0</v>
      </c>
      <c r="R471" s="70" t="n">
        <f aca="false">-const*$M471*$K471*(G471-P471)</f>
        <v>-1.28961644689436</v>
      </c>
      <c r="S471" s="70" t="n">
        <f aca="false">-const*$M471*$K471*(H471-Q471)</f>
        <v>-11.1299452674714</v>
      </c>
      <c r="T471" s="70" t="n">
        <f aca="false">-const*$M471*$K471*I471</f>
        <v>11.8337923028154</v>
      </c>
      <c r="U471" s="72" t="n">
        <f aca="false">omega*EXP(-A471/tau)*30/PI()</f>
        <v>1843.25408174754</v>
      </c>
      <c r="V471" s="70" t="n">
        <f aca="false">const*($O471/omega)*K471*(wy*I471-wz*(H471-Q471))</f>
        <v>2.00907372865214</v>
      </c>
      <c r="W471" s="70" t="n">
        <f aca="false">const*($O471/omega)*K471*(wz*(G471-P471)-wx*I471)</f>
        <v>6.7703601955381</v>
      </c>
      <c r="X471" s="70" t="n">
        <f aca="false">const*($O471/omega)*K471*(wx*(H471-Q471)-wy*(G471-P471))</f>
        <v>6.5866183000656</v>
      </c>
      <c r="Y471" s="70" t="n">
        <f aca="false">R471+V471</f>
        <v>0.719457281757788</v>
      </c>
      <c r="Z471" s="70" t="n">
        <f aca="false">S471+W471</f>
        <v>-4.35958507193333</v>
      </c>
      <c r="AA471" s="70" t="n">
        <f aca="false">T471+X471-32.174</f>
        <v>-13.753589397119</v>
      </c>
      <c r="AB471" s="0" t="n">
        <f aca="false">IF(($D471-height)*($D472-height)&lt;0,1,0)</f>
        <v>0</v>
      </c>
    </row>
    <row r="472" customFormat="false" ht="12.75" hidden="false" customHeight="false" outlineLevel="0" collapsed="false">
      <c r="A472" s="0" t="n">
        <f aca="false">A471+dt</f>
        <v>4.39999999999995</v>
      </c>
      <c r="B472" s="70" t="n">
        <f aca="false">B471+G471*dt+0.5*Y471*dt*dt</f>
        <v>18.3052913501199</v>
      </c>
      <c r="C472" s="70" t="n">
        <f aca="false">C471+H471*dt+0.5*Z471*dt*dt</f>
        <v>333.73875230243</v>
      </c>
      <c r="D472" s="70" t="n">
        <f aca="false">D471+I471*dt+0.5*AA471*dt*dt</f>
        <v>-106.118999383517</v>
      </c>
      <c r="E472" s="1" t="n">
        <f aca="false">SQRT(B472^2+C472^2)</f>
        <v>334.240390257963</v>
      </c>
      <c r="F472" s="1" t="n">
        <f aca="false">ATAN2(C472,B472)*180/PI()</f>
        <v>3.13947979056158</v>
      </c>
      <c r="G472" s="69" t="n">
        <f aca="false">G471+Y471*dt</f>
        <v>7.32386452933455</v>
      </c>
      <c r="H472" s="69" t="n">
        <f aca="false">H471+Z471*dt</f>
        <v>63.1024165565321</v>
      </c>
      <c r="I472" s="69" t="n">
        <f aca="false">I471+AA471*dt</f>
        <v>-67.2768414000246</v>
      </c>
      <c r="J472" s="1" t="n">
        <f aca="false">SQRT(G472^2+H472^2+I472^2)</f>
        <v>92.5296025911827</v>
      </c>
      <c r="K472" s="1" t="n">
        <f aca="false">IF(D472&gt;=hwind,SQRT((G472-vxw)^2+(H472-vyw)^2+I472^2),J472)</f>
        <v>92.5296025911827</v>
      </c>
      <c r="L472" s="1" t="n">
        <f aca="false">J472/1.467</f>
        <v>63.0740303961709</v>
      </c>
      <c r="M472" s="70" t="n">
        <f aca="false">cd0+cdspin*(spin/1000)*EXP(-A472/(tau*146.7/K472))</f>
        <v>0.354631710921286</v>
      </c>
      <c r="N472" s="71" t="n">
        <f aca="false">(romega/K472)*EXP(-A472/(tau*146.7/K472))</f>
        <v>0.252507924068053</v>
      </c>
      <c r="O472" s="71" t="n">
        <f aca="false">cl2_*N472/(cl0+cl1_*N472)</f>
        <v>0.241283710302197</v>
      </c>
      <c r="P472" s="71" t="n">
        <f aca="false">IF(D472&gt;=hwind,vxw,0)</f>
        <v>0</v>
      </c>
      <c r="Q472" s="71" t="n">
        <f aca="false">IF(D472&gt;=hwind,vyw,0)</f>
        <v>0</v>
      </c>
      <c r="R472" s="70" t="n">
        <f aca="false">-const*$M472*$K472*(G472-P472)</f>
        <v>-1.29187220979285</v>
      </c>
      <c r="S472" s="70" t="n">
        <f aca="false">-const*$M472*$K472*(H472-Q472)</f>
        <v>-11.13077091932</v>
      </c>
      <c r="T472" s="70" t="n">
        <f aca="false">-const*$M472*$K472*I472</f>
        <v>11.8671066919953</v>
      </c>
      <c r="U472" s="72" t="n">
        <f aca="false">omega*EXP(-A472/tau)*30/PI()</f>
        <v>1843.25223849438</v>
      </c>
      <c r="V472" s="70" t="n">
        <f aca="false">const*($O472/omega)*K472*(wy*I472-wz*(H472-Q472))</f>
        <v>2.00498289642592</v>
      </c>
      <c r="W472" s="70" t="n">
        <f aca="false">const*($O472/omega)*K472*(wz*(G472-P472)-wx*I472)</f>
        <v>6.78724048362741</v>
      </c>
      <c r="X472" s="70" t="n">
        <f aca="false">const*($O472/omega)*K472*(wx*(H472-Q472)-wy*(G472-P472))</f>
        <v>6.58436826352121</v>
      </c>
      <c r="Y472" s="70" t="n">
        <f aca="false">R472+V472</f>
        <v>0.713110686633075</v>
      </c>
      <c r="Z472" s="70" t="n">
        <f aca="false">S472+W472</f>
        <v>-4.34353043569256</v>
      </c>
      <c r="AA472" s="70" t="n">
        <f aca="false">T472+X472-32.174</f>
        <v>-13.7225250444835</v>
      </c>
      <c r="AB472" s="0" t="n">
        <f aca="false">IF(($D472-height)*($D473-height)&lt;0,1,0)</f>
        <v>0</v>
      </c>
    </row>
    <row r="473" customFormat="false" ht="12.75" hidden="false" customHeight="false" outlineLevel="0" collapsed="false">
      <c r="A473" s="0" t="n">
        <f aca="false">A472+dt</f>
        <v>4.40999999999995</v>
      </c>
      <c r="B473" s="70" t="n">
        <f aca="false">B472+G472*dt+0.5*Y472*dt*dt</f>
        <v>18.3785656509476</v>
      </c>
      <c r="C473" s="70" t="n">
        <f aca="false">C472+H472*dt+0.5*Z472*dt*dt</f>
        <v>334.369559291474</v>
      </c>
      <c r="D473" s="70" t="n">
        <f aca="false">D472+I472*dt+0.5*AA472*dt*dt</f>
        <v>-106.79245392377</v>
      </c>
      <c r="E473" s="1" t="n">
        <f aca="false">SQRT(B473^2+C473^2)</f>
        <v>334.874265741876</v>
      </c>
      <c r="F473" s="1" t="n">
        <f aca="false">ATAN2(C473,B473)*180/PI()</f>
        <v>3.14608702355984</v>
      </c>
      <c r="G473" s="69" t="n">
        <f aca="false">G472+Y472*dt</f>
        <v>7.33099563620089</v>
      </c>
      <c r="H473" s="69" t="n">
        <f aca="false">H472+Z472*dt</f>
        <v>63.0589812521752</v>
      </c>
      <c r="I473" s="69" t="n">
        <f aca="false">I472+AA472*dt</f>
        <v>-67.4140666504694</v>
      </c>
      <c r="J473" s="1" t="n">
        <f aca="false">SQRT(G473^2+H473^2+I473^2)</f>
        <v>92.6004049447631</v>
      </c>
      <c r="K473" s="1" t="n">
        <f aca="false">IF(D473&gt;=hwind,SQRT((G473-vxw)^2+(H473-vyw)^2+I473^2),J473)</f>
        <v>92.6004049447631</v>
      </c>
      <c r="L473" s="1" t="n">
        <f aca="false">J473/1.467</f>
        <v>63.1222937592114</v>
      </c>
      <c r="M473" s="70" t="n">
        <f aca="false">cd0+cdspin*(spin/1000)*EXP(-A473/(tau*146.7/K473))</f>
        <v>0.354631665509857</v>
      </c>
      <c r="N473" s="71" t="n">
        <f aca="false">(romega/K473)*EXP(-A473/(tau*146.7/K473))</f>
        <v>0.252314643432251</v>
      </c>
      <c r="O473" s="71" t="n">
        <f aca="false">cl2_*N473/(cl0+cl1_*N473)</f>
        <v>0.241191811051337</v>
      </c>
      <c r="P473" s="71" t="n">
        <f aca="false">IF(D473&gt;=hwind,vxw,0)</f>
        <v>0</v>
      </c>
      <c r="Q473" s="71" t="n">
        <f aca="false">IF(D473&gt;=hwind,vyw,0)</f>
        <v>0</v>
      </c>
      <c r="R473" s="70" t="n">
        <f aca="false">-const*$M473*$K473*(G473-P473)</f>
        <v>-1.29411940034256</v>
      </c>
      <c r="S473" s="70" t="n">
        <f aca="false">-const*$M473*$K473*(H473-Q473)</f>
        <v>-11.1316190943155</v>
      </c>
      <c r="T473" s="70" t="n">
        <f aca="false">-const*$M473*$K473*I473</f>
        <v>11.9004096902682</v>
      </c>
      <c r="U473" s="72" t="n">
        <f aca="false">omega*EXP(-A473/tau)*30/PI()</f>
        <v>1843.25039524307</v>
      </c>
      <c r="V473" s="70" t="n">
        <f aca="false">const*($O473/omega)*K473*(wy*I473-wz*(H473-Q473))</f>
        <v>2.0009024907438</v>
      </c>
      <c r="W473" s="70" t="n">
        <f aca="false">const*($O473/omega)*K473*(wz*(G473-P473)-wx*I473)</f>
        <v>6.80410175709725</v>
      </c>
      <c r="X473" s="70" t="n">
        <f aca="false">const*($O473/omega)*K473*(wx*(H473-Q473)-wy*(G473-P473))</f>
        <v>6.58213270039695</v>
      </c>
      <c r="Y473" s="70" t="n">
        <f aca="false">R473+V473</f>
        <v>0.70678309040124</v>
      </c>
      <c r="Z473" s="70" t="n">
        <f aca="false">S473+W473</f>
        <v>-4.32751733721828</v>
      </c>
      <c r="AA473" s="70" t="n">
        <f aca="false">T473+X473-32.174</f>
        <v>-13.6914576093349</v>
      </c>
      <c r="AB473" s="0" t="n">
        <f aca="false">IF(($D473-height)*($D474-height)&lt;0,1,0)</f>
        <v>0</v>
      </c>
    </row>
    <row r="474" customFormat="false" ht="12.75" hidden="false" customHeight="false" outlineLevel="0" collapsed="false">
      <c r="A474" s="0" t="n">
        <f aca="false">A473+dt</f>
        <v>4.41999999999995</v>
      </c>
      <c r="B474" s="70" t="n">
        <f aca="false">B473+G473*dt+0.5*Y473*dt*dt</f>
        <v>18.4519109464641</v>
      </c>
      <c r="C474" s="70" t="n">
        <f aca="false">C473+H473*dt+0.5*Z473*dt*dt</f>
        <v>334.999932728129</v>
      </c>
      <c r="D474" s="70" t="n">
        <f aca="false">D473+I473*dt+0.5*AA473*dt*dt</f>
        <v>-107.467279163155</v>
      </c>
      <c r="E474" s="1" t="n">
        <f aca="false">SQRT(B474^2+C474^2)</f>
        <v>335.507716670462</v>
      </c>
      <c r="F474" s="1" t="n">
        <f aca="false">ATAN2(C474,B474)*180/PI()</f>
        <v>3.15268546794575</v>
      </c>
      <c r="G474" s="69" t="n">
        <f aca="false">G473+Y473*dt</f>
        <v>7.3380634671049</v>
      </c>
      <c r="H474" s="69" t="n">
        <f aca="false">H473+Z473*dt</f>
        <v>63.015706078803</v>
      </c>
      <c r="I474" s="69" t="n">
        <f aca="false">I473+AA473*dt</f>
        <v>-67.5509812265628</v>
      </c>
      <c r="J474" s="1" t="n">
        <f aca="false">SQRT(G474^2+H474^2+I474^2)</f>
        <v>92.671254727282</v>
      </c>
      <c r="K474" s="1" t="n">
        <f aca="false">IF(D474&gt;=hwind,SQRT((G474-vxw)^2+(H474-vyw)^2+I474^2),J474)</f>
        <v>92.671254727282</v>
      </c>
      <c r="L474" s="1" t="n">
        <f aca="false">J474/1.467</f>
        <v>63.1705894528166</v>
      </c>
      <c r="M474" s="70" t="n">
        <f aca="false">cd0+cdspin*(spin/1000)*EXP(-A474/(tau*146.7/K474))</f>
        <v>0.354631620038812</v>
      </c>
      <c r="N474" s="71" t="n">
        <f aca="false">(romega/K474)*EXP(-A474/(tau*146.7/K474))</f>
        <v>0.252121528821222</v>
      </c>
      <c r="O474" s="71" t="n">
        <f aca="false">cl2_*N474/(cl0+cl1_*N474)</f>
        <v>0.241099920067229</v>
      </c>
      <c r="P474" s="71" t="n">
        <f aca="false">IF(D474&gt;=hwind,vxw,0)</f>
        <v>0</v>
      </c>
      <c r="Q474" s="71" t="n">
        <f aca="false">IF(D474&gt;=hwind,vyw,0)</f>
        <v>0</v>
      </c>
      <c r="R474" s="70" t="n">
        <f aca="false">-const*$M474*$K474*(G474-P474)</f>
        <v>-1.29635800012104</v>
      </c>
      <c r="S474" s="70" t="n">
        <f aca="false">-const*$M474*$K474*(H474-Q474)</f>
        <v>-11.132489528707</v>
      </c>
      <c r="T474" s="70" t="n">
        <f aca="false">-const*$M474*$K474*I474</f>
        <v>11.9337009446213</v>
      </c>
      <c r="U474" s="72" t="n">
        <f aca="false">omega*EXP(-A474/tau)*30/PI()</f>
        <v>1843.24855199359</v>
      </c>
      <c r="V474" s="70" t="n">
        <f aca="false">const*($O474/omega)*K474*(wy*I474-wz*(H474-Q474))</f>
        <v>1.99683248488356</v>
      </c>
      <c r="W474" s="70" t="n">
        <f aca="false">const*($O474/omega)*K474*(wz*(G474-P474)-wx*I474)</f>
        <v>6.82094389068534</v>
      </c>
      <c r="X474" s="70" t="n">
        <f aca="false">const*($O474/omega)*K474*(wx*(H474-Q474)-wy*(G474-P474))</f>
        <v>6.57991151026991</v>
      </c>
      <c r="Y474" s="70" t="n">
        <f aca="false">R474+V474</f>
        <v>0.700474484762516</v>
      </c>
      <c r="Z474" s="70" t="n">
        <f aca="false">S474+W474</f>
        <v>-4.31154563802162</v>
      </c>
      <c r="AA474" s="70" t="n">
        <f aca="false">T474+X474-32.174</f>
        <v>-13.6603875451088</v>
      </c>
      <c r="AB474" s="0" t="n">
        <f aca="false">IF(($D474-height)*($D475-height)&lt;0,1,0)</f>
        <v>0</v>
      </c>
    </row>
    <row r="475" customFormat="false" ht="12.75" hidden="false" customHeight="false" outlineLevel="0" collapsed="false">
      <c r="A475" s="0" t="n">
        <f aca="false">A474+dt</f>
        <v>4.42999999999995</v>
      </c>
      <c r="B475" s="70" t="n">
        <f aca="false">B474+G474*dt+0.5*Y474*dt*dt</f>
        <v>18.5253266048594</v>
      </c>
      <c r="C475" s="70" t="n">
        <f aca="false">C474+H474*dt+0.5*Z474*dt*dt</f>
        <v>335.629874211635</v>
      </c>
      <c r="D475" s="70" t="n">
        <f aca="false">D474+I474*dt+0.5*AA474*dt*dt</f>
        <v>-108.143471994798</v>
      </c>
      <c r="E475" s="1" t="n">
        <f aca="false">SQRT(B475^2+C475^2)</f>
        <v>336.140744613227</v>
      </c>
      <c r="F475" s="1" t="n">
        <f aca="false">ATAN2(C475,B475)*180/PI()</f>
        <v>3.15927507594177</v>
      </c>
      <c r="G475" s="69" t="n">
        <f aca="false">G474+Y474*dt</f>
        <v>7.34506821195252</v>
      </c>
      <c r="H475" s="69" t="n">
        <f aca="false">H474+Z474*dt</f>
        <v>62.9725906224228</v>
      </c>
      <c r="I475" s="69" t="n">
        <f aca="false">I474+AA474*dt</f>
        <v>-67.6875851020138</v>
      </c>
      <c r="J475" s="1" t="n">
        <f aca="false">SQRT(G475^2+H475^2+I475^2)</f>
        <v>92.7421499302224</v>
      </c>
      <c r="K475" s="1" t="n">
        <f aca="false">IF(D475&gt;=hwind,SQRT((G475-vxw)^2+(H475-vyw)^2+I475^2),J475)</f>
        <v>92.7421499302224</v>
      </c>
      <c r="L475" s="1" t="n">
        <f aca="false">J475/1.467</f>
        <v>63.2189161078544</v>
      </c>
      <c r="M475" s="70" t="n">
        <f aca="false">cd0+cdspin*(spin/1000)*EXP(-A475/(tau*146.7/K475))</f>
        <v>0.354631574508425</v>
      </c>
      <c r="N475" s="71" t="n">
        <f aca="false">(romega/K475)*EXP(-A475/(tau*146.7/K475))</f>
        <v>0.25192858560805</v>
      </c>
      <c r="O475" s="71" t="n">
        <f aca="false">cl2_*N475/(cl0+cl1_*N475)</f>
        <v>0.24100804001028</v>
      </c>
      <c r="P475" s="71" t="n">
        <f aca="false">IF(D475&gt;=hwind,vxw,0)</f>
        <v>0</v>
      </c>
      <c r="Q475" s="71" t="n">
        <f aca="false">IF(D475&gt;=hwind,vyw,0)</f>
        <v>0</v>
      </c>
      <c r="R475" s="70" t="n">
        <f aca="false">-const*$M475*$K475*(G475-P475)</f>
        <v>-1.29858799086117</v>
      </c>
      <c r="S475" s="70" t="n">
        <f aca="false">-const*$M475*$K475*(H475-Q475)</f>
        <v>-11.1333819613306</v>
      </c>
      <c r="T475" s="70" t="n">
        <f aca="false">-const*$M475*$K475*I475</f>
        <v>11.9669801024901</v>
      </c>
      <c r="U475" s="72" t="n">
        <f aca="false">omega*EXP(-A475/tau)*30/PI()</f>
        <v>1843.24670874596</v>
      </c>
      <c r="V475" s="70" t="n">
        <f aca="false">const*($O475/omega)*K475*(wy*I475-wz*(H475-Q475))</f>
        <v>1.99277285252206</v>
      </c>
      <c r="W475" s="70" t="n">
        <f aca="false">const*($O475/omega)*K475*(wz*(G475-P475)-wx*I475)</f>
        <v>6.83776675975307</v>
      </c>
      <c r="X475" s="70" t="n">
        <f aca="false">const*($O475/omega)*K475*(wx*(H475-Q475)-wy*(G475-P475))</f>
        <v>6.57770459376302</v>
      </c>
      <c r="Y475" s="70" t="n">
        <f aca="false">R475+V475</f>
        <v>0.69418486166089</v>
      </c>
      <c r="Z475" s="70" t="n">
        <f aca="false">S475+W475</f>
        <v>-4.2956152015775</v>
      </c>
      <c r="AA475" s="70" t="n">
        <f aca="false">T475+X475-32.174</f>
        <v>-13.6293153037469</v>
      </c>
      <c r="AB475" s="0" t="n">
        <f aca="false">IF(($D475-height)*($D476-height)&lt;0,1,0)</f>
        <v>0</v>
      </c>
    </row>
    <row r="476" customFormat="false" ht="12.75" hidden="false" customHeight="false" outlineLevel="0" collapsed="false">
      <c r="A476" s="0" t="n">
        <f aca="false">A475+dt</f>
        <v>4.43999999999995</v>
      </c>
      <c r="B476" s="70" t="n">
        <f aca="false">B475+G475*dt+0.5*Y475*dt*dt</f>
        <v>18.598811996222</v>
      </c>
      <c r="C476" s="70" t="n">
        <f aca="false">C475+H475*dt+0.5*Z475*dt*dt</f>
        <v>336.259385337099</v>
      </c>
      <c r="D476" s="70" t="n">
        <f aca="false">D475+I475*dt+0.5*AA475*dt*dt</f>
        <v>-108.821029311583</v>
      </c>
      <c r="E476" s="1" t="n">
        <f aca="false">SQRT(B476^2+C476^2)</f>
        <v>336.773351135381</v>
      </c>
      <c r="F476" s="1" t="n">
        <f aca="false">ATAN2(C476,B476)*180/PI()</f>
        <v>3.16585580030154</v>
      </c>
      <c r="G476" s="69" t="n">
        <f aca="false">G475+Y475*dt</f>
        <v>7.35201006056913</v>
      </c>
      <c r="H476" s="69" t="n">
        <f aca="false">H475+Z475*dt</f>
        <v>62.929634470407</v>
      </c>
      <c r="I476" s="69" t="n">
        <f aca="false">I475+AA475*dt</f>
        <v>-67.8238782550513</v>
      </c>
      <c r="J476" s="1" t="n">
        <f aca="false">SQRT(G476^2+H476^2+I476^2)</f>
        <v>92.8130885601043</v>
      </c>
      <c r="K476" s="1" t="n">
        <f aca="false">IF(D476&gt;=hwind,SQRT((G476-vxw)^2+(H476-vyw)^2+I476^2),J476)</f>
        <v>92.8130885601043</v>
      </c>
      <c r="L476" s="1" t="n">
        <f aca="false">J476/1.467</f>
        <v>63.2672723654426</v>
      </c>
      <c r="M476" s="70" t="n">
        <f aca="false">cd0+cdspin*(spin/1000)*EXP(-A476/(tau*146.7/K476))</f>
        <v>0.354631528918971</v>
      </c>
      <c r="N476" s="71" t="n">
        <f aca="false">(romega/K476)*EXP(-A476/(tau*146.7/K476))</f>
        <v>0.251735819091409</v>
      </c>
      <c r="O476" s="71" t="n">
        <f aca="false">cl2_*N476/(cl0+cl1_*N476)</f>
        <v>0.240916173513435</v>
      </c>
      <c r="P476" s="71" t="n">
        <f aca="false">IF(D476&gt;=hwind,vxw,0)</f>
        <v>0</v>
      </c>
      <c r="Q476" s="71" t="n">
        <f aca="false">IF(D476&gt;=hwind,vyw,0)</f>
        <v>0</v>
      </c>
      <c r="R476" s="70" t="n">
        <f aca="false">-const*$M476*$K476*(G476-P476)</f>
        <v>-1.30080935445442</v>
      </c>
      <c r="S476" s="70" t="n">
        <f aca="false">-const*$M476*$K476*(H476-Q476)</f>
        <v>-11.1342961335891</v>
      </c>
      <c r="T476" s="70" t="n">
        <f aca="false">-const*$M476*$K476*I476</f>
        <v>12.000246811784</v>
      </c>
      <c r="U476" s="72" t="n">
        <f aca="false">omega*EXP(-A476/tau)*30/PI()</f>
        <v>1843.24486550018</v>
      </c>
      <c r="V476" s="70" t="n">
        <f aca="false">const*($O476/omega)*K476*(wy*I476-wz*(H476-Q476))</f>
        <v>1.98872356772887</v>
      </c>
      <c r="W476" s="70" t="n">
        <f aca="false">const*($O476/omega)*K476*(wz*(G476-P476)-wx*I476)</f>
        <v>6.854570240292</v>
      </c>
      <c r="X476" s="70" t="n">
        <f aca="false">const*($O476/omega)*K476*(wx*(H476-Q476)-wy*(G476-P476))</f>
        <v>6.57551185253438</v>
      </c>
      <c r="Y476" s="70" t="n">
        <f aca="false">R476+V476</f>
        <v>0.68791421327445</v>
      </c>
      <c r="Z476" s="70" t="n">
        <f aca="false">S476+W476</f>
        <v>-4.27972589329708</v>
      </c>
      <c r="AA476" s="70" t="n">
        <f aca="false">T476+X476-32.174</f>
        <v>-13.5982413356816</v>
      </c>
      <c r="AB476" s="0" t="n">
        <f aca="false">IF(($D476-height)*($D477-height)&lt;0,1,0)</f>
        <v>0</v>
      </c>
    </row>
    <row r="477" customFormat="false" ht="12.75" hidden="false" customHeight="false" outlineLevel="0" collapsed="false">
      <c r="A477" s="0" t="n">
        <f aca="false">A476+dt</f>
        <v>4.44999999999995</v>
      </c>
      <c r="B477" s="70" t="n">
        <f aca="false">B476+G476*dt+0.5*Y476*dt*dt</f>
        <v>18.6723664925384</v>
      </c>
      <c r="C477" s="70" t="n">
        <f aca="false">C476+H476*dt+0.5*Z476*dt*dt</f>
        <v>336.888467695508</v>
      </c>
      <c r="D477" s="70" t="n">
        <f aca="false">D476+I476*dt+0.5*AA476*dt*dt</f>
        <v>-109.4999480062</v>
      </c>
      <c r="E477" s="1" t="n">
        <f aca="false">SQRT(B477^2+C477^2)</f>
        <v>337.405537797854</v>
      </c>
      <c r="F477" s="1" t="n">
        <f aca="false">ATAN2(C477,B477)*180/PI()</f>
        <v>3.17242759430481</v>
      </c>
      <c r="G477" s="69" t="n">
        <f aca="false">G476+Y476*dt</f>
        <v>7.35888920270188</v>
      </c>
      <c r="H477" s="69" t="n">
        <f aca="false">H476+Z476*dt</f>
        <v>62.886837211474</v>
      </c>
      <c r="I477" s="69" t="n">
        <f aca="false">I476+AA476*dt</f>
        <v>-67.9598606684081</v>
      </c>
      <c r="J477" s="1" t="n">
        <f aca="false">SQRT(G477^2+H477^2+I477^2)</f>
        <v>92.8840686384351</v>
      </c>
      <c r="K477" s="1" t="n">
        <f aca="false">IF(D477&gt;=hwind,SQRT((G477-vxw)^2+(H477-vyw)^2+I477^2),J477)</f>
        <v>92.8840686384351</v>
      </c>
      <c r="L477" s="1" t="n">
        <f aca="false">J477/1.467</f>
        <v>63.3156568769156</v>
      </c>
      <c r="M477" s="70" t="n">
        <f aca="false">cd0+cdspin*(spin/1000)*EXP(-A477/(tau*146.7/K477))</f>
        <v>0.354631483270726</v>
      </c>
      <c r="N477" s="71" t="n">
        <f aca="false">(romega/K477)*EXP(-A477/(tau*146.7/K477))</f>
        <v>0.251543234496156</v>
      </c>
      <c r="O477" s="71" t="n">
        <f aca="false">cl2_*N477/(cl0+cl1_*N477)</f>
        <v>0.240824323182322</v>
      </c>
      <c r="P477" s="71" t="n">
        <f aca="false">IF(D477&gt;=hwind,vxw,0)</f>
        <v>0</v>
      </c>
      <c r="Q477" s="71" t="n">
        <f aca="false">IF(D477&gt;=hwind,vyw,0)</f>
        <v>0</v>
      </c>
      <c r="R477" s="70" t="n">
        <f aca="false">-const*$M477*$K477*(G477-P477)</f>
        <v>-1.30302207295412</v>
      </c>
      <c r="S477" s="70" t="n">
        <f aca="false">-const*$M477*$K477*(H477-Q477)</f>
        <v>-11.1352317894306</v>
      </c>
      <c r="T477" s="70" t="n">
        <f aca="false">-const*$M477*$K477*I477</f>
        <v>12.0335007209117</v>
      </c>
      <c r="U477" s="72" t="n">
        <f aca="false">omega*EXP(-A477/tau)*30/PI()</f>
        <v>1843.24302225623</v>
      </c>
      <c r="V477" s="70" t="n">
        <f aca="false">const*($O477/omega)*K477*(wy*I477-wz*(H477-Q477))</f>
        <v>1.98468460495998</v>
      </c>
      <c r="W477" s="70" t="n">
        <f aca="false">const*($O477/omega)*K477*(wz*(G477-P477)-wx*I477)</f>
        <v>6.8713542089303</v>
      </c>
      <c r="X477" s="70" t="n">
        <f aca="false">const*($O477/omega)*K477*(wx*(H477-Q477)-wy*(G477-P477))</f>
        <v>6.57333318926667</v>
      </c>
      <c r="Y477" s="70" t="n">
        <f aca="false">R477+V477</f>
        <v>0.681662532005858</v>
      </c>
      <c r="Z477" s="70" t="n">
        <f aca="false">S477+W477</f>
        <v>-4.26387758050026</v>
      </c>
      <c r="AA477" s="70" t="n">
        <f aca="false">T477+X477-32.174</f>
        <v>-13.5671660898216</v>
      </c>
      <c r="AB477" s="0" t="n">
        <f aca="false">IF(($D477-height)*($D478-height)&lt;0,1,0)</f>
        <v>0</v>
      </c>
    </row>
    <row r="478" customFormat="false" ht="12.75" hidden="false" customHeight="false" outlineLevel="0" collapsed="false">
      <c r="A478" s="0" t="n">
        <f aca="false">A477+dt</f>
        <v>4.45999999999995</v>
      </c>
      <c r="B478" s="70" t="n">
        <f aca="false">B477+G477*dt+0.5*Y477*dt*dt</f>
        <v>18.745989467692</v>
      </c>
      <c r="C478" s="70" t="n">
        <f aca="false">C477+H477*dt+0.5*Z477*dt*dt</f>
        <v>337.517122873744</v>
      </c>
      <c r="D478" s="70" t="n">
        <f aca="false">D477+I477*dt+0.5*AA477*dt*dt</f>
        <v>-110.180224971189</v>
      </c>
      <c r="E478" s="1" t="n">
        <f aca="false">SQRT(B478^2+C478^2)</f>
        <v>338.037306157313</v>
      </c>
      <c r="F478" s="1" t="n">
        <f aca="false">ATAN2(C478,B478)*180/PI()</f>
        <v>3.17899041175258</v>
      </c>
      <c r="G478" s="69" t="n">
        <f aca="false">G477+Y477*dt</f>
        <v>7.36570582802194</v>
      </c>
      <c r="H478" s="69" t="n">
        <f aca="false">H477+Z477*dt</f>
        <v>62.844198435669</v>
      </c>
      <c r="I478" s="69" t="n">
        <f aca="false">I477+AA477*dt</f>
        <v>-68.0955323293063</v>
      </c>
      <c r="J478" s="1" t="n">
        <f aca="false">SQRT(G478^2+H478^2+I478^2)</f>
        <v>92.9550882016596</v>
      </c>
      <c r="K478" s="1" t="n">
        <f aca="false">IF(D478&gt;=hwind,SQRT((G478-vxw)^2+(H478-vyw)^2+I478^2),J478)</f>
        <v>92.9550882016596</v>
      </c>
      <c r="L478" s="1" t="n">
        <f aca="false">J478/1.467</f>
        <v>63.3640683037898</v>
      </c>
      <c r="M478" s="70" t="n">
        <f aca="false">cd0+cdspin*(spin/1000)*EXP(-A478/(tau*146.7/K478))</f>
        <v>0.354631437563966</v>
      </c>
      <c r="N478" s="71" t="n">
        <f aca="false">(romega/K478)*EXP(-A478/(tau*146.7/K478))</f>
        <v>0.251350836973915</v>
      </c>
      <c r="O478" s="71" t="n">
        <f aca="false">cl2_*N478/(cl0+cl1_*N478)</f>
        <v>0.240732491595403</v>
      </c>
      <c r="P478" s="71" t="n">
        <f aca="false">IF(D478&gt;=hwind,vxw,0)</f>
        <v>0</v>
      </c>
      <c r="Q478" s="71" t="n">
        <f aca="false">IF(D478&gt;=hwind,vyw,0)</f>
        <v>0</v>
      </c>
      <c r="R478" s="70" t="n">
        <f aca="false">-const*$M478*$K478*(G478-P478)</f>
        <v>-1.30522612857857</v>
      </c>
      <c r="S478" s="70" t="n">
        <f aca="false">-const*$M478*$K478*(H478-Q478)</f>
        <v>-11.1361886753275</v>
      </c>
      <c r="T478" s="70" t="n">
        <f aca="false">-const*$M478*$K478*I478</f>
        <v>12.0667414788063</v>
      </c>
      <c r="U478" s="72" t="n">
        <f aca="false">omega*EXP(-A478/tau)*30/PI()</f>
        <v>1843.24117901413</v>
      </c>
      <c r="V478" s="70" t="n">
        <f aca="false">const*($O478/omega)*K478*(wy*I478-wz*(H478-Q478))</f>
        <v>1.98065593905152</v>
      </c>
      <c r="W478" s="70" t="n">
        <f aca="false">const*($O478/omega)*K478*(wz*(G478-P478)-wx*I478)</f>
        <v>6.888118542939</v>
      </c>
      <c r="X478" s="70" t="n">
        <f aca="false">const*($O478/omega)*K478*(wx*(H478-Q478)-wy*(G478-P478))</f>
        <v>6.57116850765658</v>
      </c>
      <c r="Y478" s="70" t="n">
        <f aca="false">R478+V478</f>
        <v>0.675429810472947</v>
      </c>
      <c r="Z478" s="70" t="n">
        <f aca="false">S478+W478</f>
        <v>-4.24807013238854</v>
      </c>
      <c r="AA478" s="70" t="n">
        <f aca="false">T478+X478-32.174</f>
        <v>-13.5360900135371</v>
      </c>
      <c r="AB478" s="0" t="n">
        <f aca="false">IF(($D478-height)*($D479-height)&lt;0,1,0)</f>
        <v>0</v>
      </c>
    </row>
    <row r="479" customFormat="false" ht="12.75" hidden="false" customHeight="false" outlineLevel="0" collapsed="false">
      <c r="A479" s="0" t="n">
        <f aca="false">A478+dt</f>
        <v>4.46999999999995</v>
      </c>
      <c r="B479" s="70" t="n">
        <f aca="false">B478+G478*dt+0.5*Y478*dt*dt</f>
        <v>18.8196802974627</v>
      </c>
      <c r="C479" s="70" t="n">
        <f aca="false">C478+H478*dt+0.5*Z478*dt*dt</f>
        <v>338.145352454594</v>
      </c>
      <c r="D479" s="70" t="n">
        <f aca="false">D478+I478*dt+0.5*AA478*dt*dt</f>
        <v>-110.861857098983</v>
      </c>
      <c r="E479" s="1" t="n">
        <f aca="false">SQRT(B479^2+C479^2)</f>
        <v>338.668657766172</v>
      </c>
      <c r="F479" s="1" t="n">
        <f aca="false">ATAN2(C479,B479)*180/PI()</f>
        <v>3.18554420696215</v>
      </c>
      <c r="G479" s="69" t="n">
        <f aca="false">G478+Y478*dt</f>
        <v>7.37246012612667</v>
      </c>
      <c r="H479" s="69" t="n">
        <f aca="false">H478+Z478*dt</f>
        <v>62.8017177343452</v>
      </c>
      <c r="I479" s="69" t="n">
        <f aca="false">I478+AA478*dt</f>
        <v>-68.2308932294417</v>
      </c>
      <c r="J479" s="1" t="n">
        <f aca="false">SQRT(G479^2+H479^2+I479^2)</f>
        <v>93.0261453011096</v>
      </c>
      <c r="K479" s="1" t="n">
        <f aca="false">IF(D479&gt;=hwind,SQRT((G479-vxw)^2+(H479-vyw)^2+I479^2),J479)</f>
        <v>93.0261453011096</v>
      </c>
      <c r="L479" s="1" t="n">
        <f aca="false">J479/1.467</f>
        <v>63.4125053177298</v>
      </c>
      <c r="M479" s="70" t="n">
        <f aca="false">cd0+cdspin*(spin/1000)*EXP(-A479/(tau*146.7/K479))</f>
        <v>0.354631391798966</v>
      </c>
      <c r="N479" s="71" t="n">
        <f aca="false">(romega/K479)*EXP(-A479/(tau*146.7/K479))</f>
        <v>0.251158631603661</v>
      </c>
      <c r="O479" s="71" t="n">
        <f aca="false">cl2_*N479/(cl0+cl1_*N479)</f>
        <v>0.240640681304123</v>
      </c>
      <c r="P479" s="71" t="n">
        <f aca="false">IF(D479&gt;=hwind,vxw,0)</f>
        <v>0</v>
      </c>
      <c r="Q479" s="71" t="n">
        <f aca="false">IF(D479&gt;=hwind,vyw,0)</f>
        <v>0</v>
      </c>
      <c r="R479" s="70" t="n">
        <f aca="false">-const*$M479*$K479*(G479-P479)</f>
        <v>-1.30742150371417</v>
      </c>
      <c r="S479" s="70" t="n">
        <f aca="false">-const*$M479*$K479*(H479-Q479)</f>
        <v>-11.1371665402561</v>
      </c>
      <c r="T479" s="70" t="n">
        <f aca="false">-const*$M479*$K479*I479</f>
        <v>12.0999687349499</v>
      </c>
      <c r="U479" s="72" t="n">
        <f aca="false">omega*EXP(-A479/tau)*30/PI()</f>
        <v>1843.23933577387</v>
      </c>
      <c r="V479" s="70" t="n">
        <f aca="false">const*($O479/omega)*K479*(wy*I479-wz*(H479-Q479))</f>
        <v>1.97663754521362</v>
      </c>
      <c r="W479" s="70" t="n">
        <f aca="false">const*($O479/omega)*K479*(wz*(G479-P479)-wx*I479)</f>
        <v>6.9048631202381</v>
      </c>
      <c r="X479" s="70" t="n">
        <f aca="false">const*($O479/omega)*K479*(wx*(H479-Q479)-wy*(G479-P479))</f>
        <v>6.56901771240439</v>
      </c>
      <c r="Y479" s="70" t="n">
        <f aca="false">R479+V479</f>
        <v>0.669216041499444</v>
      </c>
      <c r="Z479" s="70" t="n">
        <f aca="false">S479+W479</f>
        <v>-4.23230342001804</v>
      </c>
      <c r="AA479" s="70" t="n">
        <f aca="false">T479+X479-32.174</f>
        <v>-13.5050135526457</v>
      </c>
      <c r="AB479" s="0" t="n">
        <f aca="false">IF(($D479-height)*($D480-height)&lt;0,1,0)</f>
        <v>0</v>
      </c>
    </row>
    <row r="480" customFormat="false" ht="12.75" hidden="false" customHeight="false" outlineLevel="0" collapsed="false">
      <c r="A480" s="0" t="n">
        <f aca="false">A479+dt</f>
        <v>4.47999999999995</v>
      </c>
      <c r="B480" s="70" t="n">
        <f aca="false">B479+G479*dt+0.5*Y479*dt*dt</f>
        <v>18.8934383595261</v>
      </c>
      <c r="C480" s="70" t="n">
        <f aca="false">C479+H479*dt+0.5*Z479*dt*dt</f>
        <v>338.773158016767</v>
      </c>
      <c r="D480" s="70" t="n">
        <f aca="false">D479+I479*dt+0.5*AA479*dt*dt</f>
        <v>-111.544841281955</v>
      </c>
      <c r="E480" s="1" t="n">
        <f aca="false">SQRT(B480^2+C480^2)</f>
        <v>339.299594172611</v>
      </c>
      <c r="F480" s="1" t="n">
        <f aca="false">ATAN2(C480,B480)*180/PI()</f>
        <v>3.19208893476236</v>
      </c>
      <c r="G480" s="69" t="n">
        <f aca="false">G479+Y479*dt</f>
        <v>7.37915228654166</v>
      </c>
      <c r="H480" s="69" t="n">
        <f aca="false">H479+Z479*dt</f>
        <v>62.759394700145</v>
      </c>
      <c r="I480" s="69" t="n">
        <f aca="false">I479+AA479*dt</f>
        <v>-68.3659433649682</v>
      </c>
      <c r="J480" s="1" t="n">
        <f aca="false">SQRT(G480^2+H480^2+I480^2)</f>
        <v>93.0972380029536</v>
      </c>
      <c r="K480" s="1" t="n">
        <f aca="false">IF(D480&gt;=hwind,SQRT((G480-vxw)^2+(H480-vyw)^2+I480^2),J480)</f>
        <v>93.0972380029536</v>
      </c>
      <c r="L480" s="1" t="n">
        <f aca="false">J480/1.467</f>
        <v>63.4609666005137</v>
      </c>
      <c r="M480" s="70" t="n">
        <f aca="false">cd0+cdspin*(spin/1000)*EXP(-A480/(tau*146.7/K480))</f>
        <v>0.354631345976004</v>
      </c>
      <c r="N480" s="71" t="n">
        <f aca="false">(romega/K480)*EXP(-A480/(tau*146.7/K480))</f>
        <v>0.250966623392311</v>
      </c>
      <c r="O480" s="71" t="n">
        <f aca="false">cl2_*N480/(cl0+cl1_*N480)</f>
        <v>0.240548894833061</v>
      </c>
      <c r="P480" s="71" t="n">
        <f aca="false">IF(D480&gt;=hwind,vxw,0)</f>
        <v>0</v>
      </c>
      <c r="Q480" s="71" t="n">
        <f aca="false">IF(D480&gt;=hwind,vyw,0)</f>
        <v>0</v>
      </c>
      <c r="R480" s="70" t="n">
        <f aca="false">-const*$M480*$K480*(G480-P480)</f>
        <v>-1.30960818091842</v>
      </c>
      <c r="S480" s="70" t="n">
        <f aca="false">-const*$M480*$K480*(H480-Q480)</f>
        <v>-11.1381651356754</v>
      </c>
      <c r="T480" s="70" t="n">
        <f aca="false">-const*$M480*$K480*I480</f>
        <v>12.1331821393983</v>
      </c>
      <c r="U480" s="72" t="n">
        <f aca="false">omega*EXP(-A480/tau)*30/PI()</f>
        <v>1843.23749253546</v>
      </c>
      <c r="V480" s="70" t="n">
        <f aca="false">const*($O480/omega)*K480*(wy*I480-wz*(H480-Q480))</f>
        <v>1.97262939902421</v>
      </c>
      <c r="W480" s="70" t="n">
        <f aca="false">const*($O480/omega)*K480*(wz*(G480-P480)-wx*I480)</f>
        <v>6.92158781940257</v>
      </c>
      <c r="X480" s="70" t="n">
        <f aca="false">const*($O480/omega)*K480*(wx*(H480-Q480)-wy*(G480-P480))</f>
        <v>6.56688070920353</v>
      </c>
      <c r="Y480" s="70" t="n">
        <f aca="false">R480+V480</f>
        <v>0.663021218105799</v>
      </c>
      <c r="Z480" s="70" t="n">
        <f aca="false">S480+W480</f>
        <v>-4.21657731627283</v>
      </c>
      <c r="AA480" s="70" t="n">
        <f aca="false">T480+X480-32.174</f>
        <v>-13.4739371513982</v>
      </c>
      <c r="AB480" s="0" t="n">
        <f aca="false">IF(($D480-height)*($D481-height)&lt;0,1,0)</f>
        <v>0</v>
      </c>
    </row>
    <row r="481" customFormat="false" ht="12.75" hidden="false" customHeight="false" outlineLevel="0" collapsed="false">
      <c r="A481" s="0" t="n">
        <f aca="false">A480+dt</f>
        <v>4.48999999999995</v>
      </c>
      <c r="B481" s="70" t="n">
        <f aca="false">B480+G480*dt+0.5*Y480*dt*dt</f>
        <v>18.9672630334524</v>
      </c>
      <c r="C481" s="70" t="n">
        <f aca="false">C480+H480*dt+0.5*Z480*dt*dt</f>
        <v>339.400541134902</v>
      </c>
      <c r="D481" s="70" t="n">
        <f aca="false">D480+I480*dt+0.5*AA480*dt*dt</f>
        <v>-112.229174412462</v>
      </c>
      <c r="E481" s="1" t="n">
        <f aca="false">SQRT(B481^2+C481^2)</f>
        <v>339.930116920588</v>
      </c>
      <c r="F481" s="1" t="n">
        <f aca="false">ATAN2(C481,B481)*180/PI()</f>
        <v>3.19862455048882</v>
      </c>
      <c r="G481" s="69" t="n">
        <f aca="false">G480+Y480*dt</f>
        <v>7.38578249872272</v>
      </c>
      <c r="H481" s="69" t="n">
        <f aca="false">H480+Z480*dt</f>
        <v>62.7172289269822</v>
      </c>
      <c r="I481" s="69" t="n">
        <f aca="false">I480+AA480*dt</f>
        <v>-68.5006827364821</v>
      </c>
      <c r="J481" s="1" t="n">
        <f aca="false">SQRT(G481^2+H481^2+I481^2)</f>
        <v>93.1683643881448</v>
      </c>
      <c r="K481" s="1" t="n">
        <f aca="false">IF(D481&gt;=hwind,SQRT((G481-vxw)^2+(H481-vyw)^2+I481^2),J481)</f>
        <v>93.1683643881448</v>
      </c>
      <c r="L481" s="1" t="n">
        <f aca="false">J481/1.467</f>
        <v>63.5094508439978</v>
      </c>
      <c r="M481" s="70" t="n">
        <f aca="false">cd0+cdspin*(spin/1000)*EXP(-A481/(tau*146.7/K481))</f>
        <v>0.354631300095356</v>
      </c>
      <c r="N481" s="71" t="n">
        <f aca="false">(romega/K481)*EXP(-A481/(tau*146.7/K481))</f>
        <v>0.250774817275305</v>
      </c>
      <c r="O481" s="71" t="n">
        <f aca="false">cl2_*N481/(cl0+cl1_*N481)</f>
        <v>0.240457134680078</v>
      </c>
      <c r="P481" s="71" t="n">
        <f aca="false">IF(D481&gt;=hwind,vxw,0)</f>
        <v>0</v>
      </c>
      <c r="Q481" s="71" t="n">
        <f aca="false">IF(D481&gt;=hwind,vyw,0)</f>
        <v>0</v>
      </c>
      <c r="R481" s="70" t="n">
        <f aca="false">-const*$M481*$K481*(G481-P481)</f>
        <v>-1.31178614292288</v>
      </c>
      <c r="S481" s="70" t="n">
        <f aca="false">-const*$M481*$K481*(H481-Q481)</f>
        <v>-11.1391842155066</v>
      </c>
      <c r="T481" s="70" t="n">
        <f aca="false">-const*$M481*$K481*I481</f>
        <v>12.1663813428047</v>
      </c>
      <c r="U481" s="72" t="n">
        <f aca="false">omega*EXP(-A481/tau)*30/PI()</f>
        <v>1843.23564929889</v>
      </c>
      <c r="V481" s="70" t="n">
        <f aca="false">const*($O481/omega)*K481*(wy*I481-wz*(H481-Q481))</f>
        <v>1.96863147642304</v>
      </c>
      <c r="W481" s="70" t="n">
        <f aca="false">const*($O481/omega)*K481*(wz*(G481-P481)-wx*I481)</f>
        <v>6.93829251966818</v>
      </c>
      <c r="X481" s="70" t="n">
        <f aca="false">const*($O481/omega)*K481*(wx*(H481-Q481)-wy*(G481-P481))</f>
        <v>6.56475740473023</v>
      </c>
      <c r="Y481" s="70" t="n">
        <f aca="false">R481+V481</f>
        <v>0.656845333500161</v>
      </c>
      <c r="Z481" s="70" t="n">
        <f aca="false">S481+W481</f>
        <v>-4.20089169583844</v>
      </c>
      <c r="AA481" s="70" t="n">
        <f aca="false">T481+X481-32.174</f>
        <v>-13.4428612524651</v>
      </c>
      <c r="AB481" s="0" t="n">
        <f aca="false">IF(($D481-height)*($D482-height)&lt;0,1,0)</f>
        <v>0</v>
      </c>
    </row>
    <row r="482" customFormat="false" ht="12.75" hidden="false" customHeight="false" outlineLevel="0" collapsed="false">
      <c r="A482" s="0" t="n">
        <f aca="false">A481+dt</f>
        <v>4.49999999999995</v>
      </c>
      <c r="B482" s="70" t="n">
        <f aca="false">B481+G481*dt+0.5*Y481*dt*dt</f>
        <v>19.0411537007063</v>
      </c>
      <c r="C482" s="70" t="n">
        <f aca="false">C481+H481*dt+0.5*Z481*dt*dt</f>
        <v>340.027503379587</v>
      </c>
      <c r="D482" s="70" t="n">
        <f aca="false">D481+I481*dt+0.5*AA481*dt*dt</f>
        <v>-112.914853382889</v>
      </c>
      <c r="E482" s="1" t="n">
        <f aca="false">SQRT(B482^2+C482^2)</f>
        <v>340.560227549855</v>
      </c>
      <c r="F482" s="1" t="n">
        <f aca="false">ATAN2(C482,B482)*180/PI()</f>
        <v>3.20515100997928</v>
      </c>
      <c r="G482" s="69" t="n">
        <f aca="false">G481+Y481*dt</f>
        <v>7.39235095205772</v>
      </c>
      <c r="H482" s="69" t="n">
        <f aca="false">H481+Z481*dt</f>
        <v>62.6752200100239</v>
      </c>
      <c r="I482" s="69" t="n">
        <f aca="false">I481+AA481*dt</f>
        <v>-68.6351113490068</v>
      </c>
      <c r="J482" s="1" t="n">
        <f aca="false">SQRT(G482^2+H482^2+I482^2)</f>
        <v>93.2395225523696</v>
      </c>
      <c r="K482" s="1" t="n">
        <f aca="false">IF(D482&gt;=hwind,SQRT((G482-vxw)^2+(H482-vyw)^2+I482^2),J482)</f>
        <v>93.2395225523696</v>
      </c>
      <c r="L482" s="1" t="n">
        <f aca="false">J482/1.467</f>
        <v>63.5579567500815</v>
      </c>
      <c r="M482" s="70" t="n">
        <f aca="false">cd0+cdspin*(spin/1000)*EXP(-A482/(tau*146.7/K482))</f>
        <v>0.354631254157301</v>
      </c>
      <c r="N482" s="71" t="n">
        <f aca="false">(romega/K482)*EXP(-A482/(tau*146.7/K482))</f>
        <v>0.250583218117199</v>
      </c>
      <c r="O482" s="71" t="n">
        <f aca="false">cl2_*N482/(cl0+cl1_*N482)</f>
        <v>0.240365403316474</v>
      </c>
      <c r="P482" s="71" t="n">
        <f aca="false">IF(D482&gt;=hwind,vxw,0)</f>
        <v>0</v>
      </c>
      <c r="Q482" s="71" t="n">
        <f aca="false">IF(D482&gt;=hwind,vyw,0)</f>
        <v>0</v>
      </c>
      <c r="R482" s="70" t="n">
        <f aca="false">-const*$M482*$K482*(G482-P482)</f>
        <v>-1.31395537263609</v>
      </c>
      <c r="S482" s="70" t="n">
        <f aca="false">-const*$M482*$K482*(H482-Q482)</f>
        <v>-11.1402235361129</v>
      </c>
      <c r="T482" s="70" t="n">
        <f aca="false">-const*$M482*$K482*I482</f>
        <v>12.199565996444</v>
      </c>
      <c r="U482" s="72" t="n">
        <f aca="false">omega*EXP(-A482/tau)*30/PI()</f>
        <v>1843.23380606416</v>
      </c>
      <c r="V482" s="70" t="n">
        <f aca="false">const*($O482/omega)*K482*(wy*I482-wz*(H482-Q482))</f>
        <v>1.96464375370554</v>
      </c>
      <c r="W482" s="70" t="n">
        <f aca="false">const*($O482/omega)*K482*(wz*(G482-P482)-wx*I482)</f>
        <v>6.95497710093724</v>
      </c>
      <c r="X482" s="70" t="n">
        <f aca="false">const*($O482/omega)*K482*(wx*(H482-Q482)-wy*(G482-P482))</f>
        <v>6.56264770663327</v>
      </c>
      <c r="Y482" s="70" t="n">
        <f aca="false">R482+V482</f>
        <v>0.650688381069449</v>
      </c>
      <c r="Z482" s="70" t="n">
        <f aca="false">S482+W482</f>
        <v>-4.18524643517564</v>
      </c>
      <c r="AA482" s="70" t="n">
        <f aca="false">T482+X482-32.174</f>
        <v>-13.4117862969227</v>
      </c>
      <c r="AB482" s="0" t="n">
        <f aca="false">IF(($D482-height)*($D483-height)&lt;0,1,0)</f>
        <v>0</v>
      </c>
    </row>
    <row r="483" customFormat="false" ht="12.75" hidden="false" customHeight="false" outlineLevel="0" collapsed="false">
      <c r="A483" s="0" t="n">
        <f aca="false">A482+dt</f>
        <v>4.50999999999995</v>
      </c>
      <c r="B483" s="70" t="n">
        <f aca="false">B482+G482*dt+0.5*Y482*dt*dt</f>
        <v>19.1151097446459</v>
      </c>
      <c r="C483" s="70" t="n">
        <f aca="false">C482+H482*dt+0.5*Z482*dt*dt</f>
        <v>340.654046317366</v>
      </c>
      <c r="D483" s="70" t="n">
        <f aca="false">D482+I482*dt+0.5*AA482*dt*dt</f>
        <v>-113.601875085694</v>
      </c>
      <c r="E483" s="1" t="n">
        <f aca="false">SQRT(B483^2+C483^2)</f>
        <v>341.189927595971</v>
      </c>
      <c r="F483" s="1" t="n">
        <f aca="false">ATAN2(C483,B483)*180/PI()</f>
        <v>3.21166826956904</v>
      </c>
      <c r="G483" s="69" t="n">
        <f aca="false">G482+Y482*dt</f>
        <v>7.39885783586841</v>
      </c>
      <c r="H483" s="69" t="n">
        <f aca="false">H482+Z482*dt</f>
        <v>62.6333675456721</v>
      </c>
      <c r="I483" s="69" t="n">
        <f aca="false">I482+AA482*dt</f>
        <v>-68.769229211976</v>
      </c>
      <c r="J483" s="1" t="n">
        <f aca="false">SQRT(G483^2+H483^2+I483^2)</f>
        <v>93.310710605996</v>
      </c>
      <c r="K483" s="1" t="n">
        <f aca="false">IF(D483&gt;=hwind,SQRT((G483-vxw)^2+(H483-vyw)^2+I483^2),J483)</f>
        <v>93.310710605996</v>
      </c>
      <c r="L483" s="1" t="n">
        <f aca="false">J483/1.467</f>
        <v>63.6064830306721</v>
      </c>
      <c r="M483" s="70" t="n">
        <f aca="false">cd0+cdspin*(spin/1000)*EXP(-A483/(tau*146.7/K483))</f>
        <v>0.354631208162115</v>
      </c>
      <c r="N483" s="71" t="n">
        <f aca="false">(romega/K483)*EXP(-A483/(tau*146.7/K483))</f>
        <v>0.250391830712245</v>
      </c>
      <c r="O483" s="71" t="n">
        <f aca="false">cl2_*N483/(cl0+cl1_*N483)</f>
        <v>0.240273703187134</v>
      </c>
      <c r="P483" s="71" t="n">
        <f aca="false">IF(D483&gt;=hwind,vxw,0)</f>
        <v>0</v>
      </c>
      <c r="Q483" s="71" t="n">
        <f aca="false">IF(D483&gt;=hwind,vyw,0)</f>
        <v>0</v>
      </c>
      <c r="R483" s="70" t="n">
        <f aca="false">-const*$M483*$K483*(G483-P483)</f>
        <v>-1.31611585314639</v>
      </c>
      <c r="S483" s="70" t="n">
        <f aca="false">-const*$M483*$K483*(H483-Q483)</f>
        <v>-11.1412828562786</v>
      </c>
      <c r="T483" s="70" t="n">
        <f aca="false">-const*$M483*$K483*I483</f>
        <v>12.232735752236</v>
      </c>
      <c r="U483" s="72" t="n">
        <f aca="false">omega*EXP(-A483/tau)*30/PI()</f>
        <v>1843.23196283128</v>
      </c>
      <c r="V483" s="70" t="n">
        <f aca="false">const*($O483/omega)*K483*(wy*I483-wz*(H483-Q483))</f>
        <v>1.96066620751695</v>
      </c>
      <c r="W483" s="70" t="n">
        <f aca="false">const*($O483/omega)*K483*(wz*(G483-P483)-wx*I483)</f>
        <v>6.97164144378418</v>
      </c>
      <c r="X483" s="70" t="n">
        <f aca="false">const*($O483/omega)*K483*(wx*(H483-Q483)-wy*(G483-P483))</f>
        <v>6.56055152352375</v>
      </c>
      <c r="Y483" s="70" t="n">
        <f aca="false">R483+V483</f>
        <v>0.644550354370561</v>
      </c>
      <c r="Z483" s="70" t="n">
        <f aca="false">S483+W483</f>
        <v>-4.16964141249444</v>
      </c>
      <c r="AA483" s="70" t="n">
        <f aca="false">T483+X483-32.174</f>
        <v>-13.3807127242402</v>
      </c>
      <c r="AB483" s="0" t="n">
        <f aca="false">IF(($D483-height)*($D484-height)&lt;0,1,0)</f>
        <v>0</v>
      </c>
    </row>
    <row r="484" customFormat="false" ht="12.75" hidden="false" customHeight="false" outlineLevel="0" collapsed="false">
      <c r="A484" s="0" t="n">
        <f aca="false">A483+dt</f>
        <v>4.51999999999995</v>
      </c>
      <c r="B484" s="70" t="n">
        <f aca="false">B483+G483*dt+0.5*Y483*dt*dt</f>
        <v>19.1891305505223</v>
      </c>
      <c r="C484" s="70" t="n">
        <f aca="false">C483+H483*dt+0.5*Z483*dt*dt</f>
        <v>341.280171510752</v>
      </c>
      <c r="D484" s="70" t="n">
        <f aca="false">D483+I483*dt+0.5*AA483*dt*dt</f>
        <v>-114.29023641345</v>
      </c>
      <c r="E484" s="1" t="n">
        <f aca="false">SQRT(B484^2+C484^2)</f>
        <v>341.819218590315</v>
      </c>
      <c r="F484" s="1" t="n">
        <f aca="false">ATAN2(C484,B484)*180/PI()</f>
        <v>3.21817628608636</v>
      </c>
      <c r="G484" s="69" t="n">
        <f aca="false">G483+Y483*dt</f>
        <v>7.40530333941212</v>
      </c>
      <c r="H484" s="69" t="n">
        <f aca="false">H483+Z483*dt</f>
        <v>62.5916711315472</v>
      </c>
      <c r="I484" s="69" t="n">
        <f aca="false">I483+AA483*dt</f>
        <v>-68.9030363392184</v>
      </c>
      <c r="J484" s="1" t="n">
        <f aca="false">SQRT(G484^2+H484^2+I484^2)</f>
        <v>93.3819266740204</v>
      </c>
      <c r="K484" s="1" t="n">
        <f aca="false">IF(D484&gt;=hwind,SQRT((G484-vxw)^2+(H484-vyw)^2+I484^2),J484)</f>
        <v>93.3819266740204</v>
      </c>
      <c r="L484" s="1" t="n">
        <f aca="false">J484/1.467</f>
        <v>63.6550284076485</v>
      </c>
      <c r="M484" s="70" t="n">
        <f aca="false">cd0+cdspin*(spin/1000)*EXP(-A484/(tau*146.7/K484))</f>
        <v>0.354631162110078</v>
      </c>
      <c r="N484" s="71" t="n">
        <f aca="false">(romega/K484)*EXP(-A484/(tau*146.7/K484))</f>
        <v>0.250200659784981</v>
      </c>
      <c r="O484" s="71" t="n">
        <f aca="false">cl2_*N484/(cl0+cl1_*N484)</f>
        <v>0.240182036710686</v>
      </c>
      <c r="P484" s="71" t="n">
        <f aca="false">IF(D484&gt;=hwind,vxw,0)</f>
        <v>0</v>
      </c>
      <c r="Q484" s="71" t="n">
        <f aca="false">IF(D484&gt;=hwind,vyw,0)</f>
        <v>0</v>
      </c>
      <c r="R484" s="70" t="n">
        <f aca="false">-const*$M484*$K484*(G484-P484)</f>
        <v>-1.31826756772466</v>
      </c>
      <c r="S484" s="70" t="n">
        <f aca="false">-const*$M484*$K484*(H484-Q484)</f>
        <v>-11.1423619371893</v>
      </c>
      <c r="T484" s="70" t="n">
        <f aca="false">-const*$M484*$K484*I484</f>
        <v>12.265890262769</v>
      </c>
      <c r="U484" s="72" t="n">
        <f aca="false">omega*EXP(-A484/tau)*30/PI()</f>
        <v>1843.23011960024</v>
      </c>
      <c r="V484" s="70" t="n">
        <f aca="false">const*($O484/omega)*K484*(wy*I484-wz*(H484-Q484))</f>
        <v>1.95669881484636</v>
      </c>
      <c r="W484" s="70" t="n">
        <f aca="false">const*($O484/omega)*K484*(wz*(G484-P484)-wx*I484)</f>
        <v>6.98828542946098</v>
      </c>
      <c r="X484" s="70" t="n">
        <f aca="false">const*($O484/omega)*K484*(wx*(H484-Q484)-wy*(G484-P484))</f>
        <v>6.55846876496496</v>
      </c>
      <c r="Y484" s="70" t="n">
        <f aca="false">R484+V484</f>
        <v>0.638431247121693</v>
      </c>
      <c r="Z484" s="70" t="n">
        <f aca="false">S484+W484</f>
        <v>-4.15407650772836</v>
      </c>
      <c r="AA484" s="70" t="n">
        <f aca="false">T484+X484-32.174</f>
        <v>-13.3496409722661</v>
      </c>
      <c r="AB484" s="0" t="n">
        <f aca="false">IF(($D484-height)*($D485-height)&lt;0,1,0)</f>
        <v>0</v>
      </c>
    </row>
    <row r="485" customFormat="false" ht="12.75" hidden="false" customHeight="false" outlineLevel="0" collapsed="false">
      <c r="A485" s="0" t="n">
        <f aca="false">A484+dt</f>
        <v>4.52999999999995</v>
      </c>
      <c r="B485" s="70" t="n">
        <f aca="false">B484+G484*dt+0.5*Y484*dt*dt</f>
        <v>19.2632155054788</v>
      </c>
      <c r="C485" s="70" t="n">
        <f aca="false">C484+H484*dt+0.5*Z484*dt*dt</f>
        <v>341.905880518242</v>
      </c>
      <c r="D485" s="70" t="n">
        <f aca="false">D484+I484*dt+0.5*AA484*dt*dt</f>
        <v>-114.979934258891</v>
      </c>
      <c r="E485" s="1" t="n">
        <f aca="false">SQRT(B485^2+C485^2)</f>
        <v>342.4481020601</v>
      </c>
      <c r="F485" s="1" t="n">
        <f aca="false">ATAN2(C485,B485)*180/PI()</f>
        <v>3.22467501684804</v>
      </c>
      <c r="G485" s="69" t="n">
        <f aca="false">G484+Y484*dt</f>
        <v>7.41168765188334</v>
      </c>
      <c r="H485" s="69" t="n">
        <f aca="false">H484+Z484*dt</f>
        <v>62.5501303664699</v>
      </c>
      <c r="I485" s="69" t="n">
        <f aca="false">I484+AA484*dt</f>
        <v>-69.0365327489411</v>
      </c>
      <c r="J485" s="1" t="n">
        <f aca="false">SQRT(G485^2+H485^2+I485^2)</f>
        <v>93.4531688960148</v>
      </c>
      <c r="K485" s="1" t="n">
        <f aca="false">IF(D485&gt;=hwind,SQRT((G485-vxw)^2+(H485-vyw)^2+I485^2),J485)</f>
        <v>93.4531688960148</v>
      </c>
      <c r="L485" s="1" t="n">
        <f aca="false">J485/1.467</f>
        <v>63.7035916128254</v>
      </c>
      <c r="M485" s="70" t="n">
        <f aca="false">cd0+cdspin*(spin/1000)*EXP(-A485/(tau*146.7/K485))</f>
        <v>0.354631116001468</v>
      </c>
      <c r="N485" s="71" t="n">
        <f aca="false">(romega/K485)*EXP(-A485/(tau*146.7/K485))</f>
        <v>0.250009709990811</v>
      </c>
      <c r="O485" s="71" t="n">
        <f aca="false">cl2_*N485/(cl0+cl1_*N485)</f>
        <v>0.240090406279651</v>
      </c>
      <c r="P485" s="71" t="n">
        <f aca="false">IF(D485&gt;=hwind,vxw,0)</f>
        <v>0</v>
      </c>
      <c r="Q485" s="71" t="n">
        <f aca="false">IF(D485&gt;=hwind,vyw,0)</f>
        <v>0</v>
      </c>
      <c r="R485" s="70" t="n">
        <f aca="false">-const*$M485*$K485*(G485-P485)</f>
        <v>-1.32041049982708</v>
      </c>
      <c r="S485" s="70" t="n">
        <f aca="false">-const*$M485*$K485*(H485-Q485)</f>
        <v>-11.1434605424114</v>
      </c>
      <c r="T485" s="70" t="n">
        <f aca="false">-const*$M485*$K485*I485</f>
        <v>12.2990291813221</v>
      </c>
      <c r="U485" s="72" t="n">
        <f aca="false">omega*EXP(-A485/tau)*30/PI()</f>
        <v>1843.22827637104</v>
      </c>
      <c r="V485" s="70" t="n">
        <f aca="false">const*($O485/omega)*K485*(wy*I485-wz*(H485-Q485))</f>
        <v>1.95274155302086</v>
      </c>
      <c r="W485" s="70" t="n">
        <f aca="false">const*($O485/omega)*K485*(wz*(G485-P485)-wx*I485)</f>
        <v>7.00490893990253</v>
      </c>
      <c r="X485" s="70" t="n">
        <f aca="false">const*($O485/omega)*K485*(wx*(H485-Q485)-wy*(G485-P485))</f>
        <v>6.55639934146229</v>
      </c>
      <c r="Y485" s="70" t="n">
        <f aca="false">R485+V485</f>
        <v>0.632331053193779</v>
      </c>
      <c r="Z485" s="70" t="n">
        <f aca="false">S485+W485</f>
        <v>-4.13855160250885</v>
      </c>
      <c r="AA485" s="70" t="n">
        <f aca="false">T485+X485-32.174</f>
        <v>-13.3185714772156</v>
      </c>
      <c r="AB485" s="0" t="n">
        <f aca="false">IF(($D485-height)*($D486-height)&lt;0,1,0)</f>
        <v>0</v>
      </c>
    </row>
    <row r="486" customFormat="false" ht="12.75" hidden="false" customHeight="false" outlineLevel="0" collapsed="false">
      <c r="A486" s="0" t="n">
        <f aca="false">A485+dt</f>
        <v>4.53999999999995</v>
      </c>
      <c r="B486" s="70" t="n">
        <f aca="false">B485+G485*dt+0.5*Y485*dt*dt</f>
        <v>19.3373639985503</v>
      </c>
      <c r="C486" s="70" t="n">
        <f aca="false">C485+H485*dt+0.5*Z485*dt*dt</f>
        <v>342.531174894327</v>
      </c>
      <c r="D486" s="70" t="n">
        <f aca="false">D485+I485*dt+0.5*AA485*dt*dt</f>
        <v>-115.670965514954</v>
      </c>
      <c r="E486" s="1" t="n">
        <f aca="false">SQRT(B486^2+C486^2)</f>
        <v>343.076579528391</v>
      </c>
      <c r="F486" s="1" t="n">
        <f aca="false">ATAN2(C486,B486)*180/PI()</f>
        <v>3.23116441965499</v>
      </c>
      <c r="G486" s="69" t="n">
        <f aca="false">G485+Y485*dt</f>
        <v>7.41801096241527</v>
      </c>
      <c r="H486" s="69" t="n">
        <f aca="false">H485+Z485*dt</f>
        <v>62.5087448504448</v>
      </c>
      <c r="I486" s="69" t="n">
        <f aca="false">I485+AA485*dt</f>
        <v>-69.1697184637133</v>
      </c>
      <c r="J486" s="1" t="n">
        <f aca="false">SQRT(G486^2+H486^2+I486^2)</f>
        <v>93.5244354260739</v>
      </c>
      <c r="K486" s="1" t="n">
        <f aca="false">IF(D486&gt;=hwind,SQRT((G486-vxw)^2+(H486-vyw)^2+I486^2),J486)</f>
        <v>93.5244354260739</v>
      </c>
      <c r="L486" s="1" t="n">
        <f aca="false">J486/1.467</f>
        <v>63.7521713879168</v>
      </c>
      <c r="M486" s="70" t="n">
        <f aca="false">cd0+cdspin*(spin/1000)*EXP(-A486/(tau*146.7/K486))</f>
        <v>0.354631069836564</v>
      </c>
      <c r="N486" s="71" t="n">
        <f aca="false">(romega/K486)*EXP(-A486/(tau*146.7/K486))</f>
        <v>0.249818985916597</v>
      </c>
      <c r="O486" s="71" t="n">
        <f aca="false">cl2_*N486/(cl0+cl1_*N486)</f>
        <v>0.239998814260599</v>
      </c>
      <c r="P486" s="71" t="n">
        <f aca="false">IF(D486&gt;=hwind,vxw,0)</f>
        <v>0</v>
      </c>
      <c r="Q486" s="71" t="n">
        <f aca="false">IF(D486&gt;=hwind,vyw,0)</f>
        <v>0</v>
      </c>
      <c r="R486" s="70" t="n">
        <f aca="false">-const*$M486*$K486*(G486-P486)</f>
        <v>-1.32254463309772</v>
      </c>
      <c r="S486" s="70" t="n">
        <f aca="false">-const*$M486*$K486*(H486-Q486)</f>
        <v>-11.1445784378718</v>
      </c>
      <c r="T486" s="70" t="n">
        <f aca="false">-const*$M486*$K486*I486</f>
        <v>12.3321521618887</v>
      </c>
      <c r="U486" s="72" t="n">
        <f aca="false">omega*EXP(-A486/tau)*30/PI()</f>
        <v>1843.22643314368</v>
      </c>
      <c r="V486" s="70" t="n">
        <f aca="false">const*($O486/omega)*K486*(wy*I486-wz*(H486-Q486))</f>
        <v>1.94879439969977</v>
      </c>
      <c r="W486" s="70" t="n">
        <f aca="false">const*($O486/omega)*K486*(wz*(G486-P486)-wx*I486)</f>
        <v>7.02151185773176</v>
      </c>
      <c r="X486" s="70" t="n">
        <f aca="false">const*($O486/omega)*K486*(wx*(H486-Q486)-wy*(G486-P486))</f>
        <v>6.55434316445323</v>
      </c>
      <c r="Y486" s="70" t="n">
        <f aca="false">R486+V486</f>
        <v>0.626249766602057</v>
      </c>
      <c r="Z486" s="70" t="n">
        <f aca="false">S486+W486</f>
        <v>-4.12306658014008</v>
      </c>
      <c r="AA486" s="70" t="n">
        <f aca="false">T486+X486-32.174</f>
        <v>-13.287504673658</v>
      </c>
      <c r="AB486" s="0" t="n">
        <f aca="false">IF(($D486-height)*($D487-height)&lt;0,1,0)</f>
        <v>0</v>
      </c>
    </row>
    <row r="487" customFormat="false" ht="12.75" hidden="false" customHeight="false" outlineLevel="0" collapsed="false">
      <c r="A487" s="0" t="n">
        <f aca="false">A486+dt</f>
        <v>4.54999999999995</v>
      </c>
      <c r="B487" s="70" t="n">
        <f aca="false">B486+G486*dt+0.5*Y486*dt*dt</f>
        <v>19.4115754206628</v>
      </c>
      <c r="C487" s="70" t="n">
        <f aca="false">C486+H486*dt+0.5*Z486*dt*dt</f>
        <v>343.156056189502</v>
      </c>
      <c r="D487" s="70" t="n">
        <f aca="false">D486+I486*dt+0.5*AA486*dt*dt</f>
        <v>-116.363327074825</v>
      </c>
      <c r="E487" s="1" t="n">
        <f aca="false">SQRT(B487^2+C487^2)</f>
        <v>343.704652514109</v>
      </c>
      <c r="F487" s="1" t="n">
        <f aca="false">ATAN2(C487,B487)*180/PI()</f>
        <v>3.2376444527879</v>
      </c>
      <c r="G487" s="69" t="n">
        <f aca="false">G486+Y486*dt</f>
        <v>7.42427346008129</v>
      </c>
      <c r="H487" s="69" t="n">
        <f aca="false">H486+Z486*dt</f>
        <v>62.4675141846434</v>
      </c>
      <c r="I487" s="69" t="n">
        <f aca="false">I486+AA486*dt</f>
        <v>-69.3025935104498</v>
      </c>
      <c r="J487" s="1" t="n">
        <f aca="false">SQRT(G487^2+H487^2+I487^2)</f>
        <v>93.595724432761</v>
      </c>
      <c r="K487" s="1" t="n">
        <f aca="false">IF(D487&gt;=hwind,SQRT((G487-vxw)^2+(H487-vyw)^2+I487^2),J487)</f>
        <v>93.595724432761</v>
      </c>
      <c r="L487" s="1" t="n">
        <f aca="false">J487/1.467</f>
        <v>63.8007664844997</v>
      </c>
      <c r="M487" s="70" t="n">
        <f aca="false">cd0+cdspin*(spin/1000)*EXP(-A487/(tau*146.7/K487))</f>
        <v>0.354631023615644</v>
      </c>
      <c r="N487" s="71" t="n">
        <f aca="false">(romega/K487)*EXP(-A487/(tau*146.7/K487))</f>
        <v>0.249628492081237</v>
      </c>
      <c r="O487" s="71" t="n">
        <f aca="false">cl2_*N487/(cl0+cl1_*N487)</f>
        <v>0.2399072629943</v>
      </c>
      <c r="P487" s="71" t="n">
        <f aca="false">IF(D487&gt;=hwind,vxw,0)</f>
        <v>0</v>
      </c>
      <c r="Q487" s="71" t="n">
        <f aca="false">IF(D487&gt;=hwind,vyw,0)</f>
        <v>0</v>
      </c>
      <c r="R487" s="70" t="n">
        <f aca="false">-const*$M487*$K487*(G487-P487)</f>
        <v>-1.32466995137113</v>
      </c>
      <c r="S487" s="70" t="n">
        <f aca="false">-const*$M487*$K487*(H487-Q487)</f>
        <v>-11.1457153918386</v>
      </c>
      <c r="T487" s="70" t="n">
        <f aca="false">-const*$M487*$K487*I487</f>
        <v>12.3652588591983</v>
      </c>
      <c r="U487" s="72" t="n">
        <f aca="false">omega*EXP(-A487/tau)*30/PI()</f>
        <v>1843.22458991817</v>
      </c>
      <c r="V487" s="70" t="n">
        <f aca="false">const*($O487/omega)*K487*(wy*I487-wz*(H487-Q487))</f>
        <v>1.94485733286887</v>
      </c>
      <c r="W487" s="70" t="n">
        <f aca="false">const*($O487/omega)*K487*(wz*(G487-P487)-wx*I487)</f>
        <v>7.03809406626477</v>
      </c>
      <c r="X487" s="70" t="n">
        <f aca="false">const*($O487/omega)*K487*(wx*(H487-Q487)-wy*(G487-P487))</f>
        <v>6.55230014629743</v>
      </c>
      <c r="Y487" s="70" t="n">
        <f aca="false">R487+V487</f>
        <v>0.620187381497735</v>
      </c>
      <c r="Z487" s="70" t="n">
        <f aca="false">S487+W487</f>
        <v>-4.10762132557384</v>
      </c>
      <c r="AA487" s="70" t="n">
        <f aca="false">T487+X487-32.174</f>
        <v>-13.2564409945043</v>
      </c>
      <c r="AB487" s="0" t="n">
        <f aca="false">IF(($D487-height)*($D488-height)&lt;0,1,0)</f>
        <v>0</v>
      </c>
    </row>
    <row r="488" customFormat="false" ht="12.75" hidden="false" customHeight="false" outlineLevel="0" collapsed="false">
      <c r="A488" s="0" t="n">
        <f aca="false">A487+dt</f>
        <v>4.55999999999995</v>
      </c>
      <c r="B488" s="70" t="n">
        <f aca="false">B487+G487*dt+0.5*Y487*dt*dt</f>
        <v>19.4858491646327</v>
      </c>
      <c r="C488" s="70" t="n">
        <f aca="false">C487+H487*dt+0.5*Z487*dt*dt</f>
        <v>343.780525950282</v>
      </c>
      <c r="D488" s="70" t="n">
        <f aca="false">D487+I487*dt+0.5*AA487*dt*dt</f>
        <v>-117.057015831979</v>
      </c>
      <c r="E488" s="1" t="n">
        <f aca="false">SQRT(B488^2+C488^2)</f>
        <v>344.332322532055</v>
      </c>
      <c r="F488" s="1" t="n">
        <f aca="false">ATAN2(C488,B488)*180/PI()</f>
        <v>3.24411507500294</v>
      </c>
      <c r="G488" s="69" t="n">
        <f aca="false">G487+Y487*dt</f>
        <v>7.43047533389627</v>
      </c>
      <c r="H488" s="69" t="n">
        <f aca="false">H487+Z487*dt</f>
        <v>62.4264379713877</v>
      </c>
      <c r="I488" s="69" t="n">
        <f aca="false">I487+AA487*dt</f>
        <v>-69.4351579203949</v>
      </c>
      <c r="J488" s="1" t="n">
        <f aca="false">SQRT(G488^2+H488^2+I488^2)</f>
        <v>93.6670340990539</v>
      </c>
      <c r="K488" s="1" t="n">
        <f aca="false">IF(D488&gt;=hwind,SQRT((G488-vxw)^2+(H488-vyw)^2+I488^2),J488)</f>
        <v>93.6670340990539</v>
      </c>
      <c r="L488" s="1" t="n">
        <f aca="false">J488/1.467</f>
        <v>63.8493756639768</v>
      </c>
      <c r="M488" s="70" t="n">
        <f aca="false">cd0+cdspin*(spin/1000)*EXP(-A488/(tau*146.7/K488))</f>
        <v>0.354630977338989</v>
      </c>
      <c r="N488" s="71" t="n">
        <f aca="false">(romega/K488)*EXP(-A488/(tau*146.7/K488))</f>
        <v>0.249438232936248</v>
      </c>
      <c r="O488" s="71" t="n">
        <f aca="false">cl2_*N488/(cl0+cl1_*N488)</f>
        <v>0.239815754795882</v>
      </c>
      <c r="P488" s="71" t="n">
        <f aca="false">IF(D488&gt;=hwind,vxw,0)</f>
        <v>0</v>
      </c>
      <c r="Q488" s="71" t="n">
        <f aca="false">IF(D488&gt;=hwind,vyw,0)</f>
        <v>0</v>
      </c>
      <c r="R488" s="70" t="n">
        <f aca="false">-const*$M488*$K488*(G488-P488)</f>
        <v>-1.3267864386749</v>
      </c>
      <c r="S488" s="70" t="n">
        <f aca="false">-const*$M488*$K488*(H488-Q488)</f>
        <v>-11.1468711749004</v>
      </c>
      <c r="T488" s="70" t="n">
        <f aca="false">-const*$M488*$K488*I488</f>
        <v>12.3983489287384</v>
      </c>
      <c r="U488" s="72" t="n">
        <f aca="false">omega*EXP(-A488/tau)*30/PI()</f>
        <v>1843.2227466945</v>
      </c>
      <c r="V488" s="70" t="n">
        <f aca="false">const*($O488/omega)*K488*(wy*I488-wz*(H488-Q488))</f>
        <v>1.94093033083469</v>
      </c>
      <c r="W488" s="70" t="n">
        <f aca="false">const*($O488/omega)*K488*(wz*(G488-P488)-wx*I488)</f>
        <v>7.0546554495157</v>
      </c>
      <c r="X488" s="70" t="n">
        <f aca="false">const*($O488/omega)*K488*(wx*(H488-Q488)-wy*(G488-P488))</f>
        <v>6.5502702002668</v>
      </c>
      <c r="Y488" s="70" t="n">
        <f aca="false">R488+V488</f>
        <v>0.614143892159791</v>
      </c>
      <c r="Z488" s="70" t="n">
        <f aca="false">S488+W488</f>
        <v>-4.09221572538474</v>
      </c>
      <c r="AA488" s="70" t="n">
        <f aca="false">T488+X488-32.174</f>
        <v>-13.2253808709948</v>
      </c>
      <c r="AB488" s="0" t="n">
        <f aca="false">IF(($D488-height)*($D489-height)&lt;0,1,0)</f>
        <v>0</v>
      </c>
    </row>
    <row r="489" customFormat="false" ht="12.75" hidden="false" customHeight="false" outlineLevel="0" collapsed="false">
      <c r="A489" s="0" t="n">
        <f aca="false">A488+dt</f>
        <v>4.56999999999995</v>
      </c>
      <c r="B489" s="70" t="n">
        <f aca="false">B488+G488*dt+0.5*Y488*dt*dt</f>
        <v>19.5601846251663</v>
      </c>
      <c r="C489" s="70" t="n">
        <f aca="false">C488+H488*dt+0.5*Z488*dt*dt</f>
        <v>344.40458571921</v>
      </c>
      <c r="D489" s="70" t="n">
        <f aca="false">D488+I488*dt+0.5*AA488*dt*dt</f>
        <v>-117.752028680227</v>
      </c>
      <c r="E489" s="1" t="n">
        <f aca="false">SQRT(B489^2+C489^2)</f>
        <v>344.959591092915</v>
      </c>
      <c r="F489" s="1" t="n">
        <f aca="false">ATAN2(C489,B489)*180/PI()</f>
        <v>3.25057624552753</v>
      </c>
      <c r="G489" s="69" t="n">
        <f aca="false">G488+Y488*dt</f>
        <v>7.43661677281787</v>
      </c>
      <c r="H489" s="69" t="n">
        <f aca="false">H488+Z488*dt</f>
        <v>62.3855158141338</v>
      </c>
      <c r="I489" s="69" t="n">
        <f aca="false">I488+AA488*dt</f>
        <v>-69.5674117291048</v>
      </c>
      <c r="J489" s="1" t="n">
        <f aca="false">SQRT(G489^2+H489^2+I489^2)</f>
        <v>93.7383626222908</v>
      </c>
      <c r="K489" s="1" t="n">
        <f aca="false">IF(D489&gt;=hwind,SQRT((G489-vxw)^2+(H489-vyw)^2+I489^2),J489)</f>
        <v>93.7383626222908</v>
      </c>
      <c r="L489" s="1" t="n">
        <f aca="false">J489/1.467</f>
        <v>63.8979976975398</v>
      </c>
      <c r="M489" s="70" t="n">
        <f aca="false">cd0+cdspin*(spin/1000)*EXP(-A489/(tau*146.7/K489))</f>
        <v>0.354630931006878</v>
      </c>
      <c r="N489" s="71" t="n">
        <f aca="false">(romega/K489)*EXP(-A489/(tau*146.7/K489))</f>
        <v>0.249248212866352</v>
      </c>
      <c r="O489" s="71" t="n">
        <f aca="false">cl2_*N489/(cl0+cl1_*N489)</f>
        <v>0.239724291954986</v>
      </c>
      <c r="P489" s="71" t="n">
        <f aca="false">IF(D489&gt;=hwind,vxw,0)</f>
        <v>0</v>
      </c>
      <c r="Q489" s="71" t="n">
        <f aca="false">IF(D489&gt;=hwind,vyw,0)</f>
        <v>0</v>
      </c>
      <c r="R489" s="70" t="n">
        <f aca="false">-const*$M489*$K489*(G489-P489)</f>
        <v>-1.32889407923207</v>
      </c>
      <c r="S489" s="70" t="n">
        <f aca="false">-const*$M489*$K489*(H489-Q489)</f>
        <v>-11.1480455599472</v>
      </c>
      <c r="T489" s="70" t="n">
        <f aca="false">-const*$M489*$K489*I489</f>
        <v>12.431422026777</v>
      </c>
      <c r="U489" s="72" t="n">
        <f aca="false">omega*EXP(-A489/tau)*30/PI()</f>
        <v>1843.22090347268</v>
      </c>
      <c r="V489" s="70" t="n">
        <f aca="false">const*($O489/omega)*K489*(wy*I489-wz*(H489-Q489))</f>
        <v>1.93701337221895</v>
      </c>
      <c r="W489" s="70" t="n">
        <f aca="false">const*($O489/omega)*K489*(wz*(G489-P489)-wx*I489)</f>
        <v>7.07119589220158</v>
      </c>
      <c r="X489" s="70" t="n">
        <f aca="false">const*($O489/omega)*K489*(wx*(H489-Q489)-wy*(G489-P489))</f>
        <v>6.54825324053575</v>
      </c>
      <c r="Y489" s="70" t="n">
        <f aca="false">R489+V489</f>
        <v>0.608119292986884</v>
      </c>
      <c r="Z489" s="70" t="n">
        <f aca="false">S489+W489</f>
        <v>-4.07684966774562</v>
      </c>
      <c r="AA489" s="70" t="n">
        <f aca="false">T489+X489-32.174</f>
        <v>-13.1943247326873</v>
      </c>
      <c r="AB489" s="0" t="n">
        <f aca="false">IF(($D489-height)*($D490-height)&lt;0,1,0)</f>
        <v>0</v>
      </c>
    </row>
    <row r="490" customFormat="false" ht="12.75" hidden="false" customHeight="false" outlineLevel="0" collapsed="false">
      <c r="A490" s="0" t="n">
        <f aca="false">A489+dt</f>
        <v>4.57999999999995</v>
      </c>
      <c r="B490" s="70" t="n">
        <f aca="false">B489+G489*dt+0.5*Y489*dt*dt</f>
        <v>19.6345811988591</v>
      </c>
      <c r="C490" s="70" t="n">
        <f aca="false">C489+H489*dt+0.5*Z489*dt*dt</f>
        <v>345.028237034868</v>
      </c>
      <c r="D490" s="70" t="n">
        <f aca="false">D489+I489*dt+0.5*AA489*dt*dt</f>
        <v>-118.448362513754</v>
      </c>
      <c r="E490" s="1" t="n">
        <f aca="false">SQRT(B490^2+C490^2)</f>
        <v>345.586459703275</v>
      </c>
      <c r="F490" s="1" t="n">
        <f aca="false">ATAN2(C490,B490)*180/PI()</f>
        <v>3.2570279240562</v>
      </c>
      <c r="G490" s="69" t="n">
        <f aca="false">G489+Y489*dt</f>
        <v>7.44269796574774</v>
      </c>
      <c r="H490" s="69" t="n">
        <f aca="false">H489+Z489*dt</f>
        <v>62.3447473174563</v>
      </c>
      <c r="I490" s="69" t="n">
        <f aca="false">I489+AA489*dt</f>
        <v>-69.6993549764317</v>
      </c>
      <c r="J490" s="1" t="n">
        <f aca="false">SQRT(G490^2+H490^2+I490^2)</f>
        <v>93.8097082141153</v>
      </c>
      <c r="K490" s="1" t="n">
        <f aca="false">IF(D490&gt;=hwind,SQRT((G490-vxw)^2+(H490-vyw)^2+I490^2),J490)</f>
        <v>93.8097082141153</v>
      </c>
      <c r="L490" s="1" t="n">
        <f aca="false">J490/1.467</f>
        <v>63.9466313661318</v>
      </c>
      <c r="M490" s="70" t="n">
        <f aca="false">cd0+cdspin*(spin/1000)*EXP(-A490/(tau*146.7/K490))</f>
        <v>0.354630884619591</v>
      </c>
      <c r="N490" s="71" t="n">
        <f aca="false">(romega/K490)*EXP(-A490/(tau*146.7/K490))</f>
        <v>0.249058436190054</v>
      </c>
      <c r="O490" s="71" t="n">
        <f aca="false">cl2_*N490/(cl0+cl1_*N490)</f>
        <v>0.239632876735918</v>
      </c>
      <c r="P490" s="71" t="n">
        <f aca="false">IF(D490&gt;=hwind,vxw,0)</f>
        <v>0</v>
      </c>
      <c r="Q490" s="71" t="n">
        <f aca="false">IF(D490&gt;=hwind,vyw,0)</f>
        <v>0</v>
      </c>
      <c r="R490" s="70" t="n">
        <f aca="false">-const*$M490*$K490*(G490-P490)</f>
        <v>-1.33099285746355</v>
      </c>
      <c r="S490" s="70" t="n">
        <f aca="false">-const*$M490*$K490*(H490-Q490)</f>
        <v>-11.1492383221502</v>
      </c>
      <c r="T490" s="70" t="n">
        <f aca="false">-const*$M490*$K490*I490</f>
        <v>12.4644778103832</v>
      </c>
      <c r="U490" s="72" t="n">
        <f aca="false">omega*EXP(-A490/tau)*30/PI()</f>
        <v>1843.2190602527</v>
      </c>
      <c r="V490" s="70" t="n">
        <f aca="false">const*($O490/omega)*K490*(wy*I490-wz*(H490-Q490))</f>
        <v>1.93310643595292</v>
      </c>
      <c r="W490" s="70" t="n">
        <f aca="false">const*($O490/omega)*K490*(wz*(G490-P490)-wx*I490)</f>
        <v>7.08771527974699</v>
      </c>
      <c r="X490" s="70" t="n">
        <f aca="false">const*($O490/omega)*K490*(wx*(H490-Q490)-wy*(G490-P490))</f>
        <v>6.54624918217141</v>
      </c>
      <c r="Y490" s="70" t="n">
        <f aca="false">R490+V490</f>
        <v>0.602113578489375</v>
      </c>
      <c r="Z490" s="70" t="n">
        <f aca="false">S490+W490</f>
        <v>-4.06152304240322</v>
      </c>
      <c r="AA490" s="70" t="n">
        <f aca="false">T490+X490-32.174</f>
        <v>-13.1632730074454</v>
      </c>
      <c r="AB490" s="0" t="n">
        <f aca="false">IF(($D490-height)*($D491-height)&lt;0,1,0)</f>
        <v>0</v>
      </c>
    </row>
    <row r="491" customFormat="false" ht="12.75" hidden="false" customHeight="false" outlineLevel="0" collapsed="false">
      <c r="A491" s="0" t="n">
        <f aca="false">A490+dt</f>
        <v>4.58999999999995</v>
      </c>
      <c r="B491" s="70" t="n">
        <f aca="false">B490+G490*dt+0.5*Y490*dt*dt</f>
        <v>19.7090382841955</v>
      </c>
      <c r="C491" s="70" t="n">
        <f aca="false">C490+H490*dt+0.5*Z490*dt*dt</f>
        <v>345.65148143189</v>
      </c>
      <c r="D491" s="70" t="n">
        <f aca="false">D490+I490*dt+0.5*AA490*dt*dt</f>
        <v>-119.146014227169</v>
      </c>
      <c r="E491" s="1" t="n">
        <f aca="false">SQRT(B491^2+C491^2)</f>
        <v>346.212929865637</v>
      </c>
      <c r="F491" s="1" t="n">
        <f aca="false">ATAN2(C491,B491)*180/PI()</f>
        <v>3.26347007074647</v>
      </c>
      <c r="G491" s="69" t="n">
        <f aca="false">G490+Y490*dt</f>
        <v>7.44871910153263</v>
      </c>
      <c r="H491" s="69" t="n">
        <f aca="false">H490+Z490*dt</f>
        <v>62.3041320870323</v>
      </c>
      <c r="I491" s="69" t="n">
        <f aca="false">I490+AA490*dt</f>
        <v>-69.8309877065062</v>
      </c>
      <c r="J491" s="1" t="n">
        <f aca="false">SQRT(G491^2+H491^2+I491^2)</f>
        <v>93.8810691004215</v>
      </c>
      <c r="K491" s="1" t="n">
        <f aca="false">IF(D491&gt;=hwind,SQRT((G491-vxw)^2+(H491-vyw)^2+I491^2),J491)</f>
        <v>93.8810691004215</v>
      </c>
      <c r="L491" s="1" t="n">
        <f aca="false">J491/1.467</f>
        <v>63.99527546041</v>
      </c>
      <c r="M491" s="70" t="n">
        <f aca="false">cd0+cdspin*(spin/1000)*EXP(-A491/(tau*146.7/K491))</f>
        <v>0.354630838177408</v>
      </c>
      <c r="N491" s="71" t="n">
        <f aca="false">(romega/K491)*EXP(-A491/(tau*146.7/K491))</f>
        <v>0.248868907160224</v>
      </c>
      <c r="O491" s="71" t="n">
        <f aca="false">cl2_*N491/(cl0+cl1_*N491)</f>
        <v>0.239541511377808</v>
      </c>
      <c r="P491" s="71" t="n">
        <f aca="false">IF(D491&gt;=hwind,vxw,0)</f>
        <v>0</v>
      </c>
      <c r="Q491" s="71" t="n">
        <f aca="false">IF(D491&gt;=hwind,vyw,0)</f>
        <v>0</v>
      </c>
      <c r="R491" s="70" t="n">
        <f aca="false">-const*$M491*$K491*(G491-P491)</f>
        <v>-1.33308275799045</v>
      </c>
      <c r="S491" s="70" t="n">
        <f aca="false">-const*$M491*$K491*(H491-Q491)</f>
        <v>-11.1504492389427</v>
      </c>
      <c r="T491" s="70" t="n">
        <f aca="false">-const*$M491*$K491*I491</f>
        <v>12.4975159374492</v>
      </c>
      <c r="U491" s="72" t="n">
        <f aca="false">omega*EXP(-A491/tau)*30/PI()</f>
        <v>1843.21721703456</v>
      </c>
      <c r="V491" s="70" t="n">
        <f aca="false">const*($O491/omega)*K491*(wy*I491-wz*(H491-Q491))</f>
        <v>1.92920950127192</v>
      </c>
      <c r="W491" s="70" t="n">
        <f aca="false">const*($O491/omega)*K491*(wz*(G491-P491)-wx*I491)</f>
        <v>7.10421349828862</v>
      </c>
      <c r="X491" s="70" t="n">
        <f aca="false">const*($O491/omega)*K491*(wx*(H491-Q491)-wy*(G491-P491))</f>
        <v>6.54425794112399</v>
      </c>
      <c r="Y491" s="70" t="n">
        <f aca="false">R491+V491</f>
        <v>0.596126743281472</v>
      </c>
      <c r="Z491" s="70" t="n">
        <f aca="false">S491+W491</f>
        <v>-4.04623574065403</v>
      </c>
      <c r="AA491" s="70" t="n">
        <f aca="false">T491+X491-32.174</f>
        <v>-13.1322261214268</v>
      </c>
      <c r="AB491" s="0" t="n">
        <f aca="false">IF(($D491-height)*($D492-height)&lt;0,1,0)</f>
        <v>0</v>
      </c>
    </row>
    <row r="492" customFormat="false" ht="12.75" hidden="false" customHeight="false" outlineLevel="0" collapsed="false">
      <c r="A492" s="0" t="n">
        <f aca="false">A491+dt</f>
        <v>4.59999999999995</v>
      </c>
      <c r="B492" s="70" t="n">
        <f aca="false">B491+G491*dt+0.5*Y491*dt*dt</f>
        <v>19.783555281548</v>
      </c>
      <c r="C492" s="70" t="n">
        <f aca="false">C491+H491*dt+0.5*Z491*dt*dt</f>
        <v>346.274320440973</v>
      </c>
      <c r="D492" s="70" t="n">
        <f aca="false">D491+I491*dt+0.5*AA491*dt*dt</f>
        <v>-119.84498071554</v>
      </c>
      <c r="E492" s="1" t="n">
        <f aca="false">SQRT(B492^2+C492^2)</f>
        <v>346.839003078425</v>
      </c>
      <c r="F492" s="1" t="n">
        <f aca="false">ATAN2(C492,B492)*180/PI()</f>
        <v>3.26990264621477</v>
      </c>
      <c r="G492" s="69" t="n">
        <f aca="false">G491+Y491*dt</f>
        <v>7.45468036896545</v>
      </c>
      <c r="H492" s="69" t="n">
        <f aca="false">H491+Z491*dt</f>
        <v>62.2636697296258</v>
      </c>
      <c r="I492" s="69" t="n">
        <f aca="false">I491+AA491*dt</f>
        <v>-69.9623099677204</v>
      </c>
      <c r="J492" s="1" t="n">
        <f aca="false">SQRT(G492^2+H492^2+I492^2)</f>
        <v>93.9524435212983</v>
      </c>
      <c r="K492" s="1" t="n">
        <f aca="false">IF(D492&gt;=hwind,SQRT((G492-vxw)^2+(H492-vyw)^2+I492^2),J492)</f>
        <v>93.9524435212983</v>
      </c>
      <c r="L492" s="1" t="n">
        <f aca="false">J492/1.467</f>
        <v>64.0439287807078</v>
      </c>
      <c r="M492" s="70" t="n">
        <f aca="false">cd0+cdspin*(spin/1000)*EXP(-A492/(tau*146.7/K492))</f>
        <v>0.354630791680609</v>
      </c>
      <c r="N492" s="71" t="n">
        <f aca="false">(romega/K492)*EXP(-A492/(tau*146.7/K492))</f>
        <v>0.248679629964672</v>
      </c>
      <c r="O492" s="71" t="n">
        <f aca="false">cl2_*N492/(cl0+cl1_*N492)</f>
        <v>0.239450198094764</v>
      </c>
      <c r="P492" s="71" t="n">
        <f aca="false">IF(D492&gt;=hwind,vxw,0)</f>
        <v>0</v>
      </c>
      <c r="Q492" s="71" t="n">
        <f aca="false">IF(D492&gt;=hwind,vyw,0)</f>
        <v>0</v>
      </c>
      <c r="R492" s="70" t="n">
        <f aca="false">-const*$M492*$K492*(G492-P492)</f>
        <v>-1.33516376563637</v>
      </c>
      <c r="S492" s="70" t="n">
        <f aca="false">-const*$M492*$K492*(H492-Q492)</f>
        <v>-11.1516780900002</v>
      </c>
      <c r="T492" s="70" t="n">
        <f aca="false">-const*$M492*$K492*I492</f>
        <v>12.5305360667105</v>
      </c>
      <c r="U492" s="72" t="n">
        <f aca="false">omega*EXP(-A492/tau)*30/PI()</f>
        <v>1843.21537381826</v>
      </c>
      <c r="V492" s="70" t="n">
        <f aca="false">const*($O492/omega)*K492*(wy*I492-wz*(H492-Q492))</f>
        <v>1.92532254770985</v>
      </c>
      <c r="W492" s="70" t="n">
        <f aca="false">const*($O492/omega)*K492*(wz*(G492-P492)-wx*I492)</f>
        <v>7.12069043467973</v>
      </c>
      <c r="X492" s="70" t="n">
        <f aca="false">const*($O492/omega)*K492*(wx*(H492-Q492)-wy*(G492-P492))</f>
        <v>6.54227943421715</v>
      </c>
      <c r="Y492" s="70" t="n">
        <f aca="false">R492+V492</f>
        <v>0.590158782073481</v>
      </c>
      <c r="Z492" s="70" t="n">
        <f aca="false">S492+W492</f>
        <v>-4.03098765532043</v>
      </c>
      <c r="AA492" s="70" t="n">
        <f aca="false">T492+X492-32.174</f>
        <v>-13.1011844990723</v>
      </c>
      <c r="AB492" s="0" t="n">
        <f aca="false">IF(($D492-height)*($D493-height)&lt;0,1,0)</f>
        <v>0</v>
      </c>
    </row>
    <row r="493" customFormat="false" ht="12.75" hidden="false" customHeight="false" outlineLevel="0" collapsed="false">
      <c r="A493" s="0" t="n">
        <f aca="false">A492+dt</f>
        <v>4.60999999999995</v>
      </c>
      <c r="B493" s="70" t="n">
        <f aca="false">B492+G492*dt+0.5*Y492*dt*dt</f>
        <v>19.8581315931767</v>
      </c>
      <c r="C493" s="70" t="n">
        <f aca="false">C492+H492*dt+0.5*Z492*dt*dt</f>
        <v>346.896755588887</v>
      </c>
      <c r="D493" s="70" t="n">
        <f aca="false">D492+I492*dt+0.5*AA492*dt*dt</f>
        <v>-120.545258874442</v>
      </c>
      <c r="E493" s="1" t="n">
        <f aca="false">SQRT(B493^2+C493^2)</f>
        <v>347.464680836006</v>
      </c>
      <c r="F493" s="1" t="n">
        <f aca="false">ATAN2(C493,B493)*180/PI()</f>
        <v>3.27632561153247</v>
      </c>
      <c r="G493" s="69" t="n">
        <f aca="false">G492+Y492*dt</f>
        <v>7.46058195678618</v>
      </c>
      <c r="H493" s="69" t="n">
        <f aca="false">H492+Z492*dt</f>
        <v>62.2233598530726</v>
      </c>
      <c r="I493" s="69" t="n">
        <f aca="false">I492+AA492*dt</f>
        <v>-70.0933218127112</v>
      </c>
      <c r="J493" s="1" t="n">
        <f aca="false">SQRT(G493^2+H493^2+I493^2)</f>
        <v>94.0238297309739</v>
      </c>
      <c r="K493" s="1" t="n">
        <f aca="false">IF(D493&gt;=hwind,SQRT((G493-vxw)^2+(H493-vyw)^2+I493^2),J493)</f>
        <v>94.0238297309739</v>
      </c>
      <c r="L493" s="1" t="n">
        <f aca="false">J493/1.467</f>
        <v>64.0925901369965</v>
      </c>
      <c r="M493" s="70" t="n">
        <f aca="false">cd0+cdspin*(spin/1000)*EXP(-A493/(tau*146.7/K493))</f>
        <v>0.354630745129476</v>
      </c>
      <c r="N493" s="71" t="n">
        <f aca="false">(romega/K493)*EXP(-A493/(tau*146.7/K493))</f>
        <v>0.248490608726731</v>
      </c>
      <c r="O493" s="71" t="n">
        <f aca="false">cl2_*N493/(cl0+cl1_*N493)</f>
        <v>0.239358939076031</v>
      </c>
      <c r="P493" s="71" t="n">
        <f aca="false">IF(D493&gt;=hwind,vxw,0)</f>
        <v>0</v>
      </c>
      <c r="Q493" s="71" t="n">
        <f aca="false">IF(D493&gt;=hwind,vyw,0)</f>
        <v>0</v>
      </c>
      <c r="R493" s="70" t="n">
        <f aca="false">-const*$M493*$K493*(G493-P493)</f>
        <v>-1.33723586542961</v>
      </c>
      <c r="S493" s="70" t="n">
        <f aca="false">-const*$M493*$K493*(H493-Q493)</f>
        <v>-11.1529246572214</v>
      </c>
      <c r="T493" s="70" t="n">
        <f aca="false">-const*$M493*$K493*I493</f>
        <v>12.5635378577671</v>
      </c>
      <c r="U493" s="72" t="n">
        <f aca="false">omega*EXP(-A493/tau)*30/PI()</f>
        <v>1843.21353060381</v>
      </c>
      <c r="V493" s="70" t="n">
        <f aca="false">const*($O493/omega)*K493*(wy*I493-wz*(H493-Q493))</f>
        <v>1.92144555509379</v>
      </c>
      <c r="W493" s="70" t="n">
        <f aca="false">const*($O493/omega)*K493*(wz*(G493-P493)-wx*I493)</f>
        <v>7.13714597649439</v>
      </c>
      <c r="X493" s="70" t="n">
        <f aca="false">const*($O493/omega)*K493*(wx*(H493-Q493)-wy*(G493-P493))</f>
        <v>6.5403135791385</v>
      </c>
      <c r="Y493" s="70" t="n">
        <f aca="false">R493+V493</f>
        <v>0.58420968966418</v>
      </c>
      <c r="Z493" s="70" t="n">
        <f aca="false">S493+W493</f>
        <v>-4.01577868072701</v>
      </c>
      <c r="AA493" s="70" t="n">
        <f aca="false">T493+X493-32.174</f>
        <v>-13.0701485630944</v>
      </c>
      <c r="AB493" s="0" t="n">
        <f aca="false">IF(($D493-height)*($D494-height)&lt;0,1,0)</f>
        <v>0</v>
      </c>
    </row>
    <row r="494" customFormat="false" ht="12.75" hidden="false" customHeight="false" outlineLevel="0" collapsed="false">
      <c r="A494" s="0" t="n">
        <f aca="false">A493+dt</f>
        <v>4.61999999999995</v>
      </c>
      <c r="B494" s="70" t="n">
        <f aca="false">B493+G493*dt+0.5*Y493*dt*dt</f>
        <v>19.9327666232291</v>
      </c>
      <c r="C494" s="70" t="n">
        <f aca="false">C493+H493*dt+0.5*Z493*dt*dt</f>
        <v>347.518788398484</v>
      </c>
      <c r="D494" s="70" t="n">
        <f aca="false">D493+I493*dt+0.5*AA493*dt*dt</f>
        <v>-121.246845599998</v>
      </c>
      <c r="E494" s="1" t="n">
        <f aca="false">SQRT(B494^2+C494^2)</f>
        <v>348.089964628695</v>
      </c>
      <c r="F494" s="1" t="n">
        <f aca="false">ATAN2(C494,B494)*180/PI()</f>
        <v>3.28273892822194</v>
      </c>
      <c r="G494" s="69" t="n">
        <f aca="false">G493+Y493*dt</f>
        <v>7.46642405368282</v>
      </c>
      <c r="H494" s="69" t="n">
        <f aca="false">H493+Z493*dt</f>
        <v>62.1832020662653</v>
      </c>
      <c r="I494" s="69" t="n">
        <f aca="false">I493+AA493*dt</f>
        <v>-70.2240232983421</v>
      </c>
      <c r="J494" s="1" t="n">
        <f aca="false">SQRT(G494^2+H494^2+I494^2)</f>
        <v>94.0952259977598</v>
      </c>
      <c r="K494" s="1" t="n">
        <f aca="false">IF(D494&gt;=hwind,SQRT((G494-vxw)^2+(H494-vyw)^2+I494^2),J494)</f>
        <v>94.0952259977598</v>
      </c>
      <c r="L494" s="1" t="n">
        <f aca="false">J494/1.467</f>
        <v>64.1412583488478</v>
      </c>
      <c r="M494" s="70" t="n">
        <f aca="false">cd0+cdspin*(spin/1000)*EXP(-A494/(tau*146.7/K494))</f>
        <v>0.354630698524288</v>
      </c>
      <c r="N494" s="71" t="n">
        <f aca="false">(romega/K494)*EXP(-A494/(tau*146.7/K494))</f>
        <v>0.248301847505828</v>
      </c>
      <c r="O494" s="71" t="n">
        <f aca="false">cl2_*N494/(cl0+cl1_*N494)</f>
        <v>0.239267736486145</v>
      </c>
      <c r="P494" s="71" t="n">
        <f aca="false">IF(D494&gt;=hwind,vxw,0)</f>
        <v>0</v>
      </c>
      <c r="Q494" s="71" t="n">
        <f aca="false">IF(D494&gt;=hwind,vyw,0)</f>
        <v>0</v>
      </c>
      <c r="R494" s="70" t="n">
        <f aca="false">-const*$M494*$K494*(G494-P494)</f>
        <v>-1.33929904260536</v>
      </c>
      <c r="S494" s="70" t="n">
        <f aca="false">-const*$M494*$K494*(H494-Q494)</f>
        <v>-11.1541887247089</v>
      </c>
      <c r="T494" s="70" t="n">
        <f aca="false">-const*$M494*$K494*I494</f>
        <v>12.5965209711033</v>
      </c>
      <c r="U494" s="72" t="n">
        <f aca="false">omega*EXP(-A494/tau)*30/PI()</f>
        <v>1843.2116873912</v>
      </c>
      <c r="V494" s="70" t="n">
        <f aca="false">const*($O494/omega)*K494*(wy*I494-wz*(H494-Q494))</f>
        <v>1.91757850353865</v>
      </c>
      <c r="W494" s="70" t="n">
        <f aca="false">const*($O494/omega)*K494*(wz*(G494-P494)-wx*I494)</f>
        <v>7.15358001203177</v>
      </c>
      <c r="X494" s="70" t="n">
        <f aca="false">const*($O494/omega)*K494*(wx*(H494-Q494)-wy*(G494-P494))</f>
        <v>6.53836029443009</v>
      </c>
      <c r="Y494" s="70" t="n">
        <f aca="false">R494+V494</f>
        <v>0.578279460933294</v>
      </c>
      <c r="Z494" s="70" t="n">
        <f aca="false">S494+W494</f>
        <v>-4.00060871267716</v>
      </c>
      <c r="AA494" s="70" t="n">
        <f aca="false">T494+X494-32.174</f>
        <v>-13.0391187344666</v>
      </c>
      <c r="AB494" s="0" t="n">
        <f aca="false">IF(($D494-height)*($D495-height)&lt;0,1,0)</f>
        <v>0</v>
      </c>
    </row>
    <row r="495" customFormat="false" ht="12.75" hidden="false" customHeight="false" outlineLevel="0" collapsed="false">
      <c r="A495" s="0" t="n">
        <f aca="false">A494+dt</f>
        <v>4.62999999999995</v>
      </c>
      <c r="B495" s="70" t="n">
        <f aca="false">B494+G494*dt+0.5*Y494*dt*dt</f>
        <v>20.0074597777389</v>
      </c>
      <c r="C495" s="70" t="n">
        <f aca="false">C494+H494*dt+0.5*Z494*dt*dt</f>
        <v>348.140420388711</v>
      </c>
      <c r="D495" s="70" t="n">
        <f aca="false">D494+I494*dt+0.5*AA494*dt*dt</f>
        <v>-121.949737788918</v>
      </c>
      <c r="E495" s="1" t="n">
        <f aca="false">SQRT(B495^2+C495^2)</f>
        <v>348.714855942769</v>
      </c>
      <c r="F495" s="1" t="n">
        <f aca="false">ATAN2(C495,B495)*180/PI()</f>
        <v>3.28914255825265</v>
      </c>
      <c r="G495" s="69" t="n">
        <f aca="false">G494+Y494*dt</f>
        <v>7.47220684829216</v>
      </c>
      <c r="H495" s="69" t="n">
        <f aca="false">H494+Z494*dt</f>
        <v>62.1431959791385</v>
      </c>
      <c r="I495" s="69" t="n">
        <f aca="false">I494+AA494*dt</f>
        <v>-70.3544144856868</v>
      </c>
      <c r="J495" s="1" t="n">
        <f aca="false">SQRT(G495^2+H495^2+I495^2)</f>
        <v>94.1666306039942</v>
      </c>
      <c r="K495" s="1" t="n">
        <f aca="false">IF(D495&gt;=hwind,SQRT((G495-vxw)^2+(H495-vyw)^2+I495^2),J495)</f>
        <v>94.1666306039942</v>
      </c>
      <c r="L495" s="1" t="n">
        <f aca="false">J495/1.467</f>
        <v>64.1899322453948</v>
      </c>
      <c r="M495" s="70" t="n">
        <f aca="false">cd0+cdspin*(spin/1000)*EXP(-A495/(tau*146.7/K495))</f>
        <v>0.354630651865327</v>
      </c>
      <c r="N495" s="71" t="n">
        <f aca="false">(romega/K495)*EXP(-A495/(tau*146.7/K495))</f>
        <v>0.248113350298062</v>
      </c>
      <c r="O495" s="71" t="n">
        <f aca="false">cl2_*N495/(cl0+cl1_*N495)</f>
        <v>0.23917659246509</v>
      </c>
      <c r="P495" s="71" t="n">
        <f aca="false">IF(D495&gt;=hwind,vxw,0)</f>
        <v>0</v>
      </c>
      <c r="Q495" s="71" t="n">
        <f aca="false">IF(D495&gt;=hwind,vyw,0)</f>
        <v>0</v>
      </c>
      <c r="R495" s="70" t="n">
        <f aca="false">-const*$M495*$K495*(G495-P495)</f>
        <v>-1.34135328260774</v>
      </c>
      <c r="S495" s="70" t="n">
        <f aca="false">-const*$M495*$K495*(H495-Q495)</f>
        <v>-11.15547007875</v>
      </c>
      <c r="T495" s="70" t="n">
        <f aca="false">-const*$M495*$K495*I495</f>
        <v>12.6294850681082</v>
      </c>
      <c r="U495" s="72" t="n">
        <f aca="false">omega*EXP(-A495/tau)*30/PI()</f>
        <v>1843.20984418043</v>
      </c>
      <c r="V495" s="70" t="n">
        <f aca="false">const*($O495/omega)*K495*(wy*I495-wz*(H495-Q495))</f>
        <v>1.91372137344184</v>
      </c>
      <c r="W495" s="70" t="n">
        <f aca="false">const*($O495/omega)*K495*(wz*(G495-P495)-wx*I495)</f>
        <v>7.16999243032011</v>
      </c>
      <c r="X495" s="70" t="n">
        <f aca="false">const*($O495/omega)*K495*(wx*(H495-Q495)-wy*(G495-P495))</f>
        <v>6.5364194994791</v>
      </c>
      <c r="Y495" s="70" t="n">
        <f aca="false">R495+V495</f>
        <v>0.572368090834094</v>
      </c>
      <c r="Z495" s="70" t="n">
        <f aca="false">S495+W495</f>
        <v>-3.98547764842986</v>
      </c>
      <c r="AA495" s="70" t="n">
        <f aca="false">T495+X495-32.174</f>
        <v>-13.0080954324127</v>
      </c>
      <c r="AB495" s="0" t="n">
        <f aca="false">IF(($D495-height)*($D496-height)&lt;0,1,0)</f>
        <v>0</v>
      </c>
    </row>
    <row r="496" customFormat="false" ht="12.75" hidden="false" customHeight="false" outlineLevel="0" collapsed="false">
      <c r="A496" s="0" t="n">
        <f aca="false">A495+dt</f>
        <v>4.63999999999995</v>
      </c>
      <c r="B496" s="70" t="n">
        <f aca="false">B495+G495*dt+0.5*Y495*dt*dt</f>
        <v>20.0822104646264</v>
      </c>
      <c r="C496" s="70" t="n">
        <f aca="false">C495+H495*dt+0.5*Z495*dt*dt</f>
        <v>348.76165307462</v>
      </c>
      <c r="D496" s="70" t="n">
        <f aca="false">D495+I495*dt+0.5*AA495*dt*dt</f>
        <v>-122.653932338546</v>
      </c>
      <c r="E496" s="1" t="n">
        <f aca="false">SQRT(B496^2+C496^2)</f>
        <v>349.33935626048</v>
      </c>
      <c r="F496" s="1" t="n">
        <f aca="false">ATAN2(C496,B496)*180/PI()</f>
        <v>3.29553646403731</v>
      </c>
      <c r="G496" s="69" t="n">
        <f aca="false">G495+Y495*dt</f>
        <v>7.4779305292005</v>
      </c>
      <c r="H496" s="69" t="n">
        <f aca="false">H495+Z495*dt</f>
        <v>62.1033412026542</v>
      </c>
      <c r="I496" s="69" t="n">
        <f aca="false">I495+AA495*dt</f>
        <v>-70.4844954400109</v>
      </c>
      <c r="J496" s="1" t="n">
        <f aca="false">SQRT(G496^2+H496^2+I496^2)</f>
        <v>94.2380418459857</v>
      </c>
      <c r="K496" s="1" t="n">
        <f aca="false">IF(D496&gt;=hwind,SQRT((G496-vxw)^2+(H496-vyw)^2+I496^2),J496)</f>
        <v>94.2380418459857</v>
      </c>
      <c r="L496" s="1" t="n">
        <f aca="false">J496/1.467</f>
        <v>64.2386106652936</v>
      </c>
      <c r="M496" s="70" t="n">
        <f aca="false">cd0+cdspin*(spin/1000)*EXP(-A496/(tau*146.7/K496))</f>
        <v>0.354630605152874</v>
      </c>
      <c r="N496" s="71" t="n">
        <f aca="false">(romega/K496)*EXP(-A496/(tau*146.7/K496))</f>
        <v>0.247925121036775</v>
      </c>
      <c r="O496" s="71" t="n">
        <f aca="false">cl2_*N496/(cl0+cl1_*N496)</f>
        <v>0.239085509128457</v>
      </c>
      <c r="P496" s="71" t="n">
        <f aca="false">IF(D496&gt;=hwind,vxw,0)</f>
        <v>0</v>
      </c>
      <c r="Q496" s="71" t="n">
        <f aca="false">IF(D496&gt;=hwind,vyw,0)</f>
        <v>0</v>
      </c>
      <c r="R496" s="70" t="n">
        <f aca="false">-const*$M496*$K496*(G496-P496)</f>
        <v>-1.34339857109195</v>
      </c>
      <c r="S496" s="70" t="n">
        <f aca="false">-const*$M496*$K496*(H496-Q496)</f>
        <v>-11.1567685077975</v>
      </c>
      <c r="T496" s="70" t="n">
        <f aca="false">-const*$M496*$K496*I496</f>
        <v>12.6624298110952</v>
      </c>
      <c r="U496" s="72" t="n">
        <f aca="false">omega*EXP(-A496/tau)*30/PI()</f>
        <v>1843.20800097151</v>
      </c>
      <c r="V496" s="70" t="n">
        <f aca="false">const*($O496/omega)*K496*(wy*I496-wz*(H496-Q496))</f>
        <v>1.90987414547805</v>
      </c>
      <c r="W496" s="70" t="n">
        <f aca="false">const*($O496/omega)*K496*(wz*(G496-P496)-wx*I496)</f>
        <v>7.18638312112077</v>
      </c>
      <c r="X496" s="70" t="n">
        <f aca="false">const*($O496/omega)*K496*(wx*(H496-Q496)-wy*(G496-P496))</f>
        <v>6.5344911145084</v>
      </c>
      <c r="Y496" s="70" t="n">
        <f aca="false">R496+V496</f>
        <v>0.5664755743861</v>
      </c>
      <c r="Z496" s="70" t="n">
        <f aca="false">S496+W496</f>
        <v>-3.9703853866767</v>
      </c>
      <c r="AA496" s="70" t="n">
        <f aca="false">T496+X496-32.174</f>
        <v>-12.9770790743964</v>
      </c>
      <c r="AB496" s="0" t="n">
        <f aca="false">IF(($D496-height)*($D497-height)&lt;0,1,0)</f>
        <v>0</v>
      </c>
    </row>
    <row r="497" customFormat="false" ht="12.75" hidden="false" customHeight="false" outlineLevel="0" collapsed="false">
      <c r="A497" s="0" t="n">
        <f aca="false">A496+dt</f>
        <v>4.64999999999995</v>
      </c>
      <c r="B497" s="70" t="n">
        <f aca="false">B496+G496*dt+0.5*Y496*dt*dt</f>
        <v>20.1570180936971</v>
      </c>
      <c r="C497" s="70" t="n">
        <f aca="false">C496+H496*dt+0.5*Z496*dt*dt</f>
        <v>349.382487967377</v>
      </c>
      <c r="D497" s="70" t="n">
        <f aca="false">D496+I496*dt+0.5*AA496*dt*dt</f>
        <v>-123.3594261469</v>
      </c>
      <c r="E497" s="1" t="n">
        <f aca="false">SQRT(B497^2+C497^2)</f>
        <v>349.963467060069</v>
      </c>
      <c r="F497" s="1" t="n">
        <f aca="false">ATAN2(C497,B497)*180/PI()</f>
        <v>3.30192060842814</v>
      </c>
      <c r="G497" s="69" t="n">
        <f aca="false">G496+Y496*dt</f>
        <v>7.48359528494436</v>
      </c>
      <c r="H497" s="69" t="n">
        <f aca="false">H496+Z496*dt</f>
        <v>62.0636373487875</v>
      </c>
      <c r="I497" s="69" t="n">
        <f aca="false">I496+AA496*dt</f>
        <v>-70.6142662307549</v>
      </c>
      <c r="J497" s="1" t="n">
        <f aca="false">SQRT(G497^2+H497^2+I497^2)</f>
        <v>94.3094580339564</v>
      </c>
      <c r="K497" s="1" t="n">
        <f aca="false">IF(D497&gt;=hwind,SQRT((G497-vxw)^2+(H497-vyw)^2+I497^2),J497)</f>
        <v>94.3094580339564</v>
      </c>
      <c r="L497" s="1" t="n">
        <f aca="false">J497/1.467</f>
        <v>64.2872924566846</v>
      </c>
      <c r="M497" s="70" t="n">
        <f aca="false">cd0+cdspin*(spin/1000)*EXP(-A497/(tau*146.7/K497))</f>
        <v>0.354630558387209</v>
      </c>
      <c r="N497" s="71" t="n">
        <f aca="false">(romega/K497)*EXP(-A497/(tau*146.7/K497))</f>
        <v>0.247737163593126</v>
      </c>
      <c r="O497" s="71" t="n">
        <f aca="false">cl2_*N497/(cl0+cl1_*N497)</f>
        <v>0.238994488567598</v>
      </c>
      <c r="P497" s="71" t="n">
        <f aca="false">IF(D497&gt;=hwind,vxw,0)</f>
        <v>0</v>
      </c>
      <c r="Q497" s="71" t="n">
        <f aca="false">IF(D497&gt;=hwind,vyw,0)</f>
        <v>0</v>
      </c>
      <c r="R497" s="70" t="n">
        <f aca="false">-const*$M497*$K497*(G497-P497)</f>
        <v>-1.34543489392616</v>
      </c>
      <c r="S497" s="70" t="n">
        <f aca="false">-const*$M497*$K497*(H497-Q497)</f>
        <v>-11.1580838024511</v>
      </c>
      <c r="T497" s="70" t="n">
        <f aca="false">-const*$M497*$K497*I497</f>
        <v>12.6953548633216</v>
      </c>
      <c r="U497" s="72" t="n">
        <f aca="false">omega*EXP(-A497/tau)*30/PI()</f>
        <v>1843.20615776443</v>
      </c>
      <c r="V497" s="70" t="n">
        <f aca="false">const*($O497/omega)*K497*(wy*I497-wz*(H497-Q497))</f>
        <v>1.90603680059406</v>
      </c>
      <c r="W497" s="70" t="n">
        <f aca="false">const*($O497/omega)*K497*(wz*(G497-P497)-wx*I497)</f>
        <v>7.20275197493197</v>
      </c>
      <c r="X497" s="70" t="n">
        <f aca="false">const*($O497/omega)*K497*(wx*(H497-Q497)-wy*(G497-P497))</f>
        <v>6.53257506056741</v>
      </c>
      <c r="Y497" s="70" t="n">
        <f aca="false">R497+V497</f>
        <v>0.5606019066679</v>
      </c>
      <c r="Z497" s="70" t="n">
        <f aca="false">S497+W497</f>
        <v>-3.95533182751916</v>
      </c>
      <c r="AA497" s="70" t="n">
        <f aca="false">T497+X497-32.174</f>
        <v>-12.946070076111</v>
      </c>
      <c r="AB497" s="0" t="n">
        <f aca="false">IF(($D497-height)*($D498-height)&lt;0,1,0)</f>
        <v>0</v>
      </c>
    </row>
    <row r="498" customFormat="false" ht="12.75" hidden="false" customHeight="false" outlineLevel="0" collapsed="false">
      <c r="A498" s="0" t="n">
        <f aca="false">A497+dt</f>
        <v>4.65999999999995</v>
      </c>
      <c r="B498" s="70" t="n">
        <f aca="false">B497+G497*dt+0.5*Y497*dt*dt</f>
        <v>20.2318820766419</v>
      </c>
      <c r="C498" s="70" t="n">
        <f aca="false">C497+H497*dt+0.5*Z497*dt*dt</f>
        <v>350.002926574273</v>
      </c>
      <c r="D498" s="70" t="n">
        <f aca="false">D497+I497*dt+0.5*AA497*dt*dt</f>
        <v>-124.066216112712</v>
      </c>
      <c r="E498" s="1" t="n">
        <f aca="false">SQRT(B498^2+C498^2)</f>
        <v>350.587189815771</v>
      </c>
      <c r="F498" s="1" t="n">
        <f aca="false">ATAN2(C498,B498)*180/PI()</f>
        <v>3.30829495471306</v>
      </c>
      <c r="G498" s="69" t="n">
        <f aca="false">G497+Y497*dt</f>
        <v>7.48920130401104</v>
      </c>
      <c r="H498" s="69" t="n">
        <f aca="false">H497+Z497*dt</f>
        <v>62.0240840305123</v>
      </c>
      <c r="I498" s="69" t="n">
        <f aca="false">I497+AA497*dt</f>
        <v>-70.743726931516</v>
      </c>
      <c r="J498" s="1" t="n">
        <f aca="false">SQRT(G498^2+H498^2+I498^2)</f>
        <v>94.3808774919843</v>
      </c>
      <c r="K498" s="1" t="n">
        <f aca="false">IF(D498&gt;=hwind,SQRT((G498-vxw)^2+(H498-vyw)^2+I498^2),J498)</f>
        <v>94.3808774919843</v>
      </c>
      <c r="L498" s="1" t="n">
        <f aca="false">J498/1.467</f>
        <v>64.3359764771536</v>
      </c>
      <c r="M498" s="70" t="n">
        <f aca="false">cd0+cdspin*(spin/1000)*EXP(-A498/(tau*146.7/K498))</f>
        <v>0.354630511568615</v>
      </c>
      <c r="N498" s="71" t="n">
        <f aca="false">(romega/K498)*EXP(-A498/(tau*146.7/K498))</f>
        <v>0.247549481776657</v>
      </c>
      <c r="O498" s="71" t="n">
        <f aca="false">cl2_*N498/(cl0+cl1_*N498)</f>
        <v>0.238903532849787</v>
      </c>
      <c r="P498" s="71" t="n">
        <f aca="false">IF(D498&gt;=hwind,vxw,0)</f>
        <v>0</v>
      </c>
      <c r="Q498" s="71" t="n">
        <f aca="false">IF(D498&gt;=hwind,vyw,0)</f>
        <v>0</v>
      </c>
      <c r="R498" s="70" t="n">
        <f aca="false">-const*$M498*$K498*(G498-P498)</f>
        <v>-1.34746223719351</v>
      </c>
      <c r="S498" s="70" t="n">
        <f aca="false">-const*$M498*$K498*(H498-Q498)</f>
        <v>-11.1594157554387</v>
      </c>
      <c r="T498" s="70" t="n">
        <f aca="false">-const*$M498*$K498*I498</f>
        <v>12.7282598890076</v>
      </c>
      <c r="U498" s="72" t="n">
        <f aca="false">omega*EXP(-A498/tau)*30/PI()</f>
        <v>1843.2043145592</v>
      </c>
      <c r="V498" s="70" t="n">
        <f aca="false">const*($O498/omega)*K498*(wy*I498-wz*(H498-Q498))</f>
        <v>1.90220932000358</v>
      </c>
      <c r="W498" s="70" t="n">
        <f aca="false">const*($O498/omega)*K498*(wz*(G498-P498)-wx*I498)</f>
        <v>7.21909888299259</v>
      </c>
      <c r="X498" s="70" t="n">
        <f aca="false">const*($O498/omega)*K498*(wx*(H498-Q498)-wy*(G498-P498))</f>
        <v>6.53067125952283</v>
      </c>
      <c r="Y498" s="70" t="n">
        <f aca="false">R498+V498</f>
        <v>0.554747082810072</v>
      </c>
      <c r="Z498" s="70" t="n">
        <f aca="false">S498+W498</f>
        <v>-3.94031687244606</v>
      </c>
      <c r="AA498" s="70" t="n">
        <f aca="false">T498+X498-32.174</f>
        <v>-12.9150688514695</v>
      </c>
      <c r="AB498" s="0" t="n">
        <f aca="false">IF(($D498-height)*($D499-height)&lt;0,1,0)</f>
        <v>0</v>
      </c>
    </row>
    <row r="499" customFormat="false" ht="12.75" hidden="false" customHeight="false" outlineLevel="0" collapsed="false">
      <c r="A499" s="0" t="n">
        <f aca="false">A498+dt</f>
        <v>4.66999999999995</v>
      </c>
      <c r="B499" s="70" t="n">
        <f aca="false">B498+G498*dt+0.5*Y498*dt*dt</f>
        <v>20.3068018270362</v>
      </c>
      <c r="C499" s="70" t="n">
        <f aca="false">C498+H498*dt+0.5*Z498*dt*dt</f>
        <v>350.622970398735</v>
      </c>
      <c r="D499" s="70" t="n">
        <f aca="false">D498+I498*dt+0.5*AA498*dt*dt</f>
        <v>-124.774299135469</v>
      </c>
      <c r="E499" s="1" t="n">
        <f aca="false">SQRT(B499^2+C499^2)</f>
        <v>351.210525997833</v>
      </c>
      <c r="F499" s="1" t="n">
        <f aca="false">ATAN2(C499,B499)*180/PI()</f>
        <v>3.31465946661207</v>
      </c>
      <c r="G499" s="69" t="n">
        <f aca="false">G498+Y498*dt</f>
        <v>7.49474877483914</v>
      </c>
      <c r="H499" s="69" t="n">
        <f aca="false">H498+Z498*dt</f>
        <v>61.9846808617878</v>
      </c>
      <c r="I499" s="69" t="n">
        <f aca="false">I498+AA498*dt</f>
        <v>-70.8728776200307</v>
      </c>
      <c r="J499" s="1" t="n">
        <f aca="false">SQRT(G499^2+H499^2+I499^2)</f>
        <v>94.4522985579466</v>
      </c>
      <c r="K499" s="1" t="n">
        <f aca="false">IF(D499&gt;=hwind,SQRT((G499-vxw)^2+(H499-vyw)^2+I499^2),J499)</f>
        <v>94.4522985579466</v>
      </c>
      <c r="L499" s="1" t="n">
        <f aca="false">J499/1.467</f>
        <v>64.3846615936923</v>
      </c>
      <c r="M499" s="70" t="n">
        <f aca="false">cd0+cdspin*(spin/1000)*EXP(-A499/(tau*146.7/K499))</f>
        <v>0.354630464697372</v>
      </c>
      <c r="N499" s="71" t="n">
        <f aca="false">(romega/K499)*EXP(-A499/(tau*146.7/K499))</f>
        <v>0.247362079335865</v>
      </c>
      <c r="O499" s="71" t="n">
        <f aca="false">cl2_*N499/(cl0+cl1_*N499)</f>
        <v>0.238812644018374</v>
      </c>
      <c r="P499" s="71" t="n">
        <f aca="false">IF(D499&gt;=hwind,vxw,0)</f>
        <v>0</v>
      </c>
      <c r="Q499" s="71" t="n">
        <f aca="false">IF(D499&gt;=hwind,vyw,0)</f>
        <v>0</v>
      </c>
      <c r="R499" s="70" t="n">
        <f aca="false">-const*$M499*$K499*(G499-P499)</f>
        <v>-1.34948058719399</v>
      </c>
      <c r="S499" s="70" t="n">
        <f aca="false">-const*$M499*$K499*(H499-Q499)</f>
        <v>-11.160764161597</v>
      </c>
      <c r="T499" s="70" t="n">
        <f aca="false">-const*$M499*$K499*I499</f>
        <v>12.7611445533556</v>
      </c>
      <c r="U499" s="72" t="n">
        <f aca="false">omega*EXP(-A499/tau)*30/PI()</f>
        <v>1843.2024713558</v>
      </c>
      <c r="V499" s="70" t="n">
        <f aca="false">const*($O499/omega)*K499*(wy*I499-wz*(H499-Q499))</f>
        <v>1.89839168518222</v>
      </c>
      <c r="W499" s="70" t="n">
        <f aca="false">const*($O499/omega)*K499*(wz*(G499-P499)-wx*I499)</f>
        <v>7.23542373728572</v>
      </c>
      <c r="X499" s="70" t="n">
        <f aca="false">const*($O499/omega)*K499*(wx*(H499-Q499)-wy*(G499-P499))</f>
        <v>6.52877963404956</v>
      </c>
      <c r="Y499" s="70" t="n">
        <f aca="false">R499+V499</f>
        <v>0.548911097988226</v>
      </c>
      <c r="Z499" s="70" t="n">
        <f aca="false">S499+W499</f>
        <v>-3.92534042431129</v>
      </c>
      <c r="AA499" s="70" t="n">
        <f aca="false">T499+X499-32.174</f>
        <v>-12.8840758125948</v>
      </c>
      <c r="AB499" s="0" t="n">
        <f aca="false">IF(($D499-height)*($D500-height)&lt;0,1,0)</f>
        <v>0</v>
      </c>
    </row>
    <row r="500" customFormat="false" ht="12.75" hidden="false" customHeight="false" outlineLevel="0" collapsed="false">
      <c r="A500" s="0" t="n">
        <f aca="false">A499+dt</f>
        <v>4.67999999999994</v>
      </c>
      <c r="B500" s="70" t="n">
        <f aca="false">B499+G499*dt+0.5*Y499*dt*dt</f>
        <v>20.3817767603395</v>
      </c>
      <c r="C500" s="70" t="n">
        <f aca="false">C499+H499*dt+0.5*Z499*dt*dt</f>
        <v>351.242620940331</v>
      </c>
      <c r="D500" s="70" t="n">
        <f aca="false">D499+I499*dt+0.5*AA499*dt*dt</f>
        <v>-125.48367211546</v>
      </c>
      <c r="E500" s="1" t="n">
        <f aca="false">SQRT(B500^2+C500^2)</f>
        <v>351.833477072523</v>
      </c>
      <c r="F500" s="1" t="n">
        <f aca="false">ATAN2(C500,B500)*180/PI()</f>
        <v>3.32101410827359</v>
      </c>
      <c r="G500" s="69" t="n">
        <f aca="false">G499+Y499*dt</f>
        <v>7.50023788581902</v>
      </c>
      <c r="H500" s="69" t="n">
        <f aca="false">H499+Z499*dt</f>
        <v>61.9454274575447</v>
      </c>
      <c r="I500" s="69" t="n">
        <f aca="false">I499+AA499*dt</f>
        <v>-71.0017183781566</v>
      </c>
      <c r="J500" s="1" t="n">
        <f aca="false">SQRT(G500^2+H500^2+I500^2)</f>
        <v>94.5237195834616</v>
      </c>
      <c r="K500" s="1" t="n">
        <f aca="false">IF(D500&gt;=hwind,SQRT((G500-vxw)^2+(H500-vyw)^2+I500^2),J500)</f>
        <v>94.5237195834616</v>
      </c>
      <c r="L500" s="1" t="n">
        <f aca="false">J500/1.467</f>
        <v>64.4333466826596</v>
      </c>
      <c r="M500" s="70" t="n">
        <f aca="false">cd0+cdspin*(spin/1000)*EXP(-A500/(tau*146.7/K500))</f>
        <v>0.354630417773762</v>
      </c>
      <c r="N500" s="71" t="n">
        <f aca="false">(romega/K500)*EXP(-A500/(tau*146.7/K500))</f>
        <v>0.247174959958763</v>
      </c>
      <c r="O500" s="71" t="n">
        <f aca="false">cl2_*N500/(cl0+cl1_*N500)</f>
        <v>0.238721824092945</v>
      </c>
      <c r="P500" s="71" t="n">
        <f aca="false">IF(D500&gt;=hwind,vxw,0)</f>
        <v>0</v>
      </c>
      <c r="Q500" s="71" t="n">
        <f aca="false">IF(D500&gt;=hwind,vyw,0)</f>
        <v>0</v>
      </c>
      <c r="R500" s="70" t="n">
        <f aca="false">-const*$M500*$K500*(G500-P500)</f>
        <v>-1.35148993044624</v>
      </c>
      <c r="S500" s="70" t="n">
        <f aca="false">-const*$M500*$K500*(H500-Q500)</f>
        <v>-11.1621288178539</v>
      </c>
      <c r="T500" s="70" t="n">
        <f aca="false">-const*$M500*$K500*I500</f>
        <v>12.7940085225684</v>
      </c>
      <c r="U500" s="72" t="n">
        <f aca="false">omega*EXP(-A500/tau)*30/PI()</f>
        <v>1843.20062815425</v>
      </c>
      <c r="V500" s="70" t="n">
        <f aca="false">const*($O500/omega)*K500*(wy*I500-wz*(H500-Q500))</f>
        <v>1.89458387786238</v>
      </c>
      <c r="W500" s="70" t="n">
        <f aca="false">const*($O500/omega)*K500*(wz*(G500-P500)-wx*I500)</f>
        <v>7.25172643054216</v>
      </c>
      <c r="X500" s="70" t="n">
        <f aca="false">const*($O500/omega)*K500*(wx*(H500-Q500)-wy*(G500-P500))</f>
        <v>6.52690010762168</v>
      </c>
      <c r="Y500" s="70" t="n">
        <f aca="false">R500+V500</f>
        <v>0.543093947416142</v>
      </c>
      <c r="Z500" s="70" t="n">
        <f aca="false">S500+W500</f>
        <v>-3.9104023873117</v>
      </c>
      <c r="AA500" s="70" t="n">
        <f aca="false">T500+X500-32.174</f>
        <v>-12.85309136981</v>
      </c>
      <c r="AB500" s="0" t="n">
        <f aca="false">IF(($D500-height)*($D501-height)&lt;0,1,0)</f>
        <v>0</v>
      </c>
    </row>
    <row r="501" customFormat="false" ht="12.75" hidden="false" customHeight="false" outlineLevel="0" collapsed="false">
      <c r="A501" s="0" t="n">
        <f aca="false">A500+dt</f>
        <v>4.68999999999994</v>
      </c>
      <c r="B501" s="70" t="n">
        <f aca="false">B500+G500*dt+0.5*Y500*dt*dt</f>
        <v>20.456806293895</v>
      </c>
      <c r="C501" s="70" t="n">
        <f aca="false">C500+H500*dt+0.5*Z500*dt*dt</f>
        <v>351.861879694787</v>
      </c>
      <c r="D501" s="70" t="n">
        <f aca="false">D500+I500*dt+0.5*AA500*dt*dt</f>
        <v>-126.19433195381</v>
      </c>
      <c r="E501" s="1" t="n">
        <f aca="false">SQRT(B501^2+C501^2)</f>
        <v>352.456044502141</v>
      </c>
      <c r="F501" s="1" t="n">
        <f aca="false">ATAN2(C501,B501)*180/PI()</f>
        <v>3.32735884427085</v>
      </c>
      <c r="G501" s="69" t="n">
        <f aca="false">G500+Y500*dt</f>
        <v>7.50566882529318</v>
      </c>
      <c r="H501" s="69" t="n">
        <f aca="false">H500+Z500*dt</f>
        <v>61.9063234336716</v>
      </c>
      <c r="I501" s="69" t="n">
        <f aca="false">I500+AA500*dt</f>
        <v>-71.1302492918547</v>
      </c>
      <c r="J501" s="1" t="n">
        <f aca="false">SQRT(G501^2+H501^2+I501^2)</f>
        <v>94.5951389338307</v>
      </c>
      <c r="K501" s="1" t="n">
        <f aca="false">IF(D501&gt;=hwind,SQRT((G501-vxw)^2+(H501-vyw)^2+I501^2),J501)</f>
        <v>94.5951389338307</v>
      </c>
      <c r="L501" s="1" t="n">
        <f aca="false">J501/1.467</f>
        <v>64.4820306297414</v>
      </c>
      <c r="M501" s="70" t="n">
        <f aca="false">cd0+cdspin*(spin/1000)*EXP(-A501/(tau*146.7/K501))</f>
        <v>0.354630370798067</v>
      </c>
      <c r="N501" s="71" t="n">
        <f aca="false">(romega/K501)*EXP(-A501/(tau*146.7/K501))</f>
        <v>0.246988127273452</v>
      </c>
      <c r="O501" s="71" t="n">
        <f aca="false">cl2_*N501/(cl0+cl1_*N501)</f>
        <v>0.238631075069477</v>
      </c>
      <c r="P501" s="71" t="n">
        <f aca="false">IF(D501&gt;=hwind,vxw,0)</f>
        <v>0</v>
      </c>
      <c r="Q501" s="71" t="n">
        <f aca="false">IF(D501&gt;=hwind,vyw,0)</f>
        <v>0</v>
      </c>
      <c r="R501" s="70" t="n">
        <f aca="false">-const*$M501*$K501*(G501-P501)</f>
        <v>-1.35349025368934</v>
      </c>
      <c r="S501" s="70" t="n">
        <f aca="false">-const*$M501*$K501*(H501-Q501)</f>
        <v>-11.1635095232091</v>
      </c>
      <c r="T501" s="70" t="n">
        <f aca="false">-const*$M501*$K501*I501</f>
        <v>12.8268514638677</v>
      </c>
      <c r="U501" s="72" t="n">
        <f aca="false">omega*EXP(-A501/tau)*30/PI()</f>
        <v>1843.19878495455</v>
      </c>
      <c r="V501" s="70" t="n">
        <f aca="false">const*($O501/omega)*K501*(wy*I501-wz*(H501-Q501))</f>
        <v>1.89078588002837</v>
      </c>
      <c r="W501" s="70" t="n">
        <f aca="false">const*($O501/omega)*K501*(wz*(G501-P501)-wx*I501)</f>
        <v>7.26800685624383</v>
      </c>
      <c r="X501" s="70" t="n">
        <f aca="false">const*($O501/omega)*K501*(wx*(H501-Q501)-wy*(G501-P501))</f>
        <v>6.5250326045034</v>
      </c>
      <c r="Y501" s="70" t="n">
        <f aca="false">R501+V501</f>
        <v>0.537295626339029</v>
      </c>
      <c r="Z501" s="70" t="n">
        <f aca="false">S501+W501</f>
        <v>-3.89550266696531</v>
      </c>
      <c r="AA501" s="70" t="n">
        <f aca="false">T501+X501-32.174</f>
        <v>-12.8221159316289</v>
      </c>
      <c r="AB501" s="0" t="n">
        <f aca="false">IF(($D501-height)*($D502-height)&lt;0,1,0)</f>
        <v>0</v>
      </c>
    </row>
    <row r="502" customFormat="false" ht="12.75" hidden="false" customHeight="false" outlineLevel="0" collapsed="false">
      <c r="A502" s="0" t="n">
        <f aca="false">A501+dt</f>
        <v>4.69999999999994</v>
      </c>
      <c r="B502" s="70" t="n">
        <f aca="false">B501+G501*dt+0.5*Y501*dt*dt</f>
        <v>20.5318898469293</v>
      </c>
      <c r="C502" s="70" t="n">
        <f aca="false">C501+H501*dt+0.5*Z501*dt*dt</f>
        <v>352.480748153991</v>
      </c>
      <c r="D502" s="70" t="n">
        <f aca="false">D501+I501*dt+0.5*AA501*dt*dt</f>
        <v>-126.906275552525</v>
      </c>
      <c r="E502" s="1" t="n">
        <f aca="false">SQRT(B502^2+C502^2)</f>
        <v>353.078229745029</v>
      </c>
      <c r="F502" s="1" t="n">
        <f aca="false">ATAN2(C502,B502)*180/PI()</f>
        <v>3.33369363959837</v>
      </c>
      <c r="G502" s="69" t="n">
        <f aca="false">G501+Y501*dt</f>
        <v>7.51104178155657</v>
      </c>
      <c r="H502" s="69" t="n">
        <f aca="false">H501+Z501*dt</f>
        <v>61.8673684070019</v>
      </c>
      <c r="I502" s="69" t="n">
        <f aca="false">I501+AA501*dt</f>
        <v>-71.258470451171</v>
      </c>
      <c r="J502" s="1" t="n">
        <f aca="false">SQRT(G502^2+H502^2+I502^2)</f>
        <v>94.6665549879809</v>
      </c>
      <c r="K502" s="1" t="n">
        <f aca="false">IF(D502&gt;=hwind,SQRT((G502-vxw)^2+(H502-vyw)^2+I502^2),J502)</f>
        <v>94.6665549879809</v>
      </c>
      <c r="L502" s="1" t="n">
        <f aca="false">J502/1.467</f>
        <v>64.530712329912</v>
      </c>
      <c r="M502" s="70" t="n">
        <f aca="false">cd0+cdspin*(spin/1000)*EXP(-A502/(tau*146.7/K502))</f>
        <v>0.354630323770568</v>
      </c>
      <c r="N502" s="71" t="n">
        <f aca="false">(romega/K502)*EXP(-A502/(tau*146.7/K502))</f>
        <v>0.246801584848674</v>
      </c>
      <c r="O502" s="71" t="n">
        <f aca="false">cl2_*N502/(cl0+cl1_*N502)</f>
        <v>0.238540398920498</v>
      </c>
      <c r="P502" s="71" t="n">
        <f aca="false">IF(D502&gt;=hwind,vxw,0)</f>
        <v>0</v>
      </c>
      <c r="Q502" s="71" t="n">
        <f aca="false">IF(D502&gt;=hwind,vyw,0)</f>
        <v>0</v>
      </c>
      <c r="R502" s="70" t="n">
        <f aca="false">-const*$M502*$K502*(G502-P502)</f>
        <v>-1.35548154388452</v>
      </c>
      <c r="S502" s="70" t="n">
        <f aca="false">-const*$M502*$K502*(H502-Q502)</f>
        <v>-11.1649060787166</v>
      </c>
      <c r="T502" s="70" t="n">
        <f aca="false">-const*$M502*$K502*I502</f>
        <v>12.8596730455127</v>
      </c>
      <c r="U502" s="72" t="n">
        <f aca="false">omega*EXP(-A502/tau)*30/PI()</f>
        <v>1843.19694175668</v>
      </c>
      <c r="V502" s="70" t="n">
        <f aca="false">const*($O502/omega)*K502*(wy*I502-wz*(H502-Q502))</f>
        <v>1.8869976739114</v>
      </c>
      <c r="W502" s="70" t="n">
        <f aca="false">const*($O502/omega)*K502*(wz*(G502-P502)-wx*I502)</f>
        <v>7.28426490862699</v>
      </c>
      <c r="X502" s="70" t="n">
        <f aca="false">const*($O502/omega)*K502*(wx*(H502-Q502)-wy*(G502-P502))</f>
        <v>6.52317704974022</v>
      </c>
      <c r="Y502" s="70" t="n">
        <f aca="false">R502+V502</f>
        <v>0.531516130026882</v>
      </c>
      <c r="Z502" s="70" t="n">
        <f aca="false">S502+W502</f>
        <v>-3.88064117008964</v>
      </c>
      <c r="AA502" s="70" t="n">
        <f aca="false">T502+X502-32.174</f>
        <v>-12.7911499047471</v>
      </c>
      <c r="AB502" s="0" t="n">
        <f aca="false">IF(($D502-height)*($D503-height)&lt;0,1,0)</f>
        <v>0</v>
      </c>
    </row>
    <row r="503" customFormat="false" ht="12.75" hidden="false" customHeight="false" outlineLevel="0" collapsed="false">
      <c r="A503" s="0" t="n">
        <f aca="false">A502+dt</f>
        <v>4.70999999999994</v>
      </c>
      <c r="B503" s="70" t="n">
        <f aca="false">B502+G502*dt+0.5*Y502*dt*dt</f>
        <v>20.6070268405513</v>
      </c>
      <c r="C503" s="70" t="n">
        <f aca="false">C502+H502*dt+0.5*Z502*dt*dt</f>
        <v>353.099227806002</v>
      </c>
      <c r="D503" s="70" t="n">
        <f aca="false">D502+I502*dt+0.5*AA502*dt*dt</f>
        <v>-127.619499814532</v>
      </c>
      <c r="E503" s="1" t="n">
        <f aca="false">SQRT(B503^2+C503^2)</f>
        <v>353.700034255585</v>
      </c>
      <c r="F503" s="1" t="n">
        <f aca="false">ATAN2(C503,B503)*180/PI()</f>
        <v>3.34001845966845</v>
      </c>
      <c r="G503" s="69" t="n">
        <f aca="false">G502+Y502*dt</f>
        <v>7.51635694285684</v>
      </c>
      <c r="H503" s="69" t="n">
        <f aca="false">H502+Z502*dt</f>
        <v>61.828561995301</v>
      </c>
      <c r="I503" s="69" t="n">
        <f aca="false">I502+AA502*dt</f>
        <v>-71.3863819502185</v>
      </c>
      <c r="J503" s="1" t="n">
        <f aca="false">SQRT(G503^2+H503^2+I503^2)</f>
        <v>94.7379661384057</v>
      </c>
      <c r="K503" s="1" t="n">
        <f aca="false">IF(D503&gt;=hwind,SQRT((G503-vxw)^2+(H503-vyw)^2+I503^2),J503)</f>
        <v>94.7379661384057</v>
      </c>
      <c r="L503" s="1" t="n">
        <f aca="false">J503/1.467</f>
        <v>64.5793906873931</v>
      </c>
      <c r="M503" s="70" t="n">
        <f aca="false">cd0+cdspin*(spin/1000)*EXP(-A503/(tau*146.7/K503))</f>
        <v>0.354630276691546</v>
      </c>
      <c r="N503" s="71" t="n">
        <f aca="false">(romega/K503)*EXP(-A503/(tau*146.7/K503))</f>
        <v>0.246615336194379</v>
      </c>
      <c r="O503" s="71" t="n">
        <f aca="false">cl2_*N503/(cl0+cl1_*N503)</f>
        <v>0.238449797595245</v>
      </c>
      <c r="P503" s="71" t="n">
        <f aca="false">IF(D503&gt;=hwind,vxw,0)</f>
        <v>0</v>
      </c>
      <c r="Q503" s="71" t="n">
        <f aca="false">IF(D503&gt;=hwind,vyw,0)</f>
        <v>0</v>
      </c>
      <c r="R503" s="70" t="n">
        <f aca="false">-const*$M503*$K503*(G503-P503)</f>
        <v>-1.35746378821686</v>
      </c>
      <c r="S503" s="70" t="n">
        <f aca="false">-const*$M503*$K503*(H503-Q503)</f>
        <v>-11.1663182874657</v>
      </c>
      <c r="T503" s="70" t="n">
        <f aca="false">-const*$M503*$K503*I503</f>
        <v>12.8924729368171</v>
      </c>
      <c r="U503" s="72" t="n">
        <f aca="false">omega*EXP(-A503/tau)*30/PI()</f>
        <v>1843.19509856066</v>
      </c>
      <c r="V503" s="70" t="n">
        <f aca="false">const*($O503/omega)*K503*(wy*I503-wz*(H503-Q503))</f>
        <v>1.88321924198481</v>
      </c>
      <c r="W503" s="70" t="n">
        <f aca="false">const*($O503/omega)*K503*(wz*(G503-P503)-wx*I503)</f>
        <v>7.30050048268541</v>
      </c>
      <c r="X503" s="70" t="n">
        <f aca="false">const*($O503/omega)*K503*(wx*(H503-Q503)-wy*(G503-P503))</f>
        <v>6.5213333691501</v>
      </c>
      <c r="Y503" s="70" t="n">
        <f aca="false">R503+V503</f>
        <v>0.525755453767947</v>
      </c>
      <c r="Z503" s="70" t="n">
        <f aca="false">S503+W503</f>
        <v>-3.86581780478031</v>
      </c>
      <c r="AA503" s="70" t="n">
        <f aca="false">T503+X503-32.174</f>
        <v>-12.7601936940328</v>
      </c>
      <c r="AB503" s="0" t="n">
        <f aca="false">IF(($D503-height)*($D504-height)&lt;0,1,0)</f>
        <v>0</v>
      </c>
    </row>
    <row r="504" customFormat="false" ht="12.75" hidden="false" customHeight="false" outlineLevel="0" collapsed="false">
      <c r="A504" s="0" t="n">
        <f aca="false">A503+dt</f>
        <v>4.71999999999994</v>
      </c>
      <c r="B504" s="70" t="n">
        <f aca="false">B503+G503*dt+0.5*Y503*dt*dt</f>
        <v>20.6822166977526</v>
      </c>
      <c r="C504" s="70" t="n">
        <f aca="false">C503+H503*dt+0.5*Z503*dt*dt</f>
        <v>353.717320135065</v>
      </c>
      <c r="D504" s="70" t="n">
        <f aca="false">D503+I503*dt+0.5*AA503*dt*dt</f>
        <v>-128.334001643719</v>
      </c>
      <c r="E504" s="1" t="n">
        <f aca="false">SQRT(B504^2+C504^2)</f>
        <v>354.321459484272</v>
      </c>
      <c r="F504" s="1" t="n">
        <f aca="false">ATAN2(C504,B504)*180/PI()</f>
        <v>3.34633327030774</v>
      </c>
      <c r="G504" s="69" t="n">
        <f aca="false">G503+Y503*dt</f>
        <v>7.52161449739452</v>
      </c>
      <c r="H504" s="69" t="n">
        <f aca="false">H503+Z503*dt</f>
        <v>61.7899038172532</v>
      </c>
      <c r="I504" s="69" t="n">
        <f aca="false">I503+AA503*dt</f>
        <v>-71.5139838871588</v>
      </c>
      <c r="J504" s="1" t="n">
        <f aca="false">SQRT(G504^2+H504^2+I504^2)</f>
        <v>94.8093707911071</v>
      </c>
      <c r="K504" s="1" t="n">
        <f aca="false">IF(D504&gt;=hwind,SQRT((G504-vxw)^2+(H504-vyw)^2+I504^2),J504)</f>
        <v>94.8093707911071</v>
      </c>
      <c r="L504" s="1" t="n">
        <f aca="false">J504/1.467</f>
        <v>64.6280646156149</v>
      </c>
      <c r="M504" s="70" t="n">
        <f aca="false">cd0+cdspin*(spin/1000)*EXP(-A504/(tau*146.7/K504))</f>
        <v>0.354630229561284</v>
      </c>
      <c r="N504" s="71" t="n">
        <f aca="false">(romega/K504)*EXP(-A504/(tau*146.7/K504))</f>
        <v>0.246429384762281</v>
      </c>
      <c r="O504" s="71" t="n">
        <f aca="false">cl2_*N504/(cl0+cl1_*N504)</f>
        <v>0.238359273019817</v>
      </c>
      <c r="P504" s="71" t="n">
        <f aca="false">IF(D504&gt;=hwind,vxw,0)</f>
        <v>0</v>
      </c>
      <c r="Q504" s="71" t="n">
        <f aca="false">IF(D504&gt;=hwind,vyw,0)</f>
        <v>0</v>
      </c>
      <c r="R504" s="70" t="n">
        <f aca="false">-const*$M504*$K504*(G504-P504)</f>
        <v>-1.35943697409685</v>
      </c>
      <c r="S504" s="70" t="n">
        <f aca="false">-const*$M504*$K504*(H504-Q504)</f>
        <v>-11.1677459545633</v>
      </c>
      <c r="T504" s="70" t="n">
        <f aca="false">-const*$M504*$K504*I504</f>
        <v>12.9252508081671</v>
      </c>
      <c r="U504" s="72" t="n">
        <f aca="false">omega*EXP(-A504/tau)*30/PI()</f>
        <v>1843.19325536649</v>
      </c>
      <c r="V504" s="70" t="n">
        <f aca="false">const*($O504/omega)*K504*(wy*I504-wz*(H504-Q504))</f>
        <v>1.87945056695915</v>
      </c>
      <c r="W504" s="70" t="n">
        <f aca="false">const*($O504/omega)*K504*(wz*(G504-P504)-wx*I504)</f>
        <v>7.31671347417343</v>
      </c>
      <c r="X504" s="70" t="n">
        <f aca="false">const*($O504/omega)*K504*(wx*(H504-Q504)-wy*(G504-P504))</f>
        <v>6.51950148931462</v>
      </c>
      <c r="Y504" s="70" t="n">
        <f aca="false">R504+V504</f>
        <v>0.5200135928623</v>
      </c>
      <c r="Z504" s="70" t="n">
        <f aca="false">S504+W504</f>
        <v>-3.85103248038985</v>
      </c>
      <c r="AA504" s="70" t="n">
        <f aca="false">T504+X504-32.174</f>
        <v>-12.7292477025183</v>
      </c>
      <c r="AB504" s="0" t="n">
        <f aca="false">IF(($D504-height)*($D505-height)&lt;0,1,0)</f>
        <v>0</v>
      </c>
    </row>
    <row r="505" customFormat="false" ht="12.75" hidden="false" customHeight="false" outlineLevel="0" collapsed="false">
      <c r="A505" s="0" t="n">
        <f aca="false">A504+dt</f>
        <v>4.72999999999994</v>
      </c>
      <c r="B505" s="70" t="n">
        <f aca="false">B504+G504*dt+0.5*Y504*dt*dt</f>
        <v>20.7574588434062</v>
      </c>
      <c r="C505" s="70" t="n">
        <f aca="false">C504+H504*dt+0.5*Z504*dt*dt</f>
        <v>354.335026621614</v>
      </c>
      <c r="D505" s="70" t="n">
        <f aca="false">D504+I504*dt+0.5*AA504*dt*dt</f>
        <v>-129.049777944976</v>
      </c>
      <c r="E505" s="1" t="n">
        <f aca="false">SQRT(B505^2+C505^2)</f>
        <v>354.942506877628</v>
      </c>
      <c r="F505" s="1" t="n">
        <f aca="false">ATAN2(C505,B505)*180/PI()</f>
        <v>3.3526380377538</v>
      </c>
      <c r="G505" s="69" t="n">
        <f aca="false">G504+Y504*dt</f>
        <v>7.52681463332314</v>
      </c>
      <c r="H505" s="69" t="n">
        <f aca="false">H504+Z504*dt</f>
        <v>61.7513934924493</v>
      </c>
      <c r="I505" s="69" t="n">
        <f aca="false">I504+AA504*dt</f>
        <v>-71.641276364184</v>
      </c>
      <c r="J505" s="1" t="n">
        <f aca="false">SQRT(G505^2+H505^2+I505^2)</f>
        <v>94.8807673655368</v>
      </c>
      <c r="K505" s="1" t="n">
        <f aca="false">IF(D505&gt;=hwind,SQRT((G505-vxw)^2+(H505-vyw)^2+I505^2),J505)</f>
        <v>94.8807673655368</v>
      </c>
      <c r="L505" s="1" t="n">
        <f aca="false">J505/1.467</f>
        <v>64.6767330371757</v>
      </c>
      <c r="M505" s="70" t="n">
        <f aca="false">cd0+cdspin*(spin/1000)*EXP(-A505/(tau*146.7/K505))</f>
        <v>0.354630182380062</v>
      </c>
      <c r="N505" s="71" t="n">
        <f aca="false">(romega/K505)*EXP(-A505/(tau*146.7/K505))</f>
        <v>0.246243733946413</v>
      </c>
      <c r="O505" s="71" t="n">
        <f aca="false">cl2_*N505/(cl0+cl1_*N505)</f>
        <v>0.23826882709734</v>
      </c>
      <c r="P505" s="71" t="n">
        <f aca="false">IF(D505&gt;=hwind,vxw,0)</f>
        <v>0</v>
      </c>
      <c r="Q505" s="71" t="n">
        <f aca="false">IF(D505&gt;=hwind,vyw,0)</f>
        <v>0</v>
      </c>
      <c r="R505" s="70" t="n">
        <f aca="false">-const*$M505*$K505*(G505-P505)</f>
        <v>-1.36140108916201</v>
      </c>
      <c r="S505" s="70" t="n">
        <f aca="false">-const*$M505*$K505*(H505-Q505)</f>
        <v>-11.1691888871157</v>
      </c>
      <c r="T505" s="70" t="n">
        <f aca="false">-const*$M505*$K505*I505</f>
        <v>12.9580063310388</v>
      </c>
      <c r="U505" s="72" t="n">
        <f aca="false">omega*EXP(-A505/tau)*30/PI()</f>
        <v>1843.19141217415</v>
      </c>
      <c r="V505" s="70" t="n">
        <f aca="false">const*($O505/omega)*K505*(wy*I505-wz*(H505-Q505))</f>
        <v>1.87569163177752</v>
      </c>
      <c r="W505" s="70" t="n">
        <f aca="false">const*($O505/omega)*K505*(wz*(G505-P505)-wx*I505)</f>
        <v>7.33290377960888</v>
      </c>
      <c r="X505" s="70" t="n">
        <f aca="false">const*($O505/omega)*K505*(wx*(H505-Q505)-wy*(G505-P505))</f>
        <v>6.51768133757035</v>
      </c>
      <c r="Y505" s="70" t="n">
        <f aca="false">R505+V505</f>
        <v>0.514290542615514</v>
      </c>
      <c r="Z505" s="70" t="n">
        <f aca="false">S505+W505</f>
        <v>-3.83628510750678</v>
      </c>
      <c r="AA505" s="70" t="n">
        <f aca="false">T505+X505-32.174</f>
        <v>-12.6983123313909</v>
      </c>
      <c r="AB505" s="0" t="n">
        <f aca="false">IF(($D505-height)*($D506-height)&lt;0,1,0)</f>
        <v>0</v>
      </c>
    </row>
    <row r="506" customFormat="false" ht="12.75" hidden="false" customHeight="false" outlineLevel="0" collapsed="false">
      <c r="A506" s="0" t="n">
        <f aca="false">A505+dt</f>
        <v>4.73999999999994</v>
      </c>
      <c r="B506" s="70" t="n">
        <f aca="false">B505+G505*dt+0.5*Y505*dt*dt</f>
        <v>20.8327527042665</v>
      </c>
      <c r="C506" s="70" t="n">
        <f aca="false">C505+H505*dt+0.5*Z505*dt*dt</f>
        <v>354.952348742283</v>
      </c>
      <c r="D506" s="70" t="n">
        <f aca="false">D505+I505*dt+0.5*AA505*dt*dt</f>
        <v>-129.766825624234</v>
      </c>
      <c r="E506" s="1" t="n">
        <f aca="false">SQRT(B506^2+C506^2)</f>
        <v>355.563177878278</v>
      </c>
      <c r="F506" s="1" t="n">
        <f aca="false">ATAN2(C506,B506)*180/PI()</f>
        <v>3.35893272865178</v>
      </c>
      <c r="G506" s="69" t="n">
        <f aca="false">G505+Y505*dt</f>
        <v>7.5319575387493</v>
      </c>
      <c r="H506" s="69" t="n">
        <f aca="false">H505+Z505*dt</f>
        <v>61.7130306413743</v>
      </c>
      <c r="I506" s="69" t="n">
        <f aca="false">I505+AA505*dt</f>
        <v>-71.7682594874979</v>
      </c>
      <c r="J506" s="1" t="n">
        <f aca="false">SQRT(G506^2+H506^2+I506^2)</f>
        <v>94.9521542945369</v>
      </c>
      <c r="K506" s="1" t="n">
        <f aca="false">IF(D506&gt;=hwind,SQRT((G506-vxw)^2+(H506-vyw)^2+I506^2),J506)</f>
        <v>94.9521542945369</v>
      </c>
      <c r="L506" s="1" t="n">
        <f aca="false">J506/1.467</f>
        <v>64.7253948838016</v>
      </c>
      <c r="M506" s="70" t="n">
        <f aca="false">cd0+cdspin*(spin/1000)*EXP(-A506/(tau*146.7/K506))</f>
        <v>0.354630135148163</v>
      </c>
      <c r="N506" s="71" t="n">
        <f aca="false">(romega/K506)*EXP(-A506/(tau*146.7/K506))</f>
        <v>0.24605838708368</v>
      </c>
      <c r="O506" s="71" t="n">
        <f aca="false">cl2_*N506/(cl0+cl1_*N506)</f>
        <v>0.238178461708116</v>
      </c>
      <c r="P506" s="71" t="n">
        <f aca="false">IF(D506&gt;=hwind,vxw,0)</f>
        <v>0</v>
      </c>
      <c r="Q506" s="71" t="n">
        <f aca="false">IF(D506&gt;=hwind,vyw,0)</f>
        <v>0</v>
      </c>
      <c r="R506" s="70" t="n">
        <f aca="false">-const*$M506*$K506*(G506-P506)</f>
        <v>-1.36335612127836</v>
      </c>
      <c r="S506" s="70" t="n">
        <f aca="false">-const*$M506*$K506*(H506-Q506)</f>
        <v>-11.1706468942107</v>
      </c>
      <c r="T506" s="70" t="n">
        <f aca="false">-const*$M506*$K506*I506</f>
        <v>12.9907391780148</v>
      </c>
      <c r="U506" s="72" t="n">
        <f aca="false">omega*EXP(-A506/tau)*30/PI()</f>
        <v>1843.18956898366</v>
      </c>
      <c r="V506" s="70" t="n">
        <f aca="false">const*($O506/omega)*K506*(wy*I506-wz*(H506-Q506))</f>
        <v>1.87194241961082</v>
      </c>
      <c r="W506" s="70" t="n">
        <f aca="false">const*($O506/omega)*K506*(wz*(G506-P506)-wx*I506)</f>
        <v>7.34907129627592</v>
      </c>
      <c r="X506" s="70" t="n">
        <f aca="false">const*($O506/omega)*K506*(wx*(H506-Q506)-wy*(G506-P506))</f>
        <v>6.51587284200022</v>
      </c>
      <c r="Y506" s="70" t="n">
        <f aca="false">R506+V506</f>
        <v>0.508586298332455</v>
      </c>
      <c r="Z506" s="70" t="n">
        <f aca="false">S506+W506</f>
        <v>-3.8215755979348</v>
      </c>
      <c r="AA506" s="70" t="n">
        <f aca="false">T506+X506-32.174</f>
        <v>-12.667387979985</v>
      </c>
      <c r="AB506" s="0" t="n">
        <f aca="false">IF(($D506-height)*($D507-height)&lt;0,1,0)</f>
        <v>0</v>
      </c>
    </row>
    <row r="507" customFormat="false" ht="12.75" hidden="false" customHeight="false" outlineLevel="0" collapsed="false">
      <c r="A507" s="0" t="n">
        <f aca="false">A506+dt</f>
        <v>4.74999999999994</v>
      </c>
      <c r="B507" s="70" t="n">
        <f aca="false">B506+G506*dt+0.5*Y506*dt*dt</f>
        <v>20.908097708969</v>
      </c>
      <c r="C507" s="70" t="n">
        <f aca="false">C506+H506*dt+0.5*Z506*dt*dt</f>
        <v>355.569287969917</v>
      </c>
      <c r="D507" s="70" t="n">
        <f aca="false">D506+I506*dt+0.5*AA506*dt*dt</f>
        <v>-130.485141588508</v>
      </c>
      <c r="E507" s="1" t="n">
        <f aca="false">SQRT(B507^2+C507^2)</f>
        <v>356.183473924944</v>
      </c>
      <c r="F507" s="1" t="n">
        <f aca="false">ATAN2(C507,B507)*180/PI()</f>
        <v>3.36521731005106</v>
      </c>
      <c r="G507" s="69" t="n">
        <f aca="false">G506+Y506*dt</f>
        <v>7.53704340173262</v>
      </c>
      <c r="H507" s="69" t="n">
        <f aca="false">H506+Z506*dt</f>
        <v>61.6748148853949</v>
      </c>
      <c r="I507" s="69" t="n">
        <f aca="false">I506+AA506*dt</f>
        <v>-71.8949333672977</v>
      </c>
      <c r="J507" s="1" t="n">
        <f aca="false">SQRT(G507^2+H507^2+I507^2)</f>
        <v>95.0235300242814</v>
      </c>
      <c r="K507" s="1" t="n">
        <f aca="false">IF(D507&gt;=hwind,SQRT((G507-vxw)^2+(H507-vyw)^2+I507^2),J507)</f>
        <v>95.0235300242814</v>
      </c>
      <c r="L507" s="1" t="n">
        <f aca="false">J507/1.467</f>
        <v>64.7740490963064</v>
      </c>
      <c r="M507" s="70" t="n">
        <f aca="false">cd0+cdspin*(spin/1000)*EXP(-A507/(tau*146.7/K507))</f>
        <v>0.354630087865867</v>
      </c>
      <c r="N507" s="71" t="n">
        <f aca="false">(romega/K507)*EXP(-A507/(tau*146.7/K507))</f>
        <v>0.245873347454412</v>
      </c>
      <c r="O507" s="71" t="n">
        <f aca="false">cl2_*N507/(cl0+cl1_*N507)</f>
        <v>0.238088178709787</v>
      </c>
      <c r="P507" s="71" t="n">
        <f aca="false">IF(D507&gt;=hwind,vxw,0)</f>
        <v>0</v>
      </c>
      <c r="Q507" s="71" t="n">
        <f aca="false">IF(D507&gt;=hwind,vyw,0)</f>
        <v>0</v>
      </c>
      <c r="R507" s="70" t="n">
        <f aca="false">-const*$M507*$K507*(G507-P507)</f>
        <v>-1.36530205854192</v>
      </c>
      <c r="S507" s="70" t="n">
        <f aca="false">-const*$M507*$K507*(H507-Q507)</f>
        <v>-11.1721197869</v>
      </c>
      <c r="T507" s="70" t="n">
        <f aca="false">-const*$M507*$K507*I507</f>
        <v>13.0234490228013</v>
      </c>
      <c r="U507" s="72" t="n">
        <f aca="false">omega*EXP(-A507/tau)*30/PI()</f>
        <v>1843.18772579502</v>
      </c>
      <c r="V507" s="70" t="n">
        <f aca="false">const*($O507/omega)*K507*(wy*I507-wz*(H507-Q507))</f>
        <v>1.86820291385307</v>
      </c>
      <c r="W507" s="70" t="n">
        <f aca="false">const*($O507/omega)*K507*(wz*(G507-P507)-wx*I507)</f>
        <v>7.36521592222775</v>
      </c>
      <c r="X507" s="70" t="n">
        <f aca="false">const*($O507/omega)*K507*(wx*(H507-Q507)-wy*(G507-P507))</f>
        <v>6.51407593142494</v>
      </c>
      <c r="Y507" s="70" t="n">
        <f aca="false">R507+V507</f>
        <v>0.502900855311151</v>
      </c>
      <c r="Z507" s="70" t="n">
        <f aca="false">S507+W507</f>
        <v>-3.80690386467229</v>
      </c>
      <c r="AA507" s="70" t="n">
        <f aca="false">T507+X507-32.174</f>
        <v>-12.6364750457738</v>
      </c>
      <c r="AB507" s="0" t="n">
        <f aca="false">IF(($D507-height)*($D508-height)&lt;0,1,0)</f>
        <v>0</v>
      </c>
    </row>
    <row r="508" customFormat="false" ht="12.75" hidden="false" customHeight="false" outlineLevel="0" collapsed="false">
      <c r="A508" s="0" t="n">
        <f aca="false">A507+dt</f>
        <v>4.75999999999994</v>
      </c>
      <c r="B508" s="70" t="n">
        <f aca="false">B507+G507*dt+0.5*Y507*dt*dt</f>
        <v>20.983493288029</v>
      </c>
      <c r="C508" s="70" t="n">
        <f aca="false">C507+H507*dt+0.5*Z507*dt*dt</f>
        <v>356.185845773577</v>
      </c>
      <c r="D508" s="70" t="n">
        <f aca="false">D507+I507*dt+0.5*AA507*dt*dt</f>
        <v>-131.204722745934</v>
      </c>
      <c r="E508" s="1" t="n">
        <f aca="false">SQRT(B508^2+C508^2)</f>
        <v>356.803396452454</v>
      </c>
      <c r="F508" s="1" t="n">
        <f aca="false">ATAN2(C508,B508)*180/PI()</f>
        <v>3.37149174940198</v>
      </c>
      <c r="G508" s="69" t="n">
        <f aca="false">G507+Y507*dt</f>
        <v>7.54207241028574</v>
      </c>
      <c r="H508" s="69" t="n">
        <f aca="false">H507+Z507*dt</f>
        <v>61.6367458467482</v>
      </c>
      <c r="I508" s="69" t="n">
        <f aca="false">I507+AA507*dt</f>
        <v>-72.0212981177555</v>
      </c>
      <c r="J508" s="1" t="n">
        <f aca="false">SQRT(G508^2+H508^2+I508^2)</f>
        <v>95.0948930142162</v>
      </c>
      <c r="K508" s="1" t="n">
        <f aca="false">IF(D508&gt;=hwind,SQRT((G508-vxw)^2+(H508-vyw)^2+I508^2),J508)</f>
        <v>95.0948930142162</v>
      </c>
      <c r="L508" s="1" t="n">
        <f aca="false">J508/1.467</f>
        <v>64.822694624551</v>
      </c>
      <c r="M508" s="70" t="n">
        <f aca="false">cd0+cdspin*(spin/1000)*EXP(-A508/(tau*146.7/K508))</f>
        <v>0.354630040533458</v>
      </c>
      <c r="N508" s="71" t="n">
        <f aca="false">(romega/K508)*EXP(-A508/(tau*146.7/K508))</f>
        <v>0.245688618282914</v>
      </c>
      <c r="O508" s="71" t="n">
        <f aca="false">cl2_*N508/(cl0+cl1_*N508)</f>
        <v>0.23799797993749</v>
      </c>
      <c r="P508" s="71" t="n">
        <f aca="false">IF(D508&gt;=hwind,vxw,0)</f>
        <v>0</v>
      </c>
      <c r="Q508" s="71" t="n">
        <f aca="false">IF(D508&gt;=hwind,vyw,0)</f>
        <v>0</v>
      </c>
      <c r="R508" s="70" t="n">
        <f aca="false">-const*$M508*$K508*(G508-P508)</f>
        <v>-1.36723888928007</v>
      </c>
      <c r="S508" s="70" t="n">
        <f aca="false">-const*$M508*$K508*(H508-Q508)</f>
        <v>-11.1736073781812</v>
      </c>
      <c r="T508" s="70" t="n">
        <f aca="false">-const*$M508*$K508*I508</f>
        <v>13.0561355402445</v>
      </c>
      <c r="U508" s="72" t="n">
        <f aca="false">omega*EXP(-A508/tau)*30/PI()</f>
        <v>1843.18588260821</v>
      </c>
      <c r="V508" s="70" t="n">
        <f aca="false">const*($O508/omega)*K508*(wy*I508-wz*(H508-Q508))</f>
        <v>1.86447309811686</v>
      </c>
      <c r="W508" s="70" t="n">
        <f aca="false">const*($O508/omega)*K508*(wz*(G508-P508)-wx*I508)</f>
        <v>7.38133755628925</v>
      </c>
      <c r="X508" s="70" t="n">
        <f aca="false">const*($O508/omega)*K508*(wx*(H508-Q508)-wy*(G508-P508))</f>
        <v>6.5122905353945</v>
      </c>
      <c r="Y508" s="70" t="n">
        <f aca="false">R508+V508</f>
        <v>0.497234208836795</v>
      </c>
      <c r="Z508" s="70" t="n">
        <f aca="false">S508+W508</f>
        <v>-3.792269821892</v>
      </c>
      <c r="AA508" s="70" t="n">
        <f aca="false">T508+X508-32.174</f>
        <v>-12.605573924361</v>
      </c>
      <c r="AB508" s="0" t="n">
        <f aca="false">IF(($D508-height)*($D509-height)&lt;0,1,0)</f>
        <v>0</v>
      </c>
    </row>
    <row r="509" customFormat="false" ht="12.75" hidden="false" customHeight="false" outlineLevel="0" collapsed="false">
      <c r="A509" s="0" t="n">
        <f aca="false">A508+dt</f>
        <v>4.76999999999994</v>
      </c>
      <c r="B509" s="70" t="n">
        <f aca="false">B508+G508*dt+0.5*Y508*dt*dt</f>
        <v>21.0589388738423</v>
      </c>
      <c r="C509" s="70" t="n">
        <f aca="false">C508+H508*dt+0.5*Z508*dt*dt</f>
        <v>356.802023618554</v>
      </c>
      <c r="D509" s="70" t="n">
        <f aca="false">D508+I508*dt+0.5*AA508*dt*dt</f>
        <v>-131.925566005807</v>
      </c>
      <c r="E509" s="1" t="n">
        <f aca="false">SQRT(B509^2+C509^2)</f>
        <v>357.422946891756</v>
      </c>
      <c r="F509" s="1" t="n">
        <f aca="false">ATAN2(C509,B509)*180/PI()</f>
        <v>3.37775601455262</v>
      </c>
      <c r="G509" s="69" t="n">
        <f aca="false">G508+Y508*dt</f>
        <v>7.5470447523741</v>
      </c>
      <c r="H509" s="69" t="n">
        <f aca="false">H508+Z508*dt</f>
        <v>61.5988231485293</v>
      </c>
      <c r="I509" s="69" t="n">
        <f aca="false">I508+AA508*dt</f>
        <v>-72.1473538569991</v>
      </c>
      <c r="J509" s="1" t="n">
        <f aca="false">SQRT(G509^2+H509^2+I509^2)</f>
        <v>95.1662417370002</v>
      </c>
      <c r="K509" s="1" t="n">
        <f aca="false">IF(D509&gt;=hwind,SQRT((G509-vxw)^2+(H509-vyw)^2+I509^2),J509)</f>
        <v>95.1662417370002</v>
      </c>
      <c r="L509" s="1" t="n">
        <f aca="false">J509/1.467</f>
        <v>64.871330427403</v>
      </c>
      <c r="M509" s="70" t="n">
        <f aca="false">cd0+cdspin*(spin/1000)*EXP(-A509/(tau*146.7/K509))</f>
        <v>0.354629993151215</v>
      </c>
      <c r="N509" s="71" t="n">
        <f aca="false">(romega/K509)*EXP(-A509/(tau*146.7/K509))</f>
        <v>0.245504202738009</v>
      </c>
      <c r="O509" s="71" t="n">
        <f aca="false">cl2_*N509/(cl0+cl1_*N509)</f>
        <v>0.237907867204014</v>
      </c>
      <c r="P509" s="71" t="n">
        <f aca="false">IF(D509&gt;=hwind,vxw,0)</f>
        <v>0</v>
      </c>
      <c r="Q509" s="71" t="n">
        <f aca="false">IF(D509&gt;=hwind,vyw,0)</f>
        <v>0</v>
      </c>
      <c r="R509" s="70" t="n">
        <f aca="false">-const*$M509*$K509*(G509-P509)</f>
        <v>-1.36916660205296</v>
      </c>
      <c r="S509" s="70" t="n">
        <f aca="false">-const*$M509*$K509*(H509-Q509)</f>
        <v>-11.1751094829804</v>
      </c>
      <c r="T509" s="70" t="n">
        <f aca="false">-const*$M509*$K509*I509</f>
        <v>13.0887984063465</v>
      </c>
      <c r="U509" s="72" t="n">
        <f aca="false">omega*EXP(-A509/tau)*30/PI()</f>
        <v>1843.18403942325</v>
      </c>
      <c r="V509" s="70" t="n">
        <f aca="false">const*($O509/omega)*K509*(wy*I509-wz*(H509-Q509))</f>
        <v>1.86075295622879</v>
      </c>
      <c r="W509" s="70" t="n">
        <f aca="false">const*($O509/omega)*K509*(wz*(G509-P509)-wx*I509)</f>
        <v>7.39743609805945</v>
      </c>
      <c r="X509" s="70" t="n">
        <f aca="false">const*($O509/omega)*K509*(wx*(H509-Q509)-wy*(G509-P509))</f>
        <v>6.51051658417981</v>
      </c>
      <c r="Y509" s="70" t="n">
        <f aca="false">R509+V509</f>
        <v>0.491586354175827</v>
      </c>
      <c r="Z509" s="70" t="n">
        <f aca="false">S509+W509</f>
        <v>-3.77767338492092</v>
      </c>
      <c r="AA509" s="70" t="n">
        <f aca="false">T509+X509-32.174</f>
        <v>-12.5746850094737</v>
      </c>
      <c r="AB509" s="0" t="n">
        <f aca="false">IF(($D509-height)*($D510-height)&lt;0,1,0)</f>
        <v>0</v>
      </c>
    </row>
    <row r="510" customFormat="false" ht="12.75" hidden="false" customHeight="false" outlineLevel="0" collapsed="false">
      <c r="A510" s="0" t="n">
        <f aca="false">A509+dt</f>
        <v>4.77999999999994</v>
      </c>
      <c r="B510" s="70" t="n">
        <f aca="false">B509+G509*dt+0.5*Y509*dt*dt</f>
        <v>21.1344339006838</v>
      </c>
      <c r="C510" s="70" t="n">
        <f aca="false">C509+H509*dt+0.5*Z509*dt*dt</f>
        <v>357.41782296637</v>
      </c>
      <c r="D510" s="70" t="n">
        <f aca="false">D509+I509*dt+0.5*AA509*dt*dt</f>
        <v>-132.647668278628</v>
      </c>
      <c r="E510" s="1" t="n">
        <f aca="false">SQRT(B510^2+C510^2)</f>
        <v>358.042126669923</v>
      </c>
      <c r="F510" s="1" t="n">
        <f aca="false">ATAN2(C510,B510)*180/PI()</f>
        <v>3.38401007374561</v>
      </c>
      <c r="G510" s="69" t="n">
        <f aca="false">G509+Y509*dt</f>
        <v>7.55196061591586</v>
      </c>
      <c r="H510" s="69" t="n">
        <f aca="false">H509+Z509*dt</f>
        <v>61.5610464146801</v>
      </c>
      <c r="I510" s="69" t="n">
        <f aca="false">I509+AA509*dt</f>
        <v>-72.2731007070938</v>
      </c>
      <c r="J510" s="1" t="n">
        <f aca="false">SQRT(G510^2+H510^2+I510^2)</f>
        <v>95.2375746784454</v>
      </c>
      <c r="K510" s="1" t="n">
        <f aca="false">IF(D510&gt;=hwind,SQRT((G510-vxw)^2+(H510-vyw)^2+I510^2),J510)</f>
        <v>95.2375746784454</v>
      </c>
      <c r="L510" s="1" t="n">
        <f aca="false">J510/1.467</f>
        <v>64.9199554726962</v>
      </c>
      <c r="M510" s="70" t="n">
        <f aca="false">cd0+cdspin*(spin/1000)*EXP(-A510/(tau*146.7/K510))</f>
        <v>0.354629945719421</v>
      </c>
      <c r="N510" s="71" t="n">
        <f aca="false">(romega/K510)*EXP(-A510/(tau*146.7/K510))</f>
        <v>0.245320103933583</v>
      </c>
      <c r="O510" s="71" t="n">
        <f aca="false">cl2_*N510/(cl0+cl1_*N510)</f>
        <v>0.237817842299958</v>
      </c>
      <c r="P510" s="71" t="n">
        <f aca="false">IF(D510&gt;=hwind,vxw,0)</f>
        <v>0</v>
      </c>
      <c r="Q510" s="71" t="n">
        <f aca="false">IF(D510&gt;=hwind,vyw,0)</f>
        <v>0</v>
      </c>
      <c r="R510" s="70" t="n">
        <f aca="false">-const*$M510*$K510*(G510-P510)</f>
        <v>-1.37108518565481</v>
      </c>
      <c r="S510" s="70" t="n">
        <f aca="false">-const*$M510*$K510*(H510-Q510)</f>
        <v>-11.1766259181345</v>
      </c>
      <c r="T510" s="70" t="n">
        <f aca="false">-const*$M510*$K510*I510</f>
        <v>13.1214372982819</v>
      </c>
      <c r="U510" s="72" t="n">
        <f aca="false">omega*EXP(-A510/tau)*30/PI()</f>
        <v>1843.18219624013</v>
      </c>
      <c r="V510" s="70" t="n">
        <f aca="false">const*($O510/omega)*K510*(wy*I510-wz*(H510-Q510))</f>
        <v>1.85704247222493</v>
      </c>
      <c r="W510" s="70" t="n">
        <f aca="false">const*($O510/omega)*K510*(wz*(G510-P510)-wx*I510)</f>
        <v>7.41351144791403</v>
      </c>
      <c r="X510" s="70" t="n">
        <f aca="false">const*($O510/omega)*K510*(wx*(H510-Q510)-wy*(G510-P510))</f>
        <v>6.5087540087643</v>
      </c>
      <c r="Y510" s="70" t="n">
        <f aca="false">R510+V510</f>
        <v>0.485957286570126</v>
      </c>
      <c r="Z510" s="70" t="n">
        <f aca="false">S510+W510</f>
        <v>-3.76311447022043</v>
      </c>
      <c r="AA510" s="70" t="n">
        <f aca="false">T510+X510-32.174</f>
        <v>-12.5438086929538</v>
      </c>
      <c r="AB510" s="0" t="n">
        <f aca="false">IF(($D510-height)*($D511-height)&lt;0,1,0)</f>
        <v>0</v>
      </c>
    </row>
    <row r="511" customFormat="false" ht="12.75" hidden="false" customHeight="false" outlineLevel="0" collapsed="false">
      <c r="A511" s="0" t="n">
        <f aca="false">A510+dt</f>
        <v>4.78999999999994</v>
      </c>
      <c r="B511" s="70" t="n">
        <f aca="false">B510+G510*dt+0.5*Y510*dt*dt</f>
        <v>21.2099778047073</v>
      </c>
      <c r="C511" s="70" t="n">
        <f aca="false">C510+H510*dt+0.5*Z510*dt*dt</f>
        <v>358.033245274793</v>
      </c>
      <c r="D511" s="70" t="n">
        <f aca="false">D510+I510*dt+0.5*AA510*dt*dt</f>
        <v>-133.371026476133</v>
      </c>
      <c r="E511" s="1" t="n">
        <f aca="false">SQRT(B511^2+C511^2)</f>
        <v>358.660937210168</v>
      </c>
      <c r="F511" s="1" t="n">
        <f aca="false">ATAN2(C511,B511)*180/PI()</f>
        <v>3.39025389561492</v>
      </c>
      <c r="G511" s="69" t="n">
        <f aca="false">G510+Y510*dt</f>
        <v>7.55682018878156</v>
      </c>
      <c r="H511" s="69" t="n">
        <f aca="false">H510+Z510*dt</f>
        <v>61.5234152699779</v>
      </c>
      <c r="I511" s="69" t="n">
        <f aca="false">I510+AA510*dt</f>
        <v>-72.3985387940234</v>
      </c>
      <c r="J511" s="1" t="n">
        <f aca="false">SQRT(G511^2+H511^2+I511^2)</f>
        <v>95.3088903374571</v>
      </c>
      <c r="K511" s="1" t="n">
        <f aca="false">IF(D511&gt;=hwind,SQRT((G511-vxw)^2+(H511-vyw)^2+I511^2),J511)</f>
        <v>95.3088903374571</v>
      </c>
      <c r="L511" s="1" t="n">
        <f aca="false">J511/1.467</f>
        <v>64.9685687371896</v>
      </c>
      <c r="M511" s="70" t="n">
        <f aca="false">cd0+cdspin*(spin/1000)*EXP(-A511/(tau*146.7/K511))</f>
        <v>0.354629898238356</v>
      </c>
      <c r="N511" s="71" t="n">
        <f aca="false">(romega/K511)*EXP(-A511/(tau*146.7/K511))</f>
        <v>0.24513632492913</v>
      </c>
      <c r="O511" s="71" t="n">
        <f aca="false">cl2_*N511/(cl0+cl1_*N511)</f>
        <v>0.237727906993885</v>
      </c>
      <c r="P511" s="71" t="n">
        <f aca="false">IF(D511&gt;=hwind,vxw,0)</f>
        <v>0</v>
      </c>
      <c r="Q511" s="71" t="n">
        <f aca="false">IF(D511&gt;=hwind,vyw,0)</f>
        <v>0</v>
      </c>
      <c r="R511" s="70" t="n">
        <f aca="false">-const*$M511*$K511*(G511-P511)</f>
        <v>-1.37299462911515</v>
      </c>
      <c r="S511" s="70" t="n">
        <f aca="false">-const*$M511*$K511*(H511-Q511)</f>
        <v>-11.1781565023741</v>
      </c>
      <c r="T511" s="70" t="n">
        <f aca="false">-const*$M511*$K511*I511</f>
        <v>13.1540518944128</v>
      </c>
      <c r="U511" s="72" t="n">
        <f aca="false">omega*EXP(-A511/tau)*30/PI()</f>
        <v>1843.18035305886</v>
      </c>
      <c r="V511" s="70" t="n">
        <f aca="false">const*($O511/omega)*K511*(wy*I511-wz*(H511-Q511))</f>
        <v>1.85334163034646</v>
      </c>
      <c r="W511" s="70" t="n">
        <f aca="false">const*($O511/omega)*K511*(wz*(G511-P511)-wx*I511)</f>
        <v>7.42956350700753</v>
      </c>
      <c r="X511" s="70" t="n">
        <f aca="false">const*($O511/omega)*K511*(wx*(H511-Q511)-wy*(G511-P511))</f>
        <v>6.50700274083569</v>
      </c>
      <c r="Y511" s="70" t="n">
        <f aca="false">R511+V511</f>
        <v>0.480347001231306</v>
      </c>
      <c r="Z511" s="70" t="n">
        <f aca="false">S511+W511</f>
        <v>-3.7485929953666</v>
      </c>
      <c r="AA511" s="70" t="n">
        <f aca="false">T511+X511-32.174</f>
        <v>-12.5129453647515</v>
      </c>
      <c r="AB511" s="0" t="n">
        <f aca="false">IF(($D511-height)*($D512-height)&lt;0,1,0)</f>
        <v>0</v>
      </c>
    </row>
    <row r="512" customFormat="false" ht="12.75" hidden="false" customHeight="false" outlineLevel="0" collapsed="false">
      <c r="A512" s="0" t="n">
        <f aca="false">A511+dt</f>
        <v>4.79999999999994</v>
      </c>
      <c r="B512" s="70" t="n">
        <f aca="false">B511+G511*dt+0.5*Y511*dt*dt</f>
        <v>21.2855700239452</v>
      </c>
      <c r="C512" s="70" t="n">
        <f aca="false">C511+H511*dt+0.5*Z511*dt*dt</f>
        <v>358.648291997843</v>
      </c>
      <c r="D512" s="70" t="n">
        <f aca="false">D511+I511*dt+0.5*AA511*dt*dt</f>
        <v>-134.095637511342</v>
      </c>
      <c r="E512" s="1" t="n">
        <f aca="false">SQRT(B512^2+C512^2)</f>
        <v>359.27937993185</v>
      </c>
      <c r="F512" s="1" t="n">
        <f aca="false">ATAN2(C512,B512)*180/PI()</f>
        <v>3.39648744918283</v>
      </c>
      <c r="G512" s="69" t="n">
        <f aca="false">G511+Y511*dt</f>
        <v>7.56162365879388</v>
      </c>
      <c r="H512" s="69" t="n">
        <f aca="false">H511+Z511*dt</f>
        <v>61.4859293400242</v>
      </c>
      <c r="I512" s="69" t="n">
        <f aca="false">I511+AA511*dt</f>
        <v>-72.5236682476709</v>
      </c>
      <c r="J512" s="1" t="n">
        <f aca="false">SQRT(G512^2+H512^2+I512^2)</f>
        <v>95.3801872259742</v>
      </c>
      <c r="K512" s="1" t="n">
        <f aca="false">IF(D512&gt;=hwind,SQRT((G512-vxw)^2+(H512-vyw)^2+I512^2),J512)</f>
        <v>95.3801872259742</v>
      </c>
      <c r="L512" s="1" t="n">
        <f aca="false">J512/1.467</f>
        <v>65.0171692065264</v>
      </c>
      <c r="M512" s="70" t="n">
        <f aca="false">cd0+cdspin*(spin/1000)*EXP(-A512/(tau*146.7/K512))</f>
        <v>0.354629850708303</v>
      </c>
      <c r="N512" s="71" t="n">
        <f aca="false">(romega/K512)*EXP(-A512/(tau*146.7/K512))</f>
        <v>0.244952868730287</v>
      </c>
      <c r="O512" s="71" t="n">
        <f aca="false">cl2_*N512/(cl0+cl1_*N512)</f>
        <v>0.237638063032484</v>
      </c>
      <c r="P512" s="71" t="n">
        <f aca="false">IF(D512&gt;=hwind,vxw,0)</f>
        <v>0</v>
      </c>
      <c r="Q512" s="71" t="n">
        <f aca="false">IF(D512&gt;=hwind,vyw,0)</f>
        <v>0</v>
      </c>
      <c r="R512" s="70" t="n">
        <f aca="false">-const*$M512*$K512*(G512-P512)</f>
        <v>-1.37489492170008</v>
      </c>
      <c r="S512" s="70" t="n">
        <f aca="false">-const*$M512*$K512*(H512-Q512)</f>
        <v>-11.1797010563064</v>
      </c>
      <c r="T512" s="70" t="n">
        <f aca="false">-const*$M512*$K512*I512</f>
        <v>13.1866418743046</v>
      </c>
      <c r="U512" s="72" t="n">
        <f aca="false">omega*EXP(-A512/tau)*30/PI()</f>
        <v>1843.17850987943</v>
      </c>
      <c r="V512" s="70" t="n">
        <f aca="false">const*($O512/omega)*K512*(wy*I512-wz*(H512-Q512))</f>
        <v>1.84965041503518</v>
      </c>
      <c r="W512" s="70" t="n">
        <f aca="false">const*($O512/omega)*K512*(wz*(G512-P512)-wx*I512)</f>
        <v>7.44559217727563</v>
      </c>
      <c r="X512" s="70" t="n">
        <f aca="false">const*($O512/omega)*K512*(wx*(H512-Q512)-wy*(G512-P512))</f>
        <v>6.50526271277771</v>
      </c>
      <c r="Y512" s="70" t="n">
        <f aca="false">R512+V512</f>
        <v>0.474755493335104</v>
      </c>
      <c r="Z512" s="70" t="n">
        <f aca="false">S512+W512</f>
        <v>-3.73410887903074</v>
      </c>
      <c r="AA512" s="70" t="n">
        <f aca="false">T512+X512-32.174</f>
        <v>-12.4820954129176</v>
      </c>
      <c r="AB512" s="0" t="n">
        <f aca="false">IF(($D512-height)*($D513-height)&lt;0,1,0)</f>
        <v>0</v>
      </c>
    </row>
    <row r="513" customFormat="false" ht="12.75" hidden="false" customHeight="false" outlineLevel="0" collapsed="false">
      <c r="A513" s="0" t="n">
        <f aca="false">A512+dt</f>
        <v>4.80999999999994</v>
      </c>
      <c r="B513" s="70" t="n">
        <f aca="false">B512+G512*dt+0.5*Y512*dt*dt</f>
        <v>21.3612099983078</v>
      </c>
      <c r="C513" s="70" t="n">
        <f aca="false">C512+H512*dt+0.5*Z512*dt*dt</f>
        <v>359.262964585799</v>
      </c>
      <c r="D513" s="70" t="n">
        <f aca="false">D512+I512*dt+0.5*AA512*dt*dt</f>
        <v>-134.821498298589</v>
      </c>
      <c r="E513" s="1" t="n">
        <f aca="false">SQRT(B513^2+C513^2)</f>
        <v>359.897456250484</v>
      </c>
      <c r="F513" s="1" t="n">
        <f aca="false">ATAN2(C513,B513)*180/PI()</f>
        <v>3.40271070385677</v>
      </c>
      <c r="G513" s="69" t="n">
        <f aca="false">G512+Y512*dt</f>
        <v>7.56637121372723</v>
      </c>
      <c r="H513" s="69" t="n">
        <f aca="false">H512+Z512*dt</f>
        <v>61.4485882512339</v>
      </c>
      <c r="I513" s="69" t="n">
        <f aca="false">I512+AA512*dt</f>
        <v>-72.6484892018001</v>
      </c>
      <c r="J513" s="1" t="n">
        <f aca="false">SQRT(G513^2+H513^2+I513^2)</f>
        <v>95.4514638689091</v>
      </c>
      <c r="K513" s="1" t="n">
        <f aca="false">IF(D513&gt;=hwind,SQRT((G513-vxw)^2+(H513-vyw)^2+I513^2),J513)</f>
        <v>95.4514638689091</v>
      </c>
      <c r="L513" s="1" t="n">
        <f aca="false">J513/1.467</f>
        <v>65.0657558751937</v>
      </c>
      <c r="M513" s="70" t="n">
        <f aca="false">cd0+cdspin*(spin/1000)*EXP(-A513/(tau*146.7/K513))</f>
        <v>0.354629803129542</v>
      </c>
      <c r="N513" s="71" t="n">
        <f aca="false">(romega/K513)*EXP(-A513/(tau*146.7/K513))</f>
        <v>0.244769738289372</v>
      </c>
      <c r="O513" s="71" t="n">
        <f aca="false">cl2_*N513/(cl0+cl1_*N513)</f>
        <v>0.23754831214072</v>
      </c>
      <c r="P513" s="71" t="n">
        <f aca="false">IF(D513&gt;=hwind,vxw,0)</f>
        <v>0</v>
      </c>
      <c r="Q513" s="71" t="n">
        <f aca="false">IF(D513&gt;=hwind,vyw,0)</f>
        <v>0</v>
      </c>
      <c r="R513" s="70" t="n">
        <f aca="false">-const*$M513*$K513*(G513-P513)</f>
        <v>-1.37678605291339</v>
      </c>
      <c r="S513" s="70" t="n">
        <f aca="false">-const*$M513*$K513*(H513-Q513)</f>
        <v>-11.1812594023974</v>
      </c>
      <c r="T513" s="70" t="n">
        <f aca="false">-const*$M513*$K513*I513</f>
        <v>13.2192069187412</v>
      </c>
      <c r="U513" s="72" t="n">
        <f aca="false">omega*EXP(-A513/tau)*30/PI()</f>
        <v>1843.17666670184</v>
      </c>
      <c r="V513" s="70" t="n">
        <f aca="false">const*($O513/omega)*K513*(wy*I513-wz*(H513-Q513))</f>
        <v>1.84596881092926</v>
      </c>
      <c r="W513" s="70" t="n">
        <f aca="false">const*($O513/omega)*K513*(wz*(G513-P513)-wx*I513)</f>
        <v>7.46159736143724</v>
      </c>
      <c r="X513" s="70" t="n">
        <f aca="false">const*($O513/omega)*K513*(wx*(H513-Q513)-wy*(G513-P513))</f>
        <v>6.50353385766207</v>
      </c>
      <c r="Y513" s="70" t="n">
        <f aca="false">R513+V513</f>
        <v>0.469182758015872</v>
      </c>
      <c r="Z513" s="70" t="n">
        <f aca="false">S513+W513</f>
        <v>-3.71966204096015</v>
      </c>
      <c r="AA513" s="70" t="n">
        <f aca="false">T513+X513-32.174</f>
        <v>-12.4512592235967</v>
      </c>
      <c r="AB513" s="0" t="n">
        <f aca="false">IF(($D513-height)*($D514-height)&lt;0,1,0)</f>
        <v>0</v>
      </c>
    </row>
    <row r="514" customFormat="false" ht="12.75" hidden="false" customHeight="false" outlineLevel="0" collapsed="false">
      <c r="A514" s="0" t="n">
        <f aca="false">A513+dt</f>
        <v>4.81999999999994</v>
      </c>
      <c r="B514" s="70" t="n">
        <f aca="false">B513+G513*dt+0.5*Y513*dt*dt</f>
        <v>21.4368971695829</v>
      </c>
      <c r="C514" s="70" t="n">
        <f aca="false">C513+H513*dt+0.5*Z513*dt*dt</f>
        <v>359.87726448521</v>
      </c>
      <c r="D514" s="70" t="n">
        <f aca="false">D513+I513*dt+0.5*AA513*dt*dt</f>
        <v>-135.548605753568</v>
      </c>
      <c r="E514" s="1" t="n">
        <f aca="false">SQRT(B514^2+C514^2)</f>
        <v>360.515167577755</v>
      </c>
      <c r="F514" s="1" t="n">
        <f aca="false">ATAN2(C514,B514)*180/PI()</f>
        <v>3.40892362942632</v>
      </c>
      <c r="G514" s="69" t="n">
        <f aca="false">G513+Y513*dt</f>
        <v>7.57106304130739</v>
      </c>
      <c r="H514" s="69" t="n">
        <f aca="false">H513+Z513*dt</f>
        <v>61.4113916308243</v>
      </c>
      <c r="I514" s="69" t="n">
        <f aca="false">I513+AA513*dt</f>
        <v>-72.773001794036</v>
      </c>
      <c r="J514" s="1" t="n">
        <f aca="false">SQRT(G514^2+H514^2+I514^2)</f>
        <v>95.5227188040871</v>
      </c>
      <c r="K514" s="1" t="n">
        <f aca="false">IF(D514&gt;=hwind,SQRT((G514-vxw)^2+(H514-vyw)^2+I514^2),J514)</f>
        <v>95.5227188040871</v>
      </c>
      <c r="L514" s="1" t="n">
        <f aca="false">J514/1.467</f>
        <v>65.1143277464806</v>
      </c>
      <c r="M514" s="70" t="n">
        <f aca="false">cd0+cdspin*(spin/1000)*EXP(-A514/(tau*146.7/K514))</f>
        <v>0.354629755502354</v>
      </c>
      <c r="N514" s="71" t="n">
        <f aca="false">(romega/K514)*EXP(-A514/(tau*146.7/K514))</f>
        <v>0.244586936505916</v>
      </c>
      <c r="O514" s="71" t="n">
        <f aca="false">cl2_*N514/(cl0+cl1_*N514)</f>
        <v>0.237458656021998</v>
      </c>
      <c r="P514" s="71" t="n">
        <f aca="false">IF(D514&gt;=hwind,vxw,0)</f>
        <v>0</v>
      </c>
      <c r="Q514" s="71" t="n">
        <f aca="false">IF(D514&gt;=hwind,vyw,0)</f>
        <v>0</v>
      </c>
      <c r="R514" s="70" t="n">
        <f aca="false">-const*$M514*$K514*(G514-P514)</f>
        <v>-1.37866801249773</v>
      </c>
      <c r="S514" s="70" t="n">
        <f aca="false">-const*$M514*$K514*(H514-Q514)</f>
        <v>-11.1828313649556</v>
      </c>
      <c r="T514" s="70" t="n">
        <f aca="false">-const*$M514*$K514*I514</f>
        <v>13.2517467097397</v>
      </c>
      <c r="U514" s="72" t="n">
        <f aca="false">omega*EXP(-A514/tau)*30/PI()</f>
        <v>1843.17482352609</v>
      </c>
      <c r="V514" s="70" t="n">
        <f aca="false">const*($O514/omega)*K514*(wy*I514-wz*(H514-Q514))</f>
        <v>1.8422968028589</v>
      </c>
      <c r="W514" s="70" t="n">
        <f aca="false">const*($O514/omega)*K514*(wz*(G514-P514)-wx*I514)</f>
        <v>7.47757896299651</v>
      </c>
      <c r="X514" s="70" t="n">
        <f aca="false">const*($O514/omega)*K514*(wx*(H514-Q514)-wy*(G514-P514))</f>
        <v>6.50181610924028</v>
      </c>
      <c r="Y514" s="70" t="n">
        <f aca="false">R514+V514</f>
        <v>0.463628790361169</v>
      </c>
      <c r="Z514" s="70" t="n">
        <f aca="false">S514+W514</f>
        <v>-3.70525240195905</v>
      </c>
      <c r="AA514" s="70" t="n">
        <f aca="false">T514+X514-32.174</f>
        <v>-12.42043718102</v>
      </c>
      <c r="AB514" s="0" t="n">
        <f aca="false">IF(($D514-height)*($D515-height)&lt;0,1,0)</f>
        <v>0</v>
      </c>
    </row>
    <row r="515" customFormat="false" ht="12.75" hidden="false" customHeight="false" outlineLevel="0" collapsed="false">
      <c r="A515" s="0" t="n">
        <f aca="false">A514+dt</f>
        <v>4.82999999999994</v>
      </c>
      <c r="B515" s="70" t="n">
        <f aca="false">B514+G514*dt+0.5*Y514*dt*dt</f>
        <v>21.5126309814355</v>
      </c>
      <c r="C515" s="70" t="n">
        <f aca="false">C514+H514*dt+0.5*Z514*dt*dt</f>
        <v>360.491193138898</v>
      </c>
      <c r="D515" s="70" t="n">
        <f aca="false">D514+I514*dt+0.5*AA514*dt*dt</f>
        <v>-136.276956793368</v>
      </c>
      <c r="E515" s="1" t="n">
        <f aca="false">SQRT(B515^2+C515^2)</f>
        <v>361.132515321522</v>
      </c>
      <c r="F515" s="1" t="n">
        <f aca="false">ATAN2(C515,B515)*180/PI()</f>
        <v>3.41512619606022</v>
      </c>
      <c r="G515" s="69" t="n">
        <f aca="false">G514+Y514*dt</f>
        <v>7.575699329211</v>
      </c>
      <c r="H515" s="69" t="n">
        <f aca="false">H514+Z514*dt</f>
        <v>61.3743391068047</v>
      </c>
      <c r="I515" s="69" t="n">
        <f aca="false">I514+AA514*dt</f>
        <v>-72.8972061658462</v>
      </c>
      <c r="J515" s="1" t="n">
        <f aca="false">SQRT(G515^2+H515^2+I515^2)</f>
        <v>95.5939505821867</v>
      </c>
      <c r="K515" s="1" t="n">
        <f aca="false">IF(D515&gt;=hwind,SQRT((G515-vxw)^2+(H515-vyw)^2+I515^2),J515)</f>
        <v>95.5939505821867</v>
      </c>
      <c r="L515" s="1" t="n">
        <f aca="false">J515/1.467</f>
        <v>65.1628838324381</v>
      </c>
      <c r="M515" s="70" t="n">
        <f aca="false">cd0+cdspin*(spin/1000)*EXP(-A515/(tau*146.7/K515))</f>
        <v>0.35462970782702</v>
      </c>
      <c r="N515" s="71" t="n">
        <f aca="false">(romega/K515)*EXP(-A515/(tau*146.7/K515))</f>
        <v>0.244404466227198</v>
      </c>
      <c r="O515" s="71" t="n">
        <f aca="false">cl2_*N515/(cl0+cl1_*N515)</f>
        <v>0.23736909635831</v>
      </c>
      <c r="P515" s="71" t="n">
        <f aca="false">IF(D515&gt;=hwind,vxw,0)</f>
        <v>0</v>
      </c>
      <c r="Q515" s="71" t="n">
        <f aca="false">IF(D515&gt;=hwind,vyw,0)</f>
        <v>0</v>
      </c>
      <c r="R515" s="70" t="n">
        <f aca="false">-const*$M515*$K515*(G515-P515)</f>
        <v>-1.38054079043563</v>
      </c>
      <c r="S515" s="70" t="n">
        <f aca="false">-const*$M515*$K515*(H515-Q515)</f>
        <v>-11.1844167701145</v>
      </c>
      <c r="T515" s="70" t="n">
        <f aca="false">-const*$M515*$K515*I515</f>
        <v>13.2842609305652</v>
      </c>
      <c r="U515" s="72" t="n">
        <f aca="false">omega*EXP(-A515/tau)*30/PI()</f>
        <v>1843.17298035219</v>
      </c>
      <c r="V515" s="70" t="n">
        <f aca="false">const*($O515/omega)*K515*(wy*I515-wz*(H515-Q515))</f>
        <v>1.83863437584208</v>
      </c>
      <c r="W515" s="70" t="n">
        <f aca="false">const*($O515/omega)*K515*(wz*(G515-P515)-wx*I515)</f>
        <v>7.49353688624474</v>
      </c>
      <c r="X515" s="70" t="n">
        <f aca="false">const*($O515/omega)*K515*(wx*(H515-Q515)-wy*(G515-P515))</f>
        <v>6.50010940193574</v>
      </c>
      <c r="Y515" s="70" t="n">
        <f aca="false">R515+V515</f>
        <v>0.458093585406443</v>
      </c>
      <c r="Z515" s="70" t="n">
        <f aca="false">S515+W515</f>
        <v>-3.69087988386978</v>
      </c>
      <c r="AA515" s="70" t="n">
        <f aca="false">T515+X515-32.174</f>
        <v>-12.3896296674991</v>
      </c>
      <c r="AB515" s="0" t="n">
        <f aca="false">IF(($D515-height)*($D516-height)&lt;0,1,0)</f>
        <v>0</v>
      </c>
    </row>
    <row r="516" customFormat="false" ht="12.75" hidden="false" customHeight="false" outlineLevel="0" collapsed="false">
      <c r="A516" s="0" t="n">
        <f aca="false">A515+dt</f>
        <v>4.83999999999994</v>
      </c>
      <c r="B516" s="70" t="n">
        <f aca="false">B515+G515*dt+0.5*Y515*dt*dt</f>
        <v>21.5884108794069</v>
      </c>
      <c r="C516" s="70" t="n">
        <f aca="false">C515+H515*dt+0.5*Z515*dt*dt</f>
        <v>361.104751985972</v>
      </c>
      <c r="D516" s="70" t="n">
        <f aca="false">D515+I515*dt+0.5*AA515*dt*dt</f>
        <v>-137.00654833651</v>
      </c>
      <c r="E516" s="1" t="n">
        <f aca="false">SQRT(B516^2+C516^2)</f>
        <v>361.749500885831</v>
      </c>
      <c r="F516" s="1" t="n">
        <f aca="false">ATAN2(C516,B516)*180/PI()</f>
        <v>3.42131837430336</v>
      </c>
      <c r="G516" s="69" t="n">
        <f aca="false">G515+Y515*dt</f>
        <v>7.58028026506506</v>
      </c>
      <c r="H516" s="69" t="n">
        <f aca="false">H515+Z515*dt</f>
        <v>61.337430307966</v>
      </c>
      <c r="I516" s="69" t="n">
        <f aca="false">I515+AA515*dt</f>
        <v>-73.0211024625212</v>
      </c>
      <c r="J516" s="1" t="n">
        <f aca="false">SQRT(G516^2+H516^2+I516^2)</f>
        <v>95.6651577666788</v>
      </c>
      <c r="K516" s="1" t="n">
        <f aca="false">IF(D516&gt;=hwind,SQRT((G516-vxw)^2+(H516-vyw)^2+I516^2),J516)</f>
        <v>95.6651577666788</v>
      </c>
      <c r="L516" s="1" t="n">
        <f aca="false">J516/1.467</f>
        <v>65.2114231538369</v>
      </c>
      <c r="M516" s="70" t="n">
        <f aca="false">cd0+cdspin*(spin/1000)*EXP(-A516/(tau*146.7/K516))</f>
        <v>0.354629660103821</v>
      </c>
      <c r="N516" s="71" t="n">
        <f aca="false">(romega/K516)*EXP(-A516/(tau*146.7/K516))</f>
        <v>0.244222330248769</v>
      </c>
      <c r="O516" s="71" t="n">
        <f aca="false">cl2_*N516/(cl0+cl1_*N516)</f>
        <v>0.2372796348104</v>
      </c>
      <c r="P516" s="71" t="n">
        <f aca="false">IF(D516&gt;=hwind,vxw,0)</f>
        <v>0</v>
      </c>
      <c r="Q516" s="71" t="n">
        <f aca="false">IF(D516&gt;=hwind,vyw,0)</f>
        <v>0</v>
      </c>
      <c r="R516" s="70" t="n">
        <f aca="false">-const*$M516*$K516*(G516-P516)</f>
        <v>-1.38240437695061</v>
      </c>
      <c r="S516" s="70" t="n">
        <f aca="false">-const*$M516*$K516*(H516-Q516)</f>
        <v>-11.1860154458164</v>
      </c>
      <c r="T516" s="70" t="n">
        <f aca="false">-const*$M516*$K516*I516</f>
        <v>13.3167492657452</v>
      </c>
      <c r="U516" s="72" t="n">
        <f aca="false">omega*EXP(-A516/tau)*30/PI()</f>
        <v>1843.17113718013</v>
      </c>
      <c r="V516" s="70" t="n">
        <f aca="false">const*($O516/omega)*K516*(wy*I516-wz*(H516-Q516))</f>
        <v>1.83498151508043</v>
      </c>
      <c r="W516" s="70" t="n">
        <f aca="false">const*($O516/omega)*K516*(wz*(G516-P516)-wx*I516)</f>
        <v>7.50947103626224</v>
      </c>
      <c r="X516" s="70" t="n">
        <f aca="false">const*($O516/omega)*K516*(wx*(H516-Q516)-wy*(G516-P516))</f>
        <v>6.49841367083577</v>
      </c>
      <c r="Y516" s="70" t="n">
        <f aca="false">R516+V516</f>
        <v>0.452577138129817</v>
      </c>
      <c r="Z516" s="70" t="n">
        <f aca="false">S516+W516</f>
        <v>-3.67654440955417</v>
      </c>
      <c r="AA516" s="70" t="n">
        <f aca="false">T516+X516-32.174</f>
        <v>-12.358837063419</v>
      </c>
      <c r="AB516" s="0" t="n">
        <f aca="false">IF(($D516-height)*($D517-height)&lt;0,1,0)</f>
        <v>0</v>
      </c>
    </row>
    <row r="517" customFormat="false" ht="12.75" hidden="false" customHeight="false" outlineLevel="0" collapsed="false">
      <c r="A517" s="0" t="n">
        <f aca="false">A516+dt</f>
        <v>4.84999999999994</v>
      </c>
      <c r="B517" s="70" t="n">
        <f aca="false">B516+G516*dt+0.5*Y516*dt*dt</f>
        <v>21.6642363109145</v>
      </c>
      <c r="C517" s="70" t="n">
        <f aca="false">C516+H516*dt+0.5*Z516*dt*dt</f>
        <v>361.717942461831</v>
      </c>
      <c r="D517" s="70" t="n">
        <f aca="false">D516+I516*dt+0.5*AA516*dt*dt</f>
        <v>-137.737377302988</v>
      </c>
      <c r="E517" s="1" t="n">
        <f aca="false">SQRT(B517^2+C517^2)</f>
        <v>362.366125670923</v>
      </c>
      <c r="F517" s="1" t="n">
        <f aca="false">ATAN2(C517,B517)*180/PI()</f>
        <v>3.42750013507388</v>
      </c>
      <c r="G517" s="69" t="n">
        <f aca="false">G516+Y516*dt</f>
        <v>7.58480603644636</v>
      </c>
      <c r="H517" s="69" t="n">
        <f aca="false">H516+Z516*dt</f>
        <v>61.3006648638704</v>
      </c>
      <c r="I517" s="69" t="n">
        <f aca="false">I516+AA516*dt</f>
        <v>-73.1446908331554</v>
      </c>
      <c r="J517" s="1" t="n">
        <f aca="false">SQRT(G517^2+H517^2+I517^2)</f>
        <v>95.7363389337662</v>
      </c>
      <c r="K517" s="1" t="n">
        <f aca="false">IF(D517&gt;=hwind,SQRT((G517-vxw)^2+(H517-vyw)^2+I517^2),J517)</f>
        <v>95.7363389337662</v>
      </c>
      <c r="L517" s="1" t="n">
        <f aca="false">J517/1.467</f>
        <v>65.2599447401269</v>
      </c>
      <c r="M517" s="70" t="n">
        <f aca="false">cd0+cdspin*(spin/1000)*EXP(-A517/(tau*146.7/K517))</f>
        <v>0.354629612333037</v>
      </c>
      <c r="N517" s="71" t="n">
        <f aca="false">(romega/K517)*EXP(-A517/(tau*146.7/K517))</f>
        <v>0.244040531314981</v>
      </c>
      <c r="O517" s="71" t="n">
        <f aca="false">cl2_*N517/(cl0+cl1_*N517)</f>
        <v>0.237190273017912</v>
      </c>
      <c r="P517" s="71" t="n">
        <f aca="false">IF(D517&gt;=hwind,vxw,0)</f>
        <v>0</v>
      </c>
      <c r="Q517" s="71" t="n">
        <f aca="false">IF(D517&gt;=hwind,vyw,0)</f>
        <v>0</v>
      </c>
      <c r="R517" s="70" t="n">
        <f aca="false">-const*$M517*$K517*(G517-P517)</f>
        <v>-1.38425876250807</v>
      </c>
      <c r="S517" s="70" t="n">
        <f aca="false">-const*$M517*$K517*(H517-Q517)</f>
        <v>-11.1876272217951</v>
      </c>
      <c r="T517" s="70" t="n">
        <f aca="false">-const*$M517*$K517*I517</f>
        <v>13.3492114010838</v>
      </c>
      <c r="U517" s="72" t="n">
        <f aca="false">omega*EXP(-A517/tau)*30/PI()</f>
        <v>1843.16929400992</v>
      </c>
      <c r="V517" s="70" t="n">
        <f aca="false">const*($O517/omega)*K517*(wy*I517-wz*(H517-Q517))</f>
        <v>1.83133820595503</v>
      </c>
      <c r="W517" s="70" t="n">
        <f aca="false">const*($O517/omega)*K517*(wz*(G517-P517)-wx*I517)</f>
        <v>7.52538131892001</v>
      </c>
      <c r="X517" s="70" t="n">
        <f aca="false">const*($O517/omega)*K517*(wx*(H517-Q517)-wy*(G517-P517))</f>
        <v>6.49672885168376</v>
      </c>
      <c r="Y517" s="70" t="n">
        <f aca="false">R517+V517</f>
        <v>0.447079443446966</v>
      </c>
      <c r="Z517" s="70" t="n">
        <f aca="false">S517+W517</f>
        <v>-3.66224590287508</v>
      </c>
      <c r="AA517" s="70" t="n">
        <f aca="false">T517+X517-32.174</f>
        <v>-12.3280597472325</v>
      </c>
      <c r="AB517" s="0" t="n">
        <f aca="false">IF(($D517-height)*($D518-height)&lt;0,1,0)</f>
        <v>0</v>
      </c>
    </row>
    <row r="518" customFormat="false" ht="12.75" hidden="false" customHeight="false" outlineLevel="0" collapsed="false">
      <c r="A518" s="0" t="n">
        <f aca="false">A517+dt</f>
        <v>4.85999999999994</v>
      </c>
      <c r="B518" s="70" t="n">
        <f aca="false">B517+G517*dt+0.5*Y517*dt*dt</f>
        <v>21.7401067252511</v>
      </c>
      <c r="C518" s="70" t="n">
        <f aca="false">C517+H517*dt+0.5*Z517*dt*dt</f>
        <v>362.330765998174</v>
      </c>
      <c r="D518" s="70" t="n">
        <f aca="false">D517+I517*dt+0.5*AA517*dt*dt</f>
        <v>-138.469440614307</v>
      </c>
      <c r="E518" s="1" t="n">
        <f aca="false">SQRT(B518^2+C518^2)</f>
        <v>362.982391073243</v>
      </c>
      <c r="F518" s="1" t="n">
        <f aca="false">ATAN2(C518,B518)*180/PI()</f>
        <v>3.43367144966029</v>
      </c>
      <c r="G518" s="69" t="n">
        <f aca="false">G517+Y517*dt</f>
        <v>7.58927683088083</v>
      </c>
      <c r="H518" s="69" t="n">
        <f aca="false">H517+Z517*dt</f>
        <v>61.2640424048417</v>
      </c>
      <c r="I518" s="69" t="n">
        <f aca="false">I517+AA517*dt</f>
        <v>-73.2679714306277</v>
      </c>
      <c r="J518" s="1" t="n">
        <f aca="false">SQRT(G518^2+H518^2+I518^2)</f>
        <v>95.8074926723232</v>
      </c>
      <c r="K518" s="1" t="n">
        <f aca="false">IF(D518&gt;=hwind,SQRT((G518-vxw)^2+(H518-vyw)^2+I518^2),J518)</f>
        <v>95.8074926723232</v>
      </c>
      <c r="L518" s="1" t="n">
        <f aca="false">J518/1.467</f>
        <v>65.3084476293955</v>
      </c>
      <c r="M518" s="70" t="n">
        <f aca="false">cd0+cdspin*(spin/1000)*EXP(-A518/(tau*146.7/K518))</f>
        <v>0.354629564514949</v>
      </c>
      <c r="N518" s="71" t="n">
        <f aca="false">(romega/K518)*EXP(-A518/(tau*146.7/K518))</f>
        <v>0.243859072119505</v>
      </c>
      <c r="O518" s="71" t="n">
        <f aca="false">cl2_*N518/(cl0+cl1_*N518)</f>
        <v>0.237101012599552</v>
      </c>
      <c r="P518" s="71" t="n">
        <f aca="false">IF(D518&gt;=hwind,vxw,0)</f>
        <v>0</v>
      </c>
      <c r="Q518" s="71" t="n">
        <f aca="false">IF(D518&gt;=hwind,vyw,0)</f>
        <v>0</v>
      </c>
      <c r="R518" s="70" t="n">
        <f aca="false">-const*$M518*$K518*(G518-P518)</f>
        <v>-1.3861039378163</v>
      </c>
      <c r="S518" s="70" t="n">
        <f aca="false">-const*$M518*$K518*(H518-Q518)</f>
        <v>-11.1892519295596</v>
      </c>
      <c r="T518" s="70" t="n">
        <f aca="false">-const*$M518*$K518*I518</f>
        <v>13.3816470236754</v>
      </c>
      <c r="U518" s="72" t="n">
        <f aca="false">omega*EXP(-A518/tau)*30/PI()</f>
        <v>1843.16745084154</v>
      </c>
      <c r="V518" s="70" t="n">
        <f aca="false">const*($O518/omega)*K518*(wy*I518-wz*(H518-Q518))</f>
        <v>1.82770443402239</v>
      </c>
      <c r="W518" s="70" t="n">
        <f aca="false">const*($O518/omega)*K518*(wz*(G518-P518)-wx*I518)</f>
        <v>7.5412676408814</v>
      </c>
      <c r="X518" s="70" t="n">
        <f aca="false">const*($O518/omega)*K518*(wx*(H518-Q518)-wy*(G518-P518))</f>
        <v>6.49505488087137</v>
      </c>
      <c r="Y518" s="70" t="n">
        <f aca="false">R518+V518</f>
        <v>0.441600496206092</v>
      </c>
      <c r="Z518" s="70" t="n">
        <f aca="false">S518+W518</f>
        <v>-3.64798428867825</v>
      </c>
      <c r="AA518" s="70" t="n">
        <f aca="false">T518+X518-32.174</f>
        <v>-12.2972980954532</v>
      </c>
      <c r="AB518" s="0" t="n">
        <f aca="false">IF(($D518-height)*($D519-height)&lt;0,1,0)</f>
        <v>0</v>
      </c>
    </row>
    <row r="519" customFormat="false" ht="12.75" hidden="false" customHeight="false" outlineLevel="0" collapsed="false">
      <c r="A519" s="0" t="n">
        <f aca="false">A518+dt</f>
        <v>4.86999999999994</v>
      </c>
      <c r="B519" s="70" t="n">
        <f aca="false">B518+G518*dt+0.5*Y518*dt*dt</f>
        <v>21.8160215735847</v>
      </c>
      <c r="C519" s="70" t="n">
        <f aca="false">C518+H518*dt+0.5*Z518*dt*dt</f>
        <v>362.943224023008</v>
      </c>
      <c r="D519" s="70" t="n">
        <f aca="false">D518+I518*dt+0.5*AA518*dt*dt</f>
        <v>-139.202735193518</v>
      </c>
      <c r="E519" s="1" t="n">
        <f aca="false">SQRT(B519^2+C519^2)</f>
        <v>363.59829848545</v>
      </c>
      <c r="F519" s="1" t="n">
        <f aca="false">ATAN2(C519,B519)*180/PI()</f>
        <v>3.43983228971856</v>
      </c>
      <c r="G519" s="69" t="n">
        <f aca="false">G518+Y518*dt</f>
        <v>7.59369283584289</v>
      </c>
      <c r="H519" s="69" t="n">
        <f aca="false">H518+Z518*dt</f>
        <v>61.2275625619549</v>
      </c>
      <c r="I519" s="69" t="n">
        <f aca="false">I518+AA518*dt</f>
        <v>-73.3909444115823</v>
      </c>
      <c r="J519" s="1" t="n">
        <f aca="false">SQRT(G519^2+H519^2+I519^2)</f>
        <v>95.8786175838346</v>
      </c>
      <c r="K519" s="1" t="n">
        <f aca="false">IF(D519&gt;=hwind,SQRT((G519-vxw)^2+(H519-vyw)^2+I519^2),J519)</f>
        <v>95.8786175838346</v>
      </c>
      <c r="L519" s="1" t="n">
        <f aca="false">J519/1.467</f>
        <v>65.3569308683262</v>
      </c>
      <c r="M519" s="70" t="n">
        <f aca="false">cd0+cdspin*(spin/1000)*EXP(-A519/(tau*146.7/K519))</f>
        <v>0.354629516649838</v>
      </c>
      <c r="N519" s="71" t="n">
        <f aca="false">(romega/K519)*EXP(-A519/(tau*146.7/K519))</f>
        <v>0.243677955305856</v>
      </c>
      <c r="O519" s="71" t="n">
        <f aca="false">cl2_*N519/(cl0+cl1_*N519)</f>
        <v>0.237011855153235</v>
      </c>
      <c r="P519" s="71" t="n">
        <f aca="false">IF(D519&gt;=hwind,vxw,0)</f>
        <v>0</v>
      </c>
      <c r="Q519" s="71" t="n">
        <f aca="false">IF(D519&gt;=hwind,vyw,0)</f>
        <v>0</v>
      </c>
      <c r="R519" s="70" t="n">
        <f aca="false">-const*$M519*$K519*(G519-P519)</f>
        <v>-1.38793989382734</v>
      </c>
      <c r="S519" s="70" t="n">
        <f aca="false">-const*$M519*$K519*(H519-Q519)</f>
        <v>-11.1908894023778</v>
      </c>
      <c r="T519" s="70" t="n">
        <f aca="false">-const*$M519*$K519*I519</f>
        <v>13.4140558219186</v>
      </c>
      <c r="U519" s="72" t="n">
        <f aca="false">omega*EXP(-A519/tau)*30/PI()</f>
        <v>1843.16560767501</v>
      </c>
      <c r="V519" s="70" t="n">
        <f aca="false">const*($O519/omega)*K519*(wy*I519-wz*(H519-Q519))</f>
        <v>1.82408018501034</v>
      </c>
      <c r="W519" s="70" t="n">
        <f aca="false">const*($O519/omega)*K519*(wz*(G519-P519)-wx*I519)</f>
        <v>7.55712990960364</v>
      </c>
      <c r="X519" s="70" t="n">
        <f aca="false">const*($O519/omega)*K519*(wx*(H519-Q519)-wy*(G519-P519))</f>
        <v>6.49339169543082</v>
      </c>
      <c r="Y519" s="70" t="n">
        <f aca="false">R519+V519</f>
        <v>0.436140291182996</v>
      </c>
      <c r="Z519" s="70" t="n">
        <f aca="false">S519+W519</f>
        <v>-3.63375949277421</v>
      </c>
      <c r="AA519" s="70" t="n">
        <f aca="false">T519+X519-32.174</f>
        <v>-12.2665524826506</v>
      </c>
      <c r="AB519" s="0" t="n">
        <f aca="false">IF(($D519-height)*($D520-height)&lt;0,1,0)</f>
        <v>0</v>
      </c>
    </row>
    <row r="520" customFormat="false" ht="12.75" hidden="false" customHeight="false" outlineLevel="0" collapsed="false">
      <c r="A520" s="0" t="n">
        <f aca="false">A519+dt</f>
        <v>4.87999999999994</v>
      </c>
      <c r="B520" s="70" t="n">
        <f aca="false">B519+G519*dt+0.5*Y519*dt*dt</f>
        <v>21.8919803089577</v>
      </c>
      <c r="C520" s="70" t="n">
        <f aca="false">C519+H519*dt+0.5*Z519*dt*dt</f>
        <v>363.555317960653</v>
      </c>
      <c r="D520" s="70" t="n">
        <f aca="false">D519+I519*dt+0.5*AA519*dt*dt</f>
        <v>-139.937257965258</v>
      </c>
      <c r="E520" s="1" t="n">
        <f aca="false">SQRT(B520^2+C520^2)</f>
        <v>364.213849296426</v>
      </c>
      <c r="F520" s="1" t="n">
        <f aca="false">ATAN2(C520,B520)*180/PI()</f>
        <v>3.44598262726933</v>
      </c>
      <c r="G520" s="69" t="n">
        <f aca="false">G519+Y519*dt</f>
        <v>7.59805423875472</v>
      </c>
      <c r="H520" s="69" t="n">
        <f aca="false">H519+Z519*dt</f>
        <v>61.1912249670272</v>
      </c>
      <c r="I520" s="69" t="n">
        <f aca="false">I519+AA519*dt</f>
        <v>-73.5136099364088</v>
      </c>
      <c r="J520" s="1" t="n">
        <f aca="false">SQRT(G520^2+H520^2+I520^2)</f>
        <v>95.9497122823349</v>
      </c>
      <c r="K520" s="1" t="n">
        <f aca="false">IF(D520&gt;=hwind,SQRT((G520-vxw)^2+(H520-vyw)^2+I520^2),J520)</f>
        <v>95.9497122823349</v>
      </c>
      <c r="L520" s="1" t="n">
        <f aca="false">J520/1.467</f>
        <v>65.4053935121574</v>
      </c>
      <c r="M520" s="70" t="n">
        <f aca="false">cd0+cdspin*(spin/1000)*EXP(-A520/(tau*146.7/K520))</f>
        <v>0.354629468737982</v>
      </c>
      <c r="N520" s="71" t="n">
        <f aca="false">(romega/K520)*EXP(-A520/(tau*146.7/K520))</f>
        <v>0.243497183467908</v>
      </c>
      <c r="O520" s="71" t="n">
        <f aca="false">cl2_*N520/(cl0+cl1_*N520)</f>
        <v>0.236922802256247</v>
      </c>
      <c r="P520" s="71" t="n">
        <f aca="false">IF(D520&gt;=hwind,vxw,0)</f>
        <v>0</v>
      </c>
      <c r="Q520" s="71" t="n">
        <f aca="false">IF(D520&gt;=hwind,vyw,0)</f>
        <v>0</v>
      </c>
      <c r="R520" s="70" t="n">
        <f aca="false">-const*$M520*$K520*(G520-P520)</f>
        <v>-1.38976662173787</v>
      </c>
      <c r="S520" s="70" t="n">
        <f aca="false">-const*$M520*$K520*(H520-Q520)</f>
        <v>-11.1925394752598</v>
      </c>
      <c r="T520" s="70" t="n">
        <f aca="false">-const*$M520*$K520*I520</f>
        <v>13.4464374855296</v>
      </c>
      <c r="U520" s="72" t="n">
        <f aca="false">omega*EXP(-A520/tau)*30/PI()</f>
        <v>1843.16376451033</v>
      </c>
      <c r="V520" s="70" t="n">
        <f aca="false">const*($O520/omega)*K520*(wy*I520-wz*(H520-Q520))</f>
        <v>1.8204654448141</v>
      </c>
      <c r="W520" s="70" t="n">
        <f aca="false">const*($O520/omega)*K520*(wz*(G520-P520)-wx*I520)</f>
        <v>7.5729680333393</v>
      </c>
      <c r="X520" s="70" t="n">
        <f aca="false">const*($O520/omega)*K520*(wx*(H520-Q520)-wy*(G520-P520))</f>
        <v>6.49173923302725</v>
      </c>
      <c r="Y520" s="70" t="n">
        <f aca="false">R520+V520</f>
        <v>0.430698823076232</v>
      </c>
      <c r="Z520" s="70" t="n">
        <f aca="false">S520+W520</f>
        <v>-3.61957144192051</v>
      </c>
      <c r="AA520" s="70" t="n">
        <f aca="false">T520+X520-32.174</f>
        <v>-12.2358232814432</v>
      </c>
      <c r="AB520" s="0" t="n">
        <f aca="false">IF(($D520-height)*($D521-height)&lt;0,1,0)</f>
        <v>0</v>
      </c>
    </row>
    <row r="521" customFormat="false" ht="12.75" hidden="false" customHeight="false" outlineLevel="0" collapsed="false">
      <c r="A521" s="0" t="n">
        <f aca="false">A520+dt</f>
        <v>4.88999999999994</v>
      </c>
      <c r="B521" s="70" t="n">
        <f aca="false">B520+G520*dt+0.5*Y520*dt*dt</f>
        <v>21.9679823862864</v>
      </c>
      <c r="C521" s="70" t="n">
        <f aca="false">C520+H520*dt+0.5*Z520*dt*dt</f>
        <v>364.167049231751</v>
      </c>
      <c r="D521" s="70" t="n">
        <f aca="false">D520+I520*dt+0.5*AA520*dt*dt</f>
        <v>-140.673005855786</v>
      </c>
      <c r="E521" s="1" t="n">
        <f aca="false">SQRT(B521^2+C521^2)</f>
        <v>364.829044891282</v>
      </c>
      <c r="F521" s="1" t="n">
        <f aca="false">ATAN2(C521,B521)*180/PI()</f>
        <v>3.45212243469512</v>
      </c>
      <c r="G521" s="69" t="n">
        <f aca="false">G520+Y520*dt</f>
        <v>7.60236122698548</v>
      </c>
      <c r="H521" s="69" t="n">
        <f aca="false">H520+Z520*dt</f>
        <v>61.155029252608</v>
      </c>
      <c r="I521" s="69" t="n">
        <f aca="false">I520+AA520*dt</f>
        <v>-73.6359681692232</v>
      </c>
      <c r="J521" s="1" t="n">
        <f aca="false">SQRT(G521^2+H521^2+I521^2)</f>
        <v>96.0207753943477</v>
      </c>
      <c r="K521" s="1" t="n">
        <f aca="false">IF(D521&gt;=hwind,SQRT((G521-vxw)^2+(H521-vyw)^2+I521^2),J521)</f>
        <v>96.0207753943477</v>
      </c>
      <c r="L521" s="1" t="n">
        <f aca="false">J521/1.467</f>
        <v>65.4538346246405</v>
      </c>
      <c r="M521" s="70" t="n">
        <f aca="false">cd0+cdspin*(spin/1000)*EXP(-A521/(tau*146.7/K521))</f>
        <v>0.354629420779662</v>
      </c>
      <c r="N521" s="71" t="n">
        <f aca="false">(romega/K521)*EXP(-A521/(tau*146.7/K521))</f>
        <v>0.243316759150406</v>
      </c>
      <c r="O521" s="71" t="n">
        <f aca="false">cl2_*N521/(cl0+cl1_*N521)</f>
        <v>0.236833855465398</v>
      </c>
      <c r="P521" s="71" t="n">
        <f aca="false">IF(D521&gt;=hwind,vxw,0)</f>
        <v>0</v>
      </c>
      <c r="Q521" s="71" t="n">
        <f aca="false">IF(D521&gt;=hwind,vyw,0)</f>
        <v>0</v>
      </c>
      <c r="R521" s="70" t="n">
        <f aca="false">-const*$M521*$K521*(G521-P521)</f>
        <v>-1.39158411298996</v>
      </c>
      <c r="S521" s="70" t="n">
        <f aca="false">-const*$M521*$K521*(H521-Q521)</f>
        <v>-11.1942019849418</v>
      </c>
      <c r="T521" s="70" t="n">
        <f aca="false">-const*$M521*$K521*I521</f>
        <v>13.478791705555</v>
      </c>
      <c r="U521" s="72" t="n">
        <f aca="false">omega*EXP(-A521/tau)*30/PI()</f>
        <v>1843.16192134749</v>
      </c>
      <c r="V521" s="70" t="n">
        <f aca="false">const*($O521/omega)*K521*(wy*I521-wz*(H521-Q521))</f>
        <v>1.81686019949232</v>
      </c>
      <c r="W521" s="70" t="n">
        <f aca="false">const*($O521/omega)*K521*(wz*(G521-P521)-wx*I521)</f>
        <v>7.58878192113763</v>
      </c>
      <c r="X521" s="70" t="n">
        <f aca="false">const*($O521/omega)*K521*(wx*(H521-Q521)-wy*(G521-P521))</f>
        <v>6.49009743195109</v>
      </c>
      <c r="Y521" s="70" t="n">
        <f aca="false">R521+V521</f>
        <v>0.425276086502369</v>
      </c>
      <c r="Z521" s="70" t="n">
        <f aca="false">S521+W521</f>
        <v>-3.60542006380414</v>
      </c>
      <c r="AA521" s="70" t="n">
        <f aca="false">T521+X521-32.174</f>
        <v>-12.2051108624939</v>
      </c>
      <c r="AB521" s="0" t="n">
        <f aca="false">IF(($D521-height)*($D522-height)&lt;0,1,0)</f>
        <v>0</v>
      </c>
    </row>
    <row r="522" customFormat="false" ht="12.75" hidden="false" customHeight="false" outlineLevel="0" collapsed="false">
      <c r="A522" s="0" t="n">
        <f aca="false">A521+dt</f>
        <v>4.89999999999994</v>
      </c>
      <c r="B522" s="70" t="n">
        <f aca="false">B521+G521*dt+0.5*Y521*dt*dt</f>
        <v>22.0440272623606</v>
      </c>
      <c r="C522" s="70" t="n">
        <f aca="false">C521+H521*dt+0.5*Z521*dt*dt</f>
        <v>364.778419253274</v>
      </c>
      <c r="D522" s="70" t="n">
        <f aca="false">D521+I521*dt+0.5*AA521*dt*dt</f>
        <v>-141.409975793021</v>
      </c>
      <c r="E522" s="1" t="n">
        <f aca="false">SQRT(B522^2+C522^2)</f>
        <v>365.443886651373</v>
      </c>
      <c r="F522" s="1" t="n">
        <f aca="false">ATAN2(C522,B522)*180/PI()</f>
        <v>3.45825168473754</v>
      </c>
      <c r="G522" s="69" t="n">
        <f aca="false">G521+Y521*dt</f>
        <v>7.60661398785051</v>
      </c>
      <c r="H522" s="69" t="n">
        <f aca="false">H521+Z521*dt</f>
        <v>61.1189750519699</v>
      </c>
      <c r="I522" s="69" t="n">
        <f aca="false">I521+AA521*dt</f>
        <v>-73.7580192778482</v>
      </c>
      <c r="J522" s="1" t="n">
        <f aca="false">SQRT(G522^2+H522^2+I522^2)</f>
        <v>96.0918055588243</v>
      </c>
      <c r="K522" s="1" t="n">
        <f aca="false">IF(D522&gt;=hwind,SQRT((G522-vxw)^2+(H522-vyw)^2+I522^2),J522)</f>
        <v>96.0918055588243</v>
      </c>
      <c r="L522" s="1" t="n">
        <f aca="false">J522/1.467</f>
        <v>65.5022532779989</v>
      </c>
      <c r="M522" s="70" t="n">
        <f aca="false">cd0+cdspin*(spin/1000)*EXP(-A522/(tau*146.7/K522))</f>
        <v>0.354629372775158</v>
      </c>
      <c r="N522" s="71" t="n">
        <f aca="false">(romega/K522)*EXP(-A522/(tau*146.7/K522))</f>
        <v>0.243136684849481</v>
      </c>
      <c r="O522" s="71" t="n">
        <f aca="false">cl2_*N522/(cl0+cl1_*N522)</f>
        <v>0.236745016317169</v>
      </c>
      <c r="P522" s="71" t="n">
        <f aca="false">IF(D522&gt;=hwind,vxw,0)</f>
        <v>0</v>
      </c>
      <c r="Q522" s="71" t="n">
        <f aca="false">IF(D522&gt;=hwind,vyw,0)</f>
        <v>0</v>
      </c>
      <c r="R522" s="70" t="n">
        <f aca="false">-const*$M522*$K522*(G522-P522)</f>
        <v>-1.39339235927187</v>
      </c>
      <c r="S522" s="70" t="n">
        <f aca="false">-const*$M522*$K522*(H522-Q522)</f>
        <v>-11.1958767698699</v>
      </c>
      <c r="T522" s="70" t="n">
        <f aca="false">-const*$M522*$K522*I522</f>
        <v>13.5111181743854</v>
      </c>
      <c r="U522" s="72" t="n">
        <f aca="false">omega*EXP(-A522/tau)*30/PI()</f>
        <v>1843.16007818649</v>
      </c>
      <c r="V522" s="70" t="n">
        <f aca="false">const*($O522/omega)*K522*(wy*I522-wz*(H522-Q522))</f>
        <v>1.8132644352632</v>
      </c>
      <c r="W522" s="70" t="n">
        <f aca="false">const*($O522/omega)*K522*(wz*(G522-P522)-wx*I522)</f>
        <v>7.60457148284586</v>
      </c>
      <c r="X522" s="70" t="n">
        <f aca="false">const*($O522/omega)*K522*(wx*(H522-Q522)-wy*(G522-P522))</f>
        <v>6.48846623111061</v>
      </c>
      <c r="Y522" s="70" t="n">
        <f aca="false">R522+V522</f>
        <v>0.419872075991332</v>
      </c>
      <c r="Z522" s="70" t="n">
        <f aca="false">S522+W522</f>
        <v>-3.59130528702406</v>
      </c>
      <c r="AA522" s="70" t="n">
        <f aca="false">T522+X522-32.174</f>
        <v>-12.174415594504</v>
      </c>
      <c r="AB522" s="0" t="n">
        <f aca="false">IF(($D522-height)*($D523-height)&lt;0,1,0)</f>
        <v>0</v>
      </c>
    </row>
    <row r="523" customFormat="false" ht="12.75" hidden="false" customHeight="false" outlineLevel="0" collapsed="false">
      <c r="A523" s="0" t="n">
        <f aca="false">A522+dt</f>
        <v>4.90999999999994</v>
      </c>
      <c r="B523" s="70" t="n">
        <f aca="false">B522+G522*dt+0.5*Y522*dt*dt</f>
        <v>22.1201143958429</v>
      </c>
      <c r="C523" s="70" t="n">
        <f aca="false">C522+H522*dt+0.5*Z522*dt*dt</f>
        <v>365.38942943853</v>
      </c>
      <c r="D523" s="70" t="n">
        <f aca="false">D522+I522*dt+0.5*AA522*dt*dt</f>
        <v>-142.14816470658</v>
      </c>
      <c r="E523" s="1" t="n">
        <f aca="false">SQRT(B523^2+C523^2)</f>
        <v>366.0583759543</v>
      </c>
      <c r="F523" s="1" t="n">
        <f aca="false">ATAN2(C523,B523)*180/PI()</f>
        <v>3.4643703504946</v>
      </c>
      <c r="G523" s="69" t="n">
        <f aca="false">G522+Y522*dt</f>
        <v>7.61081270861042</v>
      </c>
      <c r="H523" s="69" t="n">
        <f aca="false">H522+Z522*dt</f>
        <v>61.0830619990997</v>
      </c>
      <c r="I523" s="69" t="n">
        <f aca="false">I522+AA522*dt</f>
        <v>-73.8797634337932</v>
      </c>
      <c r="J523" s="1" t="n">
        <f aca="false">SQRT(G523^2+H523^2+I523^2)</f>
        <v>96.1628014270833</v>
      </c>
      <c r="K523" s="1" t="n">
        <f aca="false">IF(D523&gt;=hwind,SQRT((G523-vxw)^2+(H523-vyw)^2+I523^2),J523)</f>
        <v>96.1628014270833</v>
      </c>
      <c r="L523" s="1" t="n">
        <f aca="false">J523/1.467</f>
        <v>65.5506485528857</v>
      </c>
      <c r="M523" s="70" t="n">
        <f aca="false">cd0+cdspin*(spin/1000)*EXP(-A523/(tau*146.7/K523))</f>
        <v>0.354629324724749</v>
      </c>
      <c r="N523" s="71" t="n">
        <f aca="false">(romega/K523)*EXP(-A523/(tau*146.7/K523))</f>
        <v>0.242956963013154</v>
      </c>
      <c r="O523" s="71" t="n">
        <f aca="false">cl2_*N523/(cl0+cl1_*N523)</f>
        <v>0.236656286327876</v>
      </c>
      <c r="P523" s="71" t="n">
        <f aca="false">IF(D523&gt;=hwind,vxw,0)</f>
        <v>0</v>
      </c>
      <c r="Q523" s="71" t="n">
        <f aca="false">IF(D523&gt;=hwind,vyw,0)</f>
        <v>0</v>
      </c>
      <c r="R523" s="70" t="n">
        <f aca="false">-const*$M523*$K523*(G523-P523)</f>
        <v>-1.3951913525188</v>
      </c>
      <c r="S523" s="70" t="n">
        <f aca="false">-const*$M523*$K523*(H523-Q523)</f>
        <v>-11.1975636701844</v>
      </c>
      <c r="T523" s="70" t="n">
        <f aca="false">-const*$M523*$K523*I523</f>
        <v>13.5434165857673</v>
      </c>
      <c r="U523" s="72" t="n">
        <f aca="false">omega*EXP(-A523/tau)*30/PI()</f>
        <v>1843.15823502733</v>
      </c>
      <c r="V523" s="70" t="n">
        <f aca="false">const*($O523/omega)*K523*(wy*I523-wz*(H523-Q523))</f>
        <v>1.80967813850065</v>
      </c>
      <c r="W523" s="70" t="n">
        <f aca="false">const*($O523/omega)*K523*(wz*(G523-P523)-wx*I523)</f>
        <v>7.62033662911036</v>
      </c>
      <c r="X523" s="70" t="n">
        <f aca="false">const*($O523/omega)*K523*(wx*(H523-Q523)-wy*(G523-P523))</f>
        <v>6.48684557002442</v>
      </c>
      <c r="Y523" s="70" t="n">
        <f aca="false">R523+V523</f>
        <v>0.414486785981846</v>
      </c>
      <c r="Z523" s="70" t="n">
        <f aca="false">S523+W523</f>
        <v>-3.57722704107401</v>
      </c>
      <c r="AA523" s="70" t="n">
        <f aca="false">T523+X523-32.174</f>
        <v>-12.1437378442083</v>
      </c>
      <c r="AB523" s="0" t="n">
        <f aca="false">IF(($D523-height)*($D524-height)&lt;0,1,0)</f>
        <v>0</v>
      </c>
    </row>
    <row r="524" customFormat="false" ht="12.75" hidden="false" customHeight="false" outlineLevel="0" collapsed="false">
      <c r="A524" s="0" t="n">
        <f aca="false">A523+dt</f>
        <v>4.91999999999994</v>
      </c>
      <c r="B524" s="70" t="n">
        <f aca="false">B523+G523*dt+0.5*Y523*dt*dt</f>
        <v>22.1962432472683</v>
      </c>
      <c r="C524" s="70" t="n">
        <f aca="false">C523+H523*dt+0.5*Z523*dt*dt</f>
        <v>366.000081197169</v>
      </c>
      <c r="D524" s="70" t="n">
        <f aca="false">D523+I523*dt+0.5*AA523*dt*dt</f>
        <v>-142.88756952781</v>
      </c>
      <c r="E524" s="1" t="n">
        <f aca="false">SQRT(B524^2+C524^2)</f>
        <v>366.672514173923</v>
      </c>
      <c r="F524" s="1" t="n">
        <f aca="false">ATAN2(C524,B524)*180/PI()</f>
        <v>3.47047840541796</v>
      </c>
      <c r="G524" s="69" t="n">
        <f aca="false">G523+Y523*dt</f>
        <v>7.61495757647024</v>
      </c>
      <c r="H524" s="69" t="n">
        <f aca="false">H523+Z523*dt</f>
        <v>61.0472897286889</v>
      </c>
      <c r="I524" s="69" t="n">
        <f aca="false">I523+AA523*dt</f>
        <v>-74.0012008122353</v>
      </c>
      <c r="J524" s="1" t="n">
        <f aca="false">SQRT(G524^2+H524^2+I524^2)</f>
        <v>96.2337616627486</v>
      </c>
      <c r="K524" s="1" t="n">
        <f aca="false">IF(D524&gt;=hwind,SQRT((G524-vxw)^2+(H524-vyw)^2+I524^2),J524)</f>
        <v>96.2337616627486</v>
      </c>
      <c r="L524" s="1" t="n">
        <f aca="false">J524/1.467</f>
        <v>65.5990195383426</v>
      </c>
      <c r="M524" s="70" t="n">
        <f aca="false">cd0+cdspin*(spin/1000)*EXP(-A524/(tau*146.7/K524))</f>
        <v>0.354629276628714</v>
      </c>
      <c r="N524" s="71" t="n">
        <f aca="false">(romega/K524)*EXP(-A524/(tau*146.7/K524))</f>
        <v>0.242777596041844</v>
      </c>
      <c r="O524" s="71" t="n">
        <f aca="false">cl2_*N524/(cl0+cl1_*N524)</f>
        <v>0.236567666993817</v>
      </c>
      <c r="P524" s="71" t="n">
        <f aca="false">IF(D524&gt;=hwind,vxw,0)</f>
        <v>0</v>
      </c>
      <c r="Q524" s="71" t="n">
        <f aca="false">IF(D524&gt;=hwind,vyw,0)</f>
        <v>0</v>
      </c>
      <c r="R524" s="70" t="n">
        <f aca="false">-const*$M524*$K524*(G524-P524)</f>
        <v>-1.39698108491351</v>
      </c>
      <c r="S524" s="70" t="n">
        <f aca="false">-const*$M524*$K524*(H524-Q524)</f>
        <v>-11.1992625277033</v>
      </c>
      <c r="T524" s="70" t="n">
        <f aca="false">-const*$M524*$K524*I524</f>
        <v>13.5756866348161</v>
      </c>
      <c r="U524" s="72" t="n">
        <f aca="false">omega*EXP(-A524/tau)*30/PI()</f>
        <v>1843.15639187002</v>
      </c>
      <c r="V524" s="70" t="n">
        <f aca="false">const*($O524/omega)*K524*(wy*I524-wz*(H524-Q524))</f>
        <v>1.80610129573047</v>
      </c>
      <c r="W524" s="70" t="n">
        <f aca="false">const*($O524/omega)*K524*(wz*(G524-P524)-wx*I524)</f>
        <v>7.63607727137773</v>
      </c>
      <c r="X524" s="70" t="n">
        <f aca="false">const*($O524/omega)*K524*(wx*(H524-Q524)-wy*(G524-P524))</f>
        <v>6.48523538881412</v>
      </c>
      <c r="Y524" s="70" t="n">
        <f aca="false">R524+V524</f>
        <v>0.409120210816958</v>
      </c>
      <c r="Z524" s="70" t="n">
        <f aca="false">S524+W524</f>
        <v>-3.56318525632553</v>
      </c>
      <c r="AA524" s="70" t="n">
        <f aca="false">T524+X524-32.174</f>
        <v>-12.1130779763697</v>
      </c>
      <c r="AB524" s="0" t="n">
        <f aca="false">IF(($D524-height)*($D525-height)&lt;0,1,0)</f>
        <v>0</v>
      </c>
    </row>
    <row r="525" customFormat="false" ht="12.75" hidden="false" customHeight="false" outlineLevel="0" collapsed="false">
      <c r="A525" s="0" t="n">
        <f aca="false">A524+dt</f>
        <v>4.92999999999994</v>
      </c>
      <c r="B525" s="70" t="n">
        <f aca="false">B524+G524*dt+0.5*Y524*dt*dt</f>
        <v>22.2724132790435</v>
      </c>
      <c r="C525" s="70" t="n">
        <f aca="false">C524+H524*dt+0.5*Z524*dt*dt</f>
        <v>366.610375935193</v>
      </c>
      <c r="D525" s="70" t="n">
        <f aca="false">D524+I524*dt+0.5*AA524*dt*dt</f>
        <v>-143.628187189831</v>
      </c>
      <c r="E525" s="1" t="n">
        <f aca="false">SQRT(B525^2+C525^2)</f>
        <v>367.286302680369</v>
      </c>
      <c r="F525" s="1" t="n">
        <f aca="false">ATAN2(C525,B525)*180/PI()</f>
        <v>3.47657582331034</v>
      </c>
      <c r="G525" s="69" t="n">
        <f aca="false">G524+Y524*dt</f>
        <v>7.61904877857841</v>
      </c>
      <c r="H525" s="69" t="n">
        <f aca="false">H524+Z524*dt</f>
        <v>61.0116578761257</v>
      </c>
      <c r="I525" s="69" t="n">
        <f aca="false">I524+AA524*dt</f>
        <v>-74.122331591999</v>
      </c>
      <c r="J525" s="1" t="n">
        <f aca="false">SQRT(G525^2+H525^2+I525^2)</f>
        <v>96.3046849416892</v>
      </c>
      <c r="K525" s="1" t="n">
        <f aca="false">IF(D525&gt;=hwind,SQRT((G525-vxw)^2+(H525-vyw)^2+I525^2),J525)</f>
        <v>96.3046849416892</v>
      </c>
      <c r="L525" s="1" t="n">
        <f aca="false">J525/1.467</f>
        <v>65.6473653317581</v>
      </c>
      <c r="M525" s="70" t="n">
        <f aca="false">cd0+cdspin*(spin/1000)*EXP(-A525/(tau*146.7/K525))</f>
        <v>0.354629228487331</v>
      </c>
      <c r="N525" s="71" t="n">
        <f aca="false">(romega/K525)*EXP(-A525/(tau*146.7/K525))</f>
        <v>0.242598586288869</v>
      </c>
      <c r="O525" s="71" t="n">
        <f aca="false">cl2_*N525/(cl0+cl1_*N525)</f>
        <v>0.236479159791423</v>
      </c>
      <c r="P525" s="71" t="n">
        <f aca="false">IF(D525&gt;=hwind,vxw,0)</f>
        <v>0</v>
      </c>
      <c r="Q525" s="71" t="n">
        <f aca="false">IF(D525&gt;=hwind,vyw,0)</f>
        <v>0</v>
      </c>
      <c r="R525" s="70" t="n">
        <f aca="false">-const*$M525*$K525*(G525-P525)</f>
        <v>-1.39876154888701</v>
      </c>
      <c r="S525" s="70" t="n">
        <f aca="false">-const*$M525*$K525*(H525-Q525)</f>
        <v>-11.2009731859069</v>
      </c>
      <c r="T525" s="70" t="n">
        <f aca="false">-const*$M525*$K525*I525</f>
        <v>13.6079280180282</v>
      </c>
      <c r="U525" s="72" t="n">
        <f aca="false">omega*EXP(-A525/tau)*30/PI()</f>
        <v>1843.15454871455</v>
      </c>
      <c r="V525" s="70" t="n">
        <f aca="false">const*($O525/omega)*K525*(wy*I525-wz*(H525-Q525))</f>
        <v>1.80253389362666</v>
      </c>
      <c r="W525" s="70" t="n">
        <f aca="false">const*($O525/omega)*K525*(wz*(G525-P525)-wx*I525)</f>
        <v>7.65179332189584</v>
      </c>
      <c r="X525" s="70" t="n">
        <f aca="false">const*($O525/omega)*K525*(wx*(H525-Q525)-wy*(G525-P525))</f>
        <v>6.48363562819697</v>
      </c>
      <c r="Y525" s="70" t="n">
        <f aca="false">R525+V525</f>
        <v>0.403772344739658</v>
      </c>
      <c r="Z525" s="70" t="n">
        <f aca="false">S525+W525</f>
        <v>-3.54917986401109</v>
      </c>
      <c r="AA525" s="70" t="n">
        <f aca="false">T525+X525-32.174</f>
        <v>-12.0824363537748</v>
      </c>
      <c r="AB525" s="0" t="n">
        <f aca="false">IF(($D525-height)*($D526-height)&lt;0,1,0)</f>
        <v>0</v>
      </c>
    </row>
    <row r="526" customFormat="false" ht="12.75" hidden="false" customHeight="false" outlineLevel="0" collapsed="false">
      <c r="A526" s="0" t="n">
        <f aca="false">A525+dt</f>
        <v>4.93999999999994</v>
      </c>
      <c r="B526" s="70" t="n">
        <f aca="false">B525+G525*dt+0.5*Y525*dt*dt</f>
        <v>22.3486239554466</v>
      </c>
      <c r="C526" s="70" t="n">
        <f aca="false">C525+H525*dt+0.5*Z525*dt*dt</f>
        <v>367.220315054961</v>
      </c>
      <c r="D526" s="70" t="n">
        <f aca="false">D525+I525*dt+0.5*AA525*dt*dt</f>
        <v>-144.370014627569</v>
      </c>
      <c r="E526" s="1" t="n">
        <f aca="false">SQRT(B526^2+C526^2)</f>
        <v>367.899742840039</v>
      </c>
      <c r="F526" s="1" t="n">
        <f aca="false">ATAN2(C526,B526)*180/PI()</f>
        <v>3.48266257832282</v>
      </c>
      <c r="G526" s="69" t="n">
        <f aca="false">G525+Y525*dt</f>
        <v>7.62308650202581</v>
      </c>
      <c r="H526" s="69" t="n">
        <f aca="false">H525+Z525*dt</f>
        <v>60.9761660774856</v>
      </c>
      <c r="I526" s="69" t="n">
        <f aca="false">I525+AA525*dt</f>
        <v>-74.2431559555367</v>
      </c>
      <c r="J526" s="1" t="n">
        <f aca="false">SQRT(G526^2+H526^2+I526^2)</f>
        <v>96.3755699519573</v>
      </c>
      <c r="K526" s="1" t="n">
        <f aca="false">IF(D526&gt;=hwind,SQRT((G526-vxw)^2+(H526-vyw)^2+I526^2),J526)</f>
        <v>96.3755699519573</v>
      </c>
      <c r="L526" s="1" t="n">
        <f aca="false">J526/1.467</f>
        <v>65.6956850388257</v>
      </c>
      <c r="M526" s="70" t="n">
        <f aca="false">cd0+cdspin*(spin/1000)*EXP(-A526/(tau*146.7/K526))</f>
        <v>0.354629180300881</v>
      </c>
      <c r="N526" s="71" t="n">
        <f aca="false">(romega/K526)*EXP(-A526/(tau*146.7/K526))</f>
        <v>0.242419936060944</v>
      </c>
      <c r="O526" s="71" t="n">
        <f aca="false">cl2_*N526/(cl0+cl1_*N526)</f>
        <v>0.236390766177418</v>
      </c>
      <c r="P526" s="71" t="n">
        <f aca="false">IF(D526&gt;=hwind,vxw,0)</f>
        <v>0</v>
      </c>
      <c r="Q526" s="71" t="n">
        <f aca="false">IF(D526&gt;=hwind,vyw,0)</f>
        <v>0</v>
      </c>
      <c r="R526" s="70" t="n">
        <f aca="false">-const*$M526*$K526*(G526-P526)</f>
        <v>-1.40053273711913</v>
      </c>
      <c r="S526" s="70" t="n">
        <f aca="false">-const*$M526*$K526*(H526-Q526)</f>
        <v>-11.2026954899222</v>
      </c>
      <c r="T526" s="70" t="n">
        <f aca="false">-const*$M526*$K526*I526</f>
        <v>13.6401404332927</v>
      </c>
      <c r="U526" s="72" t="n">
        <f aca="false">omega*EXP(-A526/tau)*30/PI()</f>
        <v>1843.15270556092</v>
      </c>
      <c r="V526" s="70" t="n">
        <f aca="false">const*($O526/omega)*K526*(wy*I526-wz*(H526-Q526))</f>
        <v>1.79897591900771</v>
      </c>
      <c r="W526" s="70" t="n">
        <f aca="false">const*($O526/omega)*K526*(wz*(G526-P526)-wx*I526)</f>
        <v>7.6674846937147</v>
      </c>
      <c r="X526" s="70" t="n">
        <f aca="false">const*($O526/omega)*K526*(wx*(H526-Q526)-wy*(G526-P526))</f>
        <v>6.48204622947866</v>
      </c>
      <c r="Y526" s="70" t="n">
        <f aca="false">R526+V526</f>
        <v>0.398443181888582</v>
      </c>
      <c r="Z526" s="70" t="n">
        <f aca="false">S526+W526</f>
        <v>-3.53521079620752</v>
      </c>
      <c r="AA526" s="70" t="n">
        <f aca="false">T526+X526-32.174</f>
        <v>-12.0518133372286</v>
      </c>
      <c r="AB526" s="0" t="n">
        <f aca="false">IF(($D526-height)*($D527-height)&lt;0,1,0)</f>
        <v>0</v>
      </c>
    </row>
    <row r="527" customFormat="false" ht="12.75" hidden="false" customHeight="false" outlineLevel="0" collapsed="false">
      <c r="A527" s="0" t="n">
        <f aca="false">A526+dt</f>
        <v>4.94999999999994</v>
      </c>
      <c r="B527" s="70" t="n">
        <f aca="false">B526+G526*dt+0.5*Y526*dt*dt</f>
        <v>22.4248747426259</v>
      </c>
      <c r="C527" s="70" t="n">
        <f aca="false">C526+H526*dt+0.5*Z526*dt*dt</f>
        <v>367.829899955196</v>
      </c>
      <c r="D527" s="70" t="n">
        <f aca="false">D526+I526*dt+0.5*AA526*dt*dt</f>
        <v>-145.113048777791</v>
      </c>
      <c r="E527" s="1" t="n">
        <f aca="false">SQRT(B527^2+C527^2)</f>
        <v>368.512836015615</v>
      </c>
      <c r="F527" s="1" t="n">
        <f aca="false">ATAN2(C527,B527)*180/PI()</f>
        <v>3.48873864495226</v>
      </c>
      <c r="G527" s="69" t="n">
        <f aca="false">G526+Y526*dt</f>
        <v>7.62707093384469</v>
      </c>
      <c r="H527" s="69" t="n">
        <f aca="false">H526+Z526*dt</f>
        <v>60.9408139695235</v>
      </c>
      <c r="I527" s="69" t="n">
        <f aca="false">I526+AA526*dt</f>
        <v>-74.363674088909</v>
      </c>
      <c r="J527" s="1" t="n">
        <f aca="false">SQRT(G527^2+H527^2+I527^2)</f>
        <v>96.4464153937275</v>
      </c>
      <c r="K527" s="1" t="n">
        <f aca="false">IF(D527&gt;=hwind,SQRT((G527-vxw)^2+(H527-vyw)^2+I527^2),J527)</f>
        <v>96.4464153937275</v>
      </c>
      <c r="L527" s="1" t="n">
        <f aca="false">J527/1.467</f>
        <v>65.7439777735021</v>
      </c>
      <c r="M527" s="70" t="n">
        <f aca="false">cd0+cdspin*(spin/1000)*EXP(-A527/(tau*146.7/K527))</f>
        <v>0.35462913206964</v>
      </c>
      <c r="N527" s="71" t="n">
        <f aca="false">(romega/K527)*EXP(-A527/(tau*146.7/K527))</f>
        <v>0.242241647618681</v>
      </c>
      <c r="O527" s="71" t="n">
        <f aca="false">cl2_*N527/(cl0+cl1_*N527)</f>
        <v>0.236302487588963</v>
      </c>
      <c r="P527" s="71" t="n">
        <f aca="false">IF(D527&gt;=hwind,vxw,0)</f>
        <v>0</v>
      </c>
      <c r="Q527" s="71" t="n">
        <f aca="false">IF(D527&gt;=hwind,vyw,0)</f>
        <v>0</v>
      </c>
      <c r="R527" s="70" t="n">
        <f aca="false">-const*$M527*$K527*(G527-P527)</f>
        <v>-1.4022946425391</v>
      </c>
      <c r="S527" s="70" t="n">
        <f aca="false">-const*$M527*$K527*(H527-Q527)</f>
        <v>-11.2044292865069</v>
      </c>
      <c r="T527" s="70" t="n">
        <f aca="false">-const*$M527*$K527*I527</f>
        <v>13.6723235799035</v>
      </c>
      <c r="U527" s="72" t="n">
        <f aca="false">omega*EXP(-A527/tau)*30/PI()</f>
        <v>1843.15086240913</v>
      </c>
      <c r="V527" s="70" t="n">
        <f aca="false">const*($O527/omega)*K527*(wy*I527-wz*(H527-Q527))</f>
        <v>1.79542735883292</v>
      </c>
      <c r="W527" s="70" t="n">
        <f aca="false">const*($O527/omega)*K527*(wz*(G527-P527)-wx*I527)</f>
        <v>7.68315130068737</v>
      </c>
      <c r="X527" s="70" t="n">
        <f aca="false">const*($O527/omega)*K527*(wx*(H527-Q527)-wy*(G527-P527))</f>
        <v>6.48046713454615</v>
      </c>
      <c r="Y527" s="70" t="n">
        <f aca="false">R527+V527</f>
        <v>0.393132716293815</v>
      </c>
      <c r="Z527" s="70" t="n">
        <f aca="false">S527+W527</f>
        <v>-3.52127798581953</v>
      </c>
      <c r="AA527" s="70" t="n">
        <f aca="false">T527+X527-32.174</f>
        <v>-12.0212092855504</v>
      </c>
      <c r="AB527" s="0" t="n">
        <f aca="false">IF(($D527-height)*($D528-height)&lt;0,1,0)</f>
        <v>0</v>
      </c>
    </row>
    <row r="528" customFormat="false" ht="12.75" hidden="false" customHeight="false" outlineLevel="0" collapsed="false">
      <c r="A528" s="0" t="n">
        <f aca="false">A527+dt</f>
        <v>4.95999999999994</v>
      </c>
      <c r="B528" s="70" t="n">
        <f aca="false">B527+G527*dt+0.5*Y527*dt*dt</f>
        <v>22.5011651086002</v>
      </c>
      <c r="C528" s="70" t="n">
        <f aca="false">C527+H527*dt+0.5*Z527*dt*dt</f>
        <v>368.439132030992</v>
      </c>
      <c r="D528" s="70" t="n">
        <f aca="false">D527+I527*dt+0.5*AA527*dt*dt</f>
        <v>-145.857286579144</v>
      </c>
      <c r="E528" s="1" t="n">
        <f aca="false">SQRT(B528^2+C528^2)</f>
        <v>369.125583566074</v>
      </c>
      <c r="F528" s="1" t="n">
        <f aca="false">ATAN2(C528,B528)*180/PI()</f>
        <v>3.49480399803873</v>
      </c>
      <c r="G528" s="69" t="n">
        <f aca="false">G527+Y527*dt</f>
        <v>7.63100226100763</v>
      </c>
      <c r="H528" s="69" t="n">
        <f aca="false">H527+Z527*dt</f>
        <v>60.9056011896653</v>
      </c>
      <c r="I528" s="69" t="n">
        <f aca="false">I527+AA527*dt</f>
        <v>-74.4838861817645</v>
      </c>
      <c r="J528" s="1" t="n">
        <f aca="false">SQRT(G528^2+H528^2+I528^2)</f>
        <v>96.5172199792354</v>
      </c>
      <c r="K528" s="1" t="n">
        <f aca="false">IF(D528&gt;=hwind,SQRT((G528-vxw)^2+(H528-vyw)^2+I528^2),J528)</f>
        <v>96.5172199792354</v>
      </c>
      <c r="L528" s="1" t="n">
        <f aca="false">J528/1.467</f>
        <v>65.7922426579655</v>
      </c>
      <c r="M528" s="70" t="n">
        <f aca="false">cd0+cdspin*(spin/1000)*EXP(-A528/(tau*146.7/K528))</f>
        <v>0.354629083793887</v>
      </c>
      <c r="N528" s="71" t="n">
        <f aca="false">(romega/K528)*EXP(-A528/(tau*146.7/K528))</f>
        <v>0.242063723177075</v>
      </c>
      <c r="O528" s="71" t="n">
        <f aca="false">cl2_*N528/(cl0+cl1_*N528)</f>
        <v>0.236214325443811</v>
      </c>
      <c r="P528" s="71" t="n">
        <f aca="false">IF(D528&gt;=hwind,vxw,0)</f>
        <v>0</v>
      </c>
      <c r="Q528" s="71" t="n">
        <f aca="false">IF(D528&gt;=hwind,vyw,0)</f>
        <v>0</v>
      </c>
      <c r="R528" s="70" t="n">
        <f aca="false">-const*$M528*$K528*(G528-P528)</f>
        <v>-1.40404725832608</v>
      </c>
      <c r="S528" s="70" t="n">
        <f aca="false">-const*$M528*$K528*(H528-Q528)</f>
        <v>-11.2061744240342</v>
      </c>
      <c r="T528" s="70" t="n">
        <f aca="false">-const*$M528*$K528*I528</f>
        <v>13.7044771585704</v>
      </c>
      <c r="U528" s="72" t="n">
        <f aca="false">omega*EXP(-A528/tau)*30/PI()</f>
        <v>1843.14901925919</v>
      </c>
      <c r="V528" s="70" t="n">
        <f aca="false">const*($O528/omega)*K528*(wy*I528-wz*(H528-Q528))</f>
        <v>1.79188820019883</v>
      </c>
      <c r="W528" s="70" t="n">
        <f aca="false">const*($O528/omega)*K528*(wz*(G528-P528)-wx*I528)</f>
        <v>7.69879305747068</v>
      </c>
      <c r="X528" s="70" t="n">
        <f aca="false">const*($O528/omega)*K528*(wx*(H528-Q528)-wy*(G528-P528))</f>
        <v>6.47889828586051</v>
      </c>
      <c r="Y528" s="70" t="n">
        <f aca="false">R528+V528</f>
        <v>0.38784094187276</v>
      </c>
      <c r="Z528" s="70" t="n">
        <f aca="false">S528+W528</f>
        <v>-3.50738136656352</v>
      </c>
      <c r="AA528" s="70" t="n">
        <f aca="false">T528+X528-32.174</f>
        <v>-11.9906245555691</v>
      </c>
      <c r="AB528" s="0" t="n">
        <f aca="false">IF(($D528-height)*($D529-height)&lt;0,1,0)</f>
        <v>0</v>
      </c>
    </row>
    <row r="529" customFormat="false" ht="12.75" hidden="false" customHeight="false" outlineLevel="0" collapsed="false">
      <c r="A529" s="0" t="n">
        <f aca="false">A528+dt</f>
        <v>4.96999999999994</v>
      </c>
      <c r="B529" s="70" t="n">
        <f aca="false">B528+G528*dt+0.5*Y528*dt*dt</f>
        <v>22.5774945232574</v>
      </c>
      <c r="C529" s="70" t="n">
        <f aca="false">C528+H528*dt+0.5*Z528*dt*dt</f>
        <v>369.04801267382</v>
      </c>
      <c r="D529" s="70" t="n">
        <f aca="false">D528+I528*dt+0.5*AA528*dt*dt</f>
        <v>-146.60272497219</v>
      </c>
      <c r="E529" s="1" t="n">
        <f aca="false">SQRT(B529^2+C529^2)</f>
        <v>369.737986846691</v>
      </c>
      <c r="F529" s="1" t="n">
        <f aca="false">ATAN2(C529,B529)*180/PI()</f>
        <v>3.50085861276296</v>
      </c>
      <c r="G529" s="69" t="n">
        <f aca="false">G528+Y528*dt</f>
        <v>7.63488067042636</v>
      </c>
      <c r="H529" s="69" t="n">
        <f aca="false">H528+Z528*dt</f>
        <v>60.8705273759997</v>
      </c>
      <c r="I529" s="69" t="n">
        <f aca="false">I528+AA528*dt</f>
        <v>-74.6037924273202</v>
      </c>
      <c r="J529" s="1" t="n">
        <f aca="false">SQRT(G529^2+H529^2+I529^2)</f>
        <v>96.587982432716</v>
      </c>
      <c r="K529" s="1" t="n">
        <f aca="false">IF(D529&gt;=hwind,SQRT((G529-vxw)^2+(H529-vyw)^2+I529^2),J529)</f>
        <v>96.587982432716</v>
      </c>
      <c r="L529" s="1" t="n">
        <f aca="false">J529/1.467</f>
        <v>65.840478822574</v>
      </c>
      <c r="M529" s="70" t="n">
        <f aca="false">cd0+cdspin*(spin/1000)*EXP(-A529/(tau*146.7/K529))</f>
        <v>0.3546290354739</v>
      </c>
      <c r="N529" s="71" t="n">
        <f aca="false">(romega/K529)*EXP(-A529/(tau*146.7/K529))</f>
        <v>0.241886164906001</v>
      </c>
      <c r="O529" s="71" t="n">
        <f aca="false">cl2_*N529/(cl0+cl1_*N529)</f>
        <v>0.236126281140461</v>
      </c>
      <c r="P529" s="71" t="n">
        <f aca="false">IF(D529&gt;=hwind,vxw,0)</f>
        <v>0</v>
      </c>
      <c r="Q529" s="71" t="n">
        <f aca="false">IF(D529&gt;=hwind,vyw,0)</f>
        <v>0</v>
      </c>
      <c r="R529" s="70" t="n">
        <f aca="false">-const*$M529*$K529*(G529-P529)</f>
        <v>-1.40579057790957</v>
      </c>
      <c r="S529" s="70" t="n">
        <f aca="false">-const*$M529*$K529*(H529-Q529)</f>
        <v>-11.2079307524774</v>
      </c>
      <c r="T529" s="70" t="n">
        <f aca="false">-const*$M529*$K529*I529</f>
        <v>13.7366008714307</v>
      </c>
      <c r="U529" s="72" t="n">
        <f aca="false">omega*EXP(-A529/tau)*30/PI()</f>
        <v>1843.1471761111</v>
      </c>
      <c r="V529" s="70" t="n">
        <f aca="false">const*($O529/omega)*K529*(wy*I529-wz*(H529-Q529))</f>
        <v>1.78835843033568</v>
      </c>
      <c r="W529" s="70" t="n">
        <f aca="false">const*($O529/omega)*K529*(wz*(G529-P529)-wx*I529)</f>
        <v>7.71440987952589</v>
      </c>
      <c r="X529" s="70" t="n">
        <f aca="false">const*($O529/omega)*K529*(wx*(H529-Q529)-wy*(G529-P529))</f>
        <v>6.47733962644994</v>
      </c>
      <c r="Y529" s="70" t="n">
        <f aca="false">R529+V529</f>
        <v>0.382567852426114</v>
      </c>
      <c r="Z529" s="70" t="n">
        <f aca="false">S529+W529</f>
        <v>-3.49352087295151</v>
      </c>
      <c r="AA529" s="70" t="n">
        <f aca="false">T529+X529-32.174</f>
        <v>-11.9600595021194</v>
      </c>
      <c r="AB529" s="0" t="n">
        <f aca="false">IF(($D529-height)*($D530-height)&lt;0,1,0)</f>
        <v>0</v>
      </c>
    </row>
    <row r="530" customFormat="false" ht="12.75" hidden="false" customHeight="false" outlineLevel="0" collapsed="false">
      <c r="A530" s="0" t="n">
        <f aca="false">A529+dt</f>
        <v>4.97999999999994</v>
      </c>
      <c r="B530" s="70" t="n">
        <f aca="false">B529+G529*dt+0.5*Y529*dt*dt</f>
        <v>22.6538624583542</v>
      </c>
      <c r="C530" s="70" t="n">
        <f aca="false">C529+H529*dt+0.5*Z529*dt*dt</f>
        <v>369.656543271536</v>
      </c>
      <c r="D530" s="70" t="n">
        <f aca="false">D529+I529*dt+0.5*AA529*dt*dt</f>
        <v>-147.349360899438</v>
      </c>
      <c r="E530" s="1" t="n">
        <f aca="false">SQRT(B530^2+C530^2)</f>
        <v>370.350047209047</v>
      </c>
      <c r="F530" s="1" t="n">
        <f aca="false">ATAN2(C530,B530)*180/PI()</f>
        <v>3.50690246464381</v>
      </c>
      <c r="G530" s="69" t="n">
        <f aca="false">G529+Y529*dt</f>
        <v>7.63870634895062</v>
      </c>
      <c r="H530" s="69" t="n">
        <f aca="false">H529+Z529*dt</f>
        <v>60.8355921672702</v>
      </c>
      <c r="I530" s="69" t="n">
        <f aca="false">I529+AA529*dt</f>
        <v>-74.7233930223414</v>
      </c>
      <c r="J530" s="1" t="n">
        <f aca="false">SQRT(G530^2+H530^2+I530^2)</f>
        <v>96.6587014903429</v>
      </c>
      <c r="K530" s="1" t="n">
        <f aca="false">IF(D530&gt;=hwind,SQRT((G530-vxw)^2+(H530-vyw)^2+I530^2),J530)</f>
        <v>96.6587014903429</v>
      </c>
      <c r="L530" s="1" t="n">
        <f aca="false">J530/1.467</f>
        <v>65.8886854058234</v>
      </c>
      <c r="M530" s="70" t="n">
        <f aca="false">cd0+cdspin*(spin/1000)*EXP(-A530/(tau*146.7/K530))</f>
        <v>0.354628987109956</v>
      </c>
      <c r="N530" s="71" t="n">
        <f aca="false">(romega/K530)*EXP(-A530/(tau*146.7/K530))</f>
        <v>0.241708974930693</v>
      </c>
      <c r="O530" s="71" t="n">
        <f aca="false">cl2_*N530/(cl0+cl1_*N530)</f>
        <v>0.236038356058302</v>
      </c>
      <c r="P530" s="71" t="n">
        <f aca="false">IF(D530&gt;=hwind,vxw,0)</f>
        <v>0</v>
      </c>
      <c r="Q530" s="71" t="n">
        <f aca="false">IF(D530&gt;=hwind,vyw,0)</f>
        <v>0</v>
      </c>
      <c r="R530" s="70" t="n">
        <f aca="false">-const*$M530*$K530*(G530-P530)</f>
        <v>-1.40752459496996</v>
      </c>
      <c r="S530" s="70" t="n">
        <f aca="false">-const*$M530*$K530*(H530-Q530)</f>
        <v>-11.2096981233946</v>
      </c>
      <c r="T530" s="70" t="n">
        <f aca="false">-const*$M530*$K530*I530</f>
        <v>13.7686944220602</v>
      </c>
      <c r="U530" s="72" t="n">
        <f aca="false">omega*EXP(-A530/tau)*30/PI()</f>
        <v>1843.14533296484</v>
      </c>
      <c r="V530" s="70" t="n">
        <f aca="false">const*($O530/omega)*K530*(wy*I530-wz*(H530-Q530))</f>
        <v>1.78483803660388</v>
      </c>
      <c r="W530" s="70" t="n">
        <f aca="false">const*($O530/omega)*K530*(wz*(G530-P530)-wx*I530)</f>
        <v>7.73000168311933</v>
      </c>
      <c r="X530" s="70" t="n">
        <f aca="false">const*($O530/omega)*K530*(wx*(H530-Q530)-wy*(G530-P530))</f>
        <v>6.47579109990275</v>
      </c>
      <c r="Y530" s="70" t="n">
        <f aca="false">R530+V530</f>
        <v>0.377313441633923</v>
      </c>
      <c r="Z530" s="70" t="n">
        <f aca="false">S530+W530</f>
        <v>-3.47969644027531</v>
      </c>
      <c r="AA530" s="70" t="n">
        <f aca="false">T530+X530-32.174</f>
        <v>-11.9295144780371</v>
      </c>
      <c r="AB530" s="0" t="n">
        <f aca="false">IF(($D530-height)*($D531-height)&lt;0,1,0)</f>
        <v>0</v>
      </c>
    </row>
    <row r="531" customFormat="false" ht="12.75" hidden="false" customHeight="false" outlineLevel="0" collapsed="false">
      <c r="A531" s="0" t="n">
        <f aca="false">A530+dt</f>
        <v>4.98999999999994</v>
      </c>
      <c r="B531" s="70" t="n">
        <f aca="false">B530+G530*dt+0.5*Y530*dt*dt</f>
        <v>22.7302683875158</v>
      </c>
      <c r="C531" s="70" t="n">
        <f aca="false">C530+H530*dt+0.5*Z530*dt*dt</f>
        <v>370.264725208387</v>
      </c>
      <c r="D531" s="70" t="n">
        <f aca="false">D530+I530*dt+0.5*AA530*dt*dt</f>
        <v>-148.097191305385</v>
      </c>
      <c r="E531" s="1" t="n">
        <f aca="false">SQRT(B531^2+C531^2)</f>
        <v>370.961766001041</v>
      </c>
      <c r="F531" s="1" t="n">
        <f aca="false">ATAN2(C531,B531)*180/PI()</f>
        <v>3.51293552953582</v>
      </c>
      <c r="G531" s="69" t="n">
        <f aca="false">G530+Y530*dt</f>
        <v>7.64247948336696</v>
      </c>
      <c r="H531" s="69" t="n">
        <f aca="false">H530+Z530*dt</f>
        <v>60.8007952028674</v>
      </c>
      <c r="I531" s="69" t="n">
        <f aca="false">I530+AA530*dt</f>
        <v>-74.8426881671218</v>
      </c>
      <c r="J531" s="1" t="n">
        <f aca="false">SQRT(G531^2+H531^2+I531^2)</f>
        <v>96.7293759001666</v>
      </c>
      <c r="K531" s="1" t="n">
        <f aca="false">IF(D531&gt;=hwind,SQRT((G531-vxw)^2+(H531-vyw)^2+I531^2),J531)</f>
        <v>96.7293759001666</v>
      </c>
      <c r="L531" s="1" t="n">
        <f aca="false">J531/1.467</f>
        <v>65.9368615543058</v>
      </c>
      <c r="M531" s="70" t="n">
        <f aca="false">cd0+cdspin*(spin/1000)*EXP(-A531/(tau*146.7/K531))</f>
        <v>0.354628938702332</v>
      </c>
      <c r="N531" s="71" t="n">
        <f aca="false">(romega/K531)*EXP(-A531/(tau*146.7/K531))</f>
        <v>0.241532155332236</v>
      </c>
      <c r="O531" s="71" t="n">
        <f aca="false">cl2_*N531/(cl0+cl1_*N531)</f>
        <v>0.235950551557769</v>
      </c>
      <c r="P531" s="71" t="n">
        <f aca="false">IF(D531&gt;=hwind,vxw,0)</f>
        <v>0</v>
      </c>
      <c r="Q531" s="71" t="n">
        <f aca="false">IF(D531&gt;=hwind,vyw,0)</f>
        <v>0</v>
      </c>
      <c r="R531" s="70" t="n">
        <f aca="false">-const*$M531*$K531*(G531-P531)</f>
        <v>-1.40924930343884</v>
      </c>
      <c r="S531" s="70" t="n">
        <f aca="false">-const*$M531*$K531*(H531-Q531)</f>
        <v>-11.2114763899137</v>
      </c>
      <c r="T531" s="70" t="n">
        <f aca="false">-const*$M531*$K531*I531</f>
        <v>13.8007575154837</v>
      </c>
      <c r="U531" s="72" t="n">
        <f aca="false">omega*EXP(-A531/tau)*30/PI()</f>
        <v>1843.14348982043</v>
      </c>
      <c r="V531" s="70" t="n">
        <f aca="false">const*($O531/omega)*K531*(wy*I531-wz*(H531-Q531))</f>
        <v>1.78132700649055</v>
      </c>
      <c r="W531" s="70" t="n">
        <f aca="false">const*($O531/omega)*K531*(wz*(G531-P531)-wx*I531)</f>
        <v>7.74556838532287</v>
      </c>
      <c r="X531" s="70" t="n">
        <f aca="false">const*($O531/omega)*K531*(wx*(H531-Q531)-wy*(G531-P531))</f>
        <v>6.47425265036049</v>
      </c>
      <c r="Y531" s="70" t="n">
        <f aca="false">R531+V531</f>
        <v>0.372077703051714</v>
      </c>
      <c r="Z531" s="70" t="n">
        <f aca="false">S531+W531</f>
        <v>-3.46590800459081</v>
      </c>
      <c r="AA531" s="70" t="n">
        <f aca="false">T531+X531-32.174</f>
        <v>-11.8989898341558</v>
      </c>
      <c r="AB531" s="0" t="n">
        <f aca="false">IF(($D531-height)*($D532-height)&lt;0,1,0)</f>
        <v>0</v>
      </c>
    </row>
    <row r="532" customFormat="false" ht="12.75" hidden="false" customHeight="false" outlineLevel="0" collapsed="false">
      <c r="A532" s="0" t="n">
        <f aca="false">A531+dt</f>
        <v>4.99999999999994</v>
      </c>
      <c r="B532" s="70" t="n">
        <f aca="false">B531+G531*dt+0.5*Y531*dt*dt</f>
        <v>22.8067117862347</v>
      </c>
      <c r="C532" s="70" t="n">
        <f aca="false">C531+H531*dt+0.5*Z531*dt*dt</f>
        <v>370.872559865016</v>
      </c>
      <c r="D532" s="70" t="n">
        <f aca="false">D531+I531*dt+0.5*AA531*dt*dt</f>
        <v>-148.846213136548</v>
      </c>
      <c r="E532" s="1" t="n">
        <f aca="false">SQRT(B532^2+C532^2)</f>
        <v>371.573144566894</v>
      </c>
      <c r="F532" s="1" t="n">
        <f aca="false">ATAN2(C532,B532)*180/PI()</f>
        <v>3.51895778362669</v>
      </c>
      <c r="G532" s="69" t="n">
        <f aca="false">G531+Y531*dt</f>
        <v>7.64620026039747</v>
      </c>
      <c r="H532" s="69" t="n">
        <f aca="false">H531+Z531*dt</f>
        <v>60.7661361228215</v>
      </c>
      <c r="I532" s="69" t="n">
        <f aca="false">I531+AA531*dt</f>
        <v>-74.9616780654633</v>
      </c>
      <c r="J532" s="1" t="n">
        <f aca="false">SQRT(G532^2+H532^2+I532^2)</f>
        <v>96.8000044220533</v>
      </c>
      <c r="K532" s="1" t="n">
        <f aca="false">IF(D532&gt;=hwind,SQRT((G532-vxw)^2+(H532-vyw)^2+I532^2),J532)</f>
        <v>96.8000044220533</v>
      </c>
      <c r="L532" s="1" t="n">
        <f aca="false">J532/1.467</f>
        <v>65.9850064226676</v>
      </c>
      <c r="M532" s="70" t="n">
        <f aca="false">cd0+cdspin*(spin/1000)*EXP(-A532/(tau*146.7/K532))</f>
        <v>0.354628890251305</v>
      </c>
      <c r="N532" s="71" t="n">
        <f aca="false">(romega/K532)*EXP(-A532/(tau*146.7/K532))</f>
        <v>0.241355708148037</v>
      </c>
      <c r="O532" s="71" t="n">
        <f aca="false">cl2_*N532/(cl0+cl1_*N532)</f>
        <v>0.23586286898049</v>
      </c>
      <c r="P532" s="71" t="n">
        <f aca="false">IF(D532&gt;=hwind,vxw,0)</f>
        <v>0</v>
      </c>
      <c r="Q532" s="71" t="n">
        <f aca="false">IF(D532&gt;=hwind,vyw,0)</f>
        <v>0</v>
      </c>
      <c r="R532" s="70" t="n">
        <f aca="false">-const*$M532*$K532*(G532-P532)</f>
        <v>-1.41096469749942</v>
      </c>
      <c r="S532" s="70" t="n">
        <f aca="false">-const*$M532*$K532*(H532-Q532)</f>
        <v>-11.213265406717</v>
      </c>
      <c r="T532" s="70" t="n">
        <f aca="false">-const*$M532*$K532*I532</f>
        <v>13.832789858186</v>
      </c>
      <c r="U532" s="72" t="n">
        <f aca="false">omega*EXP(-A532/tau)*30/PI()</f>
        <v>1843.14164667786</v>
      </c>
      <c r="V532" s="70" t="n">
        <f aca="false">const*($O532/omega)*K532*(wy*I532-wz*(H532-Q532))</f>
        <v>1.77782532760614</v>
      </c>
      <c r="W532" s="70" t="n">
        <f aca="false">const*($O532/omega)*K532*(wz*(G532-P532)-wx*I532)</f>
        <v>7.76110990401439</v>
      </c>
      <c r="X532" s="70" t="n">
        <f aca="false">const*($O532/omega)*K532*(wx*(H532-Q532)-wy*(G532-P532))</f>
        <v>6.47272422251105</v>
      </c>
      <c r="Y532" s="70" t="n">
        <f aca="false">R532+V532</f>
        <v>0.366860630106722</v>
      </c>
      <c r="Z532" s="70" t="n">
        <f aca="false">S532+W532</f>
        <v>-3.45215550270256</v>
      </c>
      <c r="AA532" s="70" t="n">
        <f aca="false">T532+X532-32.174</f>
        <v>-11.868485919303</v>
      </c>
      <c r="AB532" s="0" t="n">
        <f aca="false">IF(($D532-height)*($D533-height)&lt;0,1,0)</f>
        <v>0</v>
      </c>
    </row>
    <row r="533" customFormat="false" ht="12.75" hidden="false" customHeight="false" outlineLevel="0" collapsed="false">
      <c r="A533" s="0" t="n">
        <f aca="false">A532+dt</f>
        <v>5.00999999999994</v>
      </c>
      <c r="B533" s="70" t="n">
        <f aca="false">B532+G532*dt+0.5*Y532*dt*dt</f>
        <v>22.8831921318701</v>
      </c>
      <c r="C533" s="70" t="n">
        <f aca="false">C532+H532*dt+0.5*Z532*dt*dt</f>
        <v>371.480048618469</v>
      </c>
      <c r="D533" s="70" t="n">
        <f aca="false">D532+I532*dt+0.5*AA532*dt*dt</f>
        <v>-149.596423341499</v>
      </c>
      <c r="E533" s="1" t="n">
        <f aca="false">SQRT(B533^2+C533^2)</f>
        <v>372.18418424716</v>
      </c>
      <c r="F533" s="1" t="n">
        <f aca="false">ATAN2(C533,B533)*180/PI()</f>
        <v>3.5249692034349</v>
      </c>
      <c r="G533" s="69" t="n">
        <f aca="false">G532+Y532*dt</f>
        <v>7.64986886669854</v>
      </c>
      <c r="H533" s="69" t="n">
        <f aca="false">H532+Z532*dt</f>
        <v>60.7316145677945</v>
      </c>
      <c r="I533" s="69" t="n">
        <f aca="false">I532+AA532*dt</f>
        <v>-75.0803629246564</v>
      </c>
      <c r="J533" s="1" t="n">
        <f aca="false">SQRT(G533^2+H533^2+I533^2)</f>
        <v>96.8705858276234</v>
      </c>
      <c r="K533" s="1" t="n">
        <f aca="false">IF(D533&gt;=hwind,SQRT((G533-vxw)^2+(H533-vyw)^2+I533^2),J533)</f>
        <v>96.8705858276234</v>
      </c>
      <c r="L533" s="1" t="n">
        <f aca="false">J533/1.467</f>
        <v>66.0331191735674</v>
      </c>
      <c r="M533" s="70" t="n">
        <f aca="false">cd0+cdspin*(spin/1000)*EXP(-A533/(tau*146.7/K533))</f>
        <v>0.354628841757152</v>
      </c>
      <c r="N533" s="71" t="n">
        <f aca="false">(romega/K533)*EXP(-A533/(tau*146.7/K533))</f>
        <v>0.241179635372309</v>
      </c>
      <c r="O533" s="71" t="n">
        <f aca="false">cl2_*N533/(cl0+cl1_*N533)</f>
        <v>0.235775309649435</v>
      </c>
      <c r="P533" s="71" t="n">
        <f aca="false">IF(D533&gt;=hwind,vxw,0)</f>
        <v>0</v>
      </c>
      <c r="Q533" s="71" t="n">
        <f aca="false">IF(D533&gt;=hwind,vyw,0)</f>
        <v>0</v>
      </c>
      <c r="R533" s="70" t="n">
        <f aca="false">-const*$M533*$K533*(G533-P533)</f>
        <v>-1.41267077158683</v>
      </c>
      <c r="S533" s="70" t="n">
        <f aca="false">-const*$M533*$K533*(H533-Q533)</f>
        <v>-11.2150650300266</v>
      </c>
      <c r="T533" s="70" t="n">
        <f aca="false">-const*$M533*$K533*I533</f>
        <v>13.8647911581218</v>
      </c>
      <c r="U533" s="72" t="n">
        <f aca="false">omega*EXP(-A533/tau)*30/PI()</f>
        <v>1843.13980353714</v>
      </c>
      <c r="V533" s="70" t="n">
        <f aca="false">const*($O533/omega)*K533*(wy*I533-wz*(H533-Q533))</f>
        <v>1.77433298768102</v>
      </c>
      <c r="W533" s="70" t="n">
        <f aca="false">const*($O533/omega)*K533*(wz*(G533-P533)-wx*I533)</f>
        <v>7.77662615787814</v>
      </c>
      <c r="X533" s="70" t="n">
        <f aca="false">const*($O533/omega)*K533*(wx*(H533-Q533)-wy*(G533-P533))</f>
        <v>6.47120576158196</v>
      </c>
      <c r="Y533" s="70" t="n">
        <f aca="false">R533+V533</f>
        <v>0.361662216094193</v>
      </c>
      <c r="Z533" s="70" t="n">
        <f aca="false">S533+W533</f>
        <v>-3.43843887214846</v>
      </c>
      <c r="AA533" s="70" t="n">
        <f aca="false">T533+X533-32.174</f>
        <v>-11.8380030802962</v>
      </c>
      <c r="AB533" s="0" t="n">
        <f aca="false">IF(($D533-height)*($D534-height)&lt;0,1,0)</f>
        <v>0</v>
      </c>
    </row>
    <row r="534" customFormat="false" ht="12.75" hidden="false" customHeight="false" outlineLevel="0" collapsed="false">
      <c r="A534" s="0" t="n">
        <f aca="false">A533+dt</f>
        <v>5.01999999999994</v>
      </c>
      <c r="B534" s="70" t="n">
        <f aca="false">B533+G533*dt+0.5*Y533*dt*dt</f>
        <v>22.9597089036479</v>
      </c>
      <c r="C534" s="70" t="n">
        <f aca="false">C533+H533*dt+0.5*Z533*dt*dt</f>
        <v>372.087192842203</v>
      </c>
      <c r="D534" s="70" t="n">
        <f aca="false">D533+I533*dt+0.5*AA533*dt*dt</f>
        <v>-150.347818870899</v>
      </c>
      <c r="E534" s="1" t="n">
        <f aca="false">SQRT(B534^2+C534^2)</f>
        <v>372.794886378731</v>
      </c>
      <c r="F534" s="1" t="n">
        <f aca="false">ATAN2(C534,B534)*180/PI()</f>
        <v>3.53096976580725</v>
      </c>
      <c r="G534" s="69" t="n">
        <f aca="false">G533+Y533*dt</f>
        <v>7.65348548885948</v>
      </c>
      <c r="H534" s="69" t="n">
        <f aca="false">H533+Z533*dt</f>
        <v>60.697230179073</v>
      </c>
      <c r="I534" s="69" t="n">
        <f aca="false">I533+AA533*dt</f>
        <v>-75.1987429554593</v>
      </c>
      <c r="J534" s="1" t="n">
        <f aca="false">SQRT(G534^2+H534^2+I534^2)</f>
        <v>96.9411189001901</v>
      </c>
      <c r="K534" s="1" t="n">
        <f aca="false">IF(D534&gt;=hwind,SQRT((G534-vxw)^2+(H534-vyw)^2+I534^2),J534)</f>
        <v>96.9411189001901</v>
      </c>
      <c r="L534" s="1" t="n">
        <f aca="false">J534/1.467</f>
        <v>66.0811989776347</v>
      </c>
      <c r="M534" s="70" t="n">
        <f aca="false">cd0+cdspin*(spin/1000)*EXP(-A534/(tau*146.7/K534))</f>
        <v>0.354628793220148</v>
      </c>
      <c r="N534" s="71" t="n">
        <f aca="false">(romega/K534)*EXP(-A534/(tau*146.7/K534))</f>
        <v>0.241003938956542</v>
      </c>
      <c r="O534" s="71" t="n">
        <f aca="false">cl2_*N534/(cl0+cl1_*N534)</f>
        <v>0.235687874869066</v>
      </c>
      <c r="P534" s="71" t="n">
        <f aca="false">IF(D534&gt;=hwind,vxw,0)</f>
        <v>0</v>
      </c>
      <c r="Q534" s="71" t="n">
        <f aca="false">IF(D534&gt;=hwind,vyw,0)</f>
        <v>0</v>
      </c>
      <c r="R534" s="70" t="n">
        <f aca="false">-const*$M534*$K534*(G534-P534)</f>
        <v>-1.41436752038843</v>
      </c>
      <c r="S534" s="70" t="n">
        <f aca="false">-const*$M534*$K534*(H534-Q534)</f>
        <v>-11.2168751175896</v>
      </c>
      <c r="T534" s="70" t="n">
        <f aca="false">-const*$M534*$K534*I534</f>
        <v>13.8967611247264</v>
      </c>
      <c r="U534" s="72" t="n">
        <f aca="false">omega*EXP(-A534/tau)*30/PI()</f>
        <v>1843.13796039825</v>
      </c>
      <c r="V534" s="70" t="n">
        <f aca="false">const*($O534/omega)*K534*(wy*I534-wz*(H534-Q534))</f>
        <v>1.7708499745622</v>
      </c>
      <c r="W534" s="70" t="n">
        <f aca="false">const*($O534/omega)*K534*(wz*(G534-P534)-wx*I534)</f>
        <v>7.79211706640502</v>
      </c>
      <c r="X534" s="70" t="n">
        <f aca="false">const*($O534/omega)*K534*(wx*(H534-Q534)-wy*(G534-P534))</f>
        <v>6.46969721333364</v>
      </c>
      <c r="Y534" s="70" t="n">
        <f aca="false">R534+V534</f>
        <v>0.356482454173775</v>
      </c>
      <c r="Z534" s="70" t="n">
        <f aca="false">S534+W534</f>
        <v>-3.42475805118461</v>
      </c>
      <c r="AA534" s="70" t="n">
        <f aca="false">T534+X534-32.174</f>
        <v>-11.80754166194</v>
      </c>
      <c r="AB534" s="0" t="n">
        <f aca="false">IF(($D534-height)*($D535-height)&lt;0,1,0)</f>
        <v>0</v>
      </c>
    </row>
    <row r="535" customFormat="false" ht="12.75" hidden="false" customHeight="false" outlineLevel="0" collapsed="false">
      <c r="A535" s="0" t="n">
        <f aca="false">A534+dt</f>
        <v>5.02999999999994</v>
      </c>
      <c r="B535" s="70" t="n">
        <f aca="false">B534+G534*dt+0.5*Y534*dt*dt</f>
        <v>23.0362615826592</v>
      </c>
      <c r="C535" s="70" t="n">
        <f aca="false">C534+H534*dt+0.5*Z534*dt*dt</f>
        <v>372.693993906091</v>
      </c>
      <c r="D535" s="70" t="n">
        <f aca="false">D534+I534*dt+0.5*AA534*dt*dt</f>
        <v>-151.100396677537</v>
      </c>
      <c r="E535" s="1" t="n">
        <f aca="false">SQRT(B535^2+C535^2)</f>
        <v>373.405252294847</v>
      </c>
      <c r="F535" s="1" t="n">
        <f aca="false">ATAN2(C535,B535)*180/PI()</f>
        <v>3.53695944791655</v>
      </c>
      <c r="G535" s="69" t="n">
        <f aca="false">G534+Y534*dt</f>
        <v>7.65705031340122</v>
      </c>
      <c r="H535" s="69" t="n">
        <f aca="false">H534+Z534*dt</f>
        <v>60.6629825985611</v>
      </c>
      <c r="I535" s="69" t="n">
        <f aca="false">I534+AA534*dt</f>
        <v>-75.3168183720787</v>
      </c>
      <c r="J535" s="1" t="n">
        <f aca="false">SQRT(G535^2+H535^2+I535^2)</f>
        <v>97.0116024346984</v>
      </c>
      <c r="K535" s="1" t="n">
        <f aca="false">IF(D535&gt;=hwind,SQRT((G535-vxw)^2+(H535-vyw)^2+I535^2),J535)</f>
        <v>97.0116024346984</v>
      </c>
      <c r="L535" s="1" t="n">
        <f aca="false">J535/1.467</f>
        <v>66.1292450134277</v>
      </c>
      <c r="M535" s="70" t="n">
        <f aca="false">cd0+cdspin*(spin/1000)*EXP(-A535/(tau*146.7/K535))</f>
        <v>0.354628744640569</v>
      </c>
      <c r="N535" s="71" t="n">
        <f aca="false">(romega/K535)*EXP(-A535/(tau*146.7/K535))</f>
        <v>0.240828620809972</v>
      </c>
      <c r="O535" s="71" t="n">
        <f aca="false">cl2_*N535/(cl0+cl1_*N535)</f>
        <v>0.235600565925486</v>
      </c>
      <c r="P535" s="71" t="n">
        <f aca="false">IF(D535&gt;=hwind,vxw,0)</f>
        <v>0</v>
      </c>
      <c r="Q535" s="71" t="n">
        <f aca="false">IF(D535&gt;=hwind,vyw,0)</f>
        <v>0</v>
      </c>
      <c r="R535" s="70" t="n">
        <f aca="false">-const*$M535*$K535*(G535-P535)</f>
        <v>-1.41605493884406</v>
      </c>
      <c r="S535" s="70" t="n">
        <f aca="false">-const*$M535*$K535*(H535-Q535)</f>
        <v>-11.2186955286632</v>
      </c>
      <c r="T535" s="70" t="n">
        <f aca="false">-const*$M535*$K535*I535</f>
        <v>13.9286994689249</v>
      </c>
      <c r="U535" s="72" t="n">
        <f aca="false">omega*EXP(-A535/tau)*30/PI()</f>
        <v>1843.13611726122</v>
      </c>
      <c r="V535" s="70" t="n">
        <f aca="false">const*($O535/omega)*K535*(wy*I535-wz*(H535-Q535))</f>
        <v>1.76737627621004</v>
      </c>
      <c r="W535" s="70" t="n">
        <f aca="false">const*($O535/omega)*K535*(wz*(G535-P535)-wx*I535)</f>
        <v>7.80758254989276</v>
      </c>
      <c r="X535" s="70" t="n">
        <f aca="false">const*($O535/omega)*K535*(wx*(H535-Q535)-wy*(G535-P535))</f>
        <v>6.46819852405272</v>
      </c>
      <c r="Y535" s="70" t="n">
        <f aca="false">R535+V535</f>
        <v>0.351321337365987</v>
      </c>
      <c r="Z535" s="70" t="n">
        <f aca="false">S535+W535</f>
        <v>-3.41111297877046</v>
      </c>
      <c r="AA535" s="70" t="n">
        <f aca="false">T535+X535-32.174</f>
        <v>-11.7771020070224</v>
      </c>
      <c r="AB535" s="0" t="n">
        <f aca="false">IF(($D535-height)*($D536-height)&lt;0,1,0)</f>
        <v>0</v>
      </c>
    </row>
    <row r="536" customFormat="false" ht="12.75" hidden="false" customHeight="false" outlineLevel="0" collapsed="false">
      <c r="A536" s="0" t="n">
        <f aca="false">A535+dt</f>
        <v>5.03999999999994</v>
      </c>
      <c r="B536" s="70" t="n">
        <f aca="false">B535+G535*dt+0.5*Y535*dt*dt</f>
        <v>23.1128496518601</v>
      </c>
      <c r="C536" s="70" t="n">
        <f aca="false">C535+H535*dt+0.5*Z535*dt*dt</f>
        <v>373.300453176428</v>
      </c>
      <c r="D536" s="70" t="n">
        <f aca="false">D535+I535*dt+0.5*AA535*dt*dt</f>
        <v>-151.854153716358</v>
      </c>
      <c r="E536" s="1" t="n">
        <f aca="false">SQRT(B536^2+C536^2)</f>
        <v>374.015283325101</v>
      </c>
      <c r="F536" s="1" t="n">
        <f aca="false">ATAN2(C536,B536)*180/PI()</f>
        <v>3.54293822725918</v>
      </c>
      <c r="G536" s="69" t="n">
        <f aca="false">G535+Y535*dt</f>
        <v>7.66056352677488</v>
      </c>
      <c r="H536" s="69" t="n">
        <f aca="false">H535+Z535*dt</f>
        <v>60.6288714687734</v>
      </c>
      <c r="I536" s="69" t="n">
        <f aca="false">I535+AA535*dt</f>
        <v>-75.434589392149</v>
      </c>
      <c r="J536" s="1" t="n">
        <f aca="false">SQRT(G536^2+H536^2+I536^2)</f>
        <v>97.0820352376634</v>
      </c>
      <c r="K536" s="1" t="n">
        <f aca="false">IF(D536&gt;=hwind,SQRT((G536-vxw)^2+(H536-vyw)^2+I536^2),J536)</f>
        <v>97.0820352376634</v>
      </c>
      <c r="L536" s="1" t="n">
        <f aca="false">J536/1.467</f>
        <v>66.1772564673915</v>
      </c>
      <c r="M536" s="70" t="n">
        <f aca="false">cd0+cdspin*(spin/1000)*EXP(-A536/(tau*146.7/K536))</f>
        <v>0.354628696018692</v>
      </c>
      <c r="N536" s="71" t="n">
        <f aca="false">(romega/K536)*EXP(-A536/(tau*146.7/K536))</f>
        <v>0.240653682800053</v>
      </c>
      <c r="O536" s="71" t="n">
        <f aca="false">cl2_*N536/(cl0+cl1_*N536)</f>
        <v>0.235513384086582</v>
      </c>
      <c r="P536" s="71" t="n">
        <f aca="false">IF(D536&gt;=hwind,vxw,0)</f>
        <v>0</v>
      </c>
      <c r="Q536" s="71" t="n">
        <f aca="false">IF(D536&gt;=hwind,vyw,0)</f>
        <v>0</v>
      </c>
      <c r="R536" s="70" t="n">
        <f aca="false">-const*$M536*$K536*(G536-P536)</f>
        <v>-1.41773302214624</v>
      </c>
      <c r="S536" s="70" t="n">
        <f aca="false">-const*$M536*$K536*(H536-Q536)</f>
        <v>-11.2205261240001</v>
      </c>
      <c r="T536" s="70" t="n">
        <f aca="false">-const*$M536*$K536*I536</f>
        <v>13.9606059031426</v>
      </c>
      <c r="U536" s="72" t="n">
        <f aca="false">omega*EXP(-A536/tau)*30/PI()</f>
        <v>1843.13427412602</v>
      </c>
      <c r="V536" s="70" t="n">
        <f aca="false">const*($O536/omega)*K536*(wy*I536-wz*(H536-Q536))</f>
        <v>1.763911880695</v>
      </c>
      <c r="W536" s="70" t="n">
        <f aca="false">const*($O536/omega)*K536*(wz*(G536-P536)-wx*I536)</f>
        <v>7.8230225294461</v>
      </c>
      <c r="X536" s="70" t="n">
        <f aca="false">const*($O536/omega)*K536*(wx*(H536-Q536)-wy*(G536-P536))</f>
        <v>6.46670964054554</v>
      </c>
      <c r="Y536" s="70" t="n">
        <f aca="false">R536+V536</f>
        <v>0.346178858548764</v>
      </c>
      <c r="Z536" s="70" t="n">
        <f aca="false">S536+W536</f>
        <v>-3.39750359455403</v>
      </c>
      <c r="AA536" s="70" t="n">
        <f aca="false">T536+X536-32.174</f>
        <v>-11.7466844563119</v>
      </c>
      <c r="AB536" s="0" t="n">
        <f aca="false">IF(($D536-height)*($D537-height)&lt;0,1,0)</f>
        <v>0</v>
      </c>
    </row>
    <row r="537" customFormat="false" ht="12.75" hidden="false" customHeight="false" outlineLevel="0" collapsed="false">
      <c r="A537" s="0" t="n">
        <f aca="false">A536+dt</f>
        <v>5.04999999999994</v>
      </c>
      <c r="B537" s="70" t="n">
        <f aca="false">B536+G536*dt+0.5*Y536*dt*dt</f>
        <v>23.1894725960708</v>
      </c>
      <c r="C537" s="70" t="n">
        <f aca="false">C536+H536*dt+0.5*Z536*dt*dt</f>
        <v>373.906572015936</v>
      </c>
      <c r="D537" s="70" t="n">
        <f aca="false">D536+I536*dt+0.5*AA536*dt*dt</f>
        <v>-152.609086944503</v>
      </c>
      <c r="E537" s="1" t="n">
        <f aca="false">SQRT(B537^2+C537^2)</f>
        <v>374.624980795451</v>
      </c>
      <c r="F537" s="1" t="n">
        <f aca="false">ATAN2(C537,B537)*180/PI()</f>
        <v>3.54890608165283</v>
      </c>
      <c r="G537" s="69" t="n">
        <f aca="false">G536+Y536*dt</f>
        <v>7.66402531536037</v>
      </c>
      <c r="H537" s="69" t="n">
        <f aca="false">H536+Z536*dt</f>
        <v>60.5948964328279</v>
      </c>
      <c r="I537" s="69" t="n">
        <f aca="false">I536+AA536*dt</f>
        <v>-75.5520562367121</v>
      </c>
      <c r="J537" s="1" t="n">
        <f aca="false">SQRT(G537^2+H537^2+I537^2)</f>
        <v>97.1524161271089</v>
      </c>
      <c r="K537" s="1" t="n">
        <f aca="false">IF(D537&gt;=hwind,SQRT((G537-vxw)^2+(H537-vyw)^2+I537^2),J537)</f>
        <v>97.1524161271089</v>
      </c>
      <c r="L537" s="1" t="n">
        <f aca="false">J537/1.467</f>
        <v>66.2252325338166</v>
      </c>
      <c r="M537" s="70" t="n">
        <f aca="false">cd0+cdspin*(spin/1000)*EXP(-A537/(tau*146.7/K537))</f>
        <v>0.354628647354789</v>
      </c>
      <c r="N537" s="71" t="n">
        <f aca="false">(romega/K537)*EXP(-A537/(tau*146.7/K537))</f>
        <v>0.240479126752914</v>
      </c>
      <c r="O537" s="71" t="n">
        <f aca="false">cl2_*N537/(cl0+cl1_*N537)</f>
        <v>0.235426330602177</v>
      </c>
      <c r="P537" s="71" t="n">
        <f aca="false">IF(D537&gt;=hwind,vxw,0)</f>
        <v>0</v>
      </c>
      <c r="Q537" s="71" t="n">
        <f aca="false">IF(D537&gt;=hwind,vyw,0)</f>
        <v>0</v>
      </c>
      <c r="R537" s="70" t="n">
        <f aca="false">-const*$M537*$K537*(G537-P537)</f>
        <v>-1.41940176574039</v>
      </c>
      <c r="S537" s="70" t="n">
        <f aca="false">-const*$M537*$K537*(H537-Q537)</f>
        <v>-11.2223667658342</v>
      </c>
      <c r="T537" s="70" t="n">
        <f aca="false">-const*$M537*$K537*I537</f>
        <v>13.9924801413139</v>
      </c>
      <c r="U537" s="72" t="n">
        <f aca="false">omega*EXP(-A537/tau)*30/PI()</f>
        <v>1843.13243099267</v>
      </c>
      <c r="V537" s="70" t="n">
        <f aca="false">const*($O537/omega)*K537*(wy*I537-wz*(H537-Q537))</f>
        <v>1.76045677619449</v>
      </c>
      <c r="W537" s="70" t="n">
        <f aca="false">const*($O537/omega)*K537*(wz*(G537-P537)-wx*I537)</f>
        <v>7.83843692697684</v>
      </c>
      <c r="X537" s="70" t="n">
        <f aca="false">const*($O537/omega)*K537*(wx*(H537-Q537)-wy*(G537-P537))</f>
        <v>6.46523051013158</v>
      </c>
      <c r="Y537" s="70" t="n">
        <f aca="false">R537+V537</f>
        <v>0.341055010454095</v>
      </c>
      <c r="Z537" s="70" t="n">
        <f aca="false">S537+W537</f>
        <v>-3.38392983885737</v>
      </c>
      <c r="AA537" s="70" t="n">
        <f aca="false">T537+X537-32.174</f>
        <v>-11.7162893485546</v>
      </c>
      <c r="AB537" s="0" t="n">
        <f aca="false">IF(($D537-height)*($D538-height)&lt;0,1,0)</f>
        <v>0</v>
      </c>
    </row>
    <row r="538" customFormat="false" ht="12.75" hidden="false" customHeight="false" outlineLevel="0" collapsed="false">
      <c r="A538" s="0" t="n">
        <f aca="false">A537+dt</f>
        <v>5.05999999999994</v>
      </c>
      <c r="B538" s="70" t="n">
        <f aca="false">B537+G537*dt+0.5*Y537*dt*dt</f>
        <v>23.2661299019749</v>
      </c>
      <c r="C538" s="70" t="n">
        <f aca="false">C537+H537*dt+0.5*Z537*dt*dt</f>
        <v>374.512351783772</v>
      </c>
      <c r="D538" s="70" t="n">
        <f aca="false">D537+I537*dt+0.5*AA537*dt*dt</f>
        <v>-153.365193321337</v>
      </c>
      <c r="E538" s="1" t="n">
        <f aca="false">SQRT(B538^2+C538^2)</f>
        <v>375.234346028222</v>
      </c>
      <c r="F538" s="1" t="n">
        <f aca="false">ATAN2(C538,B538)*180/PI()</f>
        <v>3.55486298923414</v>
      </c>
      <c r="G538" s="69" t="n">
        <f aca="false">G537+Y537*dt</f>
        <v>7.66743586546491</v>
      </c>
      <c r="H538" s="69" t="n">
        <f aca="false">H537+Z537*dt</f>
        <v>60.5610571344393</v>
      </c>
      <c r="I538" s="69" t="n">
        <f aca="false">I537+AA537*dt</f>
        <v>-75.6692191301976</v>
      </c>
      <c r="J538" s="1" t="n">
        <f aca="false">SQRT(G538^2+H538^2+I538^2)</f>
        <v>97.2227439325064</v>
      </c>
      <c r="K538" s="1" t="n">
        <f aca="false">IF(D538&gt;=hwind,SQRT((G538-vxw)^2+(H538-vyw)^2+I538^2),J538)</f>
        <v>97.2227439325064</v>
      </c>
      <c r="L538" s="1" t="n">
        <f aca="false">J538/1.467</f>
        <v>66.2731724147965</v>
      </c>
      <c r="M538" s="70" t="n">
        <f aca="false">cd0+cdspin*(spin/1000)*EXP(-A538/(tau*146.7/K538))</f>
        <v>0.354628598649137</v>
      </c>
      <c r="N538" s="71" t="n">
        <f aca="false">(romega/K538)*EXP(-A538/(tau*146.7/K538))</f>
        <v>0.240304954453827</v>
      </c>
      <c r="O538" s="71" t="n">
        <f aca="false">cl2_*N538/(cl0+cl1_*N538)</f>
        <v>0.235339406704176</v>
      </c>
      <c r="P538" s="71" t="n">
        <f aca="false">IF(D538&gt;=hwind,vxw,0)</f>
        <v>0</v>
      </c>
      <c r="Q538" s="71" t="n">
        <f aca="false">IF(D538&gt;=hwind,vyw,0)</f>
        <v>0</v>
      </c>
      <c r="R538" s="70" t="n">
        <f aca="false">-const*$M538*$K538*(G538-P538)</f>
        <v>-1.42106116532496</v>
      </c>
      <c r="S538" s="70" t="n">
        <f aca="false">-const*$M538*$K538*(H538-Q538)</f>
        <v>-11.224217317866</v>
      </c>
      <c r="T538" s="70" t="n">
        <f aca="false">-const*$M538*$K538*I538</f>
        <v>14.0243218988918</v>
      </c>
      <c r="U538" s="72" t="n">
        <f aca="false">omega*EXP(-A538/tau)*30/PI()</f>
        <v>1843.13058786116</v>
      </c>
      <c r="V538" s="70" t="n">
        <f aca="false">const*($O538/omega)*K538*(wy*I538-wz*(H538-Q538))</f>
        <v>1.75701095098969</v>
      </c>
      <c r="W538" s="70" t="n">
        <f aca="false">const*($O538/omega)*K538*(wz*(G538-P538)-wx*I538)</f>
        <v>7.85382566520379</v>
      </c>
      <c r="X538" s="70" t="n">
        <f aca="false">const*($O538/omega)*K538*(wx*(H538-Q538)-wy*(G538-P538))</f>
        <v>6.46376108063702</v>
      </c>
      <c r="Y538" s="70" t="n">
        <f aca="false">R538+V538</f>
        <v>0.33594978566473</v>
      </c>
      <c r="Z538" s="70" t="n">
        <f aca="false">S538+W538</f>
        <v>-3.37039165266216</v>
      </c>
      <c r="AA538" s="70" t="n">
        <f aca="false">T538+X538-32.174</f>
        <v>-11.6859170204711</v>
      </c>
      <c r="AB538" s="0" t="n">
        <f aca="false">IF(($D538-height)*($D539-height)&lt;0,1,0)</f>
        <v>0</v>
      </c>
    </row>
    <row r="539" customFormat="false" ht="12.75" hidden="false" customHeight="false" outlineLevel="0" collapsed="false">
      <c r="A539" s="0" t="n">
        <f aca="false">A538+dt</f>
        <v>5.06999999999994</v>
      </c>
      <c r="B539" s="70" t="n">
        <f aca="false">B538+G538*dt+0.5*Y538*dt*dt</f>
        <v>23.3428210581188</v>
      </c>
      <c r="C539" s="70" t="n">
        <f aca="false">C538+H538*dt+0.5*Z538*dt*dt</f>
        <v>375.117793835534</v>
      </c>
      <c r="D539" s="70" t="n">
        <f aca="false">D538+I538*dt+0.5*AA538*dt*dt</f>
        <v>-154.12246980849</v>
      </c>
      <c r="E539" s="1" t="n">
        <f aca="false">SQRT(B539^2+C539^2)</f>
        <v>375.843380342117</v>
      </c>
      <c r="F539" s="1" t="n">
        <f aca="false">ATAN2(C539,B539)*180/PI()</f>
        <v>3.56080892845646</v>
      </c>
      <c r="G539" s="69" t="n">
        <f aca="false">G538+Y538*dt</f>
        <v>7.67079536332156</v>
      </c>
      <c r="H539" s="69" t="n">
        <f aca="false">H538+Z538*dt</f>
        <v>60.5273532179127</v>
      </c>
      <c r="I539" s="69" t="n">
        <f aca="false">I538+AA538*dt</f>
        <v>-75.7860783004023</v>
      </c>
      <c r="J539" s="1" t="n">
        <f aca="false">SQRT(G539^2+H539^2+I539^2)</f>
        <v>97.2930174947135</v>
      </c>
      <c r="K539" s="1" t="n">
        <f aca="false">IF(D539&gt;=hwind,SQRT((G539-vxw)^2+(H539-vyw)^2+I539^2),J539)</f>
        <v>97.2930174947135</v>
      </c>
      <c r="L539" s="1" t="n">
        <f aca="false">J539/1.467</f>
        <v>66.3210753201865</v>
      </c>
      <c r="M539" s="70" t="n">
        <f aca="false">cd0+cdspin*(spin/1000)*EXP(-A539/(tau*146.7/K539))</f>
        <v>0.35462854990201</v>
      </c>
      <c r="N539" s="71" t="n">
        <f aca="false">(romega/K539)*EXP(-A539/(tau*146.7/K539))</f>
        <v>0.240131167647658</v>
      </c>
      <c r="O539" s="71" t="n">
        <f aca="false">cl2_*N539/(cl0+cl1_*N539)</f>
        <v>0.235252613606709</v>
      </c>
      <c r="P539" s="71" t="n">
        <f aca="false">IF(D539&gt;=hwind,vxw,0)</f>
        <v>0</v>
      </c>
      <c r="Q539" s="71" t="n">
        <f aca="false">IF(D539&gt;=hwind,vyw,0)</f>
        <v>0</v>
      </c>
      <c r="R539" s="70" t="n">
        <f aca="false">-const*$M539*$K539*(G539-P539)</f>
        <v>-1.42271121685152</v>
      </c>
      <c r="S539" s="70" t="n">
        <f aca="false">-const*$M539*$K539*(H539-Q539)</f>
        <v>-11.2260776452483</v>
      </c>
      <c r="T539" s="70" t="n">
        <f aca="false">-const*$M539*$K539*I539</f>
        <v>14.0561308928572</v>
      </c>
      <c r="U539" s="72" t="n">
        <f aca="false">omega*EXP(-A539/tau)*30/PI()</f>
        <v>1843.12874473149</v>
      </c>
      <c r="V539" s="70" t="n">
        <f aca="false">const*($O539/omega)*K539*(wy*I539-wz*(H539-Q539))</f>
        <v>1.75357439346249</v>
      </c>
      <c r="W539" s="70" t="n">
        <f aca="false">const*($O539/omega)*K539*(wz*(G539-P539)-wx*I539)</f>
        <v>7.86918866765274</v>
      </c>
      <c r="X539" s="70" t="n">
        <f aca="false">const*($O539/omega)*K539*(wx*(H539-Q539)-wy*(G539-P539))</f>
        <v>6.46230130038837</v>
      </c>
      <c r="Y539" s="70" t="n">
        <f aca="false">R539+V539</f>
        <v>0.330863176610967</v>
      </c>
      <c r="Z539" s="70" t="n">
        <f aca="false">S539+W539</f>
        <v>-3.35688897759554</v>
      </c>
      <c r="AA539" s="70" t="n">
        <f aca="false">T539+X539-32.174</f>
        <v>-11.6555678067544</v>
      </c>
      <c r="AB539" s="0" t="n">
        <f aca="false">IF(($D539-height)*($D540-height)&lt;0,1,0)</f>
        <v>0</v>
      </c>
    </row>
    <row r="540" customFormat="false" ht="12.75" hidden="false" customHeight="false" outlineLevel="0" collapsed="false">
      <c r="A540" s="0" t="n">
        <f aca="false">A539+dt</f>
        <v>5.07999999999994</v>
      </c>
      <c r="B540" s="70" t="n">
        <f aca="false">B539+G539*dt+0.5*Y539*dt*dt</f>
        <v>23.4195455549109</v>
      </c>
      <c r="C540" s="70" t="n">
        <f aca="false">C539+H539*dt+0.5*Z539*dt*dt</f>
        <v>375.722899523264</v>
      </c>
      <c r="D540" s="70" t="n">
        <f aca="false">D539+I539*dt+0.5*AA539*dt*dt</f>
        <v>-154.880913369884</v>
      </c>
      <c r="E540" s="1" t="n">
        <f aca="false">SQRT(B540^2+C540^2)</f>
        <v>376.452085052225</v>
      </c>
      <c r="F540" s="1" t="n">
        <f aca="false">ATAN2(C540,B540)*180/PI()</f>
        <v>3.56674387808758</v>
      </c>
      <c r="G540" s="69" t="n">
        <f aca="false">G539+Y539*dt</f>
        <v>7.67410399508767</v>
      </c>
      <c r="H540" s="69" t="n">
        <f aca="false">H539+Z539*dt</f>
        <v>60.4937843281368</v>
      </c>
      <c r="I540" s="69" t="n">
        <f aca="false">I539+AA539*dt</f>
        <v>-75.9026339784699</v>
      </c>
      <c r="J540" s="1" t="n">
        <f aca="false">SQRT(G540^2+H540^2+I540^2)</f>
        <v>97.363235665913</v>
      </c>
      <c r="K540" s="1" t="n">
        <f aca="false">IF(D540&gt;=hwind,SQRT((G540-vxw)^2+(H540-vyw)^2+I540^2),J540)</f>
        <v>97.363235665913</v>
      </c>
      <c r="L540" s="1" t="n">
        <f aca="false">J540/1.467</f>
        <v>66.3689404675617</v>
      </c>
      <c r="M540" s="70" t="n">
        <f aca="false">cd0+cdspin*(spin/1000)*EXP(-A540/(tau*146.7/K540))</f>
        <v>0.354628501113681</v>
      </c>
      <c r="N540" s="71" t="n">
        <f aca="false">(romega/K540)*EXP(-A540/(tau*146.7/K540))</f>
        <v>0.239957768039327</v>
      </c>
      <c r="O540" s="71" t="n">
        <f aca="false">cl2_*N540/(cl0+cl1_*N540)</f>
        <v>0.235165952506278</v>
      </c>
      <c r="P540" s="71" t="n">
        <f aca="false">IF(D540&gt;=hwind,vxw,0)</f>
        <v>0</v>
      </c>
      <c r="Q540" s="71" t="n">
        <f aca="false">IF(D540&gt;=hwind,vyw,0)</f>
        <v>0</v>
      </c>
      <c r="R540" s="70" t="n">
        <f aca="false">-const*$M540*$K540*(G540-P540)</f>
        <v>-1.42435191652489</v>
      </c>
      <c r="S540" s="70" t="n">
        <f aca="false">-const*$M540*$K540*(H540-Q540)</f>
        <v>-11.2279476145723</v>
      </c>
      <c r="T540" s="70" t="n">
        <f aca="false">-const*$M540*$K540*I540</f>
        <v>14.0879068417271</v>
      </c>
      <c r="U540" s="72" t="n">
        <f aca="false">omega*EXP(-A540/tau)*30/PI()</f>
        <v>1843.12690160367</v>
      </c>
      <c r="V540" s="70" t="n">
        <f aca="false">const*($O540/omega)*K540*(wy*I540-wz*(H540-Q540))</f>
        <v>1.75014709209241</v>
      </c>
      <c r="W540" s="70" t="n">
        <f aca="false">const*($O540/omega)*K540*(wz*(G540-P540)-wx*I540)</f>
        <v>7.88452585865629</v>
      </c>
      <c r="X540" s="70" t="n">
        <f aca="false">const*($O540/omega)*K540*(wx*(H540-Q540)-wy*(G540-P540))</f>
        <v>6.46085111820614</v>
      </c>
      <c r="Y540" s="70" t="n">
        <f aca="false">R540+V540</f>
        <v>0.32579517556752</v>
      </c>
      <c r="Z540" s="70" t="n">
        <f aca="false">S540+W540</f>
        <v>-3.34342175591605</v>
      </c>
      <c r="AA540" s="70" t="n">
        <f aca="false">T540+X540-32.174</f>
        <v>-11.6252420400668</v>
      </c>
      <c r="AB540" s="0" t="n">
        <f aca="false">IF(($D540-height)*($D541-height)&lt;0,1,0)</f>
        <v>0</v>
      </c>
    </row>
    <row r="541" customFormat="false" ht="12.75" hidden="false" customHeight="false" outlineLevel="0" collapsed="false">
      <c r="A541" s="0" t="n">
        <f aca="false">A540+dt</f>
        <v>5.08999999999994</v>
      </c>
      <c r="B541" s="70" t="n">
        <f aca="false">B540+G540*dt+0.5*Y540*dt*dt</f>
        <v>23.4963028846205</v>
      </c>
      <c r="C541" s="70" t="n">
        <f aca="false">C540+H540*dt+0.5*Z540*dt*dt</f>
        <v>376.327670195458</v>
      </c>
      <c r="D541" s="70" t="n">
        <f aca="false">D540+I540*dt+0.5*AA540*dt*dt</f>
        <v>-155.640520971771</v>
      </c>
      <c r="E541" s="1" t="n">
        <f aca="false">SQRT(B541^2+C541^2)</f>
        <v>377.060461470023</v>
      </c>
      <c r="F541" s="1" t="n">
        <f aca="false">ATAN2(C541,B541)*180/PI()</f>
        <v>3.57266781720748</v>
      </c>
      <c r="G541" s="69" t="n">
        <f aca="false">G540+Y540*dt</f>
        <v>7.67736194684334</v>
      </c>
      <c r="H541" s="69" t="n">
        <f aca="false">H540+Z540*dt</f>
        <v>60.4603501105776</v>
      </c>
      <c r="I541" s="69" t="n">
        <f aca="false">I540+AA540*dt</f>
        <v>-76.0188863988705</v>
      </c>
      <c r="J541" s="1" t="n">
        <f aca="false">SQRT(G541^2+H541^2+I541^2)</f>
        <v>97.4333973095511</v>
      </c>
      <c r="K541" s="1" t="n">
        <f aca="false">IF(D541&gt;=hwind,SQRT((G541-vxw)^2+(H541-vyw)^2+I541^2),J541)</f>
        <v>97.4333973095511</v>
      </c>
      <c r="L541" s="1" t="n">
        <f aca="false">J541/1.467</f>
        <v>66.4167670821753</v>
      </c>
      <c r="M541" s="70" t="n">
        <f aca="false">cd0+cdspin*(spin/1000)*EXP(-A541/(tau*146.7/K541))</f>
        <v>0.354628452284423</v>
      </c>
      <c r="N541" s="71" t="n">
        <f aca="false">(romega/K541)*EXP(-A541/(tau*146.7/K541))</f>
        <v>0.239784757294253</v>
      </c>
      <c r="O541" s="71" t="n">
        <f aca="false">cl2_*N541/(cl0+cl1_*N541)</f>
        <v>0.235079424581903</v>
      </c>
      <c r="P541" s="71" t="n">
        <f aca="false">IF(D541&gt;=hwind,vxw,0)</f>
        <v>0</v>
      </c>
      <c r="Q541" s="71" t="n">
        <f aca="false">IF(D541&gt;=hwind,vyw,0)</f>
        <v>0</v>
      </c>
      <c r="R541" s="70" t="n">
        <f aca="false">-const*$M541*$K541*(G541-P541)</f>
        <v>-1.42598326080314</v>
      </c>
      <c r="S541" s="70" t="n">
        <f aca="false">-const*$M541*$K541*(H541-Q541)</f>
        <v>-11.2298270938535</v>
      </c>
      <c r="T541" s="70" t="n">
        <f aca="false">-const*$M541*$K541*I541</f>
        <v>14.1196494655636</v>
      </c>
      <c r="U541" s="72" t="n">
        <f aca="false">omega*EXP(-A541/tau)*30/PI()</f>
        <v>1843.12505847769</v>
      </c>
      <c r="V541" s="70" t="n">
        <f aca="false">const*($O541/omega)*K541*(wy*I541-wz*(H541-Q541))</f>
        <v>1.7467290354536</v>
      </c>
      <c r="W541" s="70" t="n">
        <f aca="false">const*($O541/omega)*K541*(wz*(G541-P541)-wx*I541)</f>
        <v>7.89983716335361</v>
      </c>
      <c r="X541" s="70" t="n">
        <f aca="false">const*($O541/omega)*K541*(wx*(H541-Q541)-wy*(G541-P541))</f>
        <v>6.45941048339857</v>
      </c>
      <c r="Y541" s="70" t="n">
        <f aca="false">R541+V541</f>
        <v>0.320745774650459</v>
      </c>
      <c r="Z541" s="70" t="n">
        <f aca="false">S541+W541</f>
        <v>-3.32998993049985</v>
      </c>
      <c r="AA541" s="70" t="n">
        <f aca="false">T541+X541-32.174</f>
        <v>-11.5949400510378</v>
      </c>
      <c r="AB541" s="0" t="n">
        <f aca="false">IF(($D541-height)*($D542-height)&lt;0,1,0)</f>
        <v>0</v>
      </c>
    </row>
    <row r="542" customFormat="false" ht="12.75" hidden="false" customHeight="false" outlineLevel="0" collapsed="false">
      <c r="A542" s="0" t="n">
        <f aca="false">A541+dt</f>
        <v>5.09999999999994</v>
      </c>
      <c r="B542" s="70" t="n">
        <f aca="false">B541+G541*dt+0.5*Y541*dt*dt</f>
        <v>23.5730925413777</v>
      </c>
      <c r="C542" s="70" t="n">
        <f aca="false">C541+H541*dt+0.5*Z541*dt*dt</f>
        <v>376.932107197067</v>
      </c>
      <c r="D542" s="70" t="n">
        <f aca="false">D541+I541*dt+0.5*AA541*dt*dt</f>
        <v>-156.401289582762</v>
      </c>
      <c r="E542" s="1" t="n">
        <f aca="false">SQRT(B542^2+C542^2)</f>
        <v>377.668510903392</v>
      </c>
      <c r="F542" s="1" t="n">
        <f aca="false">ATAN2(C542,B542)*180/PI()</f>
        <v>3.57858072520614</v>
      </c>
      <c r="G542" s="69" t="n">
        <f aca="false">G541+Y541*dt</f>
        <v>7.68056940458984</v>
      </c>
      <c r="H542" s="69" t="n">
        <f aca="false">H541+Z541*dt</f>
        <v>60.4270502112726</v>
      </c>
      <c r="I542" s="69" t="n">
        <f aca="false">I541+AA541*dt</f>
        <v>-76.1348357993809</v>
      </c>
      <c r="J542" s="1" t="n">
        <f aca="false">SQRT(G542^2+H542^2+I542^2)</f>
        <v>97.5035013002768</v>
      </c>
      <c r="K542" s="1" t="n">
        <f aca="false">IF(D542&gt;=hwind,SQRT((G542-vxw)^2+(H542-vyw)^2+I542^2),J542)</f>
        <v>97.5035013002768</v>
      </c>
      <c r="L542" s="1" t="n">
        <f aca="false">J542/1.467</f>
        <v>66.4645543969167</v>
      </c>
      <c r="M542" s="70" t="n">
        <f aca="false">cd0+cdspin*(spin/1000)*EXP(-A542/(tau*146.7/K542))</f>
        <v>0.35462840341451</v>
      </c>
      <c r="N542" s="71" t="n">
        <f aca="false">(romega/K542)*EXP(-A542/(tau*146.7/K542))</f>
        <v>0.239612137038806</v>
      </c>
      <c r="O542" s="71" t="n">
        <f aca="false">cl2_*N542/(cl0+cl1_*N542)</f>
        <v>0.234993030995266</v>
      </c>
      <c r="P542" s="71" t="n">
        <f aca="false">IF(D542&gt;=hwind,vxw,0)</f>
        <v>0</v>
      </c>
      <c r="Q542" s="71" t="n">
        <f aca="false">IF(D542&gt;=hwind,vyw,0)</f>
        <v>0</v>
      </c>
      <c r="R542" s="70" t="n">
        <f aca="false">-const*$M542*$K542*(G542-P542)</f>
        <v>-1.42760524639765</v>
      </c>
      <c r="S542" s="70" t="n">
        <f aca="false">-const*$M542*$K542*(H542-Q542)</f>
        <v>-11.2317159525172</v>
      </c>
      <c r="T542" s="70" t="n">
        <f aca="false">-const*$M542*$K542*I542</f>
        <v>14.1513584859825</v>
      </c>
      <c r="U542" s="72" t="n">
        <f aca="false">omega*EXP(-A542/tau)*30/PI()</f>
        <v>1843.12321535355</v>
      </c>
      <c r="V542" s="70" t="n">
        <f aca="false">const*($O542/omega)*K542*(wy*I542-wz*(H542-Q542))</f>
        <v>1.74332021221189</v>
      </c>
      <c r="W542" s="70" t="n">
        <f aca="false">const*($O542/omega)*K542*(wz*(G542-P542)-wx*I542)</f>
        <v>7.91512250769018</v>
      </c>
      <c r="X542" s="70" t="n">
        <f aca="false">const*($O542/omega)*K542*(wx*(H542-Q542)-wy*(G542-P542))</f>
        <v>6.45797934575547</v>
      </c>
      <c r="Y542" s="70" t="n">
        <f aca="false">R542+V542</f>
        <v>0.315714965814235</v>
      </c>
      <c r="Z542" s="70" t="n">
        <f aca="false">S542+W542</f>
        <v>-3.31659344482699</v>
      </c>
      <c r="AA542" s="70" t="n">
        <f aca="false">T542+X542-32.174</f>
        <v>-11.5646621682621</v>
      </c>
      <c r="AB542" s="0" t="n">
        <f aca="false">IF(($D542-height)*($D543-height)&lt;0,1,0)</f>
        <v>0</v>
      </c>
    </row>
    <row r="543" customFormat="false" ht="12.75" hidden="false" customHeight="false" outlineLevel="0" collapsed="false">
      <c r="A543" s="0" t="n">
        <f aca="false">A542+dt</f>
        <v>5.10999999999994</v>
      </c>
      <c r="B543" s="70" t="n">
        <f aca="false">B542+G542*dt+0.5*Y542*dt*dt</f>
        <v>23.6499140211719</v>
      </c>
      <c r="C543" s="70" t="n">
        <f aca="false">C542+H542*dt+0.5*Z542*dt*dt</f>
        <v>377.536211869507</v>
      </c>
      <c r="D543" s="70" t="n">
        <f aca="false">D542+I542*dt+0.5*AA542*dt*dt</f>
        <v>-157.163216173865</v>
      </c>
      <c r="E543" s="1" t="n">
        <f aca="false">SQRT(B543^2+C543^2)</f>
        <v>378.276234656615</v>
      </c>
      <c r="F543" s="1" t="n">
        <f aca="false">ATAN2(C543,B543)*180/PI()</f>
        <v>3.58448258178134</v>
      </c>
      <c r="G543" s="69" t="n">
        <f aca="false">G542+Y542*dt</f>
        <v>7.68372655424799</v>
      </c>
      <c r="H543" s="69" t="n">
        <f aca="false">H542+Z542*dt</f>
        <v>60.3938842768243</v>
      </c>
      <c r="I543" s="69" t="n">
        <f aca="false">I542+AA542*dt</f>
        <v>-76.2504824210635</v>
      </c>
      <c r="J543" s="1" t="n">
        <f aca="false">SQRT(G543^2+H543^2+I543^2)</f>
        <v>97.5735465238802</v>
      </c>
      <c r="K543" s="1" t="n">
        <f aca="false">IF(D543&gt;=hwind,SQRT((G543-vxw)^2+(H543-vyw)^2+I543^2),J543)</f>
        <v>97.5735465238802</v>
      </c>
      <c r="L543" s="1" t="n">
        <f aca="false">J543/1.467</f>
        <v>66.5123016522701</v>
      </c>
      <c r="M543" s="70" t="n">
        <f aca="false">cd0+cdspin*(spin/1000)*EXP(-A543/(tau*146.7/K543))</f>
        <v>0.354628354504213</v>
      </c>
      <c r="N543" s="71" t="n">
        <f aca="false">(romega/K543)*EXP(-A543/(tau*146.7/K543))</f>
        <v>0.239439908860751</v>
      </c>
      <c r="O543" s="71" t="n">
        <f aca="false">cl2_*N543/(cl0+cl1_*N543)</f>
        <v>0.234906772890853</v>
      </c>
      <c r="P543" s="71" t="n">
        <f aca="false">IF(D543&gt;=hwind,vxw,0)</f>
        <v>0</v>
      </c>
      <c r="Q543" s="71" t="n">
        <f aca="false">IF(D543&gt;=hwind,vyw,0)</f>
        <v>0</v>
      </c>
      <c r="R543" s="70" t="n">
        <f aca="false">-const*$M543*$K543*(G543-P543)</f>
        <v>-1.42921787027305</v>
      </c>
      <c r="S543" s="70" t="n">
        <f aca="false">-const*$M543*$K543*(H543-Q543)</f>
        <v>-11.2336140613853</v>
      </c>
      <c r="T543" s="70" t="n">
        <f aca="false">-const*$M543*$K543*I543</f>
        <v>14.1830336261609</v>
      </c>
      <c r="U543" s="72" t="n">
        <f aca="false">omega*EXP(-A543/tau)*30/PI()</f>
        <v>1843.12137223126</v>
      </c>
      <c r="V543" s="70" t="n">
        <f aca="false">const*($O543/omega)*K543*(wy*I543-wz*(H543-Q543))</f>
        <v>1.73992061112182</v>
      </c>
      <c r="W543" s="70" t="n">
        <f aca="false">const*($O543/omega)*K543*(wz*(G543-P543)-wx*I543)</f>
        <v>7.93038181841738</v>
      </c>
      <c r="X543" s="70" t="n">
        <f aca="false">const*($O543/omega)*K543*(wx*(H543-Q543)-wy*(G543-P543))</f>
        <v>6.45655765554204</v>
      </c>
      <c r="Y543" s="70" t="n">
        <f aca="false">R543+V543</f>
        <v>0.310702740848766</v>
      </c>
      <c r="Z543" s="70" t="n">
        <f aca="false">S543+W543</f>
        <v>-3.30323224296793</v>
      </c>
      <c r="AA543" s="70" t="n">
        <f aca="false">T543+X543-32.174</f>
        <v>-11.534408718297</v>
      </c>
      <c r="AB543" s="0" t="n">
        <f aca="false">IF(($D543-height)*($D544-height)&lt;0,1,0)</f>
        <v>0</v>
      </c>
    </row>
    <row r="544" customFormat="false" ht="12.75" hidden="false" customHeight="false" outlineLevel="0" collapsed="false">
      <c r="A544" s="0" t="n">
        <f aca="false">A543+dt</f>
        <v>5.11999999999994</v>
      </c>
      <c r="B544" s="70" t="n">
        <f aca="false">B543+G543*dt+0.5*Y543*dt*dt</f>
        <v>23.7267668218514</v>
      </c>
      <c r="C544" s="70" t="n">
        <f aca="false">C543+H543*dt+0.5*Z543*dt*dt</f>
        <v>378.139985550664</v>
      </c>
      <c r="D544" s="70" t="n">
        <f aca="false">D543+I543*dt+0.5*AA543*dt*dt</f>
        <v>-157.926297718511</v>
      </c>
      <c r="E544" s="1" t="n">
        <f aca="false">SQRT(B544^2+C544^2)</f>
        <v>378.88363403039</v>
      </c>
      <c r="F544" s="1" t="n">
        <f aca="false">ATAN2(C544,B544)*180/PI()</f>
        <v>3.59037336693649</v>
      </c>
      <c r="G544" s="69" t="n">
        <f aca="false">G543+Y543*dt</f>
        <v>7.68683358165648</v>
      </c>
      <c r="H544" s="69" t="n">
        <f aca="false">H543+Z543*dt</f>
        <v>60.3608519543946</v>
      </c>
      <c r="I544" s="69" t="n">
        <f aca="false">I543+AA543*dt</f>
        <v>-76.3658265082465</v>
      </c>
      <c r="J544" s="1" t="n">
        <f aca="false">SQRT(G544^2+H544^2+I544^2)</f>
        <v>97.6435318772321</v>
      </c>
      <c r="K544" s="1" t="n">
        <f aca="false">IF(D544&gt;=hwind,SQRT((G544-vxw)^2+(H544-vyw)^2+I544^2),J544)</f>
        <v>97.6435318772321</v>
      </c>
      <c r="L544" s="1" t="n">
        <f aca="false">J544/1.467</f>
        <v>66.5600080962727</v>
      </c>
      <c r="M544" s="70" t="n">
        <f aca="false">cd0+cdspin*(spin/1000)*EXP(-A544/(tau*146.7/K544))</f>
        <v>0.354628305553806</v>
      </c>
      <c r="N544" s="71" t="n">
        <f aca="false">(romega/K544)*EXP(-A544/(tau*146.7/K544))</f>
        <v>0.239268074309685</v>
      </c>
      <c r="O544" s="71" t="n">
        <f aca="false">cl2_*N544/(cl0+cl1_*N544)</f>
        <v>0.234820651396099</v>
      </c>
      <c r="P544" s="71" t="n">
        <f aca="false">IF(D544&gt;=hwind,vxw,0)</f>
        <v>0</v>
      </c>
      <c r="Q544" s="71" t="n">
        <f aca="false">IF(D544&gt;=hwind,vyw,0)</f>
        <v>0</v>
      </c>
      <c r="R544" s="70" t="n">
        <f aca="false">-const*$M544*$K544*(G544-P544)</f>
        <v>-1.43082112964719</v>
      </c>
      <c r="S544" s="70" t="n">
        <f aca="false">-const*$M544*$K544*(H544-Q544)</f>
        <v>-11.2355212926624</v>
      </c>
      <c r="T544" s="70" t="n">
        <f aca="false">-const*$M544*$K544*I544</f>
        <v>14.214674610846</v>
      </c>
      <c r="U544" s="72" t="n">
        <f aca="false">omega*EXP(-A544/tau)*30/PI()</f>
        <v>1843.11952911081</v>
      </c>
      <c r="V544" s="70" t="n">
        <f aca="false">const*($O544/omega)*K544*(wy*I544-wz*(H544-Q544))</f>
        <v>1.7365302210238</v>
      </c>
      <c r="W544" s="70" t="n">
        <f aca="false">const*($O544/omega)*K544*(wz*(G544-P544)-wx*I544)</f>
        <v>7.94561502309216</v>
      </c>
      <c r="X544" s="70" t="n">
        <f aca="false">const*($O544/omega)*K544*(wx*(H544-Q544)-wy*(G544-P544))</f>
        <v>6.45514536349285</v>
      </c>
      <c r="Y544" s="70" t="n">
        <f aca="false">R544+V544</f>
        <v>0.305709091376613</v>
      </c>
      <c r="Z544" s="70" t="n">
        <f aca="false">S544+W544</f>
        <v>-3.28990626957024</v>
      </c>
      <c r="AA544" s="70" t="n">
        <f aca="false">T544+X544-32.174</f>
        <v>-11.5041800256612</v>
      </c>
      <c r="AB544" s="0" t="n">
        <f aca="false">IF(($D544-height)*($D545-height)&lt;0,1,0)</f>
        <v>0</v>
      </c>
    </row>
    <row r="545" customFormat="false" ht="12.75" hidden="false" customHeight="false" outlineLevel="0" collapsed="false">
      <c r="A545" s="0" t="n">
        <f aca="false">A544+dt</f>
        <v>5.12999999999994</v>
      </c>
      <c r="B545" s="70" t="n">
        <f aca="false">B544+G544*dt+0.5*Y544*dt*dt</f>
        <v>23.8036504431225</v>
      </c>
      <c r="C545" s="70" t="n">
        <f aca="false">C544+H544*dt+0.5*Z544*dt*dt</f>
        <v>378.743429574894</v>
      </c>
      <c r="D545" s="70" t="n">
        <f aca="false">D544+I544*dt+0.5*AA544*dt*dt</f>
        <v>-158.690531192595</v>
      </c>
      <c r="E545" s="1" t="n">
        <f aca="false">SQRT(B545^2+C545^2)</f>
        <v>379.490710321835</v>
      </c>
      <c r="F545" s="1" t="n">
        <f aca="false">ATAN2(C545,B545)*180/PI()</f>
        <v>3.59625306097853</v>
      </c>
      <c r="G545" s="69" t="n">
        <f aca="false">G544+Y544*dt</f>
        <v>7.68989067257024</v>
      </c>
      <c r="H545" s="69" t="n">
        <f aca="false">H544+Z544*dt</f>
        <v>60.3279528916989</v>
      </c>
      <c r="I545" s="69" t="n">
        <f aca="false">I544+AA544*dt</f>
        <v>-76.4808683085031</v>
      </c>
      <c r="J545" s="1" t="n">
        <f aca="false">SQRT(G545^2+H545^2+I545^2)</f>
        <v>97.7134562682219</v>
      </c>
      <c r="K545" s="1" t="n">
        <f aca="false">IF(D545&gt;=hwind,SQRT((G545-vxw)^2+(H545-vyw)^2+I545^2),J545)</f>
        <v>97.7134562682219</v>
      </c>
      <c r="L545" s="1" t="n">
        <f aca="false">J545/1.467</f>
        <v>66.607672984473</v>
      </c>
      <c r="M545" s="70" t="n">
        <f aca="false">cd0+cdspin*(spin/1000)*EXP(-A545/(tau*146.7/K545))</f>
        <v>0.354628256563559</v>
      </c>
      <c r="N545" s="71" t="n">
        <f aca="false">(romega/K545)*EXP(-A545/(tau*146.7/K545))</f>
        <v>0.239096634897478</v>
      </c>
      <c r="O545" s="71" t="n">
        <f aca="false">cl2_*N545/(cl0+cl1_*N545)</f>
        <v>0.234734667621528</v>
      </c>
      <c r="P545" s="71" t="n">
        <f aca="false">IF(D545&gt;=hwind,vxw,0)</f>
        <v>0</v>
      </c>
      <c r="Q545" s="71" t="n">
        <f aca="false">IF(D545&gt;=hwind,vyw,0)</f>
        <v>0</v>
      </c>
      <c r="R545" s="70" t="n">
        <f aca="false">-const*$M545*$K545*(G545-P545)</f>
        <v>-1.43241502199105</v>
      </c>
      <c r="S545" s="70" t="n">
        <f aca="false">-const*$M545*$K545*(H545-Q545)</f>
        <v>-11.2374375199219</v>
      </c>
      <c r="T545" s="70" t="n">
        <f aca="false">-const*$M545*$K545*I545</f>
        <v>14.2462811663618</v>
      </c>
      <c r="U545" s="72" t="n">
        <f aca="false">omega*EXP(-A545/tau)*30/PI()</f>
        <v>1843.1176859922</v>
      </c>
      <c r="V545" s="70" t="n">
        <f aca="false">const*($O545/omega)*K545*(wy*I545-wz*(H545-Q545))</f>
        <v>1.73314903084127</v>
      </c>
      <c r="W545" s="70" t="n">
        <f aca="false">const*($O545/omega)*K545*(wz*(G545-P545)-wx*I545)</f>
        <v>7.96082205007643</v>
      </c>
      <c r="X545" s="70" t="n">
        <f aca="false">const*($O545/omega)*K545*(wx*(H545-Q545)-wy*(G545-P545))</f>
        <v>6.45374242080581</v>
      </c>
      <c r="Y545" s="70" t="n">
        <f aca="false">R545+V545</f>
        <v>0.300734008850219</v>
      </c>
      <c r="Z545" s="70" t="n">
        <f aca="false">S545+W545</f>
        <v>-3.27661546984542</v>
      </c>
      <c r="AA545" s="70" t="n">
        <f aca="false">T545+X545-32.174</f>
        <v>-11.4739764128324</v>
      </c>
      <c r="AB545" s="0" t="n">
        <f aca="false">IF(($D545-height)*($D546-height)&lt;0,1,0)</f>
        <v>0</v>
      </c>
    </row>
    <row r="546" customFormat="false" ht="12.75" hidden="false" customHeight="false" outlineLevel="0" collapsed="false">
      <c r="A546" s="0" t="n">
        <f aca="false">A545+dt</f>
        <v>5.13999999999994</v>
      </c>
      <c r="B546" s="70" t="n">
        <f aca="false">B545+G545*dt+0.5*Y545*dt*dt</f>
        <v>23.8805643865487</v>
      </c>
      <c r="C546" s="70" t="n">
        <f aca="false">C545+H545*dt+0.5*Z545*dt*dt</f>
        <v>379.346545273038</v>
      </c>
      <c r="D546" s="70" t="n">
        <f aca="false">D545+I545*dt+0.5*AA545*dt*dt</f>
        <v>-159.4559135745</v>
      </c>
      <c r="E546" s="1" t="n">
        <f aca="false">SQRT(B546^2+C546^2)</f>
        <v>380.097464824496</v>
      </c>
      <c r="F546" s="1" t="n">
        <f aca="false">ATAN2(C546,B546)*180/PI()</f>
        <v>3.60212164451573</v>
      </c>
      <c r="G546" s="69" t="n">
        <f aca="false">G545+Y545*dt</f>
        <v>7.69289801265874</v>
      </c>
      <c r="H546" s="69" t="n">
        <f aca="false">H545+Z545*dt</f>
        <v>60.2951867370005</v>
      </c>
      <c r="I546" s="69" t="n">
        <f aca="false">I545+AA545*dt</f>
        <v>-76.5956080726314</v>
      </c>
      <c r="J546" s="1" t="n">
        <f aca="false">SQRT(G546^2+H546^2+I546^2)</f>
        <v>97.7833186156979</v>
      </c>
      <c r="K546" s="1" t="n">
        <f aca="false">IF(D546&gt;=hwind,SQRT((G546-vxw)^2+(H546-vyw)^2+I546^2),J546)</f>
        <v>97.7833186156979</v>
      </c>
      <c r="L546" s="1" t="n">
        <f aca="false">J546/1.467</f>
        <v>66.6552955798895</v>
      </c>
      <c r="M546" s="70" t="n">
        <f aca="false">cd0+cdspin*(spin/1000)*EXP(-A546/(tau*146.7/K546))</f>
        <v>0.354628207533744</v>
      </c>
      <c r="N546" s="71" t="n">
        <f aca="false">(romega/K546)*EXP(-A546/(tau*146.7/K546))</f>
        <v>0.238925592098707</v>
      </c>
      <c r="O546" s="71" t="n">
        <f aca="false">cl2_*N546/(cl0+cl1_*N546)</f>
        <v>0.234648822660897</v>
      </c>
      <c r="P546" s="71" t="n">
        <f aca="false">IF(D546&gt;=hwind,vxw,0)</f>
        <v>0</v>
      </c>
      <c r="Q546" s="71" t="n">
        <f aca="false">IF(D546&gt;=hwind,vyw,0)</f>
        <v>0</v>
      </c>
      <c r="R546" s="70" t="n">
        <f aca="false">-const*$M546*$K546*(G546-P546)</f>
        <v>-1.43399954502863</v>
      </c>
      <c r="S546" s="70" t="n">
        <f aca="false">-const*$M546*$K546*(H546-Q546)</f>
        <v>-11.2393626180926</v>
      </c>
      <c r="T546" s="70" t="n">
        <f aca="false">-const*$M546*$K546*I546</f>
        <v>14.2778530206179</v>
      </c>
      <c r="U546" s="72" t="n">
        <f aca="false">omega*EXP(-A546/tau)*30/PI()</f>
        <v>1843.11584287544</v>
      </c>
      <c r="V546" s="70" t="n">
        <f aca="false">const*($O546/omega)*K546*(wy*I546-wz*(H546-Q546))</f>
        <v>1.72977702957786</v>
      </c>
      <c r="W546" s="70" t="n">
        <f aca="false">const*($O546/omega)*K546*(wz*(G546-P546)-wx*I546)</f>
        <v>7.97600282853661</v>
      </c>
      <c r="X546" s="70" t="n">
        <f aca="false">const*($O546/omega)*K546*(wx*(H546-Q546)-wy*(G546-P546))</f>
        <v>6.45234877913624</v>
      </c>
      <c r="Y546" s="70" t="n">
        <f aca="false">R546+V546</f>
        <v>0.295777484549227</v>
      </c>
      <c r="Z546" s="70" t="n">
        <f aca="false">S546+W546</f>
        <v>-3.26335978955595</v>
      </c>
      <c r="AA546" s="70" t="n">
        <f aca="false">T546+X546-32.174</f>
        <v>-11.4437982002459</v>
      </c>
      <c r="AB546" s="0" t="n">
        <f aca="false">IF(($D546-height)*($D547-height)&lt;0,1,0)</f>
        <v>0</v>
      </c>
    </row>
    <row r="547" customFormat="false" ht="12.75" hidden="false" customHeight="false" outlineLevel="0" collapsed="false">
      <c r="A547" s="0" t="n">
        <f aca="false">A546+dt</f>
        <v>5.14999999999993</v>
      </c>
      <c r="B547" s="70" t="n">
        <f aca="false">B546+G546*dt+0.5*Y546*dt*dt</f>
        <v>23.9575081555495</v>
      </c>
      <c r="C547" s="70" t="n">
        <f aca="false">C546+H546*dt+0.5*Z546*dt*dt</f>
        <v>379.949333972418</v>
      </c>
      <c r="D547" s="70" t="n">
        <f aca="false">D546+I546*dt+0.5*AA546*dt*dt</f>
        <v>-160.222441845137</v>
      </c>
      <c r="E547" s="1" t="n">
        <f aca="false">SQRT(B547^2+C547^2)</f>
        <v>380.703898828351</v>
      </c>
      <c r="F547" s="1" t="n">
        <f aca="false">ATAN2(C547,B547)*180/PI()</f>
        <v>3.60797909845565</v>
      </c>
      <c r="G547" s="69" t="n">
        <f aca="false">G546+Y546*dt</f>
        <v>7.69585578750424</v>
      </c>
      <c r="H547" s="69" t="n">
        <f aca="false">H546+Z546*dt</f>
        <v>60.2625531391049</v>
      </c>
      <c r="I547" s="69" t="n">
        <f aca="false">I546+AA546*dt</f>
        <v>-76.7100460546339</v>
      </c>
      <c r="J547" s="1" t="n">
        <f aca="false">SQRT(G547^2+H547^2+I547^2)</f>
        <v>97.8531178494051</v>
      </c>
      <c r="K547" s="1" t="n">
        <f aca="false">IF(D547&gt;=hwind,SQRT((G547-vxw)^2+(H547-vyw)^2+I547^2),J547)</f>
        <v>97.8531178494051</v>
      </c>
      <c r="L547" s="1" t="n">
        <f aca="false">J547/1.467</f>
        <v>66.7028751529687</v>
      </c>
      <c r="M547" s="70" t="n">
        <f aca="false">cd0+cdspin*(spin/1000)*EXP(-A547/(tau*146.7/K547))</f>
        <v>0.354628158464632</v>
      </c>
      <c r="N547" s="71" t="n">
        <f aca="false">(romega/K547)*EXP(-A547/(tau*146.7/K547))</f>
        <v>0.238754947351085</v>
      </c>
      <c r="O547" s="71" t="n">
        <f aca="false">cl2_*N547/(cl0+cl1_*N547)</f>
        <v>0.234563117591339</v>
      </c>
      <c r="P547" s="71" t="n">
        <f aca="false">IF(D547&gt;=hwind,vxw,0)</f>
        <v>0</v>
      </c>
      <c r="Q547" s="71" t="n">
        <f aca="false">IF(D547&gt;=hwind,vyw,0)</f>
        <v>0</v>
      </c>
      <c r="R547" s="70" t="n">
        <f aca="false">-const*$M547*$K547*(G547-P547)</f>
        <v>-1.43557469673682</v>
      </c>
      <c r="S547" s="70" t="n">
        <f aca="false">-const*$M547*$K547*(H547-Q547)</f>
        <v>-11.2412964634454</v>
      </c>
      <c r="T547" s="70" t="n">
        <f aca="false">-const*$M547*$K547*I547</f>
        <v>14.3093899031158</v>
      </c>
      <c r="U547" s="72" t="n">
        <f aca="false">omega*EXP(-A547/tau)*30/PI()</f>
        <v>1843.11399976051</v>
      </c>
      <c r="V547" s="70" t="n">
        <f aca="false">const*($O547/omega)*K547*(wy*I547-wz*(H547-Q547))</f>
        <v>1.72641420631469</v>
      </c>
      <c r="W547" s="70" t="n">
        <f aca="false">const*($O547/omega)*K547*(wz*(G547-P547)-wx*I547)</f>
        <v>7.99115728844295</v>
      </c>
      <c r="X547" s="70" t="n">
        <f aca="false">const*($O547/omega)*K547*(wx*(H547-Q547)-wy*(G547-P547))</f>
        <v>6.45096439059096</v>
      </c>
      <c r="Y547" s="70" t="n">
        <f aca="false">R547+V547</f>
        <v>0.290839509577866</v>
      </c>
      <c r="Z547" s="70" t="n">
        <f aca="false">S547+W547</f>
        <v>-3.25013917500243</v>
      </c>
      <c r="AA547" s="70" t="n">
        <f aca="false">T547+X547-32.174</f>
        <v>-11.4136457062932</v>
      </c>
      <c r="AB547" s="0" t="n">
        <f aca="false">IF(($D547-height)*($D548-height)&lt;0,1,0)</f>
        <v>0</v>
      </c>
    </row>
    <row r="548" customFormat="false" ht="12.75" hidden="false" customHeight="false" outlineLevel="0" collapsed="false">
      <c r="A548" s="0" t="n">
        <f aca="false">A547+dt</f>
        <v>5.15999999999993</v>
      </c>
      <c r="B548" s="70" t="n">
        <f aca="false">B547+G547*dt+0.5*Y547*dt*dt</f>
        <v>24.0344812554</v>
      </c>
      <c r="C548" s="70" t="n">
        <f aca="false">C547+H547*dt+0.5*Z547*dt*dt</f>
        <v>380.55179699685</v>
      </c>
      <c r="D548" s="70" t="n">
        <f aca="false">D547+I547*dt+0.5*AA547*dt*dt</f>
        <v>-160.990112987968</v>
      </c>
      <c r="E548" s="1" t="n">
        <f aca="false">SQRT(B548^2+C548^2)</f>
        <v>381.310013619821</v>
      </c>
      <c r="F548" s="1" t="n">
        <f aca="false">ATAN2(C548,B548)*180/PI()</f>
        <v>3.61382540400307</v>
      </c>
      <c r="G548" s="69" t="n">
        <f aca="false">G547+Y547*dt</f>
        <v>7.69876418260002</v>
      </c>
      <c r="H548" s="69" t="n">
        <f aca="false">H547+Z547*dt</f>
        <v>60.2300517473549</v>
      </c>
      <c r="I548" s="69" t="n">
        <f aca="false">I547+AA547*dt</f>
        <v>-76.8241825116968</v>
      </c>
      <c r="J548" s="1" t="n">
        <f aca="false">SQRT(G548^2+H548^2+I548^2)</f>
        <v>97.9228529099252</v>
      </c>
      <c r="K548" s="1" t="n">
        <f aca="false">IF(D548&gt;=hwind,SQRT((G548-vxw)^2+(H548-vyw)^2+I548^2),J548)</f>
        <v>97.9228529099252</v>
      </c>
      <c r="L548" s="1" t="n">
        <f aca="false">J548/1.467</f>
        <v>66.7504109815441</v>
      </c>
      <c r="M548" s="70" t="n">
        <f aca="false">cd0+cdspin*(spin/1000)*EXP(-A548/(tau*146.7/K548))</f>
        <v>0.354628109356492</v>
      </c>
      <c r="N548" s="71" t="n">
        <f aca="false">(romega/K548)*EXP(-A548/(tau*146.7/K548))</f>
        <v>0.238584702055891</v>
      </c>
      <c r="O548" s="71" t="n">
        <f aca="false">cl2_*N548/(cl0+cl1_*N548)</f>
        <v>0.234477553473497</v>
      </c>
      <c r="P548" s="71" t="n">
        <f aca="false">IF(D548&gt;=hwind,vxw,0)</f>
        <v>0</v>
      </c>
      <c r="Q548" s="71" t="n">
        <f aca="false">IF(D548&gt;=hwind,vyw,0)</f>
        <v>0</v>
      </c>
      <c r="R548" s="70" t="n">
        <f aca="false">-const*$M548*$K548*(G548-P548)</f>
        <v>-1.43714047534518</v>
      </c>
      <c r="S548" s="70" t="n">
        <f aca="false">-const*$M548*$K548*(H548-Q548)</f>
        <v>-11.2432389335799</v>
      </c>
      <c r="T548" s="70" t="n">
        <f aca="false">-const*$M548*$K548*I548</f>
        <v>14.3408915449568</v>
      </c>
      <c r="U548" s="72" t="n">
        <f aca="false">omega*EXP(-A548/tau)*30/PI()</f>
        <v>1843.11215664744</v>
      </c>
      <c r="V548" s="70" t="n">
        <f aca="false">const*($O548/omega)*K548*(wy*I548-wz*(H548-Q548))</f>
        <v>1.72306055020759</v>
      </c>
      <c r="W548" s="70" t="n">
        <f aca="false">const*($O548/omega)*K548*(wz*(G548-P548)-wx*I548)</f>
        <v>8.0062853605689</v>
      </c>
      <c r="X548" s="70" t="n">
        <f aca="false">const*($O548/omega)*K548*(wx*(H548-Q548)-wy*(G548-P548))</f>
        <v>6.44958920772251</v>
      </c>
      <c r="Y548" s="70" t="n">
        <f aca="false">R548+V548</f>
        <v>0.28592007486241</v>
      </c>
      <c r="Z548" s="70" t="n">
        <f aca="false">S548+W548</f>
        <v>-3.23695357301097</v>
      </c>
      <c r="AA548" s="70" t="n">
        <f aca="false">T548+X548-32.174</f>
        <v>-11.3835192473206</v>
      </c>
      <c r="AB548" s="0" t="n">
        <f aca="false">IF(($D548-height)*($D549-height)&lt;0,1,0)</f>
        <v>0</v>
      </c>
    </row>
    <row r="549" customFormat="false" ht="12.75" hidden="false" customHeight="false" outlineLevel="0" collapsed="false">
      <c r="A549" s="0" t="n">
        <f aca="false">A548+dt</f>
        <v>5.16999999999993</v>
      </c>
      <c r="B549" s="70" t="n">
        <f aca="false">B548+G548*dt+0.5*Y548*dt*dt</f>
        <v>24.1114831932298</v>
      </c>
      <c r="C549" s="70" t="n">
        <f aca="false">C548+H548*dt+0.5*Z548*dt*dt</f>
        <v>381.153935666645</v>
      </c>
      <c r="D549" s="70" t="n">
        <f aca="false">D548+I548*dt+0.5*AA548*dt*dt</f>
        <v>-161.758923989048</v>
      </c>
      <c r="E549" s="1" t="n">
        <f aca="false">SQRT(B549^2+C549^2)</f>
        <v>381.915810481774</v>
      </c>
      <c r="F549" s="1" t="n">
        <f aca="false">ATAN2(C549,B549)*180/PI()</f>
        <v>3.61966054265787</v>
      </c>
      <c r="G549" s="69" t="n">
        <f aca="false">G548+Y548*dt</f>
        <v>7.70162338334864</v>
      </c>
      <c r="H549" s="69" t="n">
        <f aca="false">H548+Z548*dt</f>
        <v>60.1976822116248</v>
      </c>
      <c r="I549" s="69" t="n">
        <f aca="false">I548+AA548*dt</f>
        <v>-76.93801770417</v>
      </c>
      <c r="J549" s="1" t="n">
        <f aca="false">SQRT(G549^2+H549^2+I549^2)</f>
        <v>97.9925227486153</v>
      </c>
      <c r="K549" s="1" t="n">
        <f aca="false">IF(D549&gt;=hwind,SQRT((G549-vxw)^2+(H549-vyw)^2+I549^2),J549)</f>
        <v>97.9925227486153</v>
      </c>
      <c r="L549" s="1" t="n">
        <f aca="false">J549/1.467</f>
        <v>66.7979023507944</v>
      </c>
      <c r="M549" s="70" t="n">
        <f aca="false">cd0+cdspin*(spin/1000)*EXP(-A549/(tau*146.7/K549))</f>
        <v>0.354628060209594</v>
      </c>
      <c r="N549" s="71" t="n">
        <f aca="false">(romega/K549)*EXP(-A549/(tau*146.7/K549))</f>
        <v>0.238414857578392</v>
      </c>
      <c r="O549" s="71" t="n">
        <f aca="false">cl2_*N549/(cl0+cl1_*N549)</f>
        <v>0.234392131351673</v>
      </c>
      <c r="P549" s="71" t="n">
        <f aca="false">IF(D549&gt;=hwind,vxw,0)</f>
        <v>0</v>
      </c>
      <c r="Q549" s="71" t="n">
        <f aca="false">IF(D549&gt;=hwind,vyw,0)</f>
        <v>0</v>
      </c>
      <c r="R549" s="70" t="n">
        <f aca="false">-const*$M549*$K549*(G549-P549)</f>
        <v>-1.4386968793358</v>
      </c>
      <c r="S549" s="70" t="n">
        <f aca="false">-const*$M549*$K549*(H549-Q549)</f>
        <v>-11.245189907411</v>
      </c>
      <c r="T549" s="70" t="n">
        <f aca="false">-const*$M549*$K549*I549</f>
        <v>14.3723576788487</v>
      </c>
      <c r="U549" s="72" t="n">
        <f aca="false">omega*EXP(-A549/tau)*30/PI()</f>
        <v>1843.1103135362</v>
      </c>
      <c r="V549" s="70" t="n">
        <f aca="false">const*($O549/omega)*K549*(wy*I549-wz*(H549-Q549))</f>
        <v>1.71971605048451</v>
      </c>
      <c r="W549" s="70" t="n">
        <f aca="false">const*($O549/omega)*K549*(wz*(G549-P549)-wx*I549)</f>
        <v>8.0213869764903</v>
      </c>
      <c r="X549" s="70" t="n">
        <f aca="false">const*($O549/omega)*K549*(wx*(H549-Q549)-wy*(G549-P549))</f>
        <v>6.44822318352337</v>
      </c>
      <c r="Y549" s="70" t="n">
        <f aca="false">R549+V549</f>
        <v>0.281019171148712</v>
      </c>
      <c r="Z549" s="70" t="n">
        <f aca="false">S549+W549</f>
        <v>-3.2238029309207</v>
      </c>
      <c r="AA549" s="70" t="n">
        <f aca="false">T549+X549-32.174</f>
        <v>-11.3534191376279</v>
      </c>
      <c r="AB549" s="0" t="n">
        <f aca="false">IF(($D549-height)*($D550-height)&lt;0,1,0)</f>
        <v>0</v>
      </c>
    </row>
    <row r="550" customFormat="false" ht="12.75" hidden="false" customHeight="false" outlineLevel="0" collapsed="false">
      <c r="A550" s="0" t="n">
        <f aca="false">A549+dt</f>
        <v>5.17999999999993</v>
      </c>
      <c r="B550" s="70" t="n">
        <f aca="false">B549+G549*dt+0.5*Y549*dt*dt</f>
        <v>24.1885134780218</v>
      </c>
      <c r="C550" s="70" t="n">
        <f aca="false">C549+H549*dt+0.5*Z549*dt*dt</f>
        <v>381.755751298615</v>
      </c>
      <c r="D550" s="70" t="n">
        <f aca="false">D549+I549*dt+0.5*AA549*dt*dt</f>
        <v>-162.528871837046</v>
      </c>
      <c r="E550" s="1" t="n">
        <f aca="false">SQRT(B550^2+C550^2)</f>
        <v>382.521290693533</v>
      </c>
      <c r="F550" s="1" t="n">
        <f aca="false">ATAN2(C550,B550)*180/PI()</f>
        <v>3.62548449621305</v>
      </c>
      <c r="G550" s="69" t="n">
        <f aca="false">G549+Y549*dt</f>
        <v>7.70443357506013</v>
      </c>
      <c r="H550" s="69" t="n">
        <f aca="false">H549+Z549*dt</f>
        <v>60.1654441823156</v>
      </c>
      <c r="I550" s="69" t="n">
        <f aca="false">I549+AA549*dt</f>
        <v>-77.0515518955463</v>
      </c>
      <c r="J550" s="1" t="n">
        <f aca="false">SQRT(G550^2+H550^2+I550^2)</f>
        <v>98.0621263275476</v>
      </c>
      <c r="K550" s="1" t="n">
        <f aca="false">IF(D550&gt;=hwind,SQRT((G550-vxw)^2+(H550-vyw)^2+I550^2),J550)</f>
        <v>98.0621263275476</v>
      </c>
      <c r="L550" s="1" t="n">
        <f aca="false">J550/1.467</f>
        <v>66.8453485532022</v>
      </c>
      <c r="M550" s="70" t="n">
        <f aca="false">cd0+cdspin*(spin/1000)*EXP(-A550/(tau*146.7/K550))</f>
        <v>0.354628011024207</v>
      </c>
      <c r="N550" s="71" t="n">
        <f aca="false">(romega/K550)*EXP(-A550/(tau*146.7/K550))</f>
        <v>0.238245415248265</v>
      </c>
      <c r="O550" s="71" t="n">
        <f aca="false">cl2_*N550/(cl0+cl1_*N550)</f>
        <v>0.234306852253959</v>
      </c>
      <c r="P550" s="71" t="n">
        <f aca="false">IF(D550&gt;=hwind,vxw,0)</f>
        <v>0</v>
      </c>
      <c r="Q550" s="71" t="n">
        <f aca="false">IF(D550&gt;=hwind,vyw,0)</f>
        <v>0</v>
      </c>
      <c r="R550" s="70" t="n">
        <f aca="false">-const*$M550*$K550*(G550-P550)</f>
        <v>-1.44024390744299</v>
      </c>
      <c r="S550" s="70" t="n">
        <f aca="false">-const*$M550*$K550*(H550-Q550)</f>
        <v>-11.2471492651561</v>
      </c>
      <c r="T550" s="70" t="n">
        <f aca="false">-const*$M550*$K550*I550</f>
        <v>14.4037880391125</v>
      </c>
      <c r="U550" s="72" t="n">
        <f aca="false">omega*EXP(-A550/tau)*30/PI()</f>
        <v>1843.10847042681</v>
      </c>
      <c r="V550" s="70" t="n">
        <f aca="false">const*($O550/omega)*K550*(wy*I550-wz*(H550-Q550))</f>
        <v>1.71638069644279</v>
      </c>
      <c r="W550" s="70" t="n">
        <f aca="false">const*($O550/omega)*K550*(wz*(G550-P550)-wx*I550)</f>
        <v>8.03646206858464</v>
      </c>
      <c r="X550" s="70" t="n">
        <f aca="false">const*($O550/omega)*K550*(wx*(H550-Q550)-wy*(G550-P550))</f>
        <v>6.44686627142025</v>
      </c>
      <c r="Y550" s="70" t="n">
        <f aca="false">R550+V550</f>
        <v>0.2761367889998</v>
      </c>
      <c r="Z550" s="70" t="n">
        <f aca="false">S550+W550</f>
        <v>-3.21068719657146</v>
      </c>
      <c r="AA550" s="70" t="n">
        <f aca="false">T550+X550-32.174</f>
        <v>-11.3233456894672</v>
      </c>
      <c r="AB550" s="0" t="n">
        <f aca="false">IF(($D550-height)*($D551-height)&lt;0,1,0)</f>
        <v>0</v>
      </c>
    </row>
    <row r="551" customFormat="false" ht="12.75" hidden="false" customHeight="false" outlineLevel="0" collapsed="false">
      <c r="A551" s="0" t="n">
        <f aca="false">A550+dt</f>
        <v>5.18999999999993</v>
      </c>
      <c r="B551" s="70" t="n">
        <f aca="false">B550+G550*dt+0.5*Y550*dt*dt</f>
        <v>24.2655716206119</v>
      </c>
      <c r="C551" s="70" t="n">
        <f aca="false">C550+H550*dt+0.5*Z550*dt*dt</f>
        <v>382.357245206078</v>
      </c>
      <c r="D551" s="70" t="n">
        <f aca="false">D550+I550*dt+0.5*AA550*dt*dt</f>
        <v>-163.299953523286</v>
      </c>
      <c r="E551" s="1" t="n">
        <f aca="false">SQRT(B551^2+C551^2)</f>
        <v>383.126455530881</v>
      </c>
      <c r="F551" s="1" t="n">
        <f aca="false">ATAN2(C551,B551)*180/PI()</f>
        <v>3.63129724675267</v>
      </c>
      <c r="G551" s="69" t="n">
        <f aca="false">G550+Y550*dt</f>
        <v>7.70719494295012</v>
      </c>
      <c r="H551" s="69" t="n">
        <f aca="false">H550+Z550*dt</f>
        <v>60.1333373103499</v>
      </c>
      <c r="I551" s="69" t="n">
        <f aca="false">I550+AA550*dt</f>
        <v>-77.164785352441</v>
      </c>
      <c r="J551" s="1" t="n">
        <f aca="false">SQRT(G551^2+H551^2+I551^2)</f>
        <v>98.1316626194484</v>
      </c>
      <c r="K551" s="1" t="n">
        <f aca="false">IF(D551&gt;=hwind,SQRT((G551-vxw)^2+(H551-vyw)^2+I551^2),J551)</f>
        <v>98.1316626194484</v>
      </c>
      <c r="L551" s="1" t="n">
        <f aca="false">J551/1.467</f>
        <v>66.8927488885129</v>
      </c>
      <c r="M551" s="70" t="n">
        <f aca="false">cd0+cdspin*(spin/1000)*EXP(-A551/(tau*146.7/K551))</f>
        <v>0.354627961800601</v>
      </c>
      <c r="N551" s="71" t="n">
        <f aca="false">(romega/K551)*EXP(-A551/(tau*146.7/K551))</f>
        <v>0.238076376360016</v>
      </c>
      <c r="O551" s="71" t="n">
        <f aca="false">cl2_*N551/(cl0+cl1_*N551)</f>
        <v>0.23422171719238</v>
      </c>
      <c r="P551" s="71" t="n">
        <f aca="false">IF(D551&gt;=hwind,vxw,0)</f>
        <v>0</v>
      </c>
      <c r="Q551" s="71" t="n">
        <f aca="false">IF(D551&gt;=hwind,vyw,0)</f>
        <v>0</v>
      </c>
      <c r="R551" s="70" t="n">
        <f aca="false">-const*$M551*$K551*(G551-P551)</f>
        <v>-1.4417815586531</v>
      </c>
      <c r="S551" s="70" t="n">
        <f aca="false">-const*$M551*$K551*(H551-Q551)</f>
        <v>-11.2491168883218</v>
      </c>
      <c r="T551" s="70" t="n">
        <f aca="false">-const*$M551*$K551*I551</f>
        <v>14.4351823616892</v>
      </c>
      <c r="U551" s="72" t="n">
        <f aca="false">omega*EXP(-A551/tau)*30/PI()</f>
        <v>1843.10662731926</v>
      </c>
      <c r="V551" s="70" t="n">
        <f aca="false">const*($O551/omega)*K551*(wy*I551-wz*(H551-Q551))</f>
        <v>1.71305447744664</v>
      </c>
      <c r="W551" s="70" t="n">
        <f aca="false">const*($O551/omega)*K551*(wz*(G551-P551)-wx*I551)</f>
        <v>8.05151057003017</v>
      </c>
      <c r="X551" s="70" t="n">
        <f aca="false">const*($O551/omega)*K551*(wx*(H551-Q551)-wy*(G551-P551))</f>
        <v>6.44551842526849</v>
      </c>
      <c r="Y551" s="70" t="n">
        <f aca="false">R551+V551</f>
        <v>0.271272918793548</v>
      </c>
      <c r="Z551" s="70" t="n">
        <f aca="false">S551+W551</f>
        <v>-3.19760631829163</v>
      </c>
      <c r="AA551" s="70" t="n">
        <f aca="false">T551+X551-32.174</f>
        <v>-11.2932992130423</v>
      </c>
      <c r="AB551" s="0" t="n">
        <f aca="false">IF(($D551-height)*($D552-height)&lt;0,1,0)</f>
        <v>0</v>
      </c>
    </row>
    <row r="552" customFormat="false" ht="12.75" hidden="false" customHeight="false" outlineLevel="0" collapsed="false">
      <c r="A552" s="0" t="n">
        <f aca="false">A551+dt</f>
        <v>5.19999999999993</v>
      </c>
      <c r="B552" s="70" t="n">
        <f aca="false">B551+G551*dt+0.5*Y551*dt*dt</f>
        <v>24.3426571336873</v>
      </c>
      <c r="C552" s="70" t="n">
        <f aca="false">C551+H551*dt+0.5*Z551*dt*dt</f>
        <v>382.958418698866</v>
      </c>
      <c r="D552" s="70" t="n">
        <f aca="false">D551+I551*dt+0.5*AA551*dt*dt</f>
        <v>-164.072166041771</v>
      </c>
      <c r="E552" s="1" t="n">
        <f aca="false">SQRT(B552^2+C552^2)</f>
        <v>383.73130626607</v>
      </c>
      <c r="F552" s="1" t="n">
        <f aca="false">ATAN2(C552,B552)*180/PI()</f>
        <v>3.63709877664988</v>
      </c>
      <c r="G552" s="69" t="n">
        <f aca="false">G551+Y551*dt</f>
        <v>7.70990767213806</v>
      </c>
      <c r="H552" s="69" t="n">
        <f aca="false">H551+Z551*dt</f>
        <v>60.101361247167</v>
      </c>
      <c r="I552" s="69" t="n">
        <f aca="false">I551+AA551*dt</f>
        <v>-77.2777183445714</v>
      </c>
      <c r="J552" s="1" t="n">
        <f aca="false">SQRT(G552^2+H552^2+I552^2)</f>
        <v>98.2011306076374</v>
      </c>
      <c r="K552" s="1" t="n">
        <f aca="false">IF(D552&gt;=hwind,SQRT((G552-vxw)^2+(H552-vyw)^2+I552^2),J552)</f>
        <v>98.2011306076374</v>
      </c>
      <c r="L552" s="1" t="n">
        <f aca="false">J552/1.467</f>
        <v>66.9401026636928</v>
      </c>
      <c r="M552" s="70" t="n">
        <f aca="false">cd0+cdspin*(spin/1000)*EXP(-A552/(tau*146.7/K552))</f>
        <v>0.354627912539043</v>
      </c>
      <c r="N552" s="71" t="n">
        <f aca="false">(romega/K552)*EXP(-A552/(tau*146.7/K552))</f>
        <v>0.237907742173391</v>
      </c>
      <c r="O552" s="71" t="n">
        <f aca="false">cl2_*N552/(cl0+cl1_*N552)</f>
        <v>0.234136727163032</v>
      </c>
      <c r="P552" s="71" t="n">
        <f aca="false">IF(D552&gt;=hwind,vxw,0)</f>
        <v>0</v>
      </c>
      <c r="Q552" s="71" t="n">
        <f aca="false">IF(D552&gt;=hwind,vyw,0)</f>
        <v>0</v>
      </c>
      <c r="R552" s="70" t="n">
        <f aca="false">-const*$M552*$K552*(G552-P552)</f>
        <v>-1.44330983220414</v>
      </c>
      <c r="S552" s="70" t="n">
        <f aca="false">-const*$M552*$K552*(H552-Q552)</f>
        <v>-11.2510926596911</v>
      </c>
      <c r="T552" s="70" t="n">
        <f aca="false">-const*$M552*$K552*I552</f>
        <v>14.466540384146</v>
      </c>
      <c r="U552" s="72" t="n">
        <f aca="false">omega*EXP(-A552/tau)*30/PI()</f>
        <v>1843.10478421355</v>
      </c>
      <c r="V552" s="70" t="n">
        <f aca="false">const*($O552/omega)*K552*(wy*I552-wz*(H552-Q552))</f>
        <v>1.70973738292455</v>
      </c>
      <c r="W552" s="70" t="n">
        <f aca="false">const*($O552/omega)*K552*(wz*(G552-P552)-wx*I552)</f>
        <v>8.06653241480498</v>
      </c>
      <c r="X552" s="70" t="n">
        <f aca="false">const*($O552/omega)*K552*(wx*(H552-Q552)-wy*(G552-P552))</f>
        <v>6.44417959934644</v>
      </c>
      <c r="Y552" s="70" t="n">
        <f aca="false">R552+V552</f>
        <v>0.266427550720411</v>
      </c>
      <c r="Z552" s="70" t="n">
        <f aca="false">S552+W552</f>
        <v>-3.18456024488616</v>
      </c>
      <c r="AA552" s="70" t="n">
        <f aca="false">T552+X552-32.174</f>
        <v>-11.2632800165076</v>
      </c>
      <c r="AB552" s="0" t="n">
        <f aca="false">IF(($D552-height)*($D553-height)&lt;0,1,0)</f>
        <v>0</v>
      </c>
    </row>
    <row r="553" customFormat="false" ht="12.75" hidden="false" customHeight="false" outlineLevel="0" collapsed="false">
      <c r="A553" s="0" t="n">
        <f aca="false">A552+dt</f>
        <v>5.20999999999993</v>
      </c>
      <c r="B553" s="70" t="n">
        <f aca="false">B552+G552*dt+0.5*Y552*dt*dt</f>
        <v>24.4197695317862</v>
      </c>
      <c r="C553" s="70" t="n">
        <f aca="false">C552+H552*dt+0.5*Z552*dt*dt</f>
        <v>383.559273083325</v>
      </c>
      <c r="D553" s="70" t="n">
        <f aca="false">D552+I552*dt+0.5*AA552*dt*dt</f>
        <v>-164.845506389218</v>
      </c>
      <c r="E553" s="1" t="n">
        <f aca="false">SQRT(B553^2+C553^2)</f>
        <v>384.335844167825</v>
      </c>
      <c r="F553" s="1" t="n">
        <f aca="false">ATAN2(C553,B553)*180/PI()</f>
        <v>3.64288906856494</v>
      </c>
      <c r="G553" s="69" t="n">
        <f aca="false">G552+Y552*dt</f>
        <v>7.71257194764526</v>
      </c>
      <c r="H553" s="69" t="n">
        <f aca="false">H552+Z552*dt</f>
        <v>60.0695156447181</v>
      </c>
      <c r="I553" s="69" t="n">
        <f aca="false">I552+AA552*dt</f>
        <v>-77.3903511447365</v>
      </c>
      <c r="J553" s="1" t="n">
        <f aca="false">SQRT(G553^2+H553^2+I553^2)</f>
        <v>98.2705292859678</v>
      </c>
      <c r="K553" s="1" t="n">
        <f aca="false">IF(D553&gt;=hwind,SQRT((G553-vxw)^2+(H553-vyw)^2+I553^2),J553)</f>
        <v>98.2705292859678</v>
      </c>
      <c r="L553" s="1" t="n">
        <f aca="false">J553/1.467</f>
        <v>66.9874091928887</v>
      </c>
      <c r="M553" s="70" t="n">
        <f aca="false">cd0+cdspin*(spin/1000)*EXP(-A553/(tau*146.7/K553))</f>
        <v>0.3546278632398</v>
      </c>
      <c r="N553" s="71" t="n">
        <f aca="false">(romega/K553)*EXP(-A553/(tau*146.7/K553))</f>
        <v>0.237739513913788</v>
      </c>
      <c r="O553" s="71" t="n">
        <f aca="false">cl2_*N553/(cl0+cl1_*N553)</f>
        <v>0.234051883146219</v>
      </c>
      <c r="P553" s="71" t="n">
        <f aca="false">IF(D553&gt;=hwind,vxw,0)</f>
        <v>0</v>
      </c>
      <c r="Q553" s="71" t="n">
        <f aca="false">IF(D553&gt;=hwind,vyw,0)</f>
        <v>0</v>
      </c>
      <c r="R553" s="70" t="n">
        <f aca="false">-const*$M553*$K553*(G553-P553)</f>
        <v>-1.44482872758554</v>
      </c>
      <c r="S553" s="70" t="n">
        <f aca="false">-const*$M553*$K553*(H553-Q553)</f>
        <v>-11.2530764633107</v>
      </c>
      <c r="T553" s="70" t="n">
        <f aca="false">-const*$M553*$K553*I553</f>
        <v>14.4978618456825</v>
      </c>
      <c r="U553" s="72" t="n">
        <f aca="false">omega*EXP(-A553/tau)*30/PI()</f>
        <v>1843.10294110969</v>
      </c>
      <c r="V553" s="70" t="n">
        <f aca="false">const*($O553/omega)*K553*(wy*I553-wz*(H553-Q553))</f>
        <v>1.70642940236678</v>
      </c>
      <c r="W553" s="70" t="n">
        <f aca="false">const*($O553/omega)*K553*(wz*(G553-P553)-wx*I553)</f>
        <v>8.08152753768603</v>
      </c>
      <c r="X553" s="70" t="n">
        <f aca="false">const*($O553/omega)*K553*(wx*(H553-Q553)-wy*(G553-P553))</f>
        <v>6.44284974834998</v>
      </c>
      <c r="Y553" s="70" t="n">
        <f aca="false">R553+V553</f>
        <v>0.26160067478124</v>
      </c>
      <c r="Z553" s="70" t="n">
        <f aca="false">S553+W553</f>
        <v>-3.17154892562472</v>
      </c>
      <c r="AA553" s="70" t="n">
        <f aca="false">T553+X553-32.174</f>
        <v>-11.2332884059675</v>
      </c>
      <c r="AB553" s="0" t="n">
        <f aca="false">IF(($D553-height)*($D554-height)&lt;0,1,0)</f>
        <v>0</v>
      </c>
    </row>
    <row r="554" customFormat="false" ht="12.75" hidden="false" customHeight="false" outlineLevel="0" collapsed="false">
      <c r="A554" s="0" t="n">
        <f aca="false">A553+dt</f>
        <v>5.21999999999993</v>
      </c>
      <c r="B554" s="70" t="n">
        <f aca="false">B553+G553*dt+0.5*Y553*dt*dt</f>
        <v>24.4969083312964</v>
      </c>
      <c r="C554" s="70" t="n">
        <f aca="false">C553+H553*dt+0.5*Z553*dt*dt</f>
        <v>384.159809662326</v>
      </c>
      <c r="D554" s="70" t="n">
        <f aca="false">D553+I553*dt+0.5*AA553*dt*dt</f>
        <v>-165.619971565086</v>
      </c>
      <c r="E554" s="1" t="n">
        <f aca="false">SQRT(B554^2+C554^2)</f>
        <v>384.940070501353</v>
      </c>
      <c r="F554" s="1" t="n">
        <f aca="false">ATAN2(C554,B554)*180/PI()</f>
        <v>3.64866810544324</v>
      </c>
      <c r="G554" s="69" t="n">
        <f aca="false">G553+Y553*dt</f>
        <v>7.71518795439308</v>
      </c>
      <c r="H554" s="69" t="n">
        <f aca="false">H553+Z553*dt</f>
        <v>60.0378001554618</v>
      </c>
      <c r="I554" s="69" t="n">
        <f aca="false">I553+AA553*dt</f>
        <v>-77.5026840287961</v>
      </c>
      <c r="J554" s="1" t="n">
        <f aca="false">SQRT(G554^2+H554^2+I554^2)</f>
        <v>98.3398576587652</v>
      </c>
      <c r="K554" s="1" t="n">
        <f aca="false">IF(D554&gt;=hwind,SQRT((G554-vxw)^2+(H554-vyw)^2+I554^2),J554)</f>
        <v>98.3398576587652</v>
      </c>
      <c r="L554" s="1" t="n">
        <f aca="false">J554/1.467</f>
        <v>67.0346677973859</v>
      </c>
      <c r="M554" s="70" t="n">
        <f aca="false">cd0+cdspin*(spin/1000)*EXP(-A554/(tau*146.7/K554))</f>
        <v>0.354627813903141</v>
      </c>
      <c r="N554" s="71" t="n">
        <f aca="false">(romega/K554)*EXP(-A554/(tau*146.7/K554))</f>
        <v>0.237571692772667</v>
      </c>
      <c r="O554" s="71" t="n">
        <f aca="false">cl2_*N554/(cl0+cl1_*N554)</f>
        <v>0.233967186106587</v>
      </c>
      <c r="P554" s="71" t="n">
        <f aca="false">IF(D554&gt;=hwind,vxw,0)</f>
        <v>0</v>
      </c>
      <c r="Q554" s="71" t="n">
        <f aca="false">IF(D554&gt;=hwind,vyw,0)</f>
        <v>0</v>
      </c>
      <c r="R554" s="70" t="n">
        <f aca="false">-const*$M554*$K554*(G554-P554)</f>
        <v>-1.44633824453774</v>
      </c>
      <c r="S554" s="70" t="n">
        <f aca="false">-const*$M554*$K554*(H554-Q554)</f>
        <v>-11.2550681844782</v>
      </c>
      <c r="T554" s="70" t="n">
        <f aca="false">-const*$M554*$K554*I554</f>
        <v>14.5291464871371</v>
      </c>
      <c r="U554" s="72" t="n">
        <f aca="false">omega*EXP(-A554/tau)*30/PI()</f>
        <v>1843.10109800767</v>
      </c>
      <c r="V554" s="70" t="n">
        <f aca="false">const*($O554/omega)*K554*(wy*I554-wz*(H554-Q554))</f>
        <v>1.70313052532288</v>
      </c>
      <c r="W554" s="70" t="n">
        <f aca="false">const*($O554/omega)*K554*(wz*(G554-P554)-wx*I554)</f>
        <v>8.09649587424809</v>
      </c>
      <c r="X554" s="70" t="n">
        <f aca="false">const*($O554/omega)*K554*(wx*(H554-Q554)-wy*(G554-P554))</f>
        <v>6.44152882738703</v>
      </c>
      <c r="Y554" s="70" t="n">
        <f aca="false">R554+V554</f>
        <v>0.256792280785136</v>
      </c>
      <c r="Z554" s="70" t="n">
        <f aca="false">S554+W554</f>
        <v>-3.15857231023006</v>
      </c>
      <c r="AA554" s="70" t="n">
        <f aca="false">T554+X554-32.174</f>
        <v>-11.2033246854759</v>
      </c>
      <c r="AB554" s="0" t="n">
        <f aca="false">IF(($D554-height)*($D555-height)&lt;0,1,0)</f>
        <v>0</v>
      </c>
    </row>
    <row r="555" customFormat="false" ht="12.75" hidden="false" customHeight="false" outlineLevel="0" collapsed="false">
      <c r="A555" s="0" t="n">
        <f aca="false">A554+dt</f>
        <v>5.22999999999993</v>
      </c>
      <c r="B555" s="70" t="n">
        <f aca="false">B554+G554*dt+0.5*Y554*dt*dt</f>
        <v>24.5740730504544</v>
      </c>
      <c r="C555" s="70" t="n">
        <f aca="false">C554+H554*dt+0.5*Z554*dt*dt</f>
        <v>384.760029735265</v>
      </c>
      <c r="D555" s="70" t="n">
        <f aca="false">D554+I554*dt+0.5*AA554*dt*dt</f>
        <v>-166.395558571608</v>
      </c>
      <c r="E555" s="1" t="n">
        <f aca="false">SQRT(B555^2+C555^2)</f>
        <v>385.543986528348</v>
      </c>
      <c r="F555" s="1" t="n">
        <f aca="false">ATAN2(C555,B555)*180/PI()</f>
        <v>3.65443587051336</v>
      </c>
      <c r="G555" s="69" t="n">
        <f aca="false">G554+Y554*dt</f>
        <v>7.71775587720093</v>
      </c>
      <c r="H555" s="69" t="n">
        <f aca="false">H554+Z554*dt</f>
        <v>60.0062144323595</v>
      </c>
      <c r="I555" s="69" t="n">
        <f aca="false">I554+AA554*dt</f>
        <v>-77.6147172756509</v>
      </c>
      <c r="J555" s="1" t="n">
        <f aca="false">SQRT(G555^2+H555^2+I555^2)</f>
        <v>98.4091147407678</v>
      </c>
      <c r="K555" s="1" t="n">
        <f aca="false">IF(D555&gt;=hwind,SQRT((G555-vxw)^2+(H555-vyw)^2+I555^2),J555)</f>
        <v>98.4091147407678</v>
      </c>
      <c r="L555" s="1" t="n">
        <f aca="false">J555/1.467</f>
        <v>67.0818778055677</v>
      </c>
      <c r="M555" s="70" t="n">
        <f aca="false">cd0+cdspin*(spin/1000)*EXP(-A555/(tau*146.7/K555))</f>
        <v>0.354627764529331</v>
      </c>
      <c r="N555" s="71" t="n">
        <f aca="false">(romega/K555)*EXP(-A555/(tau*146.7/K555))</f>
        <v>0.237404279907952</v>
      </c>
      <c r="O555" s="71" t="n">
        <f aca="false">cl2_*N555/(cl0+cl1_*N555)</f>
        <v>0.233882636993266</v>
      </c>
      <c r="P555" s="71" t="n">
        <f aca="false">IF(D555&gt;=hwind,vxw,0)</f>
        <v>0</v>
      </c>
      <c r="Q555" s="71" t="n">
        <f aca="false">IF(D555&gt;=hwind,vyw,0)</f>
        <v>0</v>
      </c>
      <c r="R555" s="70" t="n">
        <f aca="false">-const*$M555*$K555*(G555-P555)</f>
        <v>-1.44783838305187</v>
      </c>
      <c r="S555" s="70" t="n">
        <f aca="false">-const*$M555*$K555*(H555-Q555)</f>
        <v>-11.2570677097292</v>
      </c>
      <c r="T555" s="70" t="n">
        <f aca="false">-const*$M555*$K555*I555</f>
        <v>14.5603940509922</v>
      </c>
      <c r="U555" s="72" t="n">
        <f aca="false">omega*EXP(-A555/tau)*30/PI()</f>
        <v>1843.0992549075</v>
      </c>
      <c r="V555" s="70" t="n">
        <f aca="false">const*($O555/omega)*K555*(wy*I555-wz*(H555-Q555))</f>
        <v>1.69984074139928</v>
      </c>
      <c r="W555" s="70" t="n">
        <f aca="false">const*($O555/omega)*K555*(wz*(G555-P555)-wx*I555)</f>
        <v>8.11143736086269</v>
      </c>
      <c r="X555" s="70" t="n">
        <f aca="false">const*($O555/omega)*K555*(wx*(H555-Q555)-wy*(G555-P555))</f>
        <v>6.44021679197217</v>
      </c>
      <c r="Y555" s="70" t="n">
        <f aca="false">R555+V555</f>
        <v>0.252002358347409</v>
      </c>
      <c r="Z555" s="70" t="n">
        <f aca="false">S555+W555</f>
        <v>-3.14563034886647</v>
      </c>
      <c r="AA555" s="70" t="n">
        <f aca="false">T555+X555-32.174</f>
        <v>-11.1733891570357</v>
      </c>
      <c r="AB555" s="0" t="n">
        <f aca="false">IF(($D555-height)*($D556-height)&lt;0,1,0)</f>
        <v>0</v>
      </c>
    </row>
    <row r="556" customFormat="false" ht="12.75" hidden="false" customHeight="false" outlineLevel="0" collapsed="false">
      <c r="A556" s="0" t="n">
        <f aca="false">A555+dt</f>
        <v>5.23999999999993</v>
      </c>
      <c r="B556" s="70" t="n">
        <f aca="false">B555+G555*dt+0.5*Y555*dt*dt</f>
        <v>24.6512632093443</v>
      </c>
      <c r="C556" s="70" t="n">
        <f aca="false">C555+H555*dt+0.5*Z555*dt*dt</f>
        <v>385.359934598071</v>
      </c>
      <c r="D556" s="70" t="n">
        <f aca="false">D555+I555*dt+0.5*AA555*dt*dt</f>
        <v>-167.172264413822</v>
      </c>
      <c r="E556" s="1" t="n">
        <f aca="false">SQRT(B556^2+C556^2)</f>
        <v>386.147593506999</v>
      </c>
      <c r="F556" s="1" t="n">
        <f aca="false">ATAN2(C556,B556)*180/PI()</f>
        <v>3.66019234728516</v>
      </c>
      <c r="G556" s="69" t="n">
        <f aca="false">G555+Y555*dt</f>
        <v>7.7202759007844</v>
      </c>
      <c r="H556" s="69" t="n">
        <f aca="false">H555+Z555*dt</f>
        <v>59.9747581288709</v>
      </c>
      <c r="I556" s="69" t="n">
        <f aca="false">I555+AA555*dt</f>
        <v>-77.7264511672213</v>
      </c>
      <c r="J556" s="1" t="n">
        <f aca="false">SQRT(G556^2+H556^2+I556^2)</f>
        <v>98.478299557066</v>
      </c>
      <c r="K556" s="1" t="n">
        <f aca="false">IF(D556&gt;=hwind,SQRT((G556-vxw)^2+(H556-vyw)^2+I556^2),J556)</f>
        <v>98.478299557066</v>
      </c>
      <c r="L556" s="1" t="n">
        <f aca="false">J556/1.467</f>
        <v>67.1290385528739</v>
      </c>
      <c r="M556" s="70" t="n">
        <f aca="false">cd0+cdspin*(spin/1000)*EXP(-A556/(tau*146.7/K556))</f>
        <v>0.354627715118637</v>
      </c>
      <c r="N556" s="71" t="n">
        <f aca="false">(romega/K556)*EXP(-A556/(tau*146.7/K556))</f>
        <v>0.237237276444431</v>
      </c>
      <c r="O556" s="71" t="n">
        <f aca="false">cl2_*N556/(cl0+cl1_*N556)</f>
        <v>0.233798236739998</v>
      </c>
      <c r="P556" s="71" t="n">
        <f aca="false">IF(D556&gt;=hwind,vxw,0)</f>
        <v>0</v>
      </c>
      <c r="Q556" s="71" t="n">
        <f aca="false">IF(D556&gt;=hwind,vyw,0)</f>
        <v>0</v>
      </c>
      <c r="R556" s="70" t="n">
        <f aca="false">-const*$M556*$K556*(G556-P556)</f>
        <v>-1.44932914336927</v>
      </c>
      <c r="S556" s="70" t="n">
        <f aca="false">-const*$M556*$K556*(H556-Q556)</f>
        <v>-11.2590749268254</v>
      </c>
      <c r="T556" s="70" t="n">
        <f aca="false">-const*$M556*$K556*I556</f>
        <v>14.5916042813803</v>
      </c>
      <c r="U556" s="72" t="n">
        <f aca="false">omega*EXP(-A556/tau)*30/PI()</f>
        <v>1843.09741180916</v>
      </c>
      <c r="V556" s="70" t="n">
        <f aca="false">const*($O556/omega)*K556*(wy*I556-wz*(H556-Q556))</f>
        <v>1.69656004025684</v>
      </c>
      <c r="W556" s="70" t="n">
        <f aca="false">const*($O556/omega)*K556*(wz*(G556-P556)-wx*I556)</f>
        <v>8.12635193469693</v>
      </c>
      <c r="X556" s="70" t="n">
        <f aca="false">const*($O556/omega)*K556*(wx*(H556-Q556)-wy*(G556-P556))</f>
        <v>6.43891359802129</v>
      </c>
      <c r="Y556" s="70" t="n">
        <f aca="false">R556+V556</f>
        <v>0.247230896887565</v>
      </c>
      <c r="Z556" s="70" t="n">
        <f aca="false">S556+W556</f>
        <v>-3.13272299212844</v>
      </c>
      <c r="AA556" s="70" t="n">
        <f aca="false">T556+X556-32.174</f>
        <v>-11.1434821205985</v>
      </c>
      <c r="AB556" s="0" t="n">
        <f aca="false">IF(($D556-height)*($D557-height)&lt;0,1,0)</f>
        <v>0</v>
      </c>
    </row>
    <row r="557" customFormat="false" ht="12.75" hidden="false" customHeight="false" outlineLevel="0" collapsed="false">
      <c r="A557" s="0" t="n">
        <f aca="false">A556+dt</f>
        <v>5.24999999999993</v>
      </c>
      <c r="B557" s="70" t="n">
        <f aca="false">B556+G556*dt+0.5*Y556*dt*dt</f>
        <v>24.728478329897</v>
      </c>
      <c r="C557" s="70" t="n">
        <f aca="false">C556+H556*dt+0.5*Z556*dt*dt</f>
        <v>385.959525543211</v>
      </c>
      <c r="D557" s="70" t="n">
        <f aca="false">D556+I556*dt+0.5*AA556*dt*dt</f>
        <v>-167.9500860996</v>
      </c>
      <c r="E557" s="1" t="n">
        <f aca="false">SQRT(B557^2+C557^2)</f>
        <v>386.750892691992</v>
      </c>
      <c r="F557" s="1" t="n">
        <f aca="false">ATAN2(C557,B557)*180/PI()</f>
        <v>3.66593751954788</v>
      </c>
      <c r="G557" s="69" t="n">
        <f aca="false">G556+Y556*dt</f>
        <v>7.72274820975328</v>
      </c>
      <c r="H557" s="69" t="n">
        <f aca="false">H556+Z556*dt</f>
        <v>59.9434308989496</v>
      </c>
      <c r="I557" s="69" t="n">
        <f aca="false">I556+AA556*dt</f>
        <v>-77.8378859884272</v>
      </c>
      <c r="J557" s="1" t="n">
        <f aca="false">SQRT(G557^2+H557^2+I557^2)</f>
        <v>98.5474111430422</v>
      </c>
      <c r="K557" s="1" t="n">
        <f aca="false">IF(D557&gt;=hwind,SQRT((G557-vxw)^2+(H557-vyw)^2+I557^2),J557)</f>
        <v>98.5474111430422</v>
      </c>
      <c r="L557" s="1" t="n">
        <f aca="false">J557/1.467</f>
        <v>67.1761493817602</v>
      </c>
      <c r="M557" s="70" t="n">
        <f aca="false">cd0+cdspin*(spin/1000)*EXP(-A557/(tau*146.7/K557))</f>
        <v>0.354627665671323</v>
      </c>
      <c r="N557" s="71" t="n">
        <f aca="false">(romega/K557)*EXP(-A557/(tau*146.7/K557))</f>
        <v>0.237070683474155</v>
      </c>
      <c r="O557" s="71" t="n">
        <f aca="false">cl2_*N557/(cl0+cl1_*N557)</f>
        <v>0.233713986265278</v>
      </c>
      <c r="P557" s="71" t="n">
        <f aca="false">IF(D557&gt;=hwind,vxw,0)</f>
        <v>0</v>
      </c>
      <c r="Q557" s="71" t="n">
        <f aca="false">IF(D557&gt;=hwind,vyw,0)</f>
        <v>0</v>
      </c>
      <c r="R557" s="70" t="n">
        <f aca="false">-const*$M557*$K557*(G557-P557)</f>
        <v>-1.45081052598116</v>
      </c>
      <c r="S557" s="70" t="n">
        <f aca="false">-const*$M557*$K557*(H557-Q557)</f>
        <v>-11.2610897247418</v>
      </c>
      <c r="T557" s="70" t="n">
        <f aca="false">-const*$M557*$K557*I557</f>
        <v>14.6227769240893</v>
      </c>
      <c r="U557" s="72" t="n">
        <f aca="false">omega*EXP(-A557/tau)*30/PI()</f>
        <v>1843.09556871267</v>
      </c>
      <c r="V557" s="70" t="n">
        <f aca="false">const*($O557/omega)*K557*(wy*I557-wz*(H557-Q557))</f>
        <v>1.69328841160855</v>
      </c>
      <c r="W557" s="70" t="n">
        <f aca="false">const*($O557/omega)*K557*(wz*(G557-P557)-wx*I557)</f>
        <v>8.1412395337123</v>
      </c>
      <c r="X557" s="70" t="n">
        <f aca="false">const*($O557/omega)*K557*(wx*(H557-Q557)-wy*(G557-P557))</f>
        <v>6.43761920184634</v>
      </c>
      <c r="Y557" s="70" t="n">
        <f aca="false">R557+V557</f>
        <v>0.242477885627385</v>
      </c>
      <c r="Z557" s="70" t="n">
        <f aca="false">S557+W557</f>
        <v>-3.11985019102947</v>
      </c>
      <c r="AA557" s="70" t="n">
        <f aca="false">T557+X557-32.174</f>
        <v>-11.1136038740644</v>
      </c>
      <c r="AB557" s="0" t="n">
        <f aca="false">IF(($D557-height)*($D558-height)&lt;0,1,0)</f>
        <v>0</v>
      </c>
    </row>
    <row r="558" customFormat="false" ht="12.75" hidden="false" customHeight="false" outlineLevel="0" collapsed="false">
      <c r="A558" s="0" t="n">
        <f aca="false">A557+dt</f>
        <v>5.25999999999993</v>
      </c>
      <c r="B558" s="70" t="n">
        <f aca="false">B557+G557*dt+0.5*Y557*dt*dt</f>
        <v>24.8057179358888</v>
      </c>
      <c r="C558" s="70" t="n">
        <f aca="false">C557+H557*dt+0.5*Z557*dt*dt</f>
        <v>386.55880385969</v>
      </c>
      <c r="D558" s="70" t="n">
        <f aca="false">D557+I557*dt+0.5*AA557*dt*dt</f>
        <v>-168.729020639678</v>
      </c>
      <c r="E558" s="1" t="n">
        <f aca="false">SQRT(B558^2+C558^2)</f>
        <v>387.353885334521</v>
      </c>
      <c r="F558" s="1" t="n">
        <f aca="false">ATAN2(C558,B558)*180/PI()</f>
        <v>3.67167137136821</v>
      </c>
      <c r="G558" s="69" t="n">
        <f aca="false">G557+Y557*dt</f>
        <v>7.72517298860955</v>
      </c>
      <c r="H558" s="69" t="n">
        <f aca="false">H557+Z557*dt</f>
        <v>59.9122323970393</v>
      </c>
      <c r="I558" s="69" t="n">
        <f aca="false">I557+AA557*dt</f>
        <v>-77.9490220271679</v>
      </c>
      <c r="J558" s="1" t="n">
        <f aca="false">SQRT(G558^2+H558^2+I558^2)</f>
        <v>98.6164485443108</v>
      </c>
      <c r="K558" s="1" t="n">
        <f aca="false">IF(D558&gt;=hwind,SQRT((G558-vxw)^2+(H558-vyw)^2+I558^2),J558)</f>
        <v>98.6164485443108</v>
      </c>
      <c r="L558" s="1" t="n">
        <f aca="false">J558/1.467</f>
        <v>67.223209641657</v>
      </c>
      <c r="M558" s="70" t="n">
        <f aca="false">cd0+cdspin*(spin/1000)*EXP(-A558/(tau*146.7/K558))</f>
        <v>0.354627616187656</v>
      </c>
      <c r="N558" s="71" t="n">
        <f aca="false">(romega/K558)*EXP(-A558/(tau*146.7/K558))</f>
        <v>0.236904502056834</v>
      </c>
      <c r="O558" s="71" t="n">
        <f aca="false">cl2_*N558/(cl0+cl1_*N558)</f>
        <v>0.233629886472484</v>
      </c>
      <c r="P558" s="71" t="n">
        <f aca="false">IF(D558&gt;=hwind,vxw,0)</f>
        <v>0</v>
      </c>
      <c r="Q558" s="71" t="n">
        <f aca="false">IF(D558&gt;=hwind,vyw,0)</f>
        <v>0</v>
      </c>
      <c r="R558" s="70" t="n">
        <f aca="false">-const*$M558*$K558*(G558-P558)</f>
        <v>-1.4522825316281</v>
      </c>
      <c r="S558" s="70" t="n">
        <f aca="false">-const*$M558*$K558*(H558-Q558)</f>
        <v>-11.2631119936544</v>
      </c>
      <c r="T558" s="70" t="n">
        <f aca="false">-const*$M558*$K558*I558</f>
        <v>14.6539117265677</v>
      </c>
      <c r="U558" s="72" t="n">
        <f aca="false">omega*EXP(-A558/tau)*30/PI()</f>
        <v>1843.09372561802</v>
      </c>
      <c r="V558" s="70" t="n">
        <f aca="false">const*($O558/omega)*K558*(wy*I558-wz*(H558-Q558))</f>
        <v>1.69002584521715</v>
      </c>
      <c r="W558" s="70" t="n">
        <f aca="false">const*($O558/omega)*K558*(wz*(G558-P558)-wx*I558)</f>
        <v>8.15610009666342</v>
      </c>
      <c r="X558" s="70" t="n">
        <f aca="false">const*($O558/omega)*K558*(wx*(H558-Q558)-wy*(G558-P558))</f>
        <v>6.43633356015006</v>
      </c>
      <c r="Y558" s="70" t="n">
        <f aca="false">R558+V558</f>
        <v>0.237743313589051</v>
      </c>
      <c r="Z558" s="70" t="n">
        <f aca="false">S558+W558</f>
        <v>-3.10701189699098</v>
      </c>
      <c r="AA558" s="70" t="n">
        <f aca="false">T558+X558-32.174</f>
        <v>-11.0837547132822</v>
      </c>
      <c r="AB558" s="0" t="n">
        <f aca="false">IF(($D558-height)*($D559-height)&lt;0,1,0)</f>
        <v>0</v>
      </c>
    </row>
    <row r="559" customFormat="false" ht="12.75" hidden="false" customHeight="false" outlineLevel="0" collapsed="false">
      <c r="A559" s="0" t="n">
        <f aca="false">A558+dt</f>
        <v>5.26999999999993</v>
      </c>
      <c r="B559" s="70" t="n">
        <f aca="false">B558+G558*dt+0.5*Y558*dt*dt</f>
        <v>24.8829815529406</v>
      </c>
      <c r="C559" s="70" t="n">
        <f aca="false">C558+H558*dt+0.5*Z558*dt*dt</f>
        <v>387.157770833066</v>
      </c>
      <c r="D559" s="70" t="n">
        <f aca="false">D558+I558*dt+0.5*AA558*dt*dt</f>
        <v>-169.509065047686</v>
      </c>
      <c r="E559" s="1" t="n">
        <f aca="false">SQRT(B559^2+C559^2)</f>
        <v>387.956572682295</v>
      </c>
      <c r="F559" s="1" t="n">
        <f aca="false">ATAN2(C559,B559)*180/PI()</f>
        <v>3.67739388708847</v>
      </c>
      <c r="G559" s="69" t="n">
        <f aca="false">G558+Y558*dt</f>
        <v>7.72755042174544</v>
      </c>
      <c r="H559" s="69" t="n">
        <f aca="false">H558+Z558*dt</f>
        <v>59.8811622780694</v>
      </c>
      <c r="I559" s="69" t="n">
        <f aca="false">I558+AA558*dt</f>
        <v>-78.0598595743007</v>
      </c>
      <c r="J559" s="1" t="n">
        <f aca="false">SQRT(G559^2+H559^2+I559^2)</f>
        <v>98.6854108166584</v>
      </c>
      <c r="K559" s="1" t="n">
        <f aca="false">IF(D559&gt;=hwind,SQRT((G559-vxw)^2+(H559-vyw)^2+I559^2),J559)</f>
        <v>98.6854108166584</v>
      </c>
      <c r="L559" s="1" t="n">
        <f aca="false">J559/1.467</f>
        <v>67.2702186889287</v>
      </c>
      <c r="M559" s="70" t="n">
        <f aca="false">cd0+cdspin*(spin/1000)*EXP(-A559/(tau*146.7/K559))</f>
        <v>0.354627566667898</v>
      </c>
      <c r="N559" s="71" t="n">
        <f aca="false">(romega/K559)*EXP(-A559/(tau*146.7/K559))</f>
        <v>0.236738733220225</v>
      </c>
      <c r="O559" s="71" t="n">
        <f aca="false">cl2_*N559/(cl0+cl1_*N559)</f>
        <v>0.233545938250011</v>
      </c>
      <c r="P559" s="71" t="n">
        <f aca="false">IF(D559&gt;=hwind,vxw,0)</f>
        <v>0</v>
      </c>
      <c r="Q559" s="71" t="n">
        <f aca="false">IF(D559&gt;=hwind,vyw,0)</f>
        <v>0</v>
      </c>
      <c r="R559" s="70" t="n">
        <f aca="false">-const*$M559*$K559*(G559-P559)</f>
        <v>-1.45374516129954</v>
      </c>
      <c r="S559" s="70" t="n">
        <f aca="false">-const*$M559*$K559*(H559-Q559)</f>
        <v>-11.2651416249282</v>
      </c>
      <c r="T559" s="70" t="n">
        <f aca="false">-const*$M559*$K559*I559</f>
        <v>14.68500843793</v>
      </c>
      <c r="U559" s="72" t="n">
        <f aca="false">omega*EXP(-A559/tau)*30/PI()</f>
        <v>1843.09188252522</v>
      </c>
      <c r="V559" s="70" t="n">
        <f aca="false">const*($O559/omega)*K559*(wy*I559-wz*(H559-Q559))</f>
        <v>1.68677233089289</v>
      </c>
      <c r="W559" s="70" t="n">
        <f aca="false">const*($O559/omega)*K559*(wz*(G559-P559)-wx*I559)</f>
        <v>8.17093356309671</v>
      </c>
      <c r="X559" s="70" t="n">
        <f aca="false">const*($O559/omega)*K559*(wx*(H559-Q559)-wy*(G559-P559))</f>
        <v>6.43505663002082</v>
      </c>
      <c r="Y559" s="70" t="n">
        <f aca="false">R559+V559</f>
        <v>0.233027169593345</v>
      </c>
      <c r="Z559" s="70" t="n">
        <f aca="false">S559+W559</f>
        <v>-3.09420806183149</v>
      </c>
      <c r="AA559" s="70" t="n">
        <f aca="false">T559+X559-32.174</f>
        <v>-11.0539349320492</v>
      </c>
      <c r="AB559" s="0" t="n">
        <f aca="false">IF(($D559-height)*($D560-height)&lt;0,1,0)</f>
        <v>0</v>
      </c>
    </row>
    <row r="560" customFormat="false" ht="12.75" hidden="false" customHeight="false" outlineLevel="0" collapsed="false">
      <c r="A560" s="0" t="n">
        <f aca="false">A559+dt</f>
        <v>5.27999999999993</v>
      </c>
      <c r="B560" s="70" t="n">
        <f aca="false">B559+G559*dt+0.5*Y559*dt*dt</f>
        <v>24.9602687085165</v>
      </c>
      <c r="C560" s="70" t="n">
        <f aca="false">C559+H559*dt+0.5*Z559*dt*dt</f>
        <v>387.756427745444</v>
      </c>
      <c r="D560" s="70" t="n">
        <f aca="false">D559+I559*dt+0.5*AA559*dt*dt</f>
        <v>-170.290216340175</v>
      </c>
      <c r="E560" s="1" t="n">
        <f aca="false">SQRT(B560^2+C560^2)</f>
        <v>388.558955979538</v>
      </c>
      <c r="F560" s="1" t="n">
        <f aca="false">ATAN2(C560,B560)*180/PI()</f>
        <v>3.68310505132473</v>
      </c>
      <c r="G560" s="69" t="n">
        <f aca="false">G559+Y559*dt</f>
        <v>7.72988069344138</v>
      </c>
      <c r="H560" s="69" t="n">
        <f aca="false">H559+Z559*dt</f>
        <v>59.8502201974511</v>
      </c>
      <c r="I560" s="69" t="n">
        <f aca="false">I559+AA559*dt</f>
        <v>-78.1703989236212</v>
      </c>
      <c r="J560" s="1" t="n">
        <f aca="false">SQRT(G560^2+H560^2+I560^2)</f>
        <v>98.7542970259841</v>
      </c>
      <c r="K560" s="1" t="n">
        <f aca="false">IF(D560&gt;=hwind,SQRT((G560-vxw)^2+(H560-vyw)^2+I560^2),J560)</f>
        <v>98.7542970259841</v>
      </c>
      <c r="L560" s="1" t="n">
        <f aca="false">J560/1.467</f>
        <v>67.3171758868331</v>
      </c>
      <c r="M560" s="70" t="n">
        <f aca="false">cd0+cdspin*(spin/1000)*EXP(-A560/(tau*146.7/K560))</f>
        <v>0.354627517112315</v>
      </c>
      <c r="N560" s="71" t="n">
        <f aca="false">(romega/K560)*EXP(-A560/(tau*146.7/K560))</f>
        <v>0.236573377960519</v>
      </c>
      <c r="O560" s="71" t="n">
        <f aca="false">cl2_*N560/(cl0+cl1_*N560)</f>
        <v>0.233462142471407</v>
      </c>
      <c r="P560" s="71" t="n">
        <f aca="false">IF(D560&gt;=hwind,vxw,0)</f>
        <v>0</v>
      </c>
      <c r="Q560" s="71" t="n">
        <f aca="false">IF(D560&gt;=hwind,vyw,0)</f>
        <v>0</v>
      </c>
      <c r="R560" s="70" t="n">
        <f aca="false">-const*$M560*$K560*(G560-P560)</f>
        <v>-1.45519841623334</v>
      </c>
      <c r="S560" s="70" t="n">
        <f aca="false">-const*$M560*$K560*(H560-Q560)</f>
        <v>-11.2671785111049</v>
      </c>
      <c r="T560" s="70" t="n">
        <f aca="false">-const*$M560*$K560*I560</f>
        <v>14.7160668089611</v>
      </c>
      <c r="U560" s="72" t="n">
        <f aca="false">omega*EXP(-A560/tau)*30/PI()</f>
        <v>1843.09003943426</v>
      </c>
      <c r="V560" s="70" t="n">
        <f aca="false">const*($O560/omega)*K560*(wy*I560-wz*(H560-Q560))</f>
        <v>1.68352785849124</v>
      </c>
      <c r="W560" s="70" t="n">
        <f aca="false">const*($O560/omega)*K560*(wz*(G560-P560)-wx*I560)</f>
        <v>8.1857398733491</v>
      </c>
      <c r="X560" s="70" t="n">
        <f aca="false">const*($O560/omega)*K560*(wx*(H560-Q560)-wy*(G560-P560))</f>
        <v>6.43378836892755</v>
      </c>
      <c r="Y560" s="70" t="n">
        <f aca="false">R560+V560</f>
        <v>0.228329442257905</v>
      </c>
      <c r="Z560" s="70" t="n">
        <f aca="false">S560+W560</f>
        <v>-3.08143863775582</v>
      </c>
      <c r="AA560" s="70" t="n">
        <f aca="false">T560+X560-32.174</f>
        <v>-11.0241448221113</v>
      </c>
      <c r="AB560" s="0" t="n">
        <f aca="false">IF(($D560-height)*($D561-height)&lt;0,1,0)</f>
        <v>0</v>
      </c>
    </row>
    <row r="561" customFormat="false" ht="12.75" hidden="false" customHeight="false" outlineLevel="0" collapsed="false">
      <c r="A561" s="0" t="n">
        <f aca="false">A560+dt</f>
        <v>5.28999999999993</v>
      </c>
      <c r="B561" s="70" t="n">
        <f aca="false">B560+G560*dt+0.5*Y560*dt*dt</f>
        <v>25.0375789319231</v>
      </c>
      <c r="C561" s="70" t="n">
        <f aca="false">C560+H560*dt+0.5*Z560*dt*dt</f>
        <v>388.354775875486</v>
      </c>
      <c r="D561" s="70" t="n">
        <f aca="false">D560+I560*dt+0.5*AA560*dt*dt</f>
        <v>-171.072471536653</v>
      </c>
      <c r="E561" s="1" t="n">
        <f aca="false">SQRT(B561^2+C561^2)</f>
        <v>389.161036467002</v>
      </c>
      <c r="F561" s="1" t="n">
        <f aca="false">ATAN2(C561,B561)*180/PI()</f>
        <v>3.68880484896497</v>
      </c>
      <c r="G561" s="69" t="n">
        <f aca="false">G560+Y560*dt</f>
        <v>7.73216398786395</v>
      </c>
      <c r="H561" s="69" t="n">
        <f aca="false">H560+Z560*dt</f>
        <v>59.8194058110735</v>
      </c>
      <c r="I561" s="69" t="n">
        <f aca="false">I560+AA560*dt</f>
        <v>-78.2806403718423</v>
      </c>
      <c r="J561" s="1" t="n">
        <f aca="false">SQRT(G561^2+H561^2+I561^2)</f>
        <v>98.8231062482395</v>
      </c>
      <c r="K561" s="1" t="n">
        <f aca="false">IF(D561&gt;=hwind,SQRT((G561-vxw)^2+(H561-vyw)^2+I561^2),J561)</f>
        <v>98.8231062482395</v>
      </c>
      <c r="L561" s="1" t="n">
        <f aca="false">J561/1.467</f>
        <v>67.3640806054802</v>
      </c>
      <c r="M561" s="70" t="n">
        <f aca="false">cd0+cdspin*(spin/1000)*EXP(-A561/(tau*146.7/K561))</f>
        <v>0.354627467521169</v>
      </c>
      <c r="N561" s="71" t="n">
        <f aca="false">(romega/K561)*EXP(-A561/(tau*146.7/K561))</f>
        <v>0.236408437242731</v>
      </c>
      <c r="O561" s="71" t="n">
        <f aca="false">cl2_*N561/(cl0+cl1_*N561)</f>
        <v>0.233378499995498</v>
      </c>
      <c r="P561" s="71" t="n">
        <f aca="false">IF(D561&gt;=hwind,vxw,0)</f>
        <v>0</v>
      </c>
      <c r="Q561" s="71" t="n">
        <f aca="false">IF(D561&gt;=hwind,vyw,0)</f>
        <v>0</v>
      </c>
      <c r="R561" s="70" t="n">
        <f aca="false">-const*$M561*$K561*(G561-P561)</f>
        <v>-1.45664229791519</v>
      </c>
      <c r="S561" s="70" t="n">
        <f aca="false">-const*$M561*$K561*(H561-Q561)</f>
        <v>-11.2692225458911</v>
      </c>
      <c r="T561" s="70" t="n">
        <f aca="false">-const*$M561*$K561*I561</f>
        <v>14.7470865921215</v>
      </c>
      <c r="U561" s="72" t="n">
        <f aca="false">omega*EXP(-A561/tau)*30/PI()</f>
        <v>1843.08819634514</v>
      </c>
      <c r="V561" s="70" t="n">
        <f aca="false">const*($O561/omega)*K561*(wy*I561-wz*(H561-Q561))</f>
        <v>1.68029241791073</v>
      </c>
      <c r="W561" s="70" t="n">
        <f aca="false">const*($O561/omega)*K561*(wz*(G561-P561)-wx*I561)</f>
        <v>8.2005189685465</v>
      </c>
      <c r="X561" s="70" t="n">
        <f aca="false">const*($O561/omega)*K561*(wx*(H561-Q561)-wy*(G561-P561))</f>
        <v>6.43252873471465</v>
      </c>
      <c r="Y561" s="70" t="n">
        <f aca="false">R561+V561</f>
        <v>0.223650119995541</v>
      </c>
      <c r="Z561" s="70" t="n">
        <f aca="false">S561+W561</f>
        <v>-3.06870357734455</v>
      </c>
      <c r="AA561" s="70" t="n">
        <f aca="false">T561+X561-32.174</f>
        <v>-10.9943846731639</v>
      </c>
      <c r="AB561" s="0" t="n">
        <f aca="false">IF(($D561-height)*($D562-height)&lt;0,1,0)</f>
        <v>0</v>
      </c>
    </row>
    <row r="562" customFormat="false" ht="12.75" hidden="false" customHeight="false" outlineLevel="0" collapsed="false">
      <c r="A562" s="0" t="n">
        <f aca="false">A561+dt</f>
        <v>5.29999999999993</v>
      </c>
      <c r="B562" s="70" t="n">
        <f aca="false">B561+G561*dt+0.5*Y561*dt*dt</f>
        <v>25.1149117543077</v>
      </c>
      <c r="C562" s="70" t="n">
        <f aca="false">C561+H561*dt+0.5*Z561*dt*dt</f>
        <v>388.952816498418</v>
      </c>
      <c r="D562" s="70" t="n">
        <f aca="false">D561+I561*dt+0.5*AA561*dt*dt</f>
        <v>-171.855827659605</v>
      </c>
      <c r="E562" s="1" t="n">
        <f aca="false">SQRT(B562^2+C562^2)</f>
        <v>389.762815381969</v>
      </c>
      <c r="F562" s="1" t="n">
        <f aca="false">ATAN2(C562,B562)*180/PI()</f>
        <v>3.6944932651673</v>
      </c>
      <c r="G562" s="69" t="n">
        <f aca="false">G561+Y561*dt</f>
        <v>7.73440048906391</v>
      </c>
      <c r="H562" s="69" t="n">
        <f aca="false">H561+Z561*dt</f>
        <v>59.7887187753001</v>
      </c>
      <c r="I562" s="69" t="n">
        <f aca="false">I561+AA561*dt</f>
        <v>-78.390584218574</v>
      </c>
      <c r="J562" s="1" t="n">
        <f aca="false">SQRT(G562^2+H562^2+I562^2)</f>
        <v>98.8918375693691</v>
      </c>
      <c r="K562" s="1" t="n">
        <f aca="false">IF(D562&gt;=hwind,SQRT((G562-vxw)^2+(H562-vyw)^2+I562^2),J562)</f>
        <v>98.8918375693691</v>
      </c>
      <c r="L562" s="1" t="n">
        <f aca="false">J562/1.467</f>
        <v>67.4109322217922</v>
      </c>
      <c r="M562" s="70" t="n">
        <f aca="false">cd0+cdspin*(spin/1000)*EXP(-A562/(tau*146.7/K562))</f>
        <v>0.354627417894723</v>
      </c>
      <c r="N562" s="71" t="n">
        <f aca="false">(romega/K562)*EXP(-A562/(tau*146.7/K562))</f>
        <v>0.236243912001074</v>
      </c>
      <c r="O562" s="71" t="n">
        <f aca="false">cl2_*N562/(cl0+cl1_*N562)</f>
        <v>0.233295011666528</v>
      </c>
      <c r="P562" s="71" t="n">
        <f aca="false">IF(D562&gt;=hwind,vxw,0)</f>
        <v>0</v>
      </c>
      <c r="Q562" s="71" t="n">
        <f aca="false">IF(D562&gt;=hwind,vyw,0)</f>
        <v>0</v>
      </c>
      <c r="R562" s="70" t="n">
        <f aca="false">-const*$M562*$K562*(G562-P562)</f>
        <v>-1.45807680807809</v>
      </c>
      <c r="S562" s="70" t="n">
        <f aca="false">-const*$M562*$K562*(H562-Q562)</f>
        <v>-11.271273624146</v>
      </c>
      <c r="T562" s="70" t="n">
        <f aca="false">-const*$M562*$K562*I562</f>
        <v>14.7780675415514</v>
      </c>
      <c r="U562" s="72" t="n">
        <f aca="false">omega*EXP(-A562/tau)*30/PI()</f>
        <v>1843.08635325787</v>
      </c>
      <c r="V562" s="70" t="n">
        <f aca="false">const*($O562/omega)*K562*(wy*I562-wz*(H562-Q562))</f>
        <v>1.67706599909071</v>
      </c>
      <c r="W562" s="70" t="n">
        <f aca="false">const*($O562/omega)*K562*(wz*(G562-P562)-wx*I562)</f>
        <v>8.21527079060247</v>
      </c>
      <c r="X562" s="70" t="n">
        <f aca="false">const*($O562/omega)*K562*(wx*(H562-Q562)-wy*(G562-P562))</f>
        <v>6.43127768559701</v>
      </c>
      <c r="Y562" s="70" t="n">
        <f aca="false">R562+V562</f>
        <v>0.218989191012625</v>
      </c>
      <c r="Z562" s="70" t="n">
        <f aca="false">S562+W562</f>
        <v>-3.05600283354352</v>
      </c>
      <c r="AA562" s="70" t="n">
        <f aca="false">T562+X562-32.174</f>
        <v>-10.9646547728516</v>
      </c>
      <c r="AB562" s="0" t="n">
        <f aca="false">IF(($D562-height)*($D563-height)&lt;0,1,0)</f>
        <v>0</v>
      </c>
    </row>
    <row r="563" customFormat="false" ht="12.75" hidden="false" customHeight="false" outlineLevel="0" collapsed="false">
      <c r="A563" s="0" t="n">
        <f aca="false">A562+dt</f>
        <v>5.30999999999993</v>
      </c>
      <c r="B563" s="70" t="n">
        <f aca="false">B562+G562*dt+0.5*Y562*dt*dt</f>
        <v>25.1922667086579</v>
      </c>
      <c r="C563" s="70" t="n">
        <f aca="false">C562+H562*dt+0.5*Z562*dt*dt</f>
        <v>389.550550886029</v>
      </c>
      <c r="D563" s="70" t="n">
        <f aca="false">D562+I562*dt+0.5*AA562*dt*dt</f>
        <v>-172.640281734529</v>
      </c>
      <c r="E563" s="1" t="n">
        <f aca="false">SQRT(B563^2+C563^2)</f>
        <v>390.364293958258</v>
      </c>
      <c r="F563" s="1" t="n">
        <f aca="false">ATAN2(C563,B563)*180/PI()</f>
        <v>3.70017028535807</v>
      </c>
      <c r="G563" s="69" t="n">
        <f aca="false">G562+Y562*dt</f>
        <v>7.73659038097404</v>
      </c>
      <c r="H563" s="69" t="n">
        <f aca="false">H562+Z562*dt</f>
        <v>59.7581587469646</v>
      </c>
      <c r="I563" s="69" t="n">
        <f aca="false">I562+AA562*dt</f>
        <v>-78.5002307663025</v>
      </c>
      <c r="J563" s="1" t="n">
        <f aca="false">SQRT(G563^2+H563^2+I563^2)</f>
        <v>98.9604900852514</v>
      </c>
      <c r="K563" s="1" t="n">
        <f aca="false">IF(D563&gt;=hwind,SQRT((G563-vxw)^2+(H563-vyw)^2+I563^2),J563)</f>
        <v>98.9604900852514</v>
      </c>
      <c r="L563" s="1" t="n">
        <f aca="false">J563/1.467</f>
        <v>67.4577301194625</v>
      </c>
      <c r="M563" s="70" t="n">
        <f aca="false">cd0+cdspin*(spin/1000)*EXP(-A563/(tau*146.7/K563))</f>
        <v>0.354627368233239</v>
      </c>
      <c r="N563" s="71" t="n">
        <f aca="false">(romega/K563)*EXP(-A563/(tau*146.7/K563))</f>
        <v>0.23607980313934</v>
      </c>
      <c r="O563" s="71" t="n">
        <f aca="false">cl2_*N563/(cl0+cl1_*N563)</f>
        <v>0.23321167831428</v>
      </c>
      <c r="P563" s="71" t="n">
        <f aca="false">IF(D563&gt;=hwind,vxw,0)</f>
        <v>0</v>
      </c>
      <c r="Q563" s="71" t="n">
        <f aca="false">IF(D563&gt;=hwind,vyw,0)</f>
        <v>0</v>
      </c>
      <c r="R563" s="70" t="n">
        <f aca="false">-const*$M563*$K563*(G563-P563)</f>
        <v>-1.45950194870175</v>
      </c>
      <c r="S563" s="70" t="n">
        <f aca="false">-const*$M563*$K563*(H563-Q563)</f>
        <v>-11.2733316418702</v>
      </c>
      <c r="T563" s="70" t="n">
        <f aca="false">-const*$M563*$K563*I563</f>
        <v>14.8090094130757</v>
      </c>
      <c r="U563" s="72" t="n">
        <f aca="false">omega*EXP(-A563/tau)*30/PI()</f>
        <v>1843.08451017244</v>
      </c>
      <c r="V563" s="70" t="n">
        <f aca="false">const*($O563/omega)*K563*(wy*I563-wz*(H563-Q563))</f>
        <v>1.67384859200927</v>
      </c>
      <c r="W563" s="70" t="n">
        <f aca="false">const*($O563/omega)*K563*(wz*(G563-P563)-wx*I563)</f>
        <v>8.22999528221659</v>
      </c>
      <c r="X563" s="70" t="n">
        <f aca="false">const*($O563/omega)*K563*(wx*(H563-Q563)-wy*(G563-P563))</f>
        <v>6.43003518015505</v>
      </c>
      <c r="Y563" s="70" t="n">
        <f aca="false">R563+V563</f>
        <v>0.214346643307521</v>
      </c>
      <c r="Z563" s="70" t="n">
        <f aca="false">S563+W563</f>
        <v>-3.04333635965362</v>
      </c>
      <c r="AA563" s="70" t="n">
        <f aca="false">T563+X563-32.174</f>
        <v>-10.9349554067692</v>
      </c>
      <c r="AB563" s="0" t="n">
        <f aca="false">IF(($D563-height)*($D564-height)&lt;0,1,0)</f>
        <v>0</v>
      </c>
    </row>
    <row r="564" customFormat="false" ht="12.75" hidden="false" customHeight="false" outlineLevel="0" collapsed="false">
      <c r="A564" s="0" t="n">
        <f aca="false">A563+dt</f>
        <v>5.31999999999993</v>
      </c>
      <c r="B564" s="70" t="n">
        <f aca="false">B563+G563*dt+0.5*Y563*dt*dt</f>
        <v>25.2696433297998</v>
      </c>
      <c r="C564" s="70" t="n">
        <f aca="false">C563+H563*dt+0.5*Z563*dt*dt</f>
        <v>390.147980306681</v>
      </c>
      <c r="D564" s="70" t="n">
        <f aca="false">D563+I563*dt+0.5*AA563*dt*dt</f>
        <v>-173.425830789962</v>
      </c>
      <c r="E564" s="1" t="n">
        <f aca="false">SQRT(B564^2+C564^2)</f>
        <v>390.965473426232</v>
      </c>
      <c r="F564" s="1" t="n">
        <f aca="false">ATAN2(C564,B564)*180/PI()</f>
        <v>3.70583589523019</v>
      </c>
      <c r="G564" s="69" t="n">
        <f aca="false">G563+Y563*dt</f>
        <v>7.73873384740711</v>
      </c>
      <c r="H564" s="69" t="n">
        <f aca="false">H563+Z563*dt</f>
        <v>59.7277253833681</v>
      </c>
      <c r="I564" s="69" t="n">
        <f aca="false">I563+AA563*dt</f>
        <v>-78.6095803203702</v>
      </c>
      <c r="J564" s="1" t="n">
        <f aca="false">SQRT(G564^2+H564^2+I564^2)</f>
        <v>99.0290629016389</v>
      </c>
      <c r="K564" s="1" t="n">
        <f aca="false">IF(D564&gt;=hwind,SQRT((G564-vxw)^2+(H564-vyw)^2+I564^2),J564)</f>
        <v>99.0290629016389</v>
      </c>
      <c r="L564" s="1" t="n">
        <f aca="false">J564/1.467</f>
        <v>67.5044736889154</v>
      </c>
      <c r="M564" s="70" t="n">
        <f aca="false">cd0+cdspin*(spin/1000)*EXP(-A564/(tau*146.7/K564))</f>
        <v>0.354627318536978</v>
      </c>
      <c r="N564" s="71" t="n">
        <f aca="false">(romega/K564)*EXP(-A564/(tau*146.7/K564))</f>
        <v>0.235916111531278</v>
      </c>
      <c r="O564" s="71" t="n">
        <f aca="false">cl2_*N564/(cl0+cl1_*N564)</f>
        <v>0.233128500754215</v>
      </c>
      <c r="P564" s="71" t="n">
        <f aca="false">IF(D564&gt;=hwind,vxw,0)</f>
        <v>0</v>
      </c>
      <c r="Q564" s="71" t="n">
        <f aca="false">IF(D564&gt;=hwind,vyw,0)</f>
        <v>0</v>
      </c>
      <c r="R564" s="70" t="n">
        <f aca="false">-const*$M564*$K564*(G564-P564)</f>
        <v>-1.460917722012</v>
      </c>
      <c r="S564" s="70" t="n">
        <f aca="false">-const*$M564*$K564*(H564-Q564)</f>
        <v>-11.2753964961936</v>
      </c>
      <c r="T564" s="70" t="n">
        <f aca="false">-const*$M564*$K564*I564</f>
        <v>14.8399119642076</v>
      </c>
      <c r="U564" s="72" t="n">
        <f aca="false">omega*EXP(-A564/tau)*30/PI()</f>
        <v>1843.08266708885</v>
      </c>
      <c r="V564" s="70" t="n">
        <f aca="false">const*($O564/omega)*K564*(wy*I564-wz*(H564-Q564))</f>
        <v>1.6706401866811</v>
      </c>
      <c r="W564" s="70" t="n">
        <f aca="false">const*($O564/omega)*K564*(wz*(G564-P564)-wx*I564)</f>
        <v>8.24469238687301</v>
      </c>
      <c r="X564" s="70" t="n">
        <f aca="false">const*($O564/omega)*K564*(wx*(H564-Q564)-wy*(G564-P564))</f>
        <v>6.42880117732989</v>
      </c>
      <c r="Y564" s="70" t="n">
        <f aca="false">R564+V564</f>
        <v>0.209722464669091</v>
      </c>
      <c r="Z564" s="70" t="n">
        <f aca="false">S564+W564</f>
        <v>-3.03070410932055</v>
      </c>
      <c r="AA564" s="70" t="n">
        <f aca="false">T564+X564-32.174</f>
        <v>-10.9052868584625</v>
      </c>
      <c r="AB564" s="0" t="n">
        <f aca="false">IF(($D564-height)*($D565-height)&lt;0,1,0)</f>
        <v>0</v>
      </c>
    </row>
    <row r="565" customFormat="false" ht="12.75" hidden="false" customHeight="false" outlineLevel="0" collapsed="false">
      <c r="A565" s="0" t="n">
        <f aca="false">A564+dt</f>
        <v>5.32999999999993</v>
      </c>
      <c r="B565" s="70" t="n">
        <f aca="false">B564+G564*dt+0.5*Y564*dt*dt</f>
        <v>25.3470411543971</v>
      </c>
      <c r="C565" s="70" t="n">
        <f aca="false">C564+H564*dt+0.5*Z564*dt*dt</f>
        <v>390.745106025309</v>
      </c>
      <c r="D565" s="70" t="n">
        <f aca="false">D564+I564*dt+0.5*AA564*dt*dt</f>
        <v>-174.212471857509</v>
      </c>
      <c r="E565" s="1" t="n">
        <f aca="false">SQRT(B565^2+C565^2)</f>
        <v>391.566355012803</v>
      </c>
      <c r="F565" s="1" t="n">
        <f aca="false">ATAN2(C565,B565)*180/PI()</f>
        <v>3.71149008074126</v>
      </c>
      <c r="G565" s="69" t="n">
        <f aca="false">G564+Y564*dt</f>
        <v>7.7408310720538</v>
      </c>
      <c r="H565" s="69" t="n">
        <f aca="false">H564+Z564*dt</f>
        <v>59.6974183422749</v>
      </c>
      <c r="I565" s="69" t="n">
        <f aca="false">I564+AA564*dt</f>
        <v>-78.7186331889548</v>
      </c>
      <c r="J565" s="1" t="n">
        <f aca="false">SQRT(G565^2+H565^2+I565^2)</f>
        <v>99.0975551340994</v>
      </c>
      <c r="K565" s="1" t="n">
        <f aca="false">IF(D565&gt;=hwind,SQRT((G565-vxw)^2+(H565-vyw)^2+I565^2),J565)</f>
        <v>99.0975551340994</v>
      </c>
      <c r="L565" s="1" t="n">
        <f aca="false">J565/1.467</f>
        <v>67.5511623272661</v>
      </c>
      <c r="M565" s="70" t="n">
        <f aca="false">cd0+cdspin*(spin/1000)*EXP(-A565/(tau*146.7/K565))</f>
        <v>0.354627268806201</v>
      </c>
      <c r="N565" s="71" t="n">
        <f aca="false">(romega/K565)*EXP(-A565/(tau*146.7/K565))</f>
        <v>0.235752838020958</v>
      </c>
      <c r="O565" s="71" t="n">
        <f aca="false">cl2_*N565/(cl0+cl1_*N565)</f>
        <v>0.233045479787593</v>
      </c>
      <c r="P565" s="71" t="n">
        <f aca="false">IF(D565&gt;=hwind,vxw,0)</f>
        <v>0</v>
      </c>
      <c r="Q565" s="71" t="n">
        <f aca="false">IF(D565&gt;=hwind,vyw,0)</f>
        <v>0</v>
      </c>
      <c r="R565" s="70" t="n">
        <f aca="false">-const*$M565*$K565*(G565-P565)</f>
        <v>-1.46232413048017</v>
      </c>
      <c r="S565" s="70" t="n">
        <f aca="false">-const*$M565*$K565*(H565-Q565)</f>
        <v>-11.2774680853637</v>
      </c>
      <c r="T565" s="70" t="n">
        <f aca="false">-const*$M565*$K565*I565</f>
        <v>14.8707749541529</v>
      </c>
      <c r="U565" s="72" t="n">
        <f aca="false">omega*EXP(-A565/tau)*30/PI()</f>
        <v>1843.0808240071</v>
      </c>
      <c r="V565" s="70" t="n">
        <f aca="false">const*($O565/omega)*K565*(wy*I565-wz*(H565-Q565))</f>
        <v>1.66744077315542</v>
      </c>
      <c r="W565" s="70" t="n">
        <f aca="false">const*($O565/omega)*K565*(wz*(G565-P565)-wx*I565)</f>
        <v>8.25936204883875</v>
      </c>
      <c r="X565" s="70" t="n">
        <f aca="false">const*($O565/omega)*K565*(wx*(H565-Q565)-wy*(G565-P565))</f>
        <v>6.42757563641845</v>
      </c>
      <c r="Y565" s="70" t="n">
        <f aca="false">R565+V565</f>
        <v>0.205116642675252</v>
      </c>
      <c r="Z565" s="70" t="n">
        <f aca="false">S565+W565</f>
        <v>-3.01810603652492</v>
      </c>
      <c r="AA565" s="70" t="n">
        <f aca="false">T565+X565-32.174</f>
        <v>-10.8756494094287</v>
      </c>
      <c r="AB565" s="0" t="n">
        <f aca="false">IF(($D565-height)*($D566-height)&lt;0,1,0)</f>
        <v>0</v>
      </c>
    </row>
    <row r="566" customFormat="false" ht="12.75" hidden="false" customHeight="false" outlineLevel="0" collapsed="false">
      <c r="A566" s="0" t="n">
        <f aca="false">A565+dt</f>
        <v>5.33999999999993</v>
      </c>
      <c r="B566" s="70" t="n">
        <f aca="false">B565+G565*dt+0.5*Y565*dt*dt</f>
        <v>25.4244597209498</v>
      </c>
      <c r="C566" s="70" t="n">
        <f aca="false">C565+H565*dt+0.5*Z565*dt*dt</f>
        <v>391.34192930343</v>
      </c>
      <c r="D566" s="70" t="n">
        <f aca="false">D565+I565*dt+0.5*AA565*dt*dt</f>
        <v>-175.000201971869</v>
      </c>
      <c r="E566" s="1" t="n">
        <f aca="false">SQRT(B566^2+C566^2)</f>
        <v>392.16693994144</v>
      </c>
      <c r="F566" s="1" t="n">
        <f aca="false">ATAN2(C566,B566)*180/PI()</f>
        <v>3.7171328281119</v>
      </c>
      <c r="G566" s="69" t="n">
        <f aca="false">G565+Y565*dt</f>
        <v>7.74288223848055</v>
      </c>
      <c r="H566" s="69" t="n">
        <f aca="false">H565+Z565*dt</f>
        <v>59.6672372819096</v>
      </c>
      <c r="I566" s="69" t="n">
        <f aca="false">I565+AA565*dt</f>
        <v>-78.8273896830491</v>
      </c>
      <c r="J566" s="1" t="n">
        <f aca="false">SQRT(G566^2+H566^2+I566^2)</f>
        <v>99.1659659079563</v>
      </c>
      <c r="K566" s="1" t="n">
        <f aca="false">IF(D566&gt;=hwind,SQRT((G566-vxw)^2+(H566-vyw)^2+I566^2),J566)</f>
        <v>99.1659659079563</v>
      </c>
      <c r="L566" s="1" t="n">
        <f aca="false">J566/1.467</f>
        <v>67.5977954382797</v>
      </c>
      <c r="M566" s="70" t="n">
        <f aca="false">cd0+cdspin*(spin/1000)*EXP(-A566/(tau*146.7/K566))</f>
        <v>0.354627219041168</v>
      </c>
      <c r="N566" s="71" t="n">
        <f aca="false">(romega/K566)*EXP(-A566/(tau*146.7/K566))</f>
        <v>0.235589983423146</v>
      </c>
      <c r="O566" s="71" t="n">
        <f aca="false">cl2_*N566/(cl0+cl1_*N566)</f>
        <v>0.232962616201608</v>
      </c>
      <c r="P566" s="71" t="n">
        <f aca="false">IF(D566&gt;=hwind,vxw,0)</f>
        <v>0</v>
      </c>
      <c r="Q566" s="71" t="n">
        <f aca="false">IF(D566&gt;=hwind,vyw,0)</f>
        <v>0</v>
      </c>
      <c r="R566" s="70" t="n">
        <f aca="false">-const*$M566*$K566*(G566-P566)</f>
        <v>-1.46372117682241</v>
      </c>
      <c r="S566" s="70" t="n">
        <f aca="false">-const*$M566*$K566*(H566-Q566)</f>
        <v>-11.2795463087344</v>
      </c>
      <c r="T566" s="70" t="n">
        <f aca="false">-const*$M566*$K566*I566</f>
        <v>14.9015981438139</v>
      </c>
      <c r="U566" s="72" t="n">
        <f aca="false">omega*EXP(-A566/tau)*30/PI()</f>
        <v>1843.0789809272</v>
      </c>
      <c r="V566" s="70" t="n">
        <f aca="false">const*($O566/omega)*K566*(wy*I566-wz*(H566-Q566))</f>
        <v>1.664250341514</v>
      </c>
      <c r="W566" s="70" t="n">
        <f aca="false">const*($O566/omega)*K566*(wz*(G566-P566)-wx*I566)</f>
        <v>8.2740042131621</v>
      </c>
      <c r="X566" s="70" t="n">
        <f aca="false">const*($O566/omega)*K566*(wx*(H566-Q566)-wy*(G566-P566))</f>
        <v>6.42635851706871</v>
      </c>
      <c r="Y566" s="70" t="n">
        <f aca="false">R566+V566</f>
        <v>0.200529164691592</v>
      </c>
      <c r="Z566" s="70" t="n">
        <f aca="false">S566+W566</f>
        <v>-3.00554209557232</v>
      </c>
      <c r="AA566" s="70" t="n">
        <f aca="false">T566+X566-32.174</f>
        <v>-10.8460433391174</v>
      </c>
      <c r="AB566" s="0" t="n">
        <f aca="false">IF(($D566-height)*($D567-height)&lt;0,1,0)</f>
        <v>0</v>
      </c>
    </row>
    <row r="567" customFormat="false" ht="12.75" hidden="false" customHeight="false" outlineLevel="0" collapsed="false">
      <c r="A567" s="0" t="n">
        <f aca="false">A566+dt</f>
        <v>5.34999999999993</v>
      </c>
      <c r="B567" s="70" t="n">
        <f aca="false">B566+G566*dt+0.5*Y566*dt*dt</f>
        <v>25.5018985697928</v>
      </c>
      <c r="C567" s="70" t="n">
        <f aca="false">C566+H566*dt+0.5*Z566*dt*dt</f>
        <v>391.938451399144</v>
      </c>
      <c r="D567" s="70" t="n">
        <f aca="false">D566+I566*dt+0.5*AA566*dt*dt</f>
        <v>-175.789018170867</v>
      </c>
      <c r="E567" s="1" t="n">
        <f aca="false">SQRT(B567^2+C567^2)</f>
        <v>392.767229432171</v>
      </c>
      <c r="F567" s="1" t="n">
        <f aca="false">ATAN2(C567,B567)*180/PI()</f>
        <v>3.72276412382392</v>
      </c>
      <c r="G567" s="69" t="n">
        <f aca="false">G566+Y566*dt</f>
        <v>7.74488753012747</v>
      </c>
      <c r="H567" s="69" t="n">
        <f aca="false">H566+Z566*dt</f>
        <v>59.6371818609539</v>
      </c>
      <c r="I567" s="69" t="n">
        <f aca="false">I566+AA566*dt</f>
        <v>-78.9358501164402</v>
      </c>
      <c r="J567" s="1" t="n">
        <f aca="false">SQRT(G567^2+H567^2+I567^2)</f>
        <v>99.2342943582305</v>
      </c>
      <c r="K567" s="1" t="n">
        <f aca="false">IF(D567&gt;=hwind,SQRT((G567-vxw)^2+(H567-vyw)^2+I567^2),J567)</f>
        <v>99.2342943582305</v>
      </c>
      <c r="L567" s="1" t="n">
        <f aca="false">J567/1.467</f>
        <v>67.6443724323316</v>
      </c>
      <c r="M567" s="70" t="n">
        <f aca="false">cd0+cdspin*(spin/1000)*EXP(-A567/(tau*146.7/K567))</f>
        <v>0.354627169242138</v>
      </c>
      <c r="N567" s="71" t="n">
        <f aca="false">(romega/K567)*EXP(-A567/(tau*146.7/K567))</f>
        <v>0.235427548523662</v>
      </c>
      <c r="O567" s="71" t="n">
        <f aca="false">cl2_*N567/(cl0+cl1_*N567)</f>
        <v>0.23287991076951</v>
      </c>
      <c r="P567" s="71" t="n">
        <f aca="false">IF(D567&gt;=hwind,vxw,0)</f>
        <v>0</v>
      </c>
      <c r="Q567" s="71" t="n">
        <f aca="false">IF(D567&gt;=hwind,vyw,0)</f>
        <v>0</v>
      </c>
      <c r="R567" s="70" t="n">
        <f aca="false">-const*$M567*$K567*(G567-P567)</f>
        <v>-1.46510886399903</v>
      </c>
      <c r="S567" s="70" t="n">
        <f aca="false">-const*$M567*$K567*(H567-Q567)</f>
        <v>-11.2816310667545</v>
      </c>
      <c r="T567" s="70" t="n">
        <f aca="false">-const*$M567*$K567*I567</f>
        <v>14.932381295793</v>
      </c>
      <c r="U567" s="72" t="n">
        <f aca="false">omega*EXP(-A567/tau)*30/PI()</f>
        <v>1843.07713784914</v>
      </c>
      <c r="V567" s="70" t="n">
        <f aca="false">const*($O567/omega)*K567*(wy*I567-wz*(H567-Q567))</f>
        <v>1.66106888186907</v>
      </c>
      <c r="W567" s="70" t="n">
        <f aca="false">const*($O567/omega)*K567*(wz*(G567-P567)-wx*I567)</f>
        <v>8.2886188256709</v>
      </c>
      <c r="X567" s="70" t="n">
        <f aca="false">const*($O567/omega)*K567*(wx*(H567-Q567)-wy*(G567-P567))</f>
        <v>6.42514977927502</v>
      </c>
      <c r="Y567" s="70" t="n">
        <f aca="false">R567+V567</f>
        <v>0.195960017870043</v>
      </c>
      <c r="Z567" s="70" t="n">
        <f aca="false">S567+W567</f>
        <v>-2.99301224108363</v>
      </c>
      <c r="AA567" s="70" t="n">
        <f aca="false">T567+X567-32.174</f>
        <v>-10.816468924932</v>
      </c>
      <c r="AB567" s="0" t="n">
        <f aca="false">IF(($D567-height)*($D568-height)&lt;0,1,0)</f>
        <v>0</v>
      </c>
    </row>
    <row r="568" customFormat="false" ht="12.75" hidden="false" customHeight="false" outlineLevel="0" collapsed="false">
      <c r="A568" s="0" t="n">
        <f aca="false">A567+dt</f>
        <v>5.35999999999993</v>
      </c>
      <c r="B568" s="70" t="n">
        <f aca="false">B567+G567*dt+0.5*Y567*dt*dt</f>
        <v>25.579357243095</v>
      </c>
      <c r="C568" s="70" t="n">
        <f aca="false">C567+H567*dt+0.5*Z567*dt*dt</f>
        <v>392.534673567142</v>
      </c>
      <c r="D568" s="70" t="n">
        <f aca="false">D567+I567*dt+0.5*AA567*dt*dt</f>
        <v>-176.578917495477</v>
      </c>
      <c r="E568" s="1" t="n">
        <f aca="false">SQRT(B568^2+C568^2)</f>
        <v>393.367224701592</v>
      </c>
      <c r="F568" s="1" t="n">
        <f aca="false">ATAN2(C568,B568)*180/PI()</f>
        <v>3.72838395461868</v>
      </c>
      <c r="G568" s="69" t="n">
        <f aca="false">G567+Y567*dt</f>
        <v>7.74684713030617</v>
      </c>
      <c r="H568" s="69" t="n">
        <f aca="false">H567+Z567*dt</f>
        <v>59.6072517385431</v>
      </c>
      <c r="I568" s="69" t="n">
        <f aca="false">I567+AA567*dt</f>
        <v>-79.0440148056896</v>
      </c>
      <c r="J568" s="1" t="n">
        <f aca="false">SQRT(G568^2+H568^2+I568^2)</f>
        <v>99.3025396295807</v>
      </c>
      <c r="K568" s="1" t="n">
        <f aca="false">IF(D568&gt;=hwind,SQRT((G568-vxw)^2+(H568-vyw)^2+I568^2),J568)</f>
        <v>99.3025396295807</v>
      </c>
      <c r="L568" s="1" t="n">
        <f aca="false">J568/1.467</f>
        <v>67.6908927263672</v>
      </c>
      <c r="M568" s="70" t="n">
        <f aca="false">cd0+cdspin*(spin/1000)*EXP(-A568/(tau*146.7/K568))</f>
        <v>0.354627119409372</v>
      </c>
      <c r="N568" s="71" t="n">
        <f aca="false">(romega/K568)*EXP(-A568/(tau*146.7/K568))</f>
        <v>0.235265534079749</v>
      </c>
      <c r="O568" s="71" t="n">
        <f aca="false">cl2_*N568/(cl0+cl1_*N568)</f>
        <v>0.232797364250736</v>
      </c>
      <c r="P568" s="71" t="n">
        <f aca="false">IF(D568&gt;=hwind,vxw,0)</f>
        <v>0</v>
      </c>
      <c r="Q568" s="71" t="n">
        <f aca="false">IF(D568&gt;=hwind,vyw,0)</f>
        <v>0</v>
      </c>
      <c r="R568" s="70" t="n">
        <f aca="false">-const*$M568*$K568*(G568-P568)</f>
        <v>-1.46648719521383</v>
      </c>
      <c r="S568" s="70" t="n">
        <f aca="false">-const*$M568*$K568*(H568-Q568)</f>
        <v>-11.2837222609563</v>
      </c>
      <c r="T568" s="70" t="n">
        <f aca="false">-const*$M568*$K568*I568</f>
        <v>14.9631241743963</v>
      </c>
      <c r="U568" s="72" t="n">
        <f aca="false">omega*EXP(-A568/tau)*30/PI()</f>
        <v>1843.07529477292</v>
      </c>
      <c r="V568" s="70" t="n">
        <f aca="false">const*($O568/omega)*K568*(wy*I568-wz*(H568-Q568))</f>
        <v>1.65789638436145</v>
      </c>
      <c r="W568" s="70" t="n">
        <f aca="false">const*($O568/omega)*K568*(wz*(G568-P568)-wx*I568)</f>
        <v>8.3032058329708</v>
      </c>
      <c r="X568" s="70" t="n">
        <f aca="false">const*($O568/omega)*K568*(wx*(H568-Q568)-wy*(G568-P568))</f>
        <v>6.42394938337337</v>
      </c>
      <c r="Y568" s="70" t="n">
        <f aca="false">R568+V568</f>
        <v>0.191409189147618</v>
      </c>
      <c r="Z568" s="70" t="n">
        <f aca="false">S568+W568</f>
        <v>-2.98051642798548</v>
      </c>
      <c r="AA568" s="70" t="n">
        <f aca="false">T568+X568-32.174</f>
        <v>-10.7869264422304</v>
      </c>
      <c r="AB568" s="0" t="n">
        <f aca="false">IF(($D568-height)*($D569-height)&lt;0,1,0)</f>
        <v>0</v>
      </c>
    </row>
    <row r="569" customFormat="false" ht="12.75" hidden="false" customHeight="false" outlineLevel="0" collapsed="false">
      <c r="A569" s="0" t="n">
        <f aca="false">A568+dt</f>
        <v>5.36999999999993</v>
      </c>
      <c r="B569" s="70" t="n">
        <f aca="false">B568+G568*dt+0.5*Y568*dt*dt</f>
        <v>25.6568352848575</v>
      </c>
      <c r="C569" s="70" t="n">
        <f aca="false">C568+H568*dt+0.5*Z568*dt*dt</f>
        <v>393.130597058706</v>
      </c>
      <c r="D569" s="70" t="n">
        <f aca="false">D568+I568*dt+0.5*AA568*dt*dt</f>
        <v>-177.369896989856</v>
      </c>
      <c r="E569" s="1" t="n">
        <f aca="false">SQRT(B569^2+C569^2)</f>
        <v>393.966926962872</v>
      </c>
      <c r="F569" s="1" t="n">
        <f aca="false">ATAN2(C569,B569)*180/PI()</f>
        <v>3.73399230749531</v>
      </c>
      <c r="G569" s="69" t="n">
        <f aca="false">G568+Y568*dt</f>
        <v>7.74876122219765</v>
      </c>
      <c r="H569" s="69" t="n">
        <f aca="false">H568+Z568*dt</f>
        <v>59.5774465742632</v>
      </c>
      <c r="I569" s="69" t="n">
        <f aca="false">I568+AA568*dt</f>
        <v>-79.1518840701119</v>
      </c>
      <c r="J569" s="1" t="n">
        <f aca="false">SQRT(G569^2+H569^2+I569^2)</f>
        <v>99.3707008762454</v>
      </c>
      <c r="K569" s="1" t="n">
        <f aca="false">IF(D569&gt;=hwind,SQRT((G569-vxw)^2+(H569-vyw)^2+I569^2),J569)</f>
        <v>99.3707008762454</v>
      </c>
      <c r="L569" s="1" t="n">
        <f aca="false">J569/1.467</f>
        <v>67.7373557438619</v>
      </c>
      <c r="M569" s="70" t="n">
        <f aca="false">cd0+cdspin*(spin/1000)*EXP(-A569/(tau*146.7/K569))</f>
        <v>0.354627069543126</v>
      </c>
      <c r="N569" s="71" t="n">
        <f aca="false">(romega/K569)*EXP(-A569/(tau*146.7/K569))</f>
        <v>0.235103940820426</v>
      </c>
      <c r="O569" s="71" t="n">
        <f aca="false">cl2_*N569/(cl0+cl1_*N569)</f>
        <v>0.232714977391036</v>
      </c>
      <c r="P569" s="71" t="n">
        <f aca="false">IF(D569&gt;=hwind,vxw,0)</f>
        <v>0</v>
      </c>
      <c r="Q569" s="71" t="n">
        <f aca="false">IF(D569&gt;=hwind,vyw,0)</f>
        <v>0</v>
      </c>
      <c r="R569" s="70" t="n">
        <f aca="false">-const*$M569*$K569*(G569-P569)</f>
        <v>-1.46785617391336</v>
      </c>
      <c r="S569" s="70" t="n">
        <f aca="false">-const*$M569*$K569*(H569-Q569)</f>
        <v>-11.2858197939443</v>
      </c>
      <c r="T569" s="70" t="n">
        <f aca="false">-const*$M569*$K569*I569</f>
        <v>14.9938265456369</v>
      </c>
      <c r="U569" s="72" t="n">
        <f aca="false">omega*EXP(-A569/tau)*30/PI()</f>
        <v>1843.07345169855</v>
      </c>
      <c r="V569" s="70" t="n">
        <f aca="false">const*($O569/omega)*K569*(wy*I569-wz*(H569-Q569))</f>
        <v>1.65473283915856</v>
      </c>
      <c r="W569" s="70" t="n">
        <f aca="false">const*($O569/omega)*K569*(wz*(G569-P569)-wx*I569)</f>
        <v>8.31776518244349</v>
      </c>
      <c r="X569" s="70" t="n">
        <f aca="false">const*($O569/omega)*K569*(wx*(H569-Q569)-wy*(G569-P569))</f>
        <v>6.42275729003685</v>
      </c>
      <c r="Y569" s="70" t="n">
        <f aca="false">R569+V569</f>
        <v>0.186876665245191</v>
      </c>
      <c r="Z569" s="70" t="n">
        <f aca="false">S569+W569</f>
        <v>-2.96805461150077</v>
      </c>
      <c r="AA569" s="70" t="n">
        <f aca="false">T569+X569-32.174</f>
        <v>-10.7574161643263</v>
      </c>
      <c r="AB569" s="0" t="n">
        <f aca="false">IF(($D569-height)*($D570-height)&lt;0,1,0)</f>
        <v>0</v>
      </c>
    </row>
    <row r="570" customFormat="false" ht="12.75" hidden="false" customHeight="false" outlineLevel="0" collapsed="false">
      <c r="A570" s="0" t="n">
        <f aca="false">A569+dt</f>
        <v>5.37999999999993</v>
      </c>
      <c r="B570" s="70" t="n">
        <f aca="false">B569+G569*dt+0.5*Y569*dt*dt</f>
        <v>25.7343322409127</v>
      </c>
      <c r="C570" s="70" t="n">
        <f aca="false">C569+H569*dt+0.5*Z569*dt*dt</f>
        <v>393.726223121718</v>
      </c>
      <c r="D570" s="70" t="n">
        <f aca="false">D569+I569*dt+0.5*AA569*dt*dt</f>
        <v>-178.161953701366</v>
      </c>
      <c r="E570" s="1" t="n">
        <f aca="false">SQRT(B570^2+C570^2)</f>
        <v>394.56633742576</v>
      </c>
      <c r="F570" s="1" t="n">
        <f aca="false">ATAN2(C570,B570)*180/PI()</f>
        <v>3.73958916970908</v>
      </c>
      <c r="G570" s="69" t="n">
        <f aca="false">G569+Y569*dt</f>
        <v>7.7506299888501</v>
      </c>
      <c r="H570" s="69" t="n">
        <f aca="false">H569+Z569*dt</f>
        <v>59.5477660281482</v>
      </c>
      <c r="I570" s="69" t="n">
        <f aca="false">I569+AA569*dt</f>
        <v>-79.2594582317551</v>
      </c>
      <c r="J570" s="1" t="n">
        <f aca="false">SQRT(G570^2+H570^2+I570^2)</f>
        <v>99.4387772619841</v>
      </c>
      <c r="K570" s="1" t="n">
        <f aca="false">IF(D570&gt;=hwind,SQRT((G570-vxw)^2+(H570-vyw)^2+I570^2),J570)</f>
        <v>99.4387772619841</v>
      </c>
      <c r="L570" s="1" t="n">
        <f aca="false">J570/1.467</f>
        <v>67.7837609147812</v>
      </c>
      <c r="M570" s="70" t="n">
        <f aca="false">cd0+cdspin*(spin/1000)*EXP(-A570/(tau*146.7/K570))</f>
        <v>0.354627019643659</v>
      </c>
      <c r="N570" s="71" t="n">
        <f aca="false">(romega/K570)*EXP(-A570/(tau*146.7/K570))</f>
        <v>0.234942769446843</v>
      </c>
      <c r="O570" s="71" t="n">
        <f aca="false">cl2_*N570/(cl0+cl1_*N570)</f>
        <v>0.232632750922593</v>
      </c>
      <c r="P570" s="71" t="n">
        <f aca="false">IF(D570&gt;=hwind,vxw,0)</f>
        <v>0</v>
      </c>
      <c r="Q570" s="71" t="n">
        <f aca="false">IF(D570&gt;=hwind,vyw,0)</f>
        <v>0</v>
      </c>
      <c r="R570" s="70" t="n">
        <f aca="false">-const*$M570*$K570*(G570-P570)</f>
        <v>-1.46921580378618</v>
      </c>
      <c r="S570" s="70" t="n">
        <f aca="false">-const*$M570*$K570*(H570-Q570)</f>
        <v>-11.2879235693842</v>
      </c>
      <c r="T570" s="70" t="n">
        <f aca="false">-const*$M570*$K570*I570</f>
        <v>15.0244881772381</v>
      </c>
      <c r="U570" s="72" t="n">
        <f aca="false">omega*EXP(-A570/tau)*30/PI()</f>
        <v>1843.07160862602</v>
      </c>
      <c r="V570" s="70" t="n">
        <f aca="false">const*($O570/omega)*K570*(wy*I570-wz*(H570-Q570))</f>
        <v>1.65157823645252</v>
      </c>
      <c r="W570" s="70" t="n">
        <f aca="false">const*($O570/omega)*K570*(wz*(G570-P570)-wx*I570)</f>
        <v>8.33229682224481</v>
      </c>
      <c r="X570" s="70" t="n">
        <f aca="false">const*($O570/omega)*K570*(wx*(H570-Q570)-wy*(G570-P570))</f>
        <v>6.42157346027102</v>
      </c>
      <c r="Y570" s="70" t="n">
        <f aca="false">R570+V570</f>
        <v>0.182362432666338</v>
      </c>
      <c r="Z570" s="70" t="n">
        <f aca="false">S570+W570</f>
        <v>-2.95562674713944</v>
      </c>
      <c r="AA570" s="70" t="n">
        <f aca="false">T570+X570-32.174</f>
        <v>-10.7279383624909</v>
      </c>
      <c r="AB570" s="0" t="n">
        <f aca="false">IF(($D570-height)*($D571-height)&lt;0,1,0)</f>
        <v>0</v>
      </c>
    </row>
    <row r="571" customFormat="false" ht="12.75" hidden="false" customHeight="false" outlineLevel="0" collapsed="false">
      <c r="A571" s="0" t="n">
        <f aca="false">A570+dt</f>
        <v>5.38999999999993</v>
      </c>
      <c r="B571" s="70" t="n">
        <f aca="false">B570+G570*dt+0.5*Y570*dt*dt</f>
        <v>25.8118476589229</v>
      </c>
      <c r="C571" s="70" t="n">
        <f aca="false">C570+H570*dt+0.5*Z570*dt*dt</f>
        <v>394.321553000662</v>
      </c>
      <c r="D571" s="70" t="n">
        <f aca="false">D570+I570*dt+0.5*AA570*dt*dt</f>
        <v>-178.955084680601</v>
      </c>
      <c r="E571" s="1" t="n">
        <f aca="false">SQRT(B571^2+C571^2)</f>
        <v>395.165457296588</v>
      </c>
      <c r="F571" s="1" t="n">
        <f aca="false">ATAN2(C571,B571)*180/PI()</f>
        <v>3.74517452876963</v>
      </c>
      <c r="G571" s="69" t="n">
        <f aca="false">G570+Y570*dt</f>
        <v>7.75245361317676</v>
      </c>
      <c r="H571" s="69" t="n">
        <f aca="false">H570+Z570*dt</f>
        <v>59.5182097606768</v>
      </c>
      <c r="I571" s="69" t="n">
        <f aca="false">I570+AA570*dt</f>
        <v>-79.36673761538</v>
      </c>
      <c r="J571" s="1" t="n">
        <f aca="false">SQRT(G571^2+H571^2+I571^2)</f>
        <v>99.5067679600185</v>
      </c>
      <c r="K571" s="1" t="n">
        <f aca="false">IF(D571&gt;=hwind,SQRT((G571-vxw)^2+(H571-vyw)^2+I571^2),J571)</f>
        <v>99.5067679600185</v>
      </c>
      <c r="L571" s="1" t="n">
        <f aca="false">J571/1.467</f>
        <v>67.8301076755409</v>
      </c>
      <c r="M571" s="70" t="n">
        <f aca="false">cd0+cdspin*(spin/1000)*EXP(-A571/(tau*146.7/K571))</f>
        <v>0.354626969711228</v>
      </c>
      <c r="N571" s="71" t="n">
        <f aca="false">(romega/K571)*EXP(-A571/(tau*146.7/K571))</f>
        <v>0.234782020632637</v>
      </c>
      <c r="O571" s="71" t="n">
        <f aca="false">cl2_*N571/(cl0+cl1_*N571)</f>
        <v>0.232550685564158</v>
      </c>
      <c r="P571" s="71" t="n">
        <f aca="false">IF(D571&gt;=hwind,vxw,0)</f>
        <v>0</v>
      </c>
      <c r="Q571" s="71" t="n">
        <f aca="false">IF(D571&gt;=hwind,vyw,0)</f>
        <v>0</v>
      </c>
      <c r="R571" s="70" t="n">
        <f aca="false">-const*$M571*$K571*(G571-P571)</f>
        <v>-1.47056608876211</v>
      </c>
      <c r="S571" s="70" t="n">
        <f aca="false">-const*$M571*$K571*(H571-Q571)</f>
        <v>-11.2900334919922</v>
      </c>
      <c r="T571" s="70" t="n">
        <f aca="false">-const*$M571*$K571*I571</f>
        <v>15.0551088386367</v>
      </c>
      <c r="U571" s="72" t="n">
        <f aca="false">omega*EXP(-A571/tau)*30/PI()</f>
        <v>1843.06976555533</v>
      </c>
      <c r="V571" s="70" t="n">
        <f aca="false">const*($O571/omega)*K571*(wy*I571-wz*(H571-Q571))</f>
        <v>1.64843256645835</v>
      </c>
      <c r="W571" s="70" t="n">
        <f aca="false">const*($O571/omega)*K571*(wz*(G571-P571)-wx*I571)</f>
        <v>8.34680070130294</v>
      </c>
      <c r="X571" s="70" t="n">
        <f aca="false">const*($O571/omega)*K571*(wx*(H571-Q571)-wy*(G571-P571))</f>
        <v>6.42039785540946</v>
      </c>
      <c r="Y571" s="70" t="n">
        <f aca="false">R571+V571</f>
        <v>0.177866477696238</v>
      </c>
      <c r="Z571" s="70" t="n">
        <f aca="false">S571+W571</f>
        <v>-2.94323279068925</v>
      </c>
      <c r="AA571" s="70" t="n">
        <f aca="false">T571+X571-32.174</f>
        <v>-10.6984933059539</v>
      </c>
      <c r="AB571" s="0" t="n">
        <f aca="false">IF(($D571-height)*($D572-height)&lt;0,1,0)</f>
        <v>0</v>
      </c>
    </row>
    <row r="572" customFormat="false" ht="12.75" hidden="false" customHeight="false" outlineLevel="0" collapsed="false">
      <c r="A572" s="0" t="n">
        <f aca="false">A571+dt</f>
        <v>5.39999999999993</v>
      </c>
      <c r="B572" s="70" t="n">
        <f aca="false">B571+G571*dt+0.5*Y571*dt*dt</f>
        <v>25.8893810883785</v>
      </c>
      <c r="C572" s="70" t="n">
        <f aca="false">C571+H571*dt+0.5*Z571*dt*dt</f>
        <v>394.916587936629</v>
      </c>
      <c r="D572" s="70" t="n">
        <f aca="false">D571+I571*dt+0.5*AA571*dt*dt</f>
        <v>-179.74928698142</v>
      </c>
      <c r="E572" s="1" t="n">
        <f aca="false">SQRT(B572^2+C572^2)</f>
        <v>395.76428777828</v>
      </c>
      <c r="F572" s="1" t="n">
        <f aca="false">ATAN2(C572,B572)*180/PI()</f>
        <v>3.75074837243938</v>
      </c>
      <c r="G572" s="69" t="n">
        <f aca="false">G571+Y571*dt</f>
        <v>7.75423227795372</v>
      </c>
      <c r="H572" s="69" t="n">
        <f aca="false">H571+Z571*dt</f>
        <v>59.4887774327699</v>
      </c>
      <c r="I572" s="69" t="n">
        <f aca="false">I571+AA571*dt</f>
        <v>-79.4737225484396</v>
      </c>
      <c r="J572" s="1" t="n">
        <f aca="false">SQRT(G572^2+H572^2+I572^2)</f>
        <v>99.574672152975</v>
      </c>
      <c r="K572" s="1" t="n">
        <f aca="false">IF(D572&gt;=hwind,SQRT((G572-vxw)^2+(H572-vyw)^2+I572^2),J572)</f>
        <v>99.574672152975</v>
      </c>
      <c r="L572" s="1" t="n">
        <f aca="false">J572/1.467</f>
        <v>67.8763954689673</v>
      </c>
      <c r="M572" s="70" t="n">
        <f aca="false">cd0+cdspin*(spin/1000)*EXP(-A572/(tau*146.7/K572))</f>
        <v>0.354626919746089</v>
      </c>
      <c r="N572" s="71" t="n">
        <f aca="false">(romega/K572)*EXP(-A572/(tau*146.7/K572))</f>
        <v>0.234621695024278</v>
      </c>
      <c r="O572" s="71" t="n">
        <f aca="false">cl2_*N572/(cl0+cl1_*N572)</f>
        <v>0.232468782021161</v>
      </c>
      <c r="P572" s="71" t="n">
        <f aca="false">IF(D572&gt;=hwind,vxw,0)</f>
        <v>0</v>
      </c>
      <c r="Q572" s="71" t="n">
        <f aca="false">IF(D572&gt;=hwind,vyw,0)</f>
        <v>0</v>
      </c>
      <c r="R572" s="70" t="n">
        <f aca="false">-const*$M572*$K572*(G572-P572)</f>
        <v>-1.47190703301145</v>
      </c>
      <c r="S572" s="70" t="n">
        <f aca="false">-const*$M572*$K572*(H572-Q572)</f>
        <v>-11.2921494675233</v>
      </c>
      <c r="T572" s="70" t="n">
        <f aca="false">-const*$M572*$K572*I572</f>
        <v>15.0856883009853</v>
      </c>
      <c r="U572" s="72" t="n">
        <f aca="false">omega*EXP(-A572/tau)*30/PI()</f>
        <v>1843.06792248649</v>
      </c>
      <c r="V572" s="70" t="n">
        <f aca="false">const*($O572/omega)*K572*(wy*I572-wz*(H572-Q572))</f>
        <v>1.64529581941207</v>
      </c>
      <c r="W572" s="70" t="n">
        <f aca="false">const*($O572/omega)*K572*(wz*(G572-P572)-wx*I572)</f>
        <v>8.36127676931645</v>
      </c>
      <c r="X572" s="70" t="n">
        <f aca="false">const*($O572/omega)*K572*(wx*(H572-Q572)-wy*(G572-P572))</f>
        <v>6.41923043710931</v>
      </c>
      <c r="Y572" s="70" t="n">
        <f aca="false">R572+V572</f>
        <v>0.173388786400621</v>
      </c>
      <c r="Z572" s="70" t="n">
        <f aca="false">S572+W572</f>
        <v>-2.93087269820682</v>
      </c>
      <c r="AA572" s="70" t="n">
        <f aca="false">T572+X572-32.174</f>
        <v>-10.6690812619054</v>
      </c>
      <c r="AB572" s="0" t="n">
        <f aca="false">IF(($D572-height)*($D573-height)&lt;0,1,0)</f>
        <v>0</v>
      </c>
    </row>
    <row r="573" customFormat="false" ht="12.75" hidden="false" customHeight="false" outlineLevel="0" collapsed="false">
      <c r="A573" s="0" t="n">
        <f aca="false">A572+dt</f>
        <v>5.40999999999993</v>
      </c>
      <c r="B573" s="70" t="n">
        <f aca="false">B572+G572*dt+0.5*Y572*dt*dt</f>
        <v>25.9669320805974</v>
      </c>
      <c r="C573" s="70" t="n">
        <f aca="false">C572+H572*dt+0.5*Z572*dt*dt</f>
        <v>395.511329167322</v>
      </c>
      <c r="D573" s="70" t="n">
        <f aca="false">D572+I572*dt+0.5*AA572*dt*dt</f>
        <v>-180.544557660968</v>
      </c>
      <c r="E573" s="1" t="n">
        <f aca="false">SQRT(B573^2+C573^2)</f>
        <v>396.362830070354</v>
      </c>
      <c r="F573" s="1" t="n">
        <f aca="false">ATAN2(C573,B573)*180/PI()</f>
        <v>3.75631068873185</v>
      </c>
      <c r="G573" s="69" t="n">
        <f aca="false">G572+Y572*dt</f>
        <v>7.75596616581773</v>
      </c>
      <c r="H573" s="69" t="n">
        <f aca="false">H572+Z572*dt</f>
        <v>59.4594687057879</v>
      </c>
      <c r="I573" s="69" t="n">
        <f aca="false">I572+AA572*dt</f>
        <v>-79.5804133610586</v>
      </c>
      <c r="J573" s="1" t="n">
        <f aca="false">SQRT(G573^2+H573^2+I573^2)</f>
        <v>99.6424890328259</v>
      </c>
      <c r="K573" s="1" t="n">
        <f aca="false">IF(D573&gt;=hwind,SQRT((G573-vxw)^2+(H573-vyw)^2+I573^2),J573)</f>
        <v>99.6424890328259</v>
      </c>
      <c r="L573" s="1" t="n">
        <f aca="false">J573/1.467</f>
        <v>67.9226237442576</v>
      </c>
      <c r="M573" s="70" t="n">
        <f aca="false">cd0+cdspin*(spin/1000)*EXP(-A573/(tau*146.7/K573))</f>
        <v>0.354626869748497</v>
      </c>
      <c r="N573" s="71" t="n">
        <f aca="false">(romega/K573)*EXP(-A573/(tau*146.7/K573))</f>
        <v>0.234461793241413</v>
      </c>
      <c r="O573" s="71" t="n">
        <f aca="false">cl2_*N573/(cl0+cl1_*N573)</f>
        <v>0.232387040985848</v>
      </c>
      <c r="P573" s="71" t="n">
        <f aca="false">IF(D573&gt;=hwind,vxw,0)</f>
        <v>0</v>
      </c>
      <c r="Q573" s="71" t="n">
        <f aca="false">IF(D573&gt;=hwind,vyw,0)</f>
        <v>0</v>
      </c>
      <c r="R573" s="70" t="n">
        <f aca="false">-const*$M573*$K573*(G573-P573)</f>
        <v>-1.47323864094418</v>
      </c>
      <c r="S573" s="70" t="n">
        <f aca="false">-const*$M573*$K573*(H573-Q573)</f>
        <v>-11.2942714027611</v>
      </c>
      <c r="T573" s="70" t="n">
        <f aca="false">-const*$M573*$K573*I573</f>
        <v>15.1162263371556</v>
      </c>
      <c r="U573" s="72" t="n">
        <f aca="false">omega*EXP(-A573/tau)*30/PI()</f>
        <v>1843.06607941949</v>
      </c>
      <c r="V573" s="70" t="n">
        <f aca="false">const*($O573/omega)*K573*(wy*I573-wz*(H573-Q573))</f>
        <v>1.64216798556894</v>
      </c>
      <c r="W573" s="70" t="n">
        <f aca="false">const*($O573/omega)*K573*(wz*(G573-P573)-wx*I573)</f>
        <v>8.37572497675233</v>
      </c>
      <c r="X573" s="70" t="n">
        <f aca="false">const*($O573/omega)*K573*(wx*(H573-Q573)-wy*(G573-P573))</f>
        <v>6.41807116734683</v>
      </c>
      <c r="Y573" s="70" t="n">
        <f aca="false">R573+V573</f>
        <v>0.168929344624769</v>
      </c>
      <c r="Z573" s="70" t="n">
        <f aca="false">S573+W573</f>
        <v>-2.91854642600874</v>
      </c>
      <c r="AA573" s="70" t="n">
        <f aca="false">T573+X573-32.174</f>
        <v>-10.6397024954976</v>
      </c>
      <c r="AB573" s="0" t="n">
        <f aca="false">IF(($D573-height)*($D574-height)&lt;0,1,0)</f>
        <v>0</v>
      </c>
    </row>
    <row r="574" customFormat="false" ht="12.75" hidden="false" customHeight="false" outlineLevel="0" collapsed="false">
      <c r="A574" s="0" t="n">
        <f aca="false">A573+dt</f>
        <v>5.41999999999993</v>
      </c>
      <c r="B574" s="70" t="n">
        <f aca="false">B573+G573*dt+0.5*Y573*dt*dt</f>
        <v>26.0445001887228</v>
      </c>
      <c r="C574" s="70" t="n">
        <f aca="false">C573+H573*dt+0.5*Z573*dt*dt</f>
        <v>396.105777927059</v>
      </c>
      <c r="D574" s="70" t="n">
        <f aca="false">D573+I573*dt+0.5*AA573*dt*dt</f>
        <v>-181.340893779703</v>
      </c>
      <c r="E574" s="1" t="n">
        <f aca="false">SQRT(B574^2+C574^2)</f>
        <v>396.961085368932</v>
      </c>
      <c r="F574" s="1" t="n">
        <f aca="false">ATAN2(C574,B574)*180/PI()</f>
        <v>3.76186146591</v>
      </c>
      <c r="G574" s="69" t="n">
        <f aca="false">G573+Y573*dt</f>
        <v>7.75765545926398</v>
      </c>
      <c r="H574" s="69" t="n">
        <f aca="false">H573+Z573*dt</f>
        <v>59.4302832415278</v>
      </c>
      <c r="I574" s="69" t="n">
        <f aca="false">I573+AA573*dt</f>
        <v>-79.6868103860136</v>
      </c>
      <c r="J574" s="1" t="n">
        <f aca="false">SQRT(G574^2+H574^2+I574^2)</f>
        <v>99.710217800832</v>
      </c>
      <c r="K574" s="1" t="n">
        <f aca="false">IF(D574&gt;=hwind,SQRT((G574-vxw)^2+(H574-vyw)^2+I574^2),J574)</f>
        <v>99.710217800832</v>
      </c>
      <c r="L574" s="1" t="n">
        <f aca="false">J574/1.467</f>
        <v>67.9687919569407</v>
      </c>
      <c r="M574" s="70" t="n">
        <f aca="false">cd0+cdspin*(spin/1000)*EXP(-A574/(tau*146.7/K574))</f>
        <v>0.354626819718709</v>
      </c>
      <c r="N574" s="71" t="n">
        <f aca="false">(romega/K574)*EXP(-A574/(tau*146.7/K574))</f>
        <v>0.234302315877212</v>
      </c>
      <c r="O574" s="71" t="n">
        <f aca="false">cl2_*N574/(cl0+cl1_*N574)</f>
        <v>0.232305463137393</v>
      </c>
      <c r="P574" s="71" t="n">
        <f aca="false">IF(D574&gt;=hwind,vxw,0)</f>
        <v>0</v>
      </c>
      <c r="Q574" s="71" t="n">
        <f aca="false">IF(D574&gt;=hwind,vyw,0)</f>
        <v>0</v>
      </c>
      <c r="R574" s="70" t="n">
        <f aca="false">-const*$M574*$K574*(G574-P574)</f>
        <v>-1.47456091720912</v>
      </c>
      <c r="S574" s="70" t="n">
        <f aca="false">-const*$M574*$K574*(H574-Q574)</f>
        <v>-11.2963992055068</v>
      </c>
      <c r="T574" s="70" t="n">
        <f aca="false">-const*$M574*$K574*I574</f>
        <v>15.1467227217407</v>
      </c>
      <c r="U574" s="72" t="n">
        <f aca="false">omega*EXP(-A574/tau)*30/PI()</f>
        <v>1843.06423635433</v>
      </c>
      <c r="V574" s="70" t="n">
        <f aca="false">const*($O574/omega)*K574*(wy*I574-wz*(H574-Q574))</f>
        <v>1.6390490552017</v>
      </c>
      <c r="W574" s="70" t="n">
        <f aca="false">const*($O574/omega)*K574*(wz*(G574-P574)-wx*I574)</f>
        <v>8.39014527484401</v>
      </c>
      <c r="X574" s="70" t="n">
        <f aca="false">const*($O574/omega)*K574*(wx*(H574-Q574)-wy*(G574-P574))</f>
        <v>6.41692000841311</v>
      </c>
      <c r="Y574" s="70" t="n">
        <f aca="false">R574+V574</f>
        <v>0.164488137992575</v>
      </c>
      <c r="Z574" s="70" t="n">
        <f aca="false">S574+W574</f>
        <v>-2.90625393066279</v>
      </c>
      <c r="AA574" s="70" t="n">
        <f aca="false">T574+X574-32.174</f>
        <v>-10.6103572698462</v>
      </c>
      <c r="AB574" s="0" t="n">
        <f aca="false">IF(($D574-height)*($D575-height)&lt;0,1,0)</f>
        <v>0</v>
      </c>
    </row>
    <row r="575" customFormat="false" ht="12.75" hidden="false" customHeight="false" outlineLevel="0" collapsed="false">
      <c r="A575" s="0" t="n">
        <f aca="false">A574+dt</f>
        <v>5.42999999999993</v>
      </c>
      <c r="B575" s="70" t="n">
        <f aca="false">B574+G574*dt+0.5*Y574*dt*dt</f>
        <v>26.1220849677223</v>
      </c>
      <c r="C575" s="70" t="n">
        <f aca="false">C574+H574*dt+0.5*Z574*dt*dt</f>
        <v>396.699935446778</v>
      </c>
      <c r="D575" s="70" t="n">
        <f aca="false">D574+I574*dt+0.5*AA574*dt*dt</f>
        <v>-182.138292401427</v>
      </c>
      <c r="E575" s="1" t="n">
        <f aca="false">SQRT(B575^2+C575^2)</f>
        <v>397.559054866743</v>
      </c>
      <c r="F575" s="1" t="n">
        <f aca="false">ATAN2(C575,B575)*180/PI()</f>
        <v>3.76740069248463</v>
      </c>
      <c r="G575" s="69" t="n">
        <f aca="false">G574+Y574*dt</f>
        <v>7.7593003406439</v>
      </c>
      <c r="H575" s="69" t="n">
        <f aca="false">H574+Z574*dt</f>
        <v>59.4012207022211</v>
      </c>
      <c r="I575" s="69" t="n">
        <f aca="false">I574+AA574*dt</f>
        <v>-79.7929139587121</v>
      </c>
      <c r="J575" s="1" t="n">
        <f aca="false">SQRT(G575^2+H575^2+I575^2)</f>
        <v>99.7778576674842</v>
      </c>
      <c r="K575" s="1" t="n">
        <f aca="false">IF(D575&gt;=hwind,SQRT((G575-vxw)^2+(H575-vyw)^2+I575^2),J575)</f>
        <v>99.7778576674842</v>
      </c>
      <c r="L575" s="1" t="n">
        <f aca="false">J575/1.467</f>
        <v>68.0148995688372</v>
      </c>
      <c r="M575" s="70" t="n">
        <f aca="false">cd0+cdspin*(spin/1000)*EXP(-A575/(tau*146.7/K575))</f>
        <v>0.354626769656977</v>
      </c>
      <c r="N575" s="71" t="n">
        <f aca="false">(romega/K575)*EXP(-A575/(tau*146.7/K575))</f>
        <v>0.234143263498705</v>
      </c>
      <c r="O575" s="71" t="n">
        <f aca="false">cl2_*N575/(cl0+cl1_*N575)</f>
        <v>0.232224049142023</v>
      </c>
      <c r="P575" s="71" t="n">
        <f aca="false">IF(D575&gt;=hwind,vxw,0)</f>
        <v>0</v>
      </c>
      <c r="Q575" s="71" t="n">
        <f aca="false">IF(D575&gt;=hwind,vyw,0)</f>
        <v>0</v>
      </c>
      <c r="R575" s="70" t="n">
        <f aca="false">-const*$M575*$K575*(G575-P575)</f>
        <v>-1.47587386669314</v>
      </c>
      <c r="S575" s="70" t="n">
        <f aca="false">-const*$M575*$K575*(H575-Q575)</f>
        <v>-11.2985327845687</v>
      </c>
      <c r="T575" s="70" t="n">
        <f aca="false">-const*$M575*$K575*I575</f>
        <v>15.1771772310575</v>
      </c>
      <c r="U575" s="72" t="n">
        <f aca="false">omega*EXP(-A575/tau)*30/PI()</f>
        <v>1843.06239329101</v>
      </c>
      <c r="V575" s="70" t="n">
        <f aca="false">const*($O575/omega)*K575*(wy*I575-wz*(H575-Q575))</f>
        <v>1.63593901859879</v>
      </c>
      <c r="W575" s="70" t="n">
        <f aca="false">const*($O575/omega)*K575*(wz*(G575-P575)-wx*I575)</f>
        <v>8.4045376155893</v>
      </c>
      <c r="X575" s="70" t="n">
        <f aca="false">const*($O575/omega)*K575*(wx*(H575-Q575)-wy*(G575-P575))</f>
        <v>6.41577692290972</v>
      </c>
      <c r="Y575" s="70" t="n">
        <f aca="false">R575+V575</f>
        <v>0.160065151905646</v>
      </c>
      <c r="Z575" s="70" t="n">
        <f aca="false">S575+W575</f>
        <v>-2.89399516897936</v>
      </c>
      <c r="AA575" s="70" t="n">
        <f aca="false">T575+X575-32.174</f>
        <v>-10.5810458460327</v>
      </c>
      <c r="AB575" s="0" t="n">
        <f aca="false">IF(($D575-height)*($D576-height)&lt;0,1,0)</f>
        <v>0</v>
      </c>
    </row>
    <row r="576" customFormat="false" ht="12.75" hidden="false" customHeight="false" outlineLevel="0" collapsed="false">
      <c r="A576" s="0" t="n">
        <f aca="false">A575+dt</f>
        <v>5.43999999999993</v>
      </c>
      <c r="B576" s="70" t="n">
        <f aca="false">B575+G575*dt+0.5*Y575*dt*dt</f>
        <v>26.1996859743864</v>
      </c>
      <c r="C576" s="70" t="n">
        <f aca="false">C575+H575*dt+0.5*Z575*dt*dt</f>
        <v>397.293802954041</v>
      </c>
      <c r="D576" s="70" t="n">
        <f aca="false">D575+I575*dt+0.5*AA575*dt*dt</f>
        <v>-182.936750593306</v>
      </c>
      <c r="E576" s="1" t="n">
        <f aca="false">SQRT(B576^2+C576^2)</f>
        <v>398.156739753129</v>
      </c>
      <c r="F576" s="1" t="n">
        <f aca="false">ATAN2(C576,B576)*180/PI()</f>
        <v>3.77292835721274</v>
      </c>
      <c r="G576" s="69" t="n">
        <f aca="false">G575+Y575*dt</f>
        <v>7.76090099216296</v>
      </c>
      <c r="H576" s="69" t="n">
        <f aca="false">H575+Z575*dt</f>
        <v>59.3722807505313</v>
      </c>
      <c r="I576" s="69" t="n">
        <f aca="false">I575+AA575*dt</f>
        <v>-79.8987244171724</v>
      </c>
      <c r="J576" s="1" t="n">
        <f aca="false">SQRT(G576^2+H576^2+I576^2)</f>
        <v>99.8454078524462</v>
      </c>
      <c r="K576" s="1" t="n">
        <f aca="false">IF(D576&gt;=hwind,SQRT((G576-vxw)^2+(H576-vyw)^2+I576^2),J576)</f>
        <v>99.8454078524462</v>
      </c>
      <c r="L576" s="1" t="n">
        <f aca="false">J576/1.467</f>
        <v>68.0609460480206</v>
      </c>
      <c r="M576" s="70" t="n">
        <f aca="false">cd0+cdspin*(spin/1000)*EXP(-A576/(tau*146.7/K576))</f>
        <v>0.354626719563556</v>
      </c>
      <c r="N576" s="71" t="n">
        <f aca="false">(romega/K576)*EXP(-A576/(tau*146.7/K576))</f>
        <v>0.233984636647118</v>
      </c>
      <c r="O576" s="71" t="n">
        <f aca="false">cl2_*N576/(cl0+cl1_*N576)</f>
        <v>0.232142799653143</v>
      </c>
      <c r="P576" s="71" t="n">
        <f aca="false">IF(D576&gt;=hwind,vxw,0)</f>
        <v>0</v>
      </c>
      <c r="Q576" s="71" t="n">
        <f aca="false">IF(D576&gt;=hwind,vyw,0)</f>
        <v>0</v>
      </c>
      <c r="R576" s="70" t="n">
        <f aca="false">-const*$M576*$K576*(G576-P576)</f>
        <v>-1.47717749452026</v>
      </c>
      <c r="S576" s="70" t="n">
        <f aca="false">-const*$M576*$K576*(H576-Q576)</f>
        <v>-11.3006720497513</v>
      </c>
      <c r="T576" s="70" t="n">
        <f aca="false">-const*$M576*$K576*I576</f>
        <v>15.2075896431491</v>
      </c>
      <c r="U576" s="72" t="n">
        <f aca="false">omega*EXP(-A576/tau)*30/PI()</f>
        <v>1843.06055022954</v>
      </c>
      <c r="V576" s="70" t="n">
        <f aca="false">const*($O576/omega)*K576*(wy*I576-wz*(H576-Q576))</f>
        <v>1.63283786606272</v>
      </c>
      <c r="W576" s="70" t="n">
        <f aca="false">const*($O576/omega)*K576*(wz*(G576-P576)-wx*I576)</f>
        <v>8.41890195174834</v>
      </c>
      <c r="X576" s="70" t="n">
        <f aca="false">const*($O576/omega)*K576*(wx*(H576-Q576)-wy*(G576-P576))</f>
        <v>6.41464187374451</v>
      </c>
      <c r="Y576" s="70" t="n">
        <f aca="false">R576+V576</f>
        <v>0.155660371542467</v>
      </c>
      <c r="Z576" s="70" t="n">
        <f aca="false">S576+W576</f>
        <v>-2.88177009800297</v>
      </c>
      <c r="AA576" s="70" t="n">
        <f aca="false">T576+X576-32.174</f>
        <v>-10.5517684831064</v>
      </c>
      <c r="AB576" s="0" t="n">
        <f aca="false">IF(($D576-height)*($D577-height)&lt;0,1,0)</f>
        <v>0</v>
      </c>
    </row>
    <row r="577" customFormat="false" ht="12.75" hidden="false" customHeight="false" outlineLevel="0" collapsed="false">
      <c r="A577" s="0" t="n">
        <f aca="false">A576+dt</f>
        <v>5.44999999999993</v>
      </c>
      <c r="B577" s="70" t="n">
        <f aca="false">B576+G576*dt+0.5*Y576*dt*dt</f>
        <v>26.2773027673266</v>
      </c>
      <c r="C577" s="70" t="n">
        <f aca="false">C576+H576*dt+0.5*Z576*dt*dt</f>
        <v>397.887381673042</v>
      </c>
      <c r="D577" s="70" t="n">
        <f aca="false">D576+I576*dt+0.5*AA576*dt*dt</f>
        <v>-183.736265425902</v>
      </c>
      <c r="E577" s="1" t="n">
        <f aca="false">SQRT(B577^2+C577^2)</f>
        <v>398.75414121405</v>
      </c>
      <c r="F577" s="1" t="n">
        <f aca="false">ATAN2(C577,B577)*180/PI()</f>
        <v>3.77844444909597</v>
      </c>
      <c r="G577" s="69" t="n">
        <f aca="false">G576+Y576*dt</f>
        <v>7.76245759587839</v>
      </c>
      <c r="H577" s="69" t="n">
        <f aca="false">H576+Z576*dt</f>
        <v>59.3434630495513</v>
      </c>
      <c r="I577" s="69" t="n">
        <f aca="false">I576+AA576*dt</f>
        <v>-80.0042421020034</v>
      </c>
      <c r="J577" s="1" t="n">
        <f aca="false">SQRT(G577^2+H577^2+I577^2)</f>
        <v>99.9128675844971</v>
      </c>
      <c r="K577" s="1" t="n">
        <f aca="false">IF(D577&gt;=hwind,SQRT((G577-vxw)^2+(H577-vyw)^2+I577^2),J577)</f>
        <v>99.9128675844971</v>
      </c>
      <c r="L577" s="1" t="n">
        <f aca="false">J577/1.467</f>
        <v>68.1069308687778</v>
      </c>
      <c r="M577" s="70" t="n">
        <f aca="false">cd0+cdspin*(spin/1000)*EXP(-A577/(tau*146.7/K577))</f>
        <v>0.354626669438699</v>
      </c>
      <c r="N577" s="71" t="n">
        <f aca="false">(romega/K577)*EXP(-A577/(tau*146.7/K577))</f>
        <v>0.233826435838207</v>
      </c>
      <c r="O577" s="71" t="n">
        <f aca="false">cl2_*N577/(cl0+cl1_*N577)</f>
        <v>0.232061715311449</v>
      </c>
      <c r="P577" s="71" t="n">
        <f aca="false">IF(D577&gt;=hwind,vxw,0)</f>
        <v>0</v>
      </c>
      <c r="Q577" s="71" t="n">
        <f aca="false">IF(D577&gt;=hwind,vyw,0)</f>
        <v>0</v>
      </c>
      <c r="R577" s="70" t="n">
        <f aca="false">-const*$M577*$K577*(G577-P577)</f>
        <v>-1.47847180605076</v>
      </c>
      <c r="S577" s="70" t="n">
        <f aca="false">-const*$M577*$K577*(H577-Q577)</f>
        <v>-11.3028169118454</v>
      </c>
      <c r="T577" s="70" t="n">
        <f aca="false">-const*$M577*$K577*I577</f>
        <v>15.2379597377867</v>
      </c>
      <c r="U577" s="72" t="n">
        <f aca="false">omega*EXP(-A577/tau)*30/PI()</f>
        <v>1843.05870716991</v>
      </c>
      <c r="V577" s="70" t="n">
        <f aca="false">const*($O577/omega)*K577*(wy*I577-wz*(H577-Q577))</f>
        <v>1.62974558790837</v>
      </c>
      <c r="W577" s="70" t="n">
        <f aca="false">const*($O577/omega)*K577*(wz*(G577-P577)-wx*I577)</f>
        <v>8.43323823684147</v>
      </c>
      <c r="X577" s="70" t="n">
        <f aca="false">const*($O577/omega)*K577*(wx*(H577-Q577)-wy*(G577-P577))</f>
        <v>6.41351482412737</v>
      </c>
      <c r="Y577" s="70" t="n">
        <f aca="false">R577+V577</f>
        <v>0.151273781857604</v>
      </c>
      <c r="Z577" s="70" t="n">
        <f aca="false">S577+W577</f>
        <v>-2.86957867500391</v>
      </c>
      <c r="AA577" s="70" t="n">
        <f aca="false">T577+X577-32.174</f>
        <v>-10.5225254380859</v>
      </c>
      <c r="AB577" s="0" t="n">
        <f aca="false">IF(($D577-height)*($D578-height)&lt;0,1,0)</f>
        <v>0</v>
      </c>
    </row>
    <row r="578" customFormat="false" ht="12.75" hidden="false" customHeight="false" outlineLevel="0" collapsed="false">
      <c r="A578" s="0" t="n">
        <f aca="false">A577+dt</f>
        <v>5.45999999999993</v>
      </c>
      <c r="B578" s="70" t="n">
        <f aca="false">B577+G577*dt+0.5*Y577*dt*dt</f>
        <v>26.3549349069745</v>
      </c>
      <c r="C578" s="70" t="n">
        <f aca="false">C577+H577*dt+0.5*Z577*dt*dt</f>
        <v>398.480672824603</v>
      </c>
      <c r="D578" s="70" t="n">
        <f aca="false">D577+I577*dt+0.5*AA577*dt*dt</f>
        <v>-184.536833973194</v>
      </c>
      <c r="E578" s="1" t="n">
        <f aca="false">SQRT(B578^2+C578^2)</f>
        <v>399.351260432091</v>
      </c>
      <c r="F578" s="1" t="n">
        <f aca="false">ATAN2(C578,B578)*180/PI()</f>
        <v>3.78394895737895</v>
      </c>
      <c r="G578" s="69" t="n">
        <f aca="false">G577+Y577*dt</f>
        <v>7.76397033369696</v>
      </c>
      <c r="H578" s="69" t="n">
        <f aca="false">H577+Z577*dt</f>
        <v>59.3147672628013</v>
      </c>
      <c r="I578" s="69" t="n">
        <f aca="false">I577+AA577*dt</f>
        <v>-80.1094673563843</v>
      </c>
      <c r="J578" s="1" t="n">
        <f aca="false">SQRT(G578^2+H578^2+I578^2)</f>
        <v>99.9802361014736</v>
      </c>
      <c r="K578" s="1" t="n">
        <f aca="false">IF(D578&gt;=hwind,SQRT((G578-vxw)^2+(H578-vyw)^2+I578^2),J578)</f>
        <v>99.9802361014736</v>
      </c>
      <c r="L578" s="1" t="n">
        <f aca="false">J578/1.467</f>
        <v>68.1528535115703</v>
      </c>
      <c r="M578" s="70" t="n">
        <f aca="false">cd0+cdspin*(spin/1000)*EXP(-A578/(tau*146.7/K578))</f>
        <v>0.354626619282659</v>
      </c>
      <c r="N578" s="71" t="n">
        <f aca="false">(romega/K578)*EXP(-A578/(tau*146.7/K578))</f>
        <v>0.233668661562587</v>
      </c>
      <c r="O578" s="71" t="n">
        <f aca="false">cl2_*N578/(cl0+cl1_*N578)</f>
        <v>0.231980796745054</v>
      </c>
      <c r="P578" s="71" t="n">
        <f aca="false">IF(D578&gt;=hwind,vxw,0)</f>
        <v>0</v>
      </c>
      <c r="Q578" s="71" t="n">
        <f aca="false">IF(D578&gt;=hwind,vyw,0)</f>
        <v>0</v>
      </c>
      <c r="R578" s="70" t="n">
        <f aca="false">-const*$M578*$K578*(G578-P578)</f>
        <v>-1.47975680688035</v>
      </c>
      <c r="S578" s="70" t="n">
        <f aca="false">-const*$M578*$K578*(H578-Q578)</f>
        <v>-11.3049672826171</v>
      </c>
      <c r="T578" s="70" t="n">
        <f aca="false">-const*$M578*$K578*I578</f>
        <v>15.2682872964717</v>
      </c>
      <c r="U578" s="72" t="n">
        <f aca="false">omega*EXP(-A578/tau)*30/PI()</f>
        <v>1843.05686411213</v>
      </c>
      <c r="V578" s="70" t="n">
        <f aca="false">const*($O578/omega)*K578*(wy*I578-wz*(H578-Q578))</f>
        <v>1.62666217446131</v>
      </c>
      <c r="W578" s="70" t="n">
        <f aca="false">const*($O578/omega)*K578*(wz*(G578-P578)-wx*I578)</f>
        <v>8.44754642514704</v>
      </c>
      <c r="X578" s="70" t="n">
        <f aca="false">const*($O578/omega)*K578*(wx*(H578-Q578)-wy*(G578-P578))</f>
        <v>6.41239573756611</v>
      </c>
      <c r="Y578" s="70" t="n">
        <f aca="false">R578+V578</f>
        <v>0.14690536758096</v>
      </c>
      <c r="Z578" s="70" t="n">
        <f aca="false">S578+W578</f>
        <v>-2.85742085747003</v>
      </c>
      <c r="AA578" s="70" t="n">
        <f aca="false">T578+X578-32.174</f>
        <v>-10.4933169659622</v>
      </c>
      <c r="AB578" s="0" t="n">
        <f aca="false">IF(($D578-height)*($D579-height)&lt;0,1,0)</f>
        <v>0</v>
      </c>
    </row>
    <row r="579" customFormat="false" ht="12.75" hidden="false" customHeight="false" outlineLevel="0" collapsed="false">
      <c r="A579" s="0" t="n">
        <f aca="false">A578+dt</f>
        <v>5.46999999999993</v>
      </c>
      <c r="B579" s="70" t="n">
        <f aca="false">B578+G578*dt+0.5*Y578*dt*dt</f>
        <v>26.4325819555798</v>
      </c>
      <c r="C579" s="70" t="n">
        <f aca="false">C578+H578*dt+0.5*Z578*dt*dt</f>
        <v>399.073677626189</v>
      </c>
      <c r="D579" s="70" t="n">
        <f aca="false">D578+I578*dt+0.5*AA578*dt*dt</f>
        <v>-185.338453312606</v>
      </c>
      <c r="E579" s="1" t="n">
        <f aca="false">SQRT(B579^2+C579^2)</f>
        <v>399.948098586466</v>
      </c>
      <c r="F579" s="1" t="n">
        <f aca="false">ATAN2(C579,B579)*180/PI()</f>
        <v>3.78944187154778</v>
      </c>
      <c r="G579" s="69" t="n">
        <f aca="false">G578+Y578*dt</f>
        <v>7.76543938737277</v>
      </c>
      <c r="H579" s="69" t="n">
        <f aca="false">H578+Z578*dt</f>
        <v>59.2861930542266</v>
      </c>
      <c r="I579" s="69" t="n">
        <f aca="false">I578+AA578*dt</f>
        <v>-80.2144005260439</v>
      </c>
      <c r="J579" s="1" t="n">
        <f aca="false">SQRT(G579^2+H579^2+I579^2)</f>
        <v>100.047512650213</v>
      </c>
      <c r="K579" s="1" t="n">
        <f aca="false">IF(D579&gt;=hwind,SQRT((G579-vxw)^2+(H579-vyw)^2+I579^2),J579)</f>
        <v>100.047512650213</v>
      </c>
      <c r="L579" s="1" t="n">
        <f aca="false">J579/1.467</f>
        <v>68.1987134629947</v>
      </c>
      <c r="M579" s="70" t="n">
        <f aca="false">cd0+cdspin*(spin/1000)*EXP(-A579/(tau*146.7/K579))</f>
        <v>0.354626569095686</v>
      </c>
      <c r="N579" s="71" t="n">
        <f aca="false">(romega/K579)*EXP(-A579/(tau*146.7/K579))</f>
        <v>0.23351131428606</v>
      </c>
      <c r="O579" s="71" t="n">
        <f aca="false">cl2_*N579/(cl0+cl1_*N579)</f>
        <v>0.231900044569606</v>
      </c>
      <c r="P579" s="71" t="n">
        <f aca="false">IF(D579&gt;=hwind,vxw,0)</f>
        <v>0</v>
      </c>
      <c r="Q579" s="71" t="n">
        <f aca="false">IF(D579&gt;=hwind,vyw,0)</f>
        <v>0</v>
      </c>
      <c r="R579" s="70" t="n">
        <f aca="false">-const*$M579*$K579*(G579-P579)</f>
        <v>-1.48103250283917</v>
      </c>
      <c r="S579" s="70" t="n">
        <f aca="false">-const*$M579*$K579*(H579-Q579)</f>
        <v>-11.3071230747979</v>
      </c>
      <c r="T579" s="70" t="n">
        <f aca="false">-const*$M579*$K579*I579</f>
        <v>15.2985721024375</v>
      </c>
      <c r="U579" s="72" t="n">
        <f aca="false">omega*EXP(-A579/tau)*30/PI()</f>
        <v>1843.05502105619</v>
      </c>
      <c r="V579" s="70" t="n">
        <f aca="false">const*($O579/omega)*K579*(wy*I579-wz*(H579-Q579))</f>
        <v>1.62358761605626</v>
      </c>
      <c r="W579" s="70" t="n">
        <f aca="false">const*($O579/omega)*K579*(wz*(G579-P579)-wx*I579)</f>
        <v>8.46182647169927</v>
      </c>
      <c r="X579" s="70" t="n">
        <f aca="false">const*($O579/omega)*K579*(wx*(H579-Q579)-wy*(G579-P579))</f>
        <v>6.41128457786239</v>
      </c>
      <c r="Y579" s="70" t="n">
        <f aca="false">R579+V579</f>
        <v>0.142555113217092</v>
      </c>
      <c r="Z579" s="70" t="n">
        <f aca="false">S579+W579</f>
        <v>-2.84529660309862</v>
      </c>
      <c r="AA579" s="70" t="n">
        <f aca="false">T579+X579-32.174</f>
        <v>-10.4641433197002</v>
      </c>
      <c r="AB579" s="0" t="n">
        <f aca="false">IF(($D579-height)*($D580-height)&lt;0,1,0)</f>
        <v>0</v>
      </c>
    </row>
    <row r="580" customFormat="false" ht="12.75" hidden="false" customHeight="false" outlineLevel="0" collapsed="false">
      <c r="A580" s="0" t="n">
        <f aca="false">A579+dt</f>
        <v>5.47999999999993</v>
      </c>
      <c r="B580" s="70" t="n">
        <f aca="false">B579+G579*dt+0.5*Y579*dt*dt</f>
        <v>26.5102434772092</v>
      </c>
      <c r="C580" s="70" t="n">
        <f aca="false">C579+H579*dt+0.5*Z579*dt*dt</f>
        <v>399.666397291901</v>
      </c>
      <c r="D580" s="70" t="n">
        <f aca="false">D579+I579*dt+0.5*AA579*dt*dt</f>
        <v>-186.141120525033</v>
      </c>
      <c r="E580" s="1" t="n">
        <f aca="false">SQRT(B580^2+C580^2)</f>
        <v>400.544656853026</v>
      </c>
      <c r="F580" s="1" t="n">
        <f aca="false">ATAN2(C580,B580)*180/PI()</f>
        <v>3.79492318132843</v>
      </c>
      <c r="G580" s="69" t="n">
        <f aca="false">G579+Y579*dt</f>
        <v>7.76686493850494</v>
      </c>
      <c r="H580" s="69" t="n">
        <f aca="false">H579+Z579*dt</f>
        <v>59.2577400881956</v>
      </c>
      <c r="I580" s="69" t="n">
        <f aca="false">I579+AA579*dt</f>
        <v>-80.3190419592409</v>
      </c>
      <c r="J580" s="1" t="n">
        <f aca="false">SQRT(G580^2+H580^2+I580^2)</f>
        <v>100.114696486497</v>
      </c>
      <c r="K580" s="1" t="n">
        <f aca="false">IF(D580&gt;=hwind,SQRT((G580-vxw)^2+(H580-vyw)^2+I580^2),J580)</f>
        <v>100.114696486497</v>
      </c>
      <c r="L580" s="1" t="n">
        <f aca="false">J580/1.467</f>
        <v>68.2445102157444</v>
      </c>
      <c r="M580" s="70" t="n">
        <f aca="false">cd0+cdspin*(spin/1000)*EXP(-A580/(tau*146.7/K580))</f>
        <v>0.354626518878032</v>
      </c>
      <c r="N580" s="71" t="n">
        <f aca="false">(romega/K580)*EXP(-A580/(tau*146.7/K580))</f>
        <v>0.233354394449937</v>
      </c>
      <c r="O580" s="71" t="n">
        <f aca="false">cl2_*N580/(cl0+cl1_*N580)</f>
        <v>0.2318194593884</v>
      </c>
      <c r="P580" s="71" t="n">
        <f aca="false">IF(D580&gt;=hwind,vxw,0)</f>
        <v>0</v>
      </c>
      <c r="Q580" s="71" t="n">
        <f aca="false">IF(D580&gt;=hwind,vyw,0)</f>
        <v>0</v>
      </c>
      <c r="R580" s="70" t="n">
        <f aca="false">-const*$M580*$K580*(G580-P580)</f>
        <v>-1.48229889999092</v>
      </c>
      <c r="S580" s="70" t="n">
        <f aca="false">-const*$M580*$K580*(H580-Q580)</f>
        <v>-11.3092842020745</v>
      </c>
      <c r="T580" s="70" t="n">
        <f aca="false">-const*$M580*$K580*I580</f>
        <v>15.3288139406509</v>
      </c>
      <c r="U580" s="72" t="n">
        <f aca="false">omega*EXP(-A580/tau)*30/PI()</f>
        <v>1843.05317800209</v>
      </c>
      <c r="V580" s="70" t="n">
        <f aca="false">const*($O580/omega)*K580*(wy*I580-wz*(H580-Q580))</f>
        <v>1.62052190303548</v>
      </c>
      <c r="W580" s="70" t="n">
        <f aca="false">const*($O580/omega)*K580*(wz*(G580-P580)-wx*I580)</f>
        <v>8.47607833228601</v>
      </c>
      <c r="X580" s="70" t="n">
        <f aca="false">const*($O580/omega)*K580*(wx*(H580-Q580)-wy*(G580-P580))</f>
        <v>6.41018130910762</v>
      </c>
      <c r="Y580" s="70" t="n">
        <f aca="false">R580+V580</f>
        <v>0.13822300304456</v>
      </c>
      <c r="Z580" s="70" t="n">
        <f aca="false">S580+W580</f>
        <v>-2.83320586978849</v>
      </c>
      <c r="AA580" s="70" t="n">
        <f aca="false">T580+X580-32.174</f>
        <v>-10.4350047502414</v>
      </c>
      <c r="AB580" s="0" t="n">
        <f aca="false">IF(($D580-height)*($D581-height)&lt;0,1,0)</f>
        <v>0</v>
      </c>
    </row>
    <row r="581" customFormat="false" ht="12.75" hidden="false" customHeight="false" outlineLevel="0" collapsed="false">
      <c r="A581" s="0" t="n">
        <f aca="false">A580+dt</f>
        <v>5.48999999999993</v>
      </c>
      <c r="B581" s="70" t="n">
        <f aca="false">B580+G580*dt+0.5*Y580*dt*dt</f>
        <v>26.5879190377444</v>
      </c>
      <c r="C581" s="70" t="n">
        <f aca="false">C580+H580*dt+0.5*Z580*dt*dt</f>
        <v>400.258833032489</v>
      </c>
      <c r="D581" s="70" t="n">
        <f aca="false">D580+I580*dt+0.5*AA580*dt*dt</f>
        <v>-186.944832694862</v>
      </c>
      <c r="E581" s="1" t="n">
        <f aca="false">SQRT(B581^2+C581^2)</f>
        <v>401.140936404261</v>
      </c>
      <c r="F581" s="1" t="n">
        <f aca="false">ATAN2(C581,B581)*180/PI()</f>
        <v>3.80039287668522</v>
      </c>
      <c r="G581" s="69" t="n">
        <f aca="false">G580+Y580*dt</f>
        <v>7.76824716853539</v>
      </c>
      <c r="H581" s="69" t="n">
        <f aca="false">H580+Z580*dt</f>
        <v>59.2294080294977</v>
      </c>
      <c r="I581" s="69" t="n">
        <f aca="false">I580+AA580*dt</f>
        <v>-80.4233920067433</v>
      </c>
      <c r="J581" s="1" t="n">
        <f aca="false">SQRT(G581^2+H581^2+I581^2)</f>
        <v>100.181786874993</v>
      </c>
      <c r="K581" s="1" t="n">
        <f aca="false">IF(D581&gt;=hwind,SQRT((G581-vxw)^2+(H581-vyw)^2+I581^2),J581)</f>
        <v>100.181786874993</v>
      </c>
      <c r="L581" s="1" t="n">
        <f aca="false">J581/1.467</f>
        <v>68.2902432685705</v>
      </c>
      <c r="M581" s="70" t="n">
        <f aca="false">cd0+cdspin*(spin/1000)*EXP(-A581/(tau*146.7/K581))</f>
        <v>0.354626468629947</v>
      </c>
      <c r="N581" s="71" t="n">
        <f aca="false">(romega/K581)*EXP(-A581/(tau*146.7/K581))</f>
        <v>0.23319790247136</v>
      </c>
      <c r="O581" s="71" t="n">
        <f aca="false">cl2_*N581/(cl0+cl1_*N581)</f>
        <v>0.231739041792505</v>
      </c>
      <c r="P581" s="71" t="n">
        <f aca="false">IF(D581&gt;=hwind,vxw,0)</f>
        <v>0</v>
      </c>
      <c r="Q581" s="71" t="n">
        <f aca="false">IF(D581&gt;=hwind,vyw,0)</f>
        <v>0</v>
      </c>
      <c r="R581" s="70" t="n">
        <f aca="false">-const*$M581*$K581*(G581-P581)</f>
        <v>-1.48355600463191</v>
      </c>
      <c r="S581" s="70" t="n">
        <f aca="false">-const*$M581*$K581*(H581-Q581)</f>
        <v>-11.3114505790785</v>
      </c>
      <c r="T581" s="70" t="n">
        <f aca="false">-const*$M581*$K581*I581</f>
        <v>15.3590125978143</v>
      </c>
      <c r="U581" s="72" t="n">
        <f aca="false">omega*EXP(-A581/tau)*30/PI()</f>
        <v>1843.05133494983</v>
      </c>
      <c r="V581" s="70" t="n">
        <f aca="false">const*($O581/omega)*K581*(wy*I581-wz*(H581-Q581))</f>
        <v>1.61746502574724</v>
      </c>
      <c r="W581" s="70" t="n">
        <f aca="false">const*($O581/omega)*K581*(wz*(G581-P581)-wx*I581)</f>
        <v>8.49030196344643</v>
      </c>
      <c r="X581" s="70" t="n">
        <f aca="false">const*($O581/omega)*K581*(wx*(H581-Q581)-wy*(G581-P581))</f>
        <v>6.40908589567898</v>
      </c>
      <c r="Y581" s="70" t="n">
        <f aca="false">R581+V581</f>
        <v>0.133909021115326</v>
      </c>
      <c r="Z581" s="70" t="n">
        <f aca="false">S581+W581</f>
        <v>-2.8211486156321</v>
      </c>
      <c r="AA581" s="70" t="n">
        <f aca="false">T581+X581-32.174</f>
        <v>-10.4059015065068</v>
      </c>
      <c r="AB581" s="0" t="n">
        <f aca="false">IF(($D581-height)*($D582-height)&lt;0,1,0)</f>
        <v>0</v>
      </c>
    </row>
    <row r="582" customFormat="false" ht="12.75" hidden="false" customHeight="false" outlineLevel="0" collapsed="false">
      <c r="A582" s="0" t="n">
        <f aca="false">A581+dt</f>
        <v>5.49999999999993</v>
      </c>
      <c r="B582" s="70" t="n">
        <f aca="false">B581+G581*dt+0.5*Y581*dt*dt</f>
        <v>26.6656082048808</v>
      </c>
      <c r="C582" s="70" t="n">
        <f aca="false">C581+H581*dt+0.5*Z581*dt*dt</f>
        <v>400.850986055353</v>
      </c>
      <c r="D582" s="70" t="n">
        <f aca="false">D581+I581*dt+0.5*AA581*dt*dt</f>
        <v>-187.749586910005</v>
      </c>
      <c r="E582" s="1" t="n">
        <f aca="false">SQRT(B582^2+C582^2)</f>
        <v>401.736938409309</v>
      </c>
      <c r="F582" s="1" t="n">
        <f aca="false">ATAN2(C582,B582)*180/PI()</f>
        <v>3.80585094781926</v>
      </c>
      <c r="G582" s="69" t="n">
        <f aca="false">G581+Y581*dt</f>
        <v>7.76958625874654</v>
      </c>
      <c r="H582" s="69" t="n">
        <f aca="false">H581+Z581*dt</f>
        <v>59.2011965433414</v>
      </c>
      <c r="I582" s="69" t="n">
        <f aca="false">I581+AA581*dt</f>
        <v>-80.5274510218084</v>
      </c>
      <c r="J582" s="1" t="n">
        <f aca="false">SQRT(G582^2+H582^2+I582^2)</f>
        <v>100.248783089199</v>
      </c>
      <c r="K582" s="1" t="n">
        <f aca="false">IF(D582&gt;=hwind,SQRT((G582-vxw)^2+(H582-vyw)^2+I582^2),J582)</f>
        <v>100.248783089199</v>
      </c>
      <c r="L582" s="1" t="n">
        <f aca="false">J582/1.467</f>
        <v>68.3359121262431</v>
      </c>
      <c r="M582" s="70" t="n">
        <f aca="false">cd0+cdspin*(spin/1000)*EXP(-A582/(tau*146.7/K582))</f>
        <v>0.354626418351681</v>
      </c>
      <c r="N582" s="71" t="n">
        <f aca="false">(romega/K582)*EXP(-A582/(tau*146.7/K582))</f>
        <v>0.233041838743618</v>
      </c>
      <c r="O582" s="71" t="n">
        <f aca="false">cl2_*N582/(cl0+cl1_*N582)</f>
        <v>0.231658792360872</v>
      </c>
      <c r="P582" s="71" t="n">
        <f aca="false">IF(D582&gt;=hwind,vxw,0)</f>
        <v>0</v>
      </c>
      <c r="Q582" s="71" t="n">
        <f aca="false">IF(D582&gt;=hwind,vyw,0)</f>
        <v>0</v>
      </c>
      <c r="R582" s="70" t="n">
        <f aca="false">-const*$M582*$K582*(G582-P582)</f>
        <v>-1.48480382329004</v>
      </c>
      <c r="S582" s="70" t="n">
        <f aca="false">-const*$M582*$K582*(H582-Q582)</f>
        <v>-11.3136221213766</v>
      </c>
      <c r="T582" s="70" t="n">
        <f aca="false">-const*$M582*$K582*I582</f>
        <v>15.389167862366</v>
      </c>
      <c r="U582" s="72" t="n">
        <f aca="false">omega*EXP(-A582/tau)*30/PI()</f>
        <v>1843.04949189942</v>
      </c>
      <c r="V582" s="70" t="n">
        <f aca="false">const*($O582/omega)*K582*(wy*I582-wz*(H582-Q582))</f>
        <v>1.61441697454426</v>
      </c>
      <c r="W582" s="70" t="n">
        <f aca="false">const*($O582/omega)*K582*(wz*(G582-P582)-wx*I582)</f>
        <v>8.50449732246878</v>
      </c>
      <c r="X582" s="70" t="n">
        <f aca="false">const*($O582/omega)*K582*(wx*(H582-Q582)-wy*(G582-P582))</f>
        <v>6.40799830223551</v>
      </c>
      <c r="Y582" s="70" t="n">
        <f aca="false">R582+V582</f>
        <v>0.129613151254214</v>
      </c>
      <c r="Z582" s="70" t="n">
        <f aca="false">S582+W582</f>
        <v>-2.80912479890784</v>
      </c>
      <c r="AA582" s="70" t="n">
        <f aca="false">T582+X582-32.174</f>
        <v>-10.3768338353985</v>
      </c>
      <c r="AB582" s="0" t="n">
        <f aca="false">IF(($D582-height)*($D583-height)&lt;0,1,0)</f>
        <v>0</v>
      </c>
    </row>
    <row r="583" customFormat="false" ht="12.75" hidden="false" customHeight="false" outlineLevel="0" collapsed="false">
      <c r="A583" s="0" t="n">
        <f aca="false">A582+dt</f>
        <v>5.50999999999993</v>
      </c>
      <c r="B583" s="70" t="n">
        <f aca="false">B582+G582*dt+0.5*Y582*dt*dt</f>
        <v>26.7433105481258</v>
      </c>
      <c r="C583" s="70" t="n">
        <f aca="false">C582+H582*dt+0.5*Z582*dt*dt</f>
        <v>401.442857564547</v>
      </c>
      <c r="D583" s="70" t="n">
        <f aca="false">D582+I582*dt+0.5*AA582*dt*dt</f>
        <v>-188.555380261915</v>
      </c>
      <c r="E583" s="1" t="n">
        <f aca="false">SQRT(B583^2+C583^2)</f>
        <v>402.332664033959</v>
      </c>
      <c r="F583" s="1" t="n">
        <f aca="false">ATAN2(C583,B583)*180/PI()</f>
        <v>3.81129738516692</v>
      </c>
      <c r="G583" s="69" t="n">
        <f aca="false">G582+Y582*dt</f>
        <v>7.77088239025908</v>
      </c>
      <c r="H583" s="69" t="n">
        <f aca="false">H582+Z582*dt</f>
        <v>59.1731052953523</v>
      </c>
      <c r="I583" s="69" t="n">
        <f aca="false">I582+AA582*dt</f>
        <v>-80.6312193601624</v>
      </c>
      <c r="J583" s="1" t="n">
        <f aca="false">SQRT(G583^2+H583^2+I583^2)</f>
        <v>100.315684411386</v>
      </c>
      <c r="K583" s="1" t="n">
        <f aca="false">IF(D583&gt;=hwind,SQRT((G583-vxw)^2+(H583-vyw)^2+I583^2),J583)</f>
        <v>100.315684411386</v>
      </c>
      <c r="L583" s="1" t="n">
        <f aca="false">J583/1.467</f>
        <v>68.381516299513</v>
      </c>
      <c r="M583" s="70" t="n">
        <f aca="false">cd0+cdspin*(spin/1000)*EXP(-A583/(tau*146.7/K583))</f>
        <v>0.354626368043482</v>
      </c>
      <c r="N583" s="71" t="n">
        <f aca="false">(romega/K583)*EXP(-A583/(tau*146.7/K583))</f>
        <v>0.232886203636465</v>
      </c>
      <c r="O583" s="71" t="n">
        <f aca="false">cl2_*N583/(cl0+cl1_*N583)</f>
        <v>0.231578711660455</v>
      </c>
      <c r="P583" s="71" t="n">
        <f aca="false">IF(D583&gt;=hwind,vxw,0)</f>
        <v>0</v>
      </c>
      <c r="Q583" s="71" t="n">
        <f aca="false">IF(D583&gt;=hwind,vyw,0)</f>
        <v>0</v>
      </c>
      <c r="R583" s="70" t="n">
        <f aca="false">-const*$M583*$K583*(G583-P583)</f>
        <v>-1.48604236272389</v>
      </c>
      <c r="S583" s="70" t="n">
        <f aca="false">-const*$M583*$K583*(H583-Q583)</f>
        <v>-11.3157987454605</v>
      </c>
      <c r="T583" s="70" t="n">
        <f aca="false">-const*$M583*$K583*I583</f>
        <v>15.4192795244825</v>
      </c>
      <c r="U583" s="72" t="n">
        <f aca="false">omega*EXP(-A583/tau)*30/PI()</f>
        <v>1843.04764885085</v>
      </c>
      <c r="V583" s="70" t="n">
        <f aca="false">const*($O583/omega)*K583*(wy*I583-wz*(H583-Q583))</f>
        <v>1.61137773978229</v>
      </c>
      <c r="W583" s="70" t="n">
        <f aca="false">const*($O583/omega)*K583*(wz*(G583-P583)-wx*I583)</f>
        <v>8.51866436738804</v>
      </c>
      <c r="X583" s="70" t="n">
        <f aca="false">const*($O583/omega)*K583*(wx*(H583-Q583)-wy*(G583-P583))</f>
        <v>6.40691849371417</v>
      </c>
      <c r="Y583" s="70" t="n">
        <f aca="false">R583+V583</f>
        <v>0.125335377058399</v>
      </c>
      <c r="Z583" s="70" t="n">
        <f aca="false">S583+W583</f>
        <v>-2.79713437807245</v>
      </c>
      <c r="AA583" s="70" t="n">
        <f aca="false">T583+X583-32.174</f>
        <v>-10.3478019818033</v>
      </c>
      <c r="AB583" s="0" t="n">
        <f aca="false">IF(($D583-height)*($D584-height)&lt;0,1,0)</f>
        <v>0</v>
      </c>
    </row>
    <row r="584" customFormat="false" ht="12.75" hidden="false" customHeight="false" outlineLevel="0" collapsed="false">
      <c r="A584" s="0" t="n">
        <f aca="false">A583+dt</f>
        <v>5.51999999999993</v>
      </c>
      <c r="B584" s="70" t="n">
        <f aca="false">B583+G583*dt+0.5*Y583*dt*dt</f>
        <v>26.8210256387973</v>
      </c>
      <c r="C584" s="70" t="n">
        <f aca="false">C583+H583*dt+0.5*Z583*dt*dt</f>
        <v>402.034448760781</v>
      </c>
      <c r="D584" s="70" t="n">
        <f aca="false">D583+I583*dt+0.5*AA583*dt*dt</f>
        <v>-189.362209845616</v>
      </c>
      <c r="E584" s="1" t="n">
        <f aca="false">SQRT(B584^2+C584^2)</f>
        <v>402.928114440656</v>
      </c>
      <c r="F584" s="1" t="n">
        <f aca="false">ATAN2(C584,B584)*180/PI()</f>
        <v>3.81673217939832</v>
      </c>
      <c r="G584" s="69" t="n">
        <f aca="false">G583+Y583*dt</f>
        <v>7.77213574402967</v>
      </c>
      <c r="H584" s="69" t="n">
        <f aca="false">H583+Z583*dt</f>
        <v>59.1451339515716</v>
      </c>
      <c r="I584" s="69" t="n">
        <f aca="false">I583+AA583*dt</f>
        <v>-80.7346973799804</v>
      </c>
      <c r="J584" s="1" t="n">
        <f aca="false">SQRT(G584^2+H584^2+I584^2)</f>
        <v>100.382490132542</v>
      </c>
      <c r="K584" s="1" t="n">
        <f aca="false">IF(D584&gt;=hwind,SQRT((G584-vxw)^2+(H584-vyw)^2+I584^2),J584)</f>
        <v>100.382490132542</v>
      </c>
      <c r="L584" s="1" t="n">
        <f aca="false">J584/1.467</f>
        <v>68.4270553050732</v>
      </c>
      <c r="M584" s="70" t="n">
        <f aca="false">cd0+cdspin*(spin/1000)*EXP(-A584/(tau*146.7/K584))</f>
        <v>0.354626317705599</v>
      </c>
      <c r="N584" s="71" t="n">
        <f aca="false">(romega/K584)*EXP(-A584/(tau*146.7/K584))</f>
        <v>0.232730997496426</v>
      </c>
      <c r="O584" s="71" t="n">
        <f aca="false">cl2_*N584/(cl0+cl1_*N584)</f>
        <v>0.231498800246324</v>
      </c>
      <c r="P584" s="71" t="n">
        <f aca="false">IF(D584&gt;=hwind,vxw,0)</f>
        <v>0</v>
      </c>
      <c r="Q584" s="71" t="n">
        <f aca="false">IF(D584&gt;=hwind,vyw,0)</f>
        <v>0</v>
      </c>
      <c r="R584" s="70" t="n">
        <f aca="false">-const*$M584*$K584*(G584-P584)</f>
        <v>-1.48727162992164</v>
      </c>
      <c r="S584" s="70" t="n">
        <f aca="false">-const*$M584*$K584*(H584-Q584)</f>
        <v>-11.3179803687371</v>
      </c>
      <c r="T584" s="70" t="n">
        <f aca="false">-const*$M584*$K584*I584</f>
        <v>15.4493473760789</v>
      </c>
      <c r="U584" s="72" t="n">
        <f aca="false">omega*EXP(-A584/tau)*30/PI()</f>
        <v>1843.04580580412</v>
      </c>
      <c r="V584" s="70" t="n">
        <f aca="false">const*($O584/omega)*K584*(wy*I584-wz*(H584-Q584))</f>
        <v>1.60834731181859</v>
      </c>
      <c r="W584" s="70" t="n">
        <f aca="false">const*($O584/omega)*K584*(wz*(G584-P584)-wx*I584)</f>
        <v>8.53280305698353</v>
      </c>
      <c r="X584" s="70" t="n">
        <f aca="false">const*($O584/omega)*K584*(wx*(H584-Q584)-wy*(G584-P584))</f>
        <v>6.40584643532599</v>
      </c>
      <c r="Y584" s="70" t="n">
        <f aca="false">R584+V584</f>
        <v>0.121075681896952</v>
      </c>
      <c r="Z584" s="70" t="n">
        <f aca="false">S584+W584</f>
        <v>-2.78517731175357</v>
      </c>
      <c r="AA584" s="70" t="n">
        <f aca="false">T584+X584-32.174</f>
        <v>-10.3188061885951</v>
      </c>
      <c r="AB584" s="0" t="n">
        <f aca="false">IF(($D584-height)*($D585-height)&lt;0,1,0)</f>
        <v>0</v>
      </c>
    </row>
    <row r="585" customFormat="false" ht="12.75" hidden="false" customHeight="false" outlineLevel="0" collapsed="false">
      <c r="A585" s="0" t="n">
        <f aca="false">A584+dt</f>
        <v>5.52999999999993</v>
      </c>
      <c r="B585" s="70" t="n">
        <f aca="false">B584+G584*dt+0.5*Y584*dt*dt</f>
        <v>26.8987530500217</v>
      </c>
      <c r="C585" s="70" t="n">
        <f aca="false">C584+H584*dt+0.5*Z584*dt*dt</f>
        <v>402.625760841432</v>
      </c>
      <c r="D585" s="70" t="n">
        <f aca="false">D584+I584*dt+0.5*AA584*dt*dt</f>
        <v>-190.170072759725</v>
      </c>
      <c r="E585" s="1" t="n">
        <f aca="false">SQRT(B585^2+C585^2)</f>
        <v>403.523290788509</v>
      </c>
      <c r="F585" s="1" t="n">
        <f aca="false">ATAN2(C585,B585)*180/PI()</f>
        <v>3.82215532141584</v>
      </c>
      <c r="G585" s="69" t="n">
        <f aca="false">G584+Y584*dt</f>
        <v>7.77334650084864</v>
      </c>
      <c r="H585" s="69" t="n">
        <f aca="false">H584+Z584*dt</f>
        <v>59.117282178454</v>
      </c>
      <c r="I585" s="69" t="n">
        <f aca="false">I584+AA584*dt</f>
        <v>-80.8378854418663</v>
      </c>
      <c r="J585" s="1" t="n">
        <f aca="false">SQRT(G585^2+H585^2+I585^2)</f>
        <v>100.449199552319</v>
      </c>
      <c r="K585" s="1" t="n">
        <f aca="false">IF(D585&gt;=hwind,SQRT((G585-vxw)^2+(H585-vyw)^2+I585^2),J585)</f>
        <v>100.449199552319</v>
      </c>
      <c r="L585" s="1" t="n">
        <f aca="false">J585/1.467</f>
        <v>68.4725286655205</v>
      </c>
      <c r="M585" s="70" t="n">
        <f aca="false">cd0+cdspin*(spin/1000)*EXP(-A585/(tau*146.7/K585))</f>
        <v>0.354626267338279</v>
      </c>
      <c r="N585" s="71" t="n">
        <f aca="false">(romega/K585)*EXP(-A585/(tau*146.7/K585))</f>
        <v>0.232576220647111</v>
      </c>
      <c r="O585" s="71" t="n">
        <f aca="false">cl2_*N585/(cl0+cl1_*N585)</f>
        <v>0.231419058661782</v>
      </c>
      <c r="P585" s="71" t="n">
        <f aca="false">IF(D585&gt;=hwind,vxw,0)</f>
        <v>0</v>
      </c>
      <c r="Q585" s="71" t="n">
        <f aca="false">IF(D585&gt;=hwind,vyw,0)</f>
        <v>0</v>
      </c>
      <c r="R585" s="70" t="n">
        <f aca="false">-const*$M585*$K585*(G585-P585)</f>
        <v>-1.48849163210014</v>
      </c>
      <c r="S585" s="70" t="n">
        <f aca="false">-const*$M585*$K585*(H585-Q585)</f>
        <v>-11.3201669095189</v>
      </c>
      <c r="T585" s="70" t="n">
        <f aca="false">-const*$M585*$K585*I585</f>
        <v>15.4793712108101</v>
      </c>
      <c r="U585" s="72" t="n">
        <f aca="false">omega*EXP(-A585/tau)*30/PI()</f>
        <v>1843.04396275923</v>
      </c>
      <c r="V585" s="70" t="n">
        <f aca="false">const*($O585/omega)*K585*(wy*I585-wz*(H585-Q585))</f>
        <v>1.60532568101056</v>
      </c>
      <c r="W585" s="70" t="n">
        <f aca="false">const*($O585/omega)*K585*(wz*(G585-P585)-wx*I585)</f>
        <v>8.54691335077654</v>
      </c>
      <c r="X585" s="70" t="n">
        <f aca="false">const*($O585/omega)*K585*(wx*(H585-Q585)-wy*(G585-P585))</f>
        <v>6.40478209255229</v>
      </c>
      <c r="Y585" s="70" t="n">
        <f aca="false">R585+V585</f>
        <v>0.116834048910428</v>
      </c>
      <c r="Z585" s="70" t="n">
        <f aca="false">S585+W585</f>
        <v>-2.77325355874237</v>
      </c>
      <c r="AA585" s="70" t="n">
        <f aca="false">T585+X585-32.174</f>
        <v>-10.2898466966377</v>
      </c>
      <c r="AB585" s="0" t="n">
        <f aca="false">IF(($D585-height)*($D586-height)&lt;0,1,0)</f>
        <v>0</v>
      </c>
    </row>
    <row r="586" customFormat="false" ht="12.75" hidden="false" customHeight="false" outlineLevel="0" collapsed="false">
      <c r="A586" s="0" t="n">
        <f aca="false">A585+dt</f>
        <v>5.53999999999993</v>
      </c>
      <c r="B586" s="70" t="n">
        <f aca="false">B585+G585*dt+0.5*Y585*dt*dt</f>
        <v>26.9764923567326</v>
      </c>
      <c r="C586" s="70" t="n">
        <f aca="false">C585+H585*dt+0.5*Z585*dt*dt</f>
        <v>403.216795000538</v>
      </c>
      <c r="D586" s="70" t="n">
        <f aca="false">D585+I585*dt+0.5*AA585*dt*dt</f>
        <v>-190.978966106479</v>
      </c>
      <c r="E586" s="1" t="n">
        <f aca="false">SQRT(B586^2+C586^2)</f>
        <v>404.118194233295</v>
      </c>
      <c r="F586" s="1" t="n">
        <f aca="false">ATAN2(C586,B586)*180/PI()</f>
        <v>3.8275668023526</v>
      </c>
      <c r="G586" s="69" t="n">
        <f aca="false">G585+Y585*dt</f>
        <v>7.77451484133774</v>
      </c>
      <c r="H586" s="69" t="n">
        <f aca="false">H585+Z585*dt</f>
        <v>59.0895496428666</v>
      </c>
      <c r="I586" s="69" t="n">
        <f aca="false">I585+AA585*dt</f>
        <v>-80.9407839088327</v>
      </c>
      <c r="J586" s="1" t="n">
        <f aca="false">SQRT(G586^2+H586^2+I586^2)</f>
        <v>100.515811978968</v>
      </c>
      <c r="K586" s="1" t="n">
        <f aca="false">IF(D586&gt;=hwind,SQRT((G586-vxw)^2+(H586-vyw)^2+I586^2),J586)</f>
        <v>100.515811978968</v>
      </c>
      <c r="L586" s="1" t="n">
        <f aca="false">J586/1.467</f>
        <v>68.5179359093173</v>
      </c>
      <c r="M586" s="70" t="n">
        <f aca="false">cd0+cdspin*(spin/1000)*EXP(-A586/(tau*146.7/K586))</f>
        <v>0.354626216941769</v>
      </c>
      <c r="N586" s="71" t="n">
        <f aca="false">(romega/K586)*EXP(-A586/(tau*146.7/K586))</f>
        <v>0.232421873389518</v>
      </c>
      <c r="O586" s="71" t="n">
        <f aca="false">cl2_*N586/(cl0+cl1_*N586)</f>
        <v>0.231339487438474</v>
      </c>
      <c r="P586" s="71" t="n">
        <f aca="false">IF(D586&gt;=hwind,vxw,0)</f>
        <v>0</v>
      </c>
      <c r="Q586" s="71" t="n">
        <f aca="false">IF(D586&gt;=hwind,vyw,0)</f>
        <v>0</v>
      </c>
      <c r="R586" s="70" t="n">
        <f aca="false">-const*$M586*$K586*(G586-P586)</f>
        <v>-1.48970237670379</v>
      </c>
      <c r="S586" s="70" t="n">
        <f aca="false">-const*$M586*$K586*(H586-Q586)</f>
        <v>-11.3223582870142</v>
      </c>
      <c r="T586" s="70" t="n">
        <f aca="false">-const*$M586*$K586*I586</f>
        <v>15.5093508240713</v>
      </c>
      <c r="U586" s="72" t="n">
        <f aca="false">omega*EXP(-A586/tau)*30/PI()</f>
        <v>1843.04211971619</v>
      </c>
      <c r="V586" s="70" t="n">
        <f aca="false">const*($O586/omega)*K586*(wy*I586-wz*(H586-Q586))</f>
        <v>1.60231283771429</v>
      </c>
      <c r="W586" s="70" t="n">
        <f aca="false">const*($O586/omega)*K586*(wz*(G586-P586)-wx*I586)</f>
        <v>8.56099520902788</v>
      </c>
      <c r="X586" s="70" t="n">
        <f aca="false">const*($O586/omega)*K586*(wx*(H586-Q586)-wy*(G586-P586))</f>
        <v>6.4037254311409</v>
      </c>
      <c r="Y586" s="70" t="n">
        <f aca="false">R586+V586</f>
        <v>0.112610461010493</v>
      </c>
      <c r="Z586" s="70" t="n">
        <f aca="false">S586+W586</f>
        <v>-2.76136307798632</v>
      </c>
      <c r="AA586" s="70" t="n">
        <f aca="false">T586+X586-32.174</f>
        <v>-10.2609237447878</v>
      </c>
      <c r="AB586" s="0" t="n">
        <f aca="false">IF(($D586-height)*($D587-height)&lt;0,1,0)</f>
        <v>0</v>
      </c>
    </row>
    <row r="587" customFormat="false" ht="12.75" hidden="false" customHeight="false" outlineLevel="0" collapsed="false">
      <c r="A587" s="0" t="n">
        <f aca="false">A586+dt</f>
        <v>5.54999999999993</v>
      </c>
      <c r="B587" s="70" t="n">
        <f aca="false">B586+G586*dt+0.5*Y586*dt*dt</f>
        <v>27.054243135669</v>
      </c>
      <c r="C587" s="70" t="n">
        <f aca="false">C586+H586*dt+0.5*Z586*dt*dt</f>
        <v>403.807552428813</v>
      </c>
      <c r="D587" s="70" t="n">
        <f aca="false">D586+I586*dt+0.5*AA586*dt*dt</f>
        <v>-191.788886991754</v>
      </c>
      <c r="E587" s="1" t="n">
        <f aca="false">SQRT(B587^2+C587^2)</f>
        <v>404.712825927462</v>
      </c>
      <c r="F587" s="1" t="n">
        <f aca="false">ATAN2(C587,B587)*180/PI()</f>
        <v>3.83296661357101</v>
      </c>
      <c r="G587" s="69" t="n">
        <f aca="false">G586+Y586*dt</f>
        <v>7.77564094594785</v>
      </c>
      <c r="H587" s="69" t="n">
        <f aca="false">H586+Z586*dt</f>
        <v>59.0619360120868</v>
      </c>
      <c r="I587" s="69" t="n">
        <f aca="false">I586+AA586*dt</f>
        <v>-81.0433931462806</v>
      </c>
      <c r="J587" s="1" t="n">
        <f aca="false">SQRT(G587^2+H587^2+I587^2)</f>
        <v>100.582326729295</v>
      </c>
      <c r="K587" s="1" t="n">
        <f aca="false">IF(D587&gt;=hwind,SQRT((G587-vxw)^2+(H587-vyw)^2+I587^2),J587)</f>
        <v>100.582326729295</v>
      </c>
      <c r="L587" s="1" t="n">
        <f aca="false">J587/1.467</f>
        <v>68.5632765707535</v>
      </c>
      <c r="M587" s="70" t="n">
        <f aca="false">cd0+cdspin*(spin/1000)*EXP(-A587/(tau*146.7/K587))</f>
        <v>0.354626166516314</v>
      </c>
      <c r="N587" s="71" t="n">
        <f aca="false">(romega/K587)*EXP(-A587/(tau*146.7/K587))</f>
        <v>0.232267956002334</v>
      </c>
      <c r="O587" s="71" t="n">
        <f aca="false">cl2_*N587/(cl0+cl1_*N587)</f>
        <v>0.231260087096505</v>
      </c>
      <c r="P587" s="71" t="n">
        <f aca="false">IF(D587&gt;=hwind,vxw,0)</f>
        <v>0</v>
      </c>
      <c r="Q587" s="71" t="n">
        <f aca="false">IF(D587&gt;=hwind,vyw,0)</f>
        <v>0</v>
      </c>
      <c r="R587" s="70" t="n">
        <f aca="false">-const*$M587*$K587*(G587-P587)</f>
        <v>-1.49090387140359</v>
      </c>
      <c r="S587" s="70" t="n">
        <f aca="false">-const*$M587*$K587*(H587-Q587)</f>
        <v>-11.3245544213175</v>
      </c>
      <c r="T587" s="70" t="n">
        <f aca="false">-const*$M587*$K587*I587</f>
        <v>15.5392860129994</v>
      </c>
      <c r="U587" s="72" t="n">
        <f aca="false">omega*EXP(-A587/tau)*30/PI()</f>
        <v>1843.040276675</v>
      </c>
      <c r="V587" s="70" t="n">
        <f aca="false">const*($O587/omega)*K587*(wy*I587-wz*(H587-Q587))</f>
        <v>1.5993087722832</v>
      </c>
      <c r="W587" s="70" t="n">
        <f aca="false">const*($O587/omega)*K587*(wz*(G587-P587)-wx*I587)</f>
        <v>8.57504859273544</v>
      </c>
      <c r="X587" s="70" t="n">
        <f aca="false">const*($O587/omega)*K587*(wx*(H587-Q587)-wy*(G587-P587))</f>
        <v>6.40267641710246</v>
      </c>
      <c r="Y587" s="70" t="n">
        <f aca="false">R587+V587</f>
        <v>0.108404900879608</v>
      </c>
      <c r="Z587" s="70" t="n">
        <f aca="false">S587+W587</f>
        <v>-2.74950582858207</v>
      </c>
      <c r="AA587" s="70" t="n">
        <f aca="false">T587+X587-32.174</f>
        <v>-10.2320375698981</v>
      </c>
      <c r="AB587" s="0" t="n">
        <f aca="false">IF(($D587-height)*($D588-height)&lt;0,1,0)</f>
        <v>0</v>
      </c>
    </row>
    <row r="588" customFormat="false" ht="12.75" hidden="false" customHeight="false" outlineLevel="0" collapsed="false">
      <c r="A588" s="0" t="n">
        <f aca="false">A587+dt</f>
        <v>5.55999999999993</v>
      </c>
      <c r="B588" s="70" t="n">
        <f aca="false">B587+G587*dt+0.5*Y587*dt*dt</f>
        <v>27.1320049653736</v>
      </c>
      <c r="C588" s="70" t="n">
        <f aca="false">C587+H587*dt+0.5*Z587*dt*dt</f>
        <v>404.398034313642</v>
      </c>
      <c r="D588" s="70" t="n">
        <f aca="false">D587+I587*dt+0.5*AA587*dt*dt</f>
        <v>-192.599832525095</v>
      </c>
      <c r="E588" s="1" t="n">
        <f aca="false">SQRT(B588^2+C588^2)</f>
        <v>405.30718702014</v>
      </c>
      <c r="F588" s="1" t="n">
        <f aca="false">ATAN2(C588,B588)*180/PI()</f>
        <v>3.83835474666127</v>
      </c>
      <c r="G588" s="69" t="n">
        <f aca="false">G587+Y587*dt</f>
        <v>7.77672499495664</v>
      </c>
      <c r="H588" s="69" t="n">
        <f aca="false">H587+Z587*dt</f>
        <v>59.0344409538009</v>
      </c>
      <c r="I588" s="69" t="n">
        <f aca="false">I587+AA587*dt</f>
        <v>-81.1457135219796</v>
      </c>
      <c r="J588" s="1" t="n">
        <f aca="false">SQRT(G588^2+H588^2+I588^2)</f>
        <v>100.648743128596</v>
      </c>
      <c r="K588" s="1" t="n">
        <f aca="false">IF(D588&gt;=hwind,SQRT((G588-vxw)^2+(H588-vyw)^2+I588^2),J588)</f>
        <v>100.648743128596</v>
      </c>
      <c r="L588" s="1" t="n">
        <f aca="false">J588/1.467</f>
        <v>68.6085501899089</v>
      </c>
      <c r="M588" s="70" t="n">
        <f aca="false">cd0+cdspin*(spin/1000)*EXP(-A588/(tau*146.7/K588))</f>
        <v>0.35462611606216</v>
      </c>
      <c r="N588" s="71" t="n">
        <f aca="false">(romega/K588)*EXP(-A588/(tau*146.7/K588))</f>
        <v>0.232114468742239</v>
      </c>
      <c r="O588" s="71" t="n">
        <f aca="false">cl2_*N588/(cl0+cl1_*N588)</f>
        <v>0.231180858144549</v>
      </c>
      <c r="P588" s="71" t="n">
        <f aca="false">IF(D588&gt;=hwind,vxw,0)</f>
        <v>0</v>
      </c>
      <c r="Q588" s="71" t="n">
        <f aca="false">IF(D588&gt;=hwind,vyw,0)</f>
        <v>0</v>
      </c>
      <c r="R588" s="70" t="n">
        <f aca="false">-const*$M588*$K588*(G588-P588)</f>
        <v>-1.49209612409597</v>
      </c>
      <c r="S588" s="70" t="n">
        <f aca="false">-const*$M588*$K588*(H588-Q588)</f>
        <v>-11.3267552334002</v>
      </c>
      <c r="T588" s="70" t="n">
        <f aca="false">-const*$M588*$K588*I588</f>
        <v>15.5691765764726</v>
      </c>
      <c r="U588" s="72" t="n">
        <f aca="false">omega*EXP(-A588/tau)*30/PI()</f>
        <v>1843.03843363564</v>
      </c>
      <c r="V588" s="70" t="n">
        <f aca="false">const*($O588/omega)*K588*(wy*I588-wz*(H588-Q588))</f>
        <v>1.59631347506671</v>
      </c>
      <c r="W588" s="70" t="n">
        <f aca="false">const*($O588/omega)*K588*(wz*(G588-P588)-wx*I588)</f>
        <v>8.58907346363165</v>
      </c>
      <c r="X588" s="70" t="n">
        <f aca="false">const*($O588/omega)*K588*(wx*(H588-Q588)-wy*(G588-P588))</f>
        <v>6.40163501670675</v>
      </c>
      <c r="Y588" s="70" t="n">
        <f aca="false">R588+V588</f>
        <v>0.104217350970738</v>
      </c>
      <c r="Z588" s="70" t="n">
        <f aca="false">S588+W588</f>
        <v>-2.73768176976852</v>
      </c>
      <c r="AA588" s="70" t="n">
        <f aca="false">T588+X588-32.174</f>
        <v>-10.2031884068206</v>
      </c>
      <c r="AB588" s="0" t="n">
        <f aca="false">IF(($D588-height)*($D589-height)&lt;0,1,0)</f>
        <v>0</v>
      </c>
    </row>
    <row r="589" customFormat="false" ht="12.75" hidden="false" customHeight="false" outlineLevel="0" collapsed="false">
      <c r="A589" s="0" t="n">
        <f aca="false">A588+dt</f>
        <v>5.56999999999993</v>
      </c>
      <c r="B589" s="70" t="n">
        <f aca="false">B588+G588*dt+0.5*Y588*dt*dt</f>
        <v>27.2097774261907</v>
      </c>
      <c r="C589" s="70" t="n">
        <f aca="false">C588+H588*dt+0.5*Z588*dt*dt</f>
        <v>404.988241839092</v>
      </c>
      <c r="D589" s="70" t="n">
        <f aca="false">D588+I588*dt+0.5*AA588*dt*dt</f>
        <v>-193.411799819736</v>
      </c>
      <c r="E589" s="1" t="n">
        <f aca="false">SQRT(B589^2+C589^2)</f>
        <v>405.901278657141</v>
      </c>
      <c r="F589" s="1" t="n">
        <f aca="false">ATAN2(C589,B589)*180/PI()</f>
        <v>3.84373119343993</v>
      </c>
      <c r="G589" s="69" t="n">
        <f aca="false">G588+Y588*dt</f>
        <v>7.77776716846635</v>
      </c>
      <c r="H589" s="69" t="n">
        <f aca="false">H588+Z588*dt</f>
        <v>59.0070641361032</v>
      </c>
      <c r="I589" s="69" t="n">
        <f aca="false">I588+AA588*dt</f>
        <v>-81.2477454060478</v>
      </c>
      <c r="J589" s="1" t="n">
        <f aca="false">SQRT(G589^2+H589^2+I589^2)</f>
        <v>100.715060510606</v>
      </c>
      <c r="K589" s="1" t="n">
        <f aca="false">IF(D589&gt;=hwind,SQRT((G589-vxw)^2+(H589-vyw)^2+I589^2),J589)</f>
        <v>100.715060510606</v>
      </c>
      <c r="L589" s="1" t="n">
        <f aca="false">J589/1.467</f>
        <v>68.6537563126149</v>
      </c>
      <c r="M589" s="70" t="n">
        <f aca="false">cd0+cdspin*(spin/1000)*EXP(-A589/(tau*146.7/K589))</f>
        <v>0.354626065579552</v>
      </c>
      <c r="N589" s="71" t="n">
        <f aca="false">(romega/K589)*EXP(-A589/(tau*146.7/K589))</f>
        <v>0.231961411844198</v>
      </c>
      <c r="O589" s="71" t="n">
        <f aca="false">cl2_*N589/(cl0+cl1_*N589)</f>
        <v>0.231101801079961</v>
      </c>
      <c r="P589" s="71" t="n">
        <f aca="false">IF(D589&gt;=hwind,vxw,0)</f>
        <v>0</v>
      </c>
      <c r="Q589" s="71" t="n">
        <f aca="false">IF(D589&gt;=hwind,vyw,0)</f>
        <v>0</v>
      </c>
      <c r="R589" s="70" t="n">
        <f aca="false">-const*$M589*$K589*(G589-P589)</f>
        <v>-1.49327914290182</v>
      </c>
      <c r="S589" s="70" t="n">
        <f aca="false">-const*$M589*$K589*(H589-Q589)</f>
        <v>-11.3289606451009</v>
      </c>
      <c r="T589" s="70" t="n">
        <f aca="false">-const*$M589*$K589*I589</f>
        <v>15.5990223151115</v>
      </c>
      <c r="U589" s="72" t="n">
        <f aca="false">omega*EXP(-A589/tau)*30/PI()</f>
        <v>1843.03659059813</v>
      </c>
      <c r="V589" s="70" t="n">
        <f aca="false">const*($O589/omega)*K589*(wy*I589-wz*(H589-Q589))</f>
        <v>1.59332693640894</v>
      </c>
      <c r="W589" s="70" t="n">
        <f aca="false">const*($O589/omega)*K589*(wz*(G589-P589)-wx*I589)</f>
        <v>8.60306978418103</v>
      </c>
      <c r="X589" s="70" t="n">
        <f aca="false">const*($O589/omega)*K589*(wx*(H589-Q589)-wy*(G589-P589))</f>
        <v>6.40060119647907</v>
      </c>
      <c r="Y589" s="70" t="n">
        <f aca="false">R589+V589</f>
        <v>0.100047793507122</v>
      </c>
      <c r="Z589" s="70" t="n">
        <f aca="false">S589+W589</f>
        <v>-2.72589086091985</v>
      </c>
      <c r="AA589" s="70" t="n">
        <f aca="false">T589+X589-32.174</f>
        <v>-10.1743764884094</v>
      </c>
      <c r="AB589" s="0" t="n">
        <f aca="false">IF(($D589-height)*($D590-height)&lt;0,1,0)</f>
        <v>0</v>
      </c>
    </row>
    <row r="590" customFormat="false" ht="12.75" hidden="false" customHeight="false" outlineLevel="0" collapsed="false">
      <c r="A590" s="0" t="n">
        <f aca="false">A589+dt</f>
        <v>5.57999999999993</v>
      </c>
      <c r="B590" s="70" t="n">
        <f aca="false">B589+G589*dt+0.5*Y589*dt*dt</f>
        <v>27.287560100265</v>
      </c>
      <c r="C590" s="70" t="n">
        <f aca="false">C589+H589*dt+0.5*Z589*dt*dt</f>
        <v>405.57817618591</v>
      </c>
      <c r="D590" s="70" t="n">
        <f aca="false">D589+I589*dt+0.5*AA589*dt*dt</f>
        <v>-194.22478599262</v>
      </c>
      <c r="E590" s="1" t="n">
        <f aca="false">SQRT(B590^2+C590^2)</f>
        <v>406.495101980964</v>
      </c>
      <c r="F590" s="1" t="n">
        <f aca="false">ATAN2(C590,B590)*180/PI()</f>
        <v>3.84909594594842</v>
      </c>
      <c r="G590" s="69" t="n">
        <f aca="false">G589+Y589*dt</f>
        <v>7.77876764640142</v>
      </c>
      <c r="H590" s="69" t="n">
        <f aca="false">H589+Z589*dt</f>
        <v>58.9798052274941</v>
      </c>
      <c r="I590" s="69" t="n">
        <f aca="false">I589+AA589*dt</f>
        <v>-81.3494891709319</v>
      </c>
      <c r="J590" s="1" t="n">
        <f aca="false">SQRT(G590^2+H590^2+I590^2)</f>
        <v>100.781278217442</v>
      </c>
      <c r="K590" s="1" t="n">
        <f aca="false">IF(D590&gt;=hwind,SQRT((G590-vxw)^2+(H590-vyw)^2+I590^2),J590)</f>
        <v>100.781278217442</v>
      </c>
      <c r="L590" s="1" t="n">
        <f aca="false">J590/1.467</f>
        <v>68.698894490417</v>
      </c>
      <c r="M590" s="70" t="n">
        <f aca="false">cd0+cdspin*(spin/1000)*EXP(-A590/(tau*146.7/K590))</f>
        <v>0.354626015068733</v>
      </c>
      <c r="N590" s="71" t="n">
        <f aca="false">(romega/K590)*EXP(-A590/(tau*146.7/K590))</f>
        <v>0.231808785521758</v>
      </c>
      <c r="O590" s="71" t="n">
        <f aca="false">cl2_*N590/(cl0+cl1_*N590)</f>
        <v>0.231022916388887</v>
      </c>
      <c r="P590" s="71" t="n">
        <f aca="false">IF(D590&gt;=hwind,vxw,0)</f>
        <v>0</v>
      </c>
      <c r="Q590" s="71" t="n">
        <f aca="false">IF(D590&gt;=hwind,vyw,0)</f>
        <v>0</v>
      </c>
      <c r="R590" s="70" t="n">
        <f aca="false">-const*$M590*$K590*(G590-P590)</f>
        <v>-1.4944529361653</v>
      </c>
      <c r="S590" s="70" t="n">
        <f aca="false">-const*$M590*$K590*(H590-Q590)</f>
        <v>-11.3311705791164</v>
      </c>
      <c r="T590" s="70" t="n">
        <f aca="false">-const*$M590*$K590*I590</f>
        <v>15.628823031279</v>
      </c>
      <c r="U590" s="72" t="n">
        <f aca="false">omega*EXP(-A590/tau)*30/PI()</f>
        <v>1843.03474756246</v>
      </c>
      <c r="V590" s="70" t="n">
        <f aca="false">const*($O590/omega)*K590*(wy*I590-wz*(H590-Q590))</f>
        <v>1.59034914664737</v>
      </c>
      <c r="W590" s="70" t="n">
        <f aca="false">const*($O590/omega)*K590*(wz*(G590-P590)-wx*I590)</f>
        <v>8.61703751757756</v>
      </c>
      <c r="X590" s="70" t="n">
        <f aca="false">const*($O590/omega)*K590*(wx*(H590-Q590)-wy*(G590-P590))</f>
        <v>6.39957492319668</v>
      </c>
      <c r="Y590" s="70" t="n">
        <f aca="false">R590+V590</f>
        <v>0.0958962104820684</v>
      </c>
      <c r="Z590" s="70" t="n">
        <f aca="false">S590+W590</f>
        <v>-2.71413306153884</v>
      </c>
      <c r="AA590" s="70" t="n">
        <f aca="false">T590+X590-32.174</f>
        <v>-10.1456020455243</v>
      </c>
      <c r="AB590" s="0" t="n">
        <f aca="false">IF(($D590-height)*($D591-height)&lt;0,1,0)</f>
        <v>0</v>
      </c>
    </row>
    <row r="591" customFormat="false" ht="12.75" hidden="false" customHeight="false" outlineLevel="0" collapsed="false">
      <c r="A591" s="0" t="n">
        <f aca="false">A590+dt</f>
        <v>5.58999999999993</v>
      </c>
      <c r="B591" s="70" t="n">
        <f aca="false">B590+G590*dt+0.5*Y590*dt*dt</f>
        <v>27.3653525715395</v>
      </c>
      <c r="C591" s="70" t="n">
        <f aca="false">C590+H590*dt+0.5*Z590*dt*dt</f>
        <v>406.167838531532</v>
      </c>
      <c r="D591" s="70" t="n">
        <f aca="false">D590+I590*dt+0.5*AA590*dt*dt</f>
        <v>-195.038788164432</v>
      </c>
      <c r="E591" s="1" t="n">
        <f aca="false">SQRT(B591^2+C591^2)</f>
        <v>407.088658130807</v>
      </c>
      <c r="F591" s="1" t="n">
        <f aca="false">ATAN2(C591,B591)*180/PI()</f>
        <v>3.85444899645164</v>
      </c>
      <c r="G591" s="69" t="n">
        <f aca="false">G590+Y590*dt</f>
        <v>7.77972660850624</v>
      </c>
      <c r="H591" s="69" t="n">
        <f aca="false">H590+Z590*dt</f>
        <v>58.9526638968787</v>
      </c>
      <c r="I591" s="69" t="n">
        <f aca="false">I590+AA590*dt</f>
        <v>-81.4509451913871</v>
      </c>
      <c r="J591" s="1" t="n">
        <f aca="false">SQRT(G591^2+H591^2+I591^2)</f>
        <v>100.847395599548</v>
      </c>
      <c r="K591" s="1" t="n">
        <f aca="false">IF(D591&gt;=hwind,SQRT((G591-vxw)^2+(H591-vyw)^2+I591^2),J591)</f>
        <v>100.847395599548</v>
      </c>
      <c r="L591" s="1" t="n">
        <f aca="false">J591/1.467</f>
        <v>68.7439642805373</v>
      </c>
      <c r="M591" s="70" t="n">
        <f aca="false">cd0+cdspin*(spin/1000)*EXP(-A591/(tau*146.7/K591))</f>
        <v>0.354625964529947</v>
      </c>
      <c r="N591" s="71" t="n">
        <f aca="false">(romega/K591)*EXP(-A591/(tau*146.7/K591))</f>
        <v>0.231656589967336</v>
      </c>
      <c r="O591" s="71" t="n">
        <f aca="false">cl2_*N591/(cl0+cl1_*N591)</f>
        <v>0.230944204546378</v>
      </c>
      <c r="P591" s="71" t="n">
        <f aca="false">IF(D591&gt;=hwind,vxw,0)</f>
        <v>0</v>
      </c>
      <c r="Q591" s="71" t="n">
        <f aca="false">IF(D591&gt;=hwind,vyw,0)</f>
        <v>0</v>
      </c>
      <c r="R591" s="70" t="n">
        <f aca="false">-const*$M591*$K591*(G591-P591)</f>
        <v>-1.49561751245283</v>
      </c>
      <c r="S591" s="70" t="n">
        <f aca="false">-const*$M591*$K591*(H591-Q591)</f>
        <v>-11.3333849589923</v>
      </c>
      <c r="T591" s="70" t="n">
        <f aca="false">-const*$M591*$K591*I591</f>
        <v>15.6585785290807</v>
      </c>
      <c r="U591" s="72" t="n">
        <f aca="false">omega*EXP(-A591/tau)*30/PI()</f>
        <v>1843.03290452863</v>
      </c>
      <c r="V591" s="70" t="n">
        <f aca="false">const*($O591/omega)*K591*(wy*I591-wz*(H591-Q591))</f>
        <v>1.58738009611163</v>
      </c>
      <c r="W591" s="70" t="n">
        <f aca="false">const*($O591/omega)*K591*(wz*(G591-P591)-wx*I591)</f>
        <v>8.63097662774216</v>
      </c>
      <c r="X591" s="70" t="n">
        <f aca="false">const*($O591/omega)*K591*(wx*(H591-Q591)-wy*(G591-P591))</f>
        <v>6.39855616388527</v>
      </c>
      <c r="Y591" s="70" t="n">
        <f aca="false">R591+V591</f>
        <v>0.091762583658803</v>
      </c>
      <c r="Z591" s="70" t="n">
        <f aca="false">S591+W591</f>
        <v>-2.70240833125019</v>
      </c>
      <c r="AA591" s="70" t="n">
        <f aca="false">T591+X591-32.174</f>
        <v>-10.116865307034</v>
      </c>
      <c r="AB591" s="0" t="n">
        <f aca="false">IF(($D591-height)*($D592-height)&lt;0,1,0)</f>
        <v>0</v>
      </c>
    </row>
    <row r="592" customFormat="false" ht="12.75" hidden="false" customHeight="false" outlineLevel="0" collapsed="false">
      <c r="A592" s="0" t="n">
        <f aca="false">A591+dt</f>
        <v>5.59999999999993</v>
      </c>
      <c r="B592" s="70" t="n">
        <f aca="false">B591+G591*dt+0.5*Y591*dt*dt</f>
        <v>27.4431544257538</v>
      </c>
      <c r="C592" s="70" t="n">
        <f aca="false">C591+H591*dt+0.5*Z591*dt*dt</f>
        <v>406.757230050084</v>
      </c>
      <c r="D592" s="70" t="n">
        <f aca="false">D591+I591*dt+0.5*AA591*dt*dt</f>
        <v>-195.853803459611</v>
      </c>
      <c r="E592" s="1" t="n">
        <f aca="false">SQRT(B592^2+C592^2)</f>
        <v>407.681948242564</v>
      </c>
      <c r="F592" s="1" t="n">
        <f aca="false">ATAN2(C592,B592)*180/PI()</f>
        <v>3.85979033743651</v>
      </c>
      <c r="G592" s="69" t="n">
        <f aca="false">G591+Y591*dt</f>
        <v>7.78064423434283</v>
      </c>
      <c r="H592" s="69" t="n">
        <f aca="false">H591+Z591*dt</f>
        <v>58.9256398135662</v>
      </c>
      <c r="I592" s="69" t="n">
        <f aca="false">I591+AA591*dt</f>
        <v>-81.5521138444575</v>
      </c>
      <c r="J592" s="1" t="n">
        <f aca="false">SQRT(G592^2+H592^2+I592^2)</f>
        <v>100.913412015643</v>
      </c>
      <c r="K592" s="1" t="n">
        <f aca="false">IF(D592&gt;=hwind,SQRT((G592-vxw)^2+(H592-vyw)^2+I592^2),J592)</f>
        <v>100.913412015643</v>
      </c>
      <c r="L592" s="1" t="n">
        <f aca="false">J592/1.467</f>
        <v>68.788965245837</v>
      </c>
      <c r="M592" s="70" t="n">
        <f aca="false">cd0+cdspin*(spin/1000)*EXP(-A592/(tau*146.7/K592))</f>
        <v>0.354625913963435</v>
      </c>
      <c r="N592" s="71" t="n">
        <f aca="false">(romega/K592)*EXP(-A592/(tau*146.7/K592))</f>
        <v>0.231504825352511</v>
      </c>
      <c r="O592" s="71" t="n">
        <f aca="false">cl2_*N592/(cl0+cl1_*N592)</f>
        <v>0.230865666016495</v>
      </c>
      <c r="P592" s="71" t="n">
        <f aca="false">IF(D592&gt;=hwind,vxw,0)</f>
        <v>0</v>
      </c>
      <c r="Q592" s="71" t="n">
        <f aca="false">IF(D592&gt;=hwind,vyw,0)</f>
        <v>0</v>
      </c>
      <c r="R592" s="70" t="n">
        <f aca="false">-const*$M592*$K592*(G592-P592)</f>
        <v>-1.49677288055187</v>
      </c>
      <c r="S592" s="70" t="n">
        <f aca="false">-const*$M592*$K592*(H592-Q592)</f>
        <v>-11.335603709114</v>
      </c>
      <c r="T592" s="70" t="n">
        <f aca="false">-const*$M592*$K592*I592</f>
        <v>15.6882886143646</v>
      </c>
      <c r="U592" s="72" t="n">
        <f aca="false">omega*EXP(-A592/tau)*30/PI()</f>
        <v>1843.03106149665</v>
      </c>
      <c r="V592" s="70" t="n">
        <f aca="false">const*($O592/omega)*K592*(wy*I592-wz*(H592-Q592))</f>
        <v>1.58441977512222</v>
      </c>
      <c r="W592" s="70" t="n">
        <f aca="false">const*($O592/omega)*K592*(wz*(G592-P592)-wx*I592)</f>
        <v>8.64488707932003</v>
      </c>
      <c r="X592" s="70" t="n">
        <f aca="false">const*($O592/omega)*K592*(wx*(H592-Q592)-wy*(G592-P592))</f>
        <v>6.39754488581544</v>
      </c>
      <c r="Y592" s="70" t="n">
        <f aca="false">R592+V592</f>
        <v>0.0876468945703543</v>
      </c>
      <c r="Z592" s="70" t="n">
        <f aca="false">S592+W592</f>
        <v>-2.69071662979398</v>
      </c>
      <c r="AA592" s="70" t="n">
        <f aca="false">T592+X592-32.174</f>
        <v>-10.0881664998199</v>
      </c>
      <c r="AB592" s="0" t="n">
        <f aca="false">IF(($D592-height)*($D593-height)&lt;0,1,0)</f>
        <v>0</v>
      </c>
    </row>
    <row r="593" customFormat="false" ht="12.75" hidden="false" customHeight="false" outlineLevel="0" collapsed="false">
      <c r="A593" s="0" t="n">
        <f aca="false">A592+dt</f>
        <v>5.60999999999993</v>
      </c>
      <c r="B593" s="70" t="n">
        <f aca="false">B592+G592*dt+0.5*Y592*dt*dt</f>
        <v>27.5209652504419</v>
      </c>
      <c r="C593" s="70" t="n">
        <f aca="false">C592+H592*dt+0.5*Z592*dt*dt</f>
        <v>407.346351912388</v>
      </c>
      <c r="D593" s="70" t="n">
        <f aca="false">D592+I592*dt+0.5*AA592*dt*dt</f>
        <v>-196.669829006381</v>
      </c>
      <c r="E593" s="1" t="n">
        <f aca="false">SQRT(B593^2+C593^2)</f>
        <v>408.274973448835</v>
      </c>
      <c r="F593" s="1" t="n">
        <f aca="false">ATAN2(C593,B593)*180/PI()</f>
        <v>3.86511996161055</v>
      </c>
      <c r="G593" s="69" t="n">
        <f aca="false">G592+Y592*dt</f>
        <v>7.78152070328853</v>
      </c>
      <c r="H593" s="69" t="n">
        <f aca="false">H592+Z592*dt</f>
        <v>58.8987326472682</v>
      </c>
      <c r="I593" s="69" t="n">
        <f aca="false">I592+AA592*dt</f>
        <v>-81.6529955094557</v>
      </c>
      <c r="J593" s="1" t="n">
        <f aca="false">SQRT(G593^2+H593^2+I593^2)</f>
        <v>100.979326832661</v>
      </c>
      <c r="K593" s="1" t="n">
        <f aca="false">IF(D593&gt;=hwind,SQRT((G593-vxw)^2+(H593-vyw)^2+I593^2),J593)</f>
        <v>100.979326832661</v>
      </c>
      <c r="L593" s="1" t="n">
        <f aca="false">J593/1.467</f>
        <v>68.8338969547788</v>
      </c>
      <c r="M593" s="70" t="n">
        <f aca="false">cd0+cdspin*(spin/1000)*EXP(-A593/(tau*146.7/K593))</f>
        <v>0.354625863369439</v>
      </c>
      <c r="N593" s="71" t="n">
        <f aca="false">(romega/K593)*EXP(-A593/(tau*146.7/K593))</f>
        <v>0.231353491828306</v>
      </c>
      <c r="O593" s="71" t="n">
        <f aca="false">cl2_*N593/(cl0+cl1_*N593)</f>
        <v>0.230787301252417</v>
      </c>
      <c r="P593" s="71" t="n">
        <f aca="false">IF(D593&gt;=hwind,vxw,0)</f>
        <v>0</v>
      </c>
      <c r="Q593" s="71" t="n">
        <f aca="false">IF(D593&gt;=hwind,vyw,0)</f>
        <v>0</v>
      </c>
      <c r="R593" s="70" t="n">
        <f aca="false">-const*$M593*$K593*(G593-P593)</f>
        <v>-1.49791904946987</v>
      </c>
      <c r="S593" s="70" t="n">
        <f aca="false">-const*$M593*$K593*(H593-Q593)</f>
        <v>-11.3378267546973</v>
      </c>
      <c r="T593" s="70" t="n">
        <f aca="false">-const*$M593*$K593*I593</f>
        <v>15.7179530947212</v>
      </c>
      <c r="U593" s="72" t="n">
        <f aca="false">omega*EXP(-A593/tau)*30/PI()</f>
        <v>1843.02921846651</v>
      </c>
      <c r="V593" s="70" t="n">
        <f aca="false">const*($O593/omega)*K593*(wy*I593-wz*(H593-Q593))</f>
        <v>1.58146817398935</v>
      </c>
      <c r="W593" s="70" t="n">
        <f aca="false">const*($O593/omega)*K593*(wz*(G593-P593)-wx*I593)</f>
        <v>8.65876883767808</v>
      </c>
      <c r="X593" s="70" t="n">
        <f aca="false">const*($O593/omega)*K593*(wx*(H593-Q593)-wy*(G593-P593))</f>
        <v>6.39654105649933</v>
      </c>
      <c r="Y593" s="70" t="n">
        <f aca="false">R593+V593</f>
        <v>0.0835491245194793</v>
      </c>
      <c r="Z593" s="70" t="n">
        <f aca="false">S593+W593</f>
        <v>-2.67905791701926</v>
      </c>
      <c r="AA593" s="70" t="n">
        <f aca="false">T593+X593-32.174</f>
        <v>-10.0595058487794</v>
      </c>
      <c r="AB593" s="0" t="n">
        <f aca="false">IF(($D593-height)*($D594-height)&lt;0,1,0)</f>
        <v>0</v>
      </c>
    </row>
    <row r="594" customFormat="false" ht="12.75" hidden="false" customHeight="false" outlineLevel="0" collapsed="false">
      <c r="A594" s="0" t="n">
        <f aca="false">A593+dt</f>
        <v>5.61999999999992</v>
      </c>
      <c r="B594" s="70" t="n">
        <f aca="false">B593+G593*dt+0.5*Y593*dt*dt</f>
        <v>27.5987846349311</v>
      </c>
      <c r="C594" s="70" t="n">
        <f aca="false">C593+H593*dt+0.5*Z593*dt*dt</f>
        <v>407.935205285965</v>
      </c>
      <c r="D594" s="70" t="n">
        <f aca="false">D593+I593*dt+0.5*AA593*dt*dt</f>
        <v>-197.486861936768</v>
      </c>
      <c r="E594" s="1" t="n">
        <f aca="false">SQRT(B594^2+C594^2)</f>
        <v>408.867734878931</v>
      </c>
      <c r="F594" s="1" t="n">
        <f aca="false">ATAN2(C594,B594)*180/PI()</f>
        <v>3.8704378619005</v>
      </c>
      <c r="G594" s="69" t="n">
        <f aca="false">G593+Y593*dt</f>
        <v>7.78235619453373</v>
      </c>
      <c r="H594" s="69" t="n">
        <f aca="false">H593+Z593*dt</f>
        <v>58.871942068098</v>
      </c>
      <c r="I594" s="69" t="n">
        <f aca="false">I593+AA593*dt</f>
        <v>-81.7535905679435</v>
      </c>
      <c r="J594" s="1" t="n">
        <f aca="false">SQRT(G594^2+H594^2+I594^2)</f>
        <v>101.045139425699</v>
      </c>
      <c r="K594" s="1" t="n">
        <f aca="false">IF(D594&gt;=hwind,SQRT((G594-vxw)^2+(H594-vyw)^2+I594^2),J594)</f>
        <v>101.045139425699</v>
      </c>
      <c r="L594" s="1" t="n">
        <f aca="false">J594/1.467</f>
        <v>68.8787589813902</v>
      </c>
      <c r="M594" s="70" t="n">
        <f aca="false">cd0+cdspin*(spin/1000)*EXP(-A594/(tau*146.7/K594))</f>
        <v>0.354625812748199</v>
      </c>
      <c r="N594" s="71" t="n">
        <f aca="false">(romega/K594)*EXP(-A594/(tau*146.7/K594))</f>
        <v>0.231202589525469</v>
      </c>
      <c r="O594" s="71" t="n">
        <f aca="false">cl2_*N594/(cl0+cl1_*N594)</f>
        <v>0.230709110696552</v>
      </c>
      <c r="P594" s="71" t="n">
        <f aca="false">IF(D594&gt;=hwind,vxw,0)</f>
        <v>0</v>
      </c>
      <c r="Q594" s="71" t="n">
        <f aca="false">IF(D594&gt;=hwind,vyw,0)</f>
        <v>0</v>
      </c>
      <c r="R594" s="70" t="n">
        <f aca="false">-const*$M594*$K594*(G594-P594)</f>
        <v>-1.49905602843309</v>
      </c>
      <c r="S594" s="70" t="n">
        <f aca="false">-const*$M594*$K594*(H594-Q594)</f>
        <v>-11.3400540217799</v>
      </c>
      <c r="T594" s="70" t="n">
        <f aca="false">-const*$M594*$K594*I594</f>
        <v>15.7475717794833</v>
      </c>
      <c r="U594" s="72" t="n">
        <f aca="false">omega*EXP(-A594/tau)*30/PI()</f>
        <v>1843.02737543821</v>
      </c>
      <c r="V594" s="70" t="n">
        <f aca="false">const*($O594/omega)*K594*(wy*I594-wz*(H594-Q594))</f>
        <v>1.57852528301171</v>
      </c>
      <c r="W594" s="70" t="n">
        <f aca="false">const*($O594/omega)*K594*(wz*(G594-P594)-wx*I594)</f>
        <v>8.67262186890216</v>
      </c>
      <c r="X594" s="70" t="n">
        <f aca="false">const*($O594/omega)*K594*(wx*(H594-Q594)-wy*(G594-P594))</f>
        <v>6.39554464368714</v>
      </c>
      <c r="Y594" s="70" t="n">
        <f aca="false">R594+V594</f>
        <v>0.07946925457862</v>
      </c>
      <c r="Z594" s="70" t="n">
        <f aca="false">S594+W594</f>
        <v>-2.66743215287777</v>
      </c>
      <c r="AA594" s="70" t="n">
        <f aca="false">T594+X594-32.174</f>
        <v>-10.0308835768295</v>
      </c>
      <c r="AB594" s="0" t="n">
        <f aca="false">IF(($D594-height)*($D595-height)&lt;0,1,0)</f>
        <v>0</v>
      </c>
    </row>
    <row r="595" customFormat="false" ht="12.75" hidden="false" customHeight="false" outlineLevel="0" collapsed="false">
      <c r="A595" s="0" t="n">
        <f aca="false">A594+dt</f>
        <v>5.62999999999992</v>
      </c>
      <c r="B595" s="70" t="n">
        <f aca="false">B594+G594*dt+0.5*Y594*dt*dt</f>
        <v>27.6766121703391</v>
      </c>
      <c r="C595" s="70" t="n">
        <f aca="false">C594+H594*dt+0.5*Z594*dt*dt</f>
        <v>408.523791335038</v>
      </c>
      <c r="D595" s="70" t="n">
        <f aca="false">D594+I594*dt+0.5*AA594*dt*dt</f>
        <v>-198.304899386626</v>
      </c>
      <c r="E595" s="1" t="n">
        <f aca="false">SQRT(B595^2+C595^2)</f>
        <v>409.460233658876</v>
      </c>
      <c r="F595" s="1" t="n">
        <f aca="false">ATAN2(C595,B595)*180/PI()</f>
        <v>3.87574403145089</v>
      </c>
      <c r="G595" s="69" t="n">
        <f aca="false">G594+Y594*dt</f>
        <v>7.78315088707951</v>
      </c>
      <c r="H595" s="69" t="n">
        <f aca="false">H594+Z594*dt</f>
        <v>58.8452677465692</v>
      </c>
      <c r="I595" s="69" t="n">
        <f aca="false">I594+AA594*dt</f>
        <v>-81.8538994037118</v>
      </c>
      <c r="J595" s="1" t="n">
        <f aca="false">SQRT(G595^2+H595^2+I595^2)</f>
        <v>101.110849177966</v>
      </c>
      <c r="K595" s="1" t="n">
        <f aca="false">IF(D595&gt;=hwind,SQRT((G595-vxw)^2+(H595-vyw)^2+I595^2),J595)</f>
        <v>101.110849177966</v>
      </c>
      <c r="L595" s="1" t="n">
        <f aca="false">J595/1.467</f>
        <v>68.9235509052258</v>
      </c>
      <c r="M595" s="70" t="n">
        <f aca="false">cd0+cdspin*(spin/1000)*EXP(-A595/(tau*146.7/K595))</f>
        <v>0.354625762099957</v>
      </c>
      <c r="N595" s="71" t="n">
        <f aca="false">(romega/K595)*EXP(-A595/(tau*146.7/K595))</f>
        <v>0.231052118554757</v>
      </c>
      <c r="O595" s="71" t="n">
        <f aca="false">cl2_*N595/(cl0+cl1_*N595)</f>
        <v>0.230631094780643</v>
      </c>
      <c r="P595" s="71" t="n">
        <f aca="false">IF(D595&gt;=hwind,vxw,0)</f>
        <v>0</v>
      </c>
      <c r="Q595" s="71" t="n">
        <f aca="false">IF(D595&gt;=hwind,vyw,0)</f>
        <v>0</v>
      </c>
      <c r="R595" s="70" t="n">
        <f aca="false">-const*$M595*$K595*(G595-P595)</f>
        <v>-1.50018382688544</v>
      </c>
      <c r="S595" s="70" t="n">
        <f aca="false">-const*$M595*$K595*(H595-Q595)</f>
        <v>-11.3422854372121</v>
      </c>
      <c r="T595" s="70" t="n">
        <f aca="false">-const*$M595*$K595*I595</f>
        <v>15.7771444797254</v>
      </c>
      <c r="U595" s="72" t="n">
        <f aca="false">omega*EXP(-A595/tau)*30/PI()</f>
        <v>1843.02553241176</v>
      </c>
      <c r="V595" s="70" t="n">
        <f aca="false">const*($O595/omega)*K595*(wy*I595-wz*(H595-Q595))</f>
        <v>1.57559109247536</v>
      </c>
      <c r="W595" s="70" t="n">
        <f aca="false">const*($O595/omega)*K595*(wz*(G595-P595)-wx*I595)</f>
        <v>8.6864461397945</v>
      </c>
      <c r="X595" s="70" t="n">
        <f aca="false">const*($O595/omega)*K595*(wx*(H595-Q595)-wy*(G595-P595))</f>
        <v>6.39455561536387</v>
      </c>
      <c r="Y595" s="70" t="n">
        <f aca="false">R595+V595</f>
        <v>0.0754072655899221</v>
      </c>
      <c r="Z595" s="70" t="n">
        <f aca="false">S595+W595</f>
        <v>-2.65583929741764</v>
      </c>
      <c r="AA595" s="70" t="n">
        <f aca="false">T595+X595-32.174</f>
        <v>-10.0022999049107</v>
      </c>
      <c r="AB595" s="0" t="n">
        <f aca="false">IF(($D595-height)*($D596-height)&lt;0,1,0)</f>
        <v>0</v>
      </c>
    </row>
    <row r="596" customFormat="false" ht="12.75" hidden="false" customHeight="false" outlineLevel="0" collapsed="false">
      <c r="A596" s="0" t="n">
        <f aca="false">A595+dt</f>
        <v>5.63999999999992</v>
      </c>
      <c r="B596" s="70" t="n">
        <f aca="false">B595+G595*dt+0.5*Y595*dt*dt</f>
        <v>27.7544474495732</v>
      </c>
      <c r="C596" s="70" t="n">
        <f aca="false">C595+H595*dt+0.5*Z595*dt*dt</f>
        <v>409.112111220539</v>
      </c>
      <c r="D596" s="70" t="n">
        <f aca="false">D595+I595*dt+0.5*AA595*dt*dt</f>
        <v>-199.123938495658</v>
      </c>
      <c r="E596" s="1" t="n">
        <f aca="false">SQRT(B596^2+C596^2)</f>
        <v>410.052470911417</v>
      </c>
      <c r="F596" s="1" t="n">
        <f aca="false">ATAN2(C596,B596)*180/PI()</f>
        <v>3.88103846362266</v>
      </c>
      <c r="G596" s="69" t="n">
        <f aca="false">G595+Y595*dt</f>
        <v>7.78390495973541</v>
      </c>
      <c r="H596" s="69" t="n">
        <f aca="false">H595+Z595*dt</f>
        <v>58.8187093535951</v>
      </c>
      <c r="I596" s="69" t="n">
        <f aca="false">I595+AA595*dt</f>
        <v>-81.9539224027609</v>
      </c>
      <c r="J596" s="1" t="n">
        <f aca="false">SQRT(G596^2+H596^2+I596^2)</f>
        <v>101.176455480723</v>
      </c>
      <c r="K596" s="1" t="n">
        <f aca="false">IF(D596&gt;=hwind,SQRT((G596-vxw)^2+(H596-vyw)^2+I596^2),J596)</f>
        <v>101.176455480723</v>
      </c>
      <c r="L596" s="1" t="n">
        <f aca="false">J596/1.467</f>
        <v>68.968272311331</v>
      </c>
      <c r="M596" s="70" t="n">
        <f aca="false">cd0+cdspin*(spin/1000)*EXP(-A596/(tau*146.7/K596))</f>
        <v>0.354625711424951</v>
      </c>
      <c r="N596" s="71" t="n">
        <f aca="false">(romega/K596)*EXP(-A596/(tau*146.7/K596))</f>
        <v>0.23090207900721</v>
      </c>
      <c r="O596" s="71" t="n">
        <f aca="false">cl2_*N596/(cl0+cl1_*N596)</f>
        <v>0.230553253925872</v>
      </c>
      <c r="P596" s="71" t="n">
        <f aca="false">IF(D596&gt;=hwind,vxw,0)</f>
        <v>0</v>
      </c>
      <c r="Q596" s="71" t="n">
        <f aca="false">IF(D596&gt;=hwind,vyw,0)</f>
        <v>0</v>
      </c>
      <c r="R596" s="70" t="n">
        <f aca="false">-const*$M596*$K596*(G596-P596)</f>
        <v>-1.50130245448731</v>
      </c>
      <c r="S596" s="70" t="n">
        <f aca="false">-const*$M596*$K596*(H596-Q596)</f>
        <v>-11.3445209286483</v>
      </c>
      <c r="T596" s="70" t="n">
        <f aca="false">-const*$M596*$K596*I596</f>
        <v>15.8066710082634</v>
      </c>
      <c r="U596" s="72" t="n">
        <f aca="false">omega*EXP(-A596/tau)*30/PI()</f>
        <v>1843.02368938715</v>
      </c>
      <c r="V596" s="70" t="n">
        <f aca="false">const*($O596/omega)*K596*(wy*I596-wz*(H596-Q596))</f>
        <v>1.57266559265257</v>
      </c>
      <c r="W596" s="70" t="n">
        <f aca="false">const*($O596/omega)*K596*(wz*(G596-P596)-wx*I596)</f>
        <v>8.70024161787088</v>
      </c>
      <c r="X596" s="70" t="n">
        <f aca="false">const*($O596/omega)*K596*(wx*(H596-Q596)-wy*(G596-P596))</f>
        <v>6.39357393974593</v>
      </c>
      <c r="Y596" s="70" t="n">
        <f aca="false">R596+V596</f>
        <v>0.0713631381652602</v>
      </c>
      <c r="Z596" s="70" t="n">
        <f aca="false">S596+W596</f>
        <v>-2.64427931077744</v>
      </c>
      <c r="AA596" s="70" t="n">
        <f aca="false">T596+X596-32.174</f>
        <v>-9.9737550519907</v>
      </c>
      <c r="AB596" s="0" t="n">
        <f aca="false">IF(($D596-height)*($D597-height)&lt;0,1,0)</f>
        <v>0</v>
      </c>
    </row>
    <row r="597" customFormat="false" ht="12.75" hidden="false" customHeight="false" outlineLevel="0" collapsed="false">
      <c r="A597" s="0" t="n">
        <f aca="false">A596+dt</f>
        <v>5.64999999999992</v>
      </c>
      <c r="B597" s="70" t="n">
        <f aca="false">B596+G596*dt+0.5*Y596*dt*dt</f>
        <v>27.8322900673275</v>
      </c>
      <c r="C597" s="70" t="n">
        <f aca="false">C596+H596*dt+0.5*Z596*dt*dt</f>
        <v>409.70016610011</v>
      </c>
      <c r="D597" s="70" t="n">
        <f aca="false">D596+I596*dt+0.5*AA596*dt*dt</f>
        <v>-199.943976407439</v>
      </c>
      <c r="E597" s="1" t="n">
        <f aca="false">SQRT(B597^2+C597^2)</f>
        <v>410.644447756023</v>
      </c>
      <c r="F597" s="1" t="n">
        <f aca="false">ATAN2(C597,B597)*180/PI()</f>
        <v>3.88632115199179</v>
      </c>
      <c r="G597" s="69" t="n">
        <f aca="false">G596+Y596*dt</f>
        <v>7.78461859111707</v>
      </c>
      <c r="H597" s="69" t="n">
        <f aca="false">H596+Z596*dt</f>
        <v>58.7922665604873</v>
      </c>
      <c r="I597" s="69" t="n">
        <f aca="false">I596+AA596*dt</f>
        <v>-82.0536599532808</v>
      </c>
      <c r="J597" s="1" t="n">
        <f aca="false">SQRT(G597^2+H597^2+I597^2)</f>
        <v>101.24195773323</v>
      </c>
      <c r="K597" s="1" t="n">
        <f aca="false">IF(D597&gt;=hwind,SQRT((G597-vxw)^2+(H597-vyw)^2+I597^2),J597)</f>
        <v>101.24195773323</v>
      </c>
      <c r="L597" s="1" t="n">
        <f aca="false">J597/1.467</f>
        <v>69.0129227902047</v>
      </c>
      <c r="M597" s="70" t="n">
        <f aca="false">cd0+cdspin*(spin/1000)*EXP(-A597/(tau*146.7/K597))</f>
        <v>0.354625660723419</v>
      </c>
      <c r="N597" s="71" t="n">
        <f aca="false">(romega/K597)*EXP(-A597/(tau*146.7/K597))</f>
        <v>0.230752470954423</v>
      </c>
      <c r="O597" s="71" t="n">
        <f aca="false">cl2_*N597/(cl0+cl1_*N597)</f>
        <v>0.23047558854297</v>
      </c>
      <c r="P597" s="71" t="n">
        <f aca="false">IF(D597&gt;=hwind,vxw,0)</f>
        <v>0</v>
      </c>
      <c r="Q597" s="71" t="n">
        <f aca="false">IF(D597&gt;=hwind,vyw,0)</f>
        <v>0</v>
      </c>
      <c r="R597" s="70" t="n">
        <f aca="false">-const*$M597*$K597*(G597-P597)</f>
        <v>-1.50241192111437</v>
      </c>
      <c r="S597" s="70" t="n">
        <f aca="false">-const*$M597*$K597*(H597-Q597)</f>
        <v>-11.346760424538</v>
      </c>
      <c r="T597" s="70" t="n">
        <f aca="false">-const*$M597*$K597*I597</f>
        <v>15.8361511796539</v>
      </c>
      <c r="U597" s="72" t="n">
        <f aca="false">omega*EXP(-A597/tau)*30/PI()</f>
        <v>1843.02184636438</v>
      </c>
      <c r="V597" s="70" t="n">
        <f aca="false">const*($O597/omega)*K597*(wy*I597-wz*(H597-Q597))</f>
        <v>1.5697487738007</v>
      </c>
      <c r="W597" s="70" t="n">
        <f aca="false">const*($O597/omega)*K597*(wz*(G597-P597)-wx*I597)</f>
        <v>8.71400827135794</v>
      </c>
      <c r="X597" s="70" t="n">
        <f aca="false">const*($O597/omega)*K597*(wx*(H597-Q597)-wy*(G597-P597))</f>
        <v>6.39259958527794</v>
      </c>
      <c r="Y597" s="70" t="n">
        <f aca="false">R597+V597</f>
        <v>0.0673368526863258</v>
      </c>
      <c r="Z597" s="70" t="n">
        <f aca="false">S597+W597</f>
        <v>-2.63275215318006</v>
      </c>
      <c r="AA597" s="70" t="n">
        <f aca="false">T597+X597-32.174</f>
        <v>-9.94524923506821</v>
      </c>
      <c r="AB597" s="0" t="n">
        <f aca="false">IF(($D597-height)*($D598-height)&lt;0,1,0)</f>
        <v>0</v>
      </c>
    </row>
    <row r="598" customFormat="false" ht="12.75" hidden="false" customHeight="false" outlineLevel="0" collapsed="false">
      <c r="A598" s="0" t="n">
        <f aca="false">A597+dt</f>
        <v>5.65999999999992</v>
      </c>
      <c r="B598" s="70" t="n">
        <f aca="false">B597+G597*dt+0.5*Y597*dt*dt</f>
        <v>27.9101396200813</v>
      </c>
      <c r="C598" s="70" t="n">
        <f aca="false">C597+H597*dt+0.5*Z597*dt*dt</f>
        <v>410.287957128107</v>
      </c>
      <c r="D598" s="70" t="n">
        <f aca="false">D597+I597*dt+0.5*AA597*dt*dt</f>
        <v>-200.765010269433</v>
      </c>
      <c r="E598" s="1" t="n">
        <f aca="false">SQRT(B598^2+C598^2)</f>
        <v>411.236165308899</v>
      </c>
      <c r="F598" s="1" t="n">
        <f aca="false">ATAN2(C598,B598)*180/PI()</f>
        <v>3.89159209034791</v>
      </c>
      <c r="G598" s="69" t="n">
        <f aca="false">G597+Y597*dt</f>
        <v>7.78529195964393</v>
      </c>
      <c r="H598" s="69" t="n">
        <f aca="false">H597+Z597*dt</f>
        <v>58.7659390389555</v>
      </c>
      <c r="I598" s="69" t="n">
        <f aca="false">I597+AA597*dt</f>
        <v>-82.1531124456314</v>
      </c>
      <c r="J598" s="1" t="n">
        <f aca="false">SQRT(G598^2+H598^2+I598^2)</f>
        <v>101.307355342698</v>
      </c>
      <c r="K598" s="1" t="n">
        <f aca="false">IF(D598&gt;=hwind,SQRT((G598-vxw)^2+(H598-vyw)^2+I598^2),J598)</f>
        <v>101.307355342698</v>
      </c>
      <c r="L598" s="1" t="n">
        <f aca="false">J598/1.467</f>
        <v>69.0575019377628</v>
      </c>
      <c r="M598" s="70" t="n">
        <f aca="false">cd0+cdspin*(spin/1000)*EXP(-A598/(tau*146.7/K598))</f>
        <v>0.354625609995599</v>
      </c>
      <c r="N598" s="71" t="n">
        <f aca="false">(romega/K598)*EXP(-A598/(tau*146.7/K598))</f>
        <v>0.230603294448819</v>
      </c>
      <c r="O598" s="71" t="n">
        <f aca="false">cl2_*N598/(cl0+cl1_*N598)</f>
        <v>0.230398099032316</v>
      </c>
      <c r="P598" s="71" t="n">
        <f aca="false">IF(D598&gt;=hwind,vxw,0)</f>
        <v>0</v>
      </c>
      <c r="Q598" s="71" t="n">
        <f aca="false">IF(D598&gt;=hwind,vyw,0)</f>
        <v>0</v>
      </c>
      <c r="R598" s="70" t="n">
        <f aca="false">-const*$M598*$K598*(G598-P598)</f>
        <v>-1.50351223685642</v>
      </c>
      <c r="S598" s="70" t="n">
        <f aca="false">-const*$M598*$K598*(H598-Q598)</f>
        <v>-11.3490038541174</v>
      </c>
      <c r="T598" s="70" t="n">
        <f aca="false">-const*$M598*$K598*I598</f>
        <v>15.8655848101935</v>
      </c>
      <c r="U598" s="72" t="n">
        <f aca="false">omega*EXP(-A598/tau)*30/PI()</f>
        <v>1843.02000334346</v>
      </c>
      <c r="V598" s="70" t="n">
        <f aca="false">const*($O598/omega)*K598*(wy*I598-wz*(H598-Q598))</f>
        <v>1.56684062616116</v>
      </c>
      <c r="W598" s="70" t="n">
        <f aca="false">const*($O598/omega)*K598*(wz*(G598-P598)-wx*I598)</f>
        <v>8.72774606919044</v>
      </c>
      <c r="X598" s="70" t="n">
        <f aca="false">const*($O598/omega)*K598*(wx*(H598-Q598)-wy*(G598-P598))</f>
        <v>6.39163252062944</v>
      </c>
      <c r="Y598" s="70" t="n">
        <f aca="false">R598+V598</f>
        <v>0.0633283893047438</v>
      </c>
      <c r="Z598" s="70" t="n">
        <f aca="false">S598+W598</f>
        <v>-2.62125778492692</v>
      </c>
      <c r="AA598" s="70" t="n">
        <f aca="false">T598+X598-32.174</f>
        <v>-9.91678266917709</v>
      </c>
      <c r="AB598" s="0" t="n">
        <f aca="false">IF(($D598-height)*($D599-height)&lt;0,1,0)</f>
        <v>0</v>
      </c>
    </row>
    <row r="599" customFormat="false" ht="12.75" hidden="false" customHeight="false" outlineLevel="0" collapsed="false">
      <c r="A599" s="0" t="n">
        <f aca="false">A598+dt</f>
        <v>5.66999999999992</v>
      </c>
      <c r="B599" s="70" t="n">
        <f aca="false">B598+G598*dt+0.5*Y598*dt*dt</f>
        <v>27.9879957060972</v>
      </c>
      <c r="C599" s="70" t="n">
        <f aca="false">C598+H598*dt+0.5*Z598*dt*dt</f>
        <v>410.875485455607</v>
      </c>
      <c r="D599" s="70" t="n">
        <f aca="false">D598+I598*dt+0.5*AA598*dt*dt</f>
        <v>-201.587037233023</v>
      </c>
      <c r="E599" s="1" t="n">
        <f aca="false">SQRT(B599^2+C599^2)</f>
        <v>411.82762468298</v>
      </c>
      <c r="F599" s="1" t="n">
        <f aca="false">ATAN2(C599,B599)*180/PI()</f>
        <v>3.89685127269299</v>
      </c>
      <c r="G599" s="69" t="n">
        <f aca="false">G598+Y598*dt</f>
        <v>7.78592524353698</v>
      </c>
      <c r="H599" s="69" t="n">
        <f aca="false">H598+Z598*dt</f>
        <v>58.7397264611062</v>
      </c>
      <c r="I599" s="69" t="n">
        <f aca="false">I598+AA598*dt</f>
        <v>-82.2522802723232</v>
      </c>
      <c r="J599" s="1" t="n">
        <f aca="false">SQRT(G599^2+H599^2+I599^2)</f>
        <v>101.372647724228</v>
      </c>
      <c r="K599" s="1" t="n">
        <f aca="false">IF(D599&gt;=hwind,SQRT((G599-vxw)^2+(H599-vyw)^2+I599^2),J599)</f>
        <v>101.372647724228</v>
      </c>
      <c r="L599" s="1" t="n">
        <f aca="false">J599/1.467</f>
        <v>69.1020093553017</v>
      </c>
      <c r="M599" s="70" t="n">
        <f aca="false">cd0+cdspin*(spin/1000)*EXP(-A599/(tau*146.7/K599))</f>
        <v>0.354625559241729</v>
      </c>
      <c r="N599" s="71" t="n">
        <f aca="false">(romega/K599)*EXP(-A599/(tau*146.7/K599))</f>
        <v>0.230454549523919</v>
      </c>
      <c r="O599" s="71" t="n">
        <f aca="false">cl2_*N599/(cl0+cl1_*N599)</f>
        <v>0.230320785784047</v>
      </c>
      <c r="P599" s="71" t="n">
        <f aca="false">IF(D599&gt;=hwind,vxw,0)</f>
        <v>0</v>
      </c>
      <c r="Q599" s="71" t="n">
        <f aca="false">IF(D599&gt;=hwind,vyw,0)</f>
        <v>0</v>
      </c>
      <c r="R599" s="70" t="n">
        <f aca="false">-const*$M599*$K599*(G599-P599)</f>
        <v>-1.50460341201612</v>
      </c>
      <c r="S599" s="70" t="n">
        <f aca="false">-const*$M599*$K599*(H599-Q599)</f>
        <v>-11.3512511474006</v>
      </c>
      <c r="T599" s="70" t="n">
        <f aca="false">-const*$M599*$K599*I599</f>
        <v>15.894971717918</v>
      </c>
      <c r="U599" s="72" t="n">
        <f aca="false">omega*EXP(-A599/tau)*30/PI()</f>
        <v>1843.01816032437</v>
      </c>
      <c r="V599" s="70" t="n">
        <f aca="false">const*($O599/omega)*K599*(wy*I599-wz*(H599-Q599))</f>
        <v>1.56394113995834</v>
      </c>
      <c r="W599" s="70" t="n">
        <f aca="false">const*($O599/omega)*K599*(wz*(G599-P599)-wx*I599)</f>
        <v>8.74145498100841</v>
      </c>
      <c r="X599" s="70" t="n">
        <f aca="false">const*($O599/omega)*K599*(wx*(H599-Q599)-wy*(G599-P599))</f>
        <v>6.39067271469177</v>
      </c>
      <c r="Y599" s="70" t="n">
        <f aca="false">R599+V599</f>
        <v>0.0593377279422189</v>
      </c>
      <c r="Z599" s="70" t="n">
        <f aca="false">S599+W599</f>
        <v>-2.60979616639216</v>
      </c>
      <c r="AA599" s="70" t="n">
        <f aca="false">T599+X599-32.174</f>
        <v>-9.88835556739025</v>
      </c>
      <c r="AB599" s="0" t="n">
        <f aca="false">IF(($D599-height)*($D600-height)&lt;0,1,0)</f>
        <v>0</v>
      </c>
    </row>
    <row r="600" customFormat="false" ht="12.75" hidden="false" customHeight="false" outlineLevel="0" collapsed="false">
      <c r="A600" s="0" t="n">
        <f aca="false">A599+dt</f>
        <v>5.67999999999992</v>
      </c>
      <c r="B600" s="70" t="n">
        <f aca="false">B599+G599*dt+0.5*Y599*dt*dt</f>
        <v>28.0658579254189</v>
      </c>
      <c r="C600" s="70" t="n">
        <f aca="false">C599+H599*dt+0.5*Z599*dt*dt</f>
        <v>411.46275223041</v>
      </c>
      <c r="D600" s="70" t="n">
        <f aca="false">D599+I599*dt+0.5*AA599*dt*dt</f>
        <v>-202.410054453525</v>
      </c>
      <c r="E600" s="1" t="n">
        <f aca="false">SQRT(B600^2+C600^2)</f>
        <v>412.418826987946</v>
      </c>
      <c r="F600" s="1" t="n">
        <f aca="false">ATAN2(C600,B600)*180/PI()</f>
        <v>3.90209869323991</v>
      </c>
      <c r="G600" s="69" t="n">
        <f aca="false">G599+Y599*dt</f>
        <v>7.7865186208164</v>
      </c>
      <c r="H600" s="69" t="n">
        <f aca="false">H599+Z599*dt</f>
        <v>58.7136284994423</v>
      </c>
      <c r="I600" s="69" t="n">
        <f aca="false">I599+AA599*dt</f>
        <v>-82.3511638279971</v>
      </c>
      <c r="J600" s="1" t="n">
        <f aca="false">SQRT(G600^2+H600^2+I600^2)</f>
        <v>101.43783430076</v>
      </c>
      <c r="K600" s="1" t="n">
        <f aca="false">IF(D600&gt;=hwind,SQRT((G600-vxw)^2+(H600-vyw)^2+I600^2),J600)</f>
        <v>101.43783430076</v>
      </c>
      <c r="L600" s="1" t="n">
        <f aca="false">J600/1.467</f>
        <v>69.1464446494616</v>
      </c>
      <c r="M600" s="70" t="n">
        <f aca="false">cd0+cdspin*(spin/1000)*EXP(-A600/(tau*146.7/K600))</f>
        <v>0.354625508462044</v>
      </c>
      <c r="N600" s="71" t="n">
        <f aca="false">(romega/K600)*EXP(-A600/(tau*146.7/K600))</f>
        <v>0.230306236194604</v>
      </c>
      <c r="O600" s="71" t="n">
        <f aca="false">cl2_*N600/(cl0+cl1_*N600)</f>
        <v>0.230243649178156</v>
      </c>
      <c r="P600" s="71" t="n">
        <f aca="false">IF(D600&gt;=hwind,vxw,0)</f>
        <v>0</v>
      </c>
      <c r="Q600" s="71" t="n">
        <f aca="false">IF(D600&gt;=hwind,vyw,0)</f>
        <v>0</v>
      </c>
      <c r="R600" s="70" t="n">
        <f aca="false">-const*$M600*$K600*(G600-P600)</f>
        <v>-1.50568545710783</v>
      </c>
      <c r="S600" s="70" t="n">
        <f aca="false">-const*$M600*$K600*(H600-Q600)</f>
        <v>-11.3535022351714</v>
      </c>
      <c r="T600" s="70" t="n">
        <f aca="false">-const*$M600*$K600*I600</f>
        <v>15.9243117226013</v>
      </c>
      <c r="U600" s="72" t="n">
        <f aca="false">omega*EXP(-A600/tau)*30/PI()</f>
        <v>1843.01631730713</v>
      </c>
      <c r="V600" s="70" t="n">
        <f aca="false">const*($O600/omega)*K600*(wy*I600-wz*(H600-Q600))</f>
        <v>1.56105030539857</v>
      </c>
      <c r="W600" s="70" t="n">
        <f aca="false">const*($O600/omega)*K600*(wz*(G600-P600)-wx*I600)</f>
        <v>8.75513497715438</v>
      </c>
      <c r="X600" s="70" t="n">
        <f aca="false">const*($O600/omega)*K600*(wx*(H600-Q600)-wy*(G600-P600))</f>
        <v>6.38972013657491</v>
      </c>
      <c r="Y600" s="70" t="n">
        <f aca="false">R600+V600</f>
        <v>0.0553648482907314</v>
      </c>
      <c r="Z600" s="70" t="n">
        <f aca="false">S600+W600</f>
        <v>-2.59836725801697</v>
      </c>
      <c r="AA600" s="70" t="n">
        <f aca="false">T600+X600-32.174</f>
        <v>-9.85996814082378</v>
      </c>
      <c r="AB600" s="0" t="n">
        <f aca="false">IF(($D600-height)*($D601-height)&lt;0,1,0)</f>
        <v>0</v>
      </c>
    </row>
    <row r="601" customFormat="false" ht="12.75" hidden="false" customHeight="false" outlineLevel="0" collapsed="false">
      <c r="A601" s="0" t="n">
        <f aca="false">A600+dt</f>
        <v>5.68999999999992</v>
      </c>
      <c r="B601" s="70" t="n">
        <f aca="false">B600+G600*dt+0.5*Y600*dt*dt</f>
        <v>28.1437258798695</v>
      </c>
      <c r="C601" s="70" t="n">
        <f aca="false">C600+H600*dt+0.5*Z600*dt*dt</f>
        <v>412.049758597042</v>
      </c>
      <c r="D601" s="70" t="n">
        <f aca="false">D600+I600*dt+0.5*AA600*dt*dt</f>
        <v>-203.234059090212</v>
      </c>
      <c r="E601" s="1" t="n">
        <f aca="false">SQRT(B601^2+C601^2)</f>
        <v>413.009773330222</v>
      </c>
      <c r="F601" s="1" t="n">
        <f aca="false">ATAN2(C601,B601)*180/PI()</f>
        <v>3.9073343464112</v>
      </c>
      <c r="G601" s="69" t="n">
        <f aca="false">G600+Y600*dt</f>
        <v>7.78707226929931</v>
      </c>
      <c r="H601" s="69" t="n">
        <f aca="false">H600+Z600*dt</f>
        <v>58.6876448268621</v>
      </c>
      <c r="I601" s="69" t="n">
        <f aca="false">I600+AA600*dt</f>
        <v>-82.4497635094054</v>
      </c>
      <c r="J601" s="1" t="n">
        <f aca="false">SQRT(G601^2+H601^2+I601^2)</f>
        <v>101.502914503023</v>
      </c>
      <c r="K601" s="1" t="n">
        <f aca="false">IF(D601&gt;=hwind,SQRT((G601-vxw)^2+(H601-vyw)^2+I601^2),J601)</f>
        <v>101.502914503023</v>
      </c>
      <c r="L601" s="1" t="n">
        <f aca="false">J601/1.467</f>
        <v>69.1908074321905</v>
      </c>
      <c r="M601" s="70" t="n">
        <f aca="false">cd0+cdspin*(spin/1000)*EXP(-A601/(tau*146.7/K601))</f>
        <v>0.35462545765678</v>
      </c>
      <c r="N601" s="71" t="n">
        <f aca="false">(romega/K601)*EXP(-A601/(tau*146.7/K601))</f>
        <v>0.230158354457381</v>
      </c>
      <c r="O601" s="71" t="n">
        <f aca="false">cl2_*N601/(cl0+cl1_*N601)</f>
        <v>0.2301666895846</v>
      </c>
      <c r="P601" s="71" t="n">
        <f aca="false">IF(D601&gt;=hwind,vxw,0)</f>
        <v>0</v>
      </c>
      <c r="Q601" s="71" t="n">
        <f aca="false">IF(D601&gt;=hwind,vyw,0)</f>
        <v>0</v>
      </c>
      <c r="R601" s="70" t="n">
        <f aca="false">-const*$M601*$K601*(G601-P601)</f>
        <v>-1.50675838285634</v>
      </c>
      <c r="S601" s="70" t="n">
        <f aca="false">-const*$M601*$K601*(H601-Q601)</f>
        <v>-11.3557570489746</v>
      </c>
      <c r="T601" s="70" t="n">
        <f aca="false">-const*$M601*$K601*I601</f>
        <v>15.9536046457545</v>
      </c>
      <c r="U601" s="72" t="n">
        <f aca="false">omega*EXP(-A601/tau)*30/PI()</f>
        <v>1843.01447429174</v>
      </c>
      <c r="V601" s="70" t="n">
        <f aca="false">const*($O601/omega)*K601*(wy*I601-wz*(H601-Q601))</f>
        <v>1.55816811266909</v>
      </c>
      <c r="W601" s="70" t="n">
        <f aca="false">const*($O601/omega)*K601*(wz*(G601-P601)-wx*I601)</f>
        <v>8.76878602867052</v>
      </c>
      <c r="X601" s="70" t="n">
        <f aca="false">const*($O601/omega)*K601*(wx*(H601-Q601)-wy*(G601-P601))</f>
        <v>6.38877475560436</v>
      </c>
      <c r="Y601" s="70" t="n">
        <f aca="false">R601+V601</f>
        <v>0.0514097298127572</v>
      </c>
      <c r="Z601" s="70" t="n">
        <f aca="false">S601+W601</f>
        <v>-2.58697102030404</v>
      </c>
      <c r="AA601" s="70" t="n">
        <f aca="false">T601+X601-32.174</f>
        <v>-9.83162059864119</v>
      </c>
      <c r="AB601" s="0" t="n">
        <f aca="false">IF(($D601-height)*($D602-height)&lt;0,1,0)</f>
        <v>0</v>
      </c>
    </row>
    <row r="602" customFormat="false" ht="12.75" hidden="false" customHeight="false" outlineLevel="0" collapsed="false">
      <c r="A602" s="0" t="n">
        <f aca="false">A601+dt</f>
        <v>5.69999999999992</v>
      </c>
      <c r="B602" s="70" t="n">
        <f aca="false">B601+G601*dt+0.5*Y601*dt*dt</f>
        <v>28.221599173049</v>
      </c>
      <c r="C602" s="70" t="n">
        <f aca="false">C601+H601*dt+0.5*Z601*dt*dt</f>
        <v>412.636505696759</v>
      </c>
      <c r="D602" s="70" t="n">
        <f aca="false">D601+I601*dt+0.5*AA601*dt*dt</f>
        <v>-204.059048306336</v>
      </c>
      <c r="E602" s="1" t="n">
        <f aca="false">SQRT(B602^2+C602^2)</f>
        <v>413.600464812983</v>
      </c>
      <c r="F602" s="1" t="n">
        <f aca="false">ATAN2(C602,B602)*180/PI()</f>
        <v>3.91255822683765</v>
      </c>
      <c r="G602" s="69" t="n">
        <f aca="false">G601+Y601*dt</f>
        <v>7.78758636659743</v>
      </c>
      <c r="H602" s="69" t="n">
        <f aca="false">H601+Z601*dt</f>
        <v>58.6617751166591</v>
      </c>
      <c r="I602" s="69" t="n">
        <f aca="false">I601+AA601*dt</f>
        <v>-82.5480797153918</v>
      </c>
      <c r="J602" s="1" t="n">
        <f aca="false">SQRT(G602^2+H602^2+I602^2)</f>
        <v>101.567887769478</v>
      </c>
      <c r="K602" s="1" t="n">
        <f aca="false">IF(D602&gt;=hwind,SQRT((G602-vxw)^2+(H602-vyw)^2+I602^2),J602)</f>
        <v>101.567887769478</v>
      </c>
      <c r="L602" s="1" t="n">
        <f aca="false">J602/1.467</f>
        <v>69.2350973207079</v>
      </c>
      <c r="M602" s="70" t="n">
        <f aca="false">cd0+cdspin*(spin/1000)*EXP(-A602/(tau*146.7/K602))</f>
        <v>0.354625406826171</v>
      </c>
      <c r="N602" s="71" t="n">
        <f aca="false">(romega/K602)*EXP(-A602/(tau*146.7/K602))</f>
        <v>0.230010904290639</v>
      </c>
      <c r="O602" s="71" t="n">
        <f aca="false">cl2_*N602/(cl0+cl1_*N602)</f>
        <v>0.230089907363396</v>
      </c>
      <c r="P602" s="71" t="n">
        <f aca="false">IF(D602&gt;=hwind,vxw,0)</f>
        <v>0</v>
      </c>
      <c r="Q602" s="71" t="n">
        <f aca="false">IF(D602&gt;=hwind,vyw,0)</f>
        <v>0</v>
      </c>
      <c r="R602" s="70" t="n">
        <f aca="false">-const*$M602*$K602*(G602-P602)</f>
        <v>-1.50782220019562</v>
      </c>
      <c r="S602" s="70" t="n">
        <f aca="false">-const*$M602*$K602*(H602-Q602)</f>
        <v>-11.3580155211079</v>
      </c>
      <c r="T602" s="70" t="n">
        <f aca="false">-const*$M602*$K602*I602</f>
        <v>15.9828503106243</v>
      </c>
      <c r="U602" s="72" t="n">
        <f aca="false">omega*EXP(-A602/tau)*30/PI()</f>
        <v>1843.01263127819</v>
      </c>
      <c r="V602" s="70" t="n">
        <f aca="false">const*($O602/omega)*K602*(wy*I602-wz*(H602-Q602))</f>
        <v>1.55529455193715</v>
      </c>
      <c r="W602" s="70" t="n">
        <f aca="false">const*($O602/omega)*K602*(wz*(G602-P602)-wx*I602)</f>
        <v>8.78240810729581</v>
      </c>
      <c r="X602" s="70" t="n">
        <f aca="false">const*($O602/omega)*K602*(wx*(H602-Q602)-wy*(G602-P602))</f>
        <v>6.38783654131811</v>
      </c>
      <c r="Y602" s="70" t="n">
        <f aca="false">R602+V602</f>
        <v>0.0474723517415259</v>
      </c>
      <c r="Z602" s="70" t="n">
        <f aca="false">S602+W602</f>
        <v>-2.57560741381205</v>
      </c>
      <c r="AA602" s="70" t="n">
        <f aca="false">T602+X602-32.174</f>
        <v>-9.80331314805758</v>
      </c>
      <c r="AB602" s="0" t="n">
        <f aca="false">IF(($D602-height)*($D603-height)&lt;0,1,0)</f>
        <v>0</v>
      </c>
    </row>
    <row r="603" customFormat="false" ht="12.75" hidden="false" customHeight="false" outlineLevel="0" collapsed="false">
      <c r="A603" s="0" t="n">
        <f aca="false">A602+dt</f>
        <v>5.70999999999992</v>
      </c>
      <c r="B603" s="70" t="n">
        <f aca="false">B602+G602*dt+0.5*Y602*dt*dt</f>
        <v>28.2994774103326</v>
      </c>
      <c r="C603" s="70" t="n">
        <f aca="false">C602+H602*dt+0.5*Z602*dt*dt</f>
        <v>413.222994667555</v>
      </c>
      <c r="D603" s="70" t="n">
        <f aca="false">D602+I602*dt+0.5*AA602*dt*dt</f>
        <v>-204.885019269147</v>
      </c>
      <c r="E603" s="1" t="n">
        <f aca="false">SQRT(B603^2+C603^2)</f>
        <v>414.190902536162</v>
      </c>
      <c r="F603" s="1" t="n">
        <f aca="false">ATAN2(C603,B603)*180/PI()</f>
        <v>3.917770329357</v>
      </c>
      <c r="G603" s="69" t="n">
        <f aca="false">G602+Y602*dt</f>
        <v>7.78806109011485</v>
      </c>
      <c r="H603" s="69" t="n">
        <f aca="false">H602+Z602*dt</f>
        <v>58.636019042521</v>
      </c>
      <c r="I603" s="69" t="n">
        <f aca="false">I602+AA602*dt</f>
        <v>-82.6461128468723</v>
      </c>
      <c r="J603" s="1" t="n">
        <f aca="false">SQRT(G603^2+H603^2+I603^2)</f>
        <v>101.632753546267</v>
      </c>
      <c r="K603" s="1" t="n">
        <f aca="false">IF(D603&gt;=hwind,SQRT((G603-vxw)^2+(H603-vyw)^2+I603^2),J603)</f>
        <v>101.632753546267</v>
      </c>
      <c r="L603" s="1" t="n">
        <f aca="false">J603/1.467</f>
        <v>69.2793139374688</v>
      </c>
      <c r="M603" s="70" t="n">
        <f aca="false">cd0+cdspin*(spin/1000)*EXP(-A603/(tau*146.7/K603))</f>
        <v>0.354625355970452</v>
      </c>
      <c r="N603" s="71" t="n">
        <f aca="false">(romega/K603)*EXP(-A603/(tau*146.7/K603))</f>
        <v>0.229863885654912</v>
      </c>
      <c r="O603" s="71" t="n">
        <f aca="false">cl2_*N603/(cl0+cl1_*N603)</f>
        <v>0.230013302864728</v>
      </c>
      <c r="P603" s="71" t="n">
        <f aca="false">IF(D603&gt;=hwind,vxw,0)</f>
        <v>0</v>
      </c>
      <c r="Q603" s="71" t="n">
        <f aca="false">IF(D603&gt;=hwind,vyw,0)</f>
        <v>0</v>
      </c>
      <c r="R603" s="70" t="n">
        <f aca="false">-const*$M603*$K603*(G603-P603)</f>
        <v>-1.50887692026762</v>
      </c>
      <c r="S603" s="70" t="n">
        <f aca="false">-const*$M603*$K603*(H603-Q603)</f>
        <v>-11.3602775846135</v>
      </c>
      <c r="T603" s="70" t="n">
        <f aca="false">-const*$M603*$K603*I603</f>
        <v>16.0120485421924</v>
      </c>
      <c r="U603" s="72" t="n">
        <f aca="false">omega*EXP(-A603/tau)*30/PI()</f>
        <v>1843.01078826648</v>
      </c>
      <c r="V603" s="70" t="n">
        <f aca="false">const*($O603/omega)*K603*(wy*I603-wz*(H603-Q603))</f>
        <v>1.55242961334893</v>
      </c>
      <c r="W603" s="70" t="n">
        <f aca="false">const*($O603/omega)*K603*(wz*(G603-P603)-wx*I603)</f>
        <v>8.79600118546313</v>
      </c>
      <c r="X603" s="70" t="n">
        <f aca="false">const*($O603/omega)*K603*(wx*(H603-Q603)-wy*(G603-P603))</f>
        <v>6.3869054634636</v>
      </c>
      <c r="Y603" s="70" t="n">
        <f aca="false">R603+V603</f>
        <v>0.0435526930813162</v>
      </c>
      <c r="Z603" s="70" t="n">
        <f aca="false">S603+W603</f>
        <v>-2.56427639915037</v>
      </c>
      <c r="AA603" s="70" t="n">
        <f aca="false">T603+X603-32.174</f>
        <v>-9.77504599434403</v>
      </c>
      <c r="AB603" s="0" t="n">
        <f aca="false">IF(($D603-height)*($D604-height)&lt;0,1,0)</f>
        <v>0</v>
      </c>
    </row>
    <row r="604" customFormat="false" ht="12.75" hidden="false" customHeight="false" outlineLevel="0" collapsed="false">
      <c r="A604" s="0" t="n">
        <f aca="false">A603+dt</f>
        <v>5.71999999999992</v>
      </c>
      <c r="B604" s="70" t="n">
        <f aca="false">B603+G603*dt+0.5*Y603*dt*dt</f>
        <v>28.3773601988684</v>
      </c>
      <c r="C604" s="70" t="n">
        <f aca="false">C603+H603*dt+0.5*Z603*dt*dt</f>
        <v>413.80922664416</v>
      </c>
      <c r="D604" s="70" t="n">
        <f aca="false">D603+I603*dt+0.5*AA603*dt*dt</f>
        <v>-205.711969149915</v>
      </c>
      <c r="E604" s="1" t="n">
        <f aca="false">SQRT(B604^2+C604^2)</f>
        <v>414.78108759645</v>
      </c>
      <c r="F604" s="1" t="n">
        <f aca="false">ATAN2(C604,B604)*180/PI()</f>
        <v>3.92297064901265</v>
      </c>
      <c r="G604" s="69" t="n">
        <f aca="false">G603+Y603*dt</f>
        <v>7.78849661704566</v>
      </c>
      <c r="H604" s="69" t="n">
        <f aca="false">H603+Z603*dt</f>
        <v>58.6103762785295</v>
      </c>
      <c r="I604" s="69" t="n">
        <f aca="false">I603+AA603*dt</f>
        <v>-82.7438633068158</v>
      </c>
      <c r="J604" s="1" t="n">
        <f aca="false">SQRT(G604^2+H604^2+I604^2)</f>
        <v>101.697511287158</v>
      </c>
      <c r="K604" s="1" t="n">
        <f aca="false">IF(D604&gt;=hwind,SQRT((G604-vxw)^2+(H604-vyw)^2+I604^2),J604)</f>
        <v>101.697511287158</v>
      </c>
      <c r="L604" s="1" t="n">
        <f aca="false">J604/1.467</f>
        <v>69.3234569101279</v>
      </c>
      <c r="M604" s="70" t="n">
        <f aca="false">cd0+cdspin*(spin/1000)*EXP(-A604/(tau*146.7/K604))</f>
        <v>0.354625305089854</v>
      </c>
      <c r="N604" s="71" t="n">
        <f aca="false">(romega/K604)*EXP(-A604/(tau*146.7/K604))</f>
        <v>0.229717298493128</v>
      </c>
      <c r="O604" s="71" t="n">
        <f aca="false">cl2_*N604/(cl0+cl1_*N604)</f>
        <v>0.229936876429042</v>
      </c>
      <c r="P604" s="71" t="n">
        <f aca="false">IF(D604&gt;=hwind,vxw,0)</f>
        <v>0</v>
      </c>
      <c r="Q604" s="71" t="n">
        <f aca="false">IF(D604&gt;=hwind,vyw,0)</f>
        <v>0</v>
      </c>
      <c r="R604" s="70" t="n">
        <f aca="false">-const*$M604*$K604*(G604-P604)</f>
        <v>-1.50992255442094</v>
      </c>
      <c r="S604" s="70" t="n">
        <f aca="false">-const*$M604*$K604*(H604-Q604)</f>
        <v>-11.3625431732701</v>
      </c>
      <c r="T604" s="70" t="n">
        <f aca="false">-const*$M604*$K604*I604</f>
        <v>16.0411991671732</v>
      </c>
      <c r="U604" s="72" t="n">
        <f aca="false">omega*EXP(-A604/tau)*30/PI()</f>
        <v>1843.00894525661</v>
      </c>
      <c r="V604" s="70" t="n">
        <f aca="false">const*($O604/omega)*K604*(wy*I604-wz*(H604-Q604))</f>
        <v>1.54957328702872</v>
      </c>
      <c r="W604" s="70" t="n">
        <f aca="false">const*($O604/omega)*K604*(wz*(G604-P604)-wx*I604)</f>
        <v>8.80956523629638</v>
      </c>
      <c r="X604" s="70" t="n">
        <f aca="false">const*($O604/omega)*K604*(wx*(H604-Q604)-wy*(G604-P604))</f>
        <v>6.38598149199477</v>
      </c>
      <c r="Y604" s="70" t="n">
        <f aca="false">R604+V604</f>
        <v>0.0396507326077786</v>
      </c>
      <c r="Z604" s="70" t="n">
        <f aca="false">S604+W604</f>
        <v>-2.55297793697375</v>
      </c>
      <c r="AA604" s="70" t="n">
        <f aca="false">T604+X604-32.174</f>
        <v>-9.74681934083199</v>
      </c>
      <c r="AB604" s="0" t="n">
        <f aca="false">IF(($D604-height)*($D605-height)&lt;0,1,0)</f>
        <v>0</v>
      </c>
    </row>
    <row r="605" customFormat="false" ht="12.75" hidden="false" customHeight="false" outlineLevel="0" collapsed="false">
      <c r="A605" s="0" t="n">
        <f aca="false">A604+dt</f>
        <v>5.72999999999992</v>
      </c>
      <c r="B605" s="70" t="n">
        <f aca="false">B604+G604*dt+0.5*Y604*dt*dt</f>
        <v>28.4552471475754</v>
      </c>
      <c r="C605" s="70" t="n">
        <f aca="false">C604+H604*dt+0.5*Z604*dt*dt</f>
        <v>414.395202758049</v>
      </c>
      <c r="D605" s="70" t="n">
        <f aca="false">D604+I604*dt+0.5*AA604*dt*dt</f>
        <v>-206.539895123951</v>
      </c>
      <c r="E605" s="1" t="n">
        <f aca="false">SQRT(B605^2+C605^2)</f>
        <v>415.371021087309</v>
      </c>
      <c r="F605" s="1" t="n">
        <f aca="false">ATAN2(C605,B605)*180/PI()</f>
        <v>3.92815918105232</v>
      </c>
      <c r="G605" s="69" t="n">
        <f aca="false">G604+Y604*dt</f>
        <v>7.78889312437174</v>
      </c>
      <c r="H605" s="69" t="n">
        <f aca="false">H604+Z604*dt</f>
        <v>58.5848464991597</v>
      </c>
      <c r="I605" s="69" t="n">
        <f aca="false">I604+AA604*dt</f>
        <v>-82.8413315002241</v>
      </c>
      <c r="J605" s="1" t="n">
        <f aca="false">SQRT(G605^2+H605^2+I605^2)</f>
        <v>101.762160453496</v>
      </c>
      <c r="K605" s="1" t="n">
        <f aca="false">IF(D605&gt;=hwind,SQRT((G605-vxw)^2+(H605-vyw)^2+I605^2),J605)</f>
        <v>101.762160453496</v>
      </c>
      <c r="L605" s="1" t="n">
        <f aca="false">J605/1.467</f>
        <v>69.3675258715036</v>
      </c>
      <c r="M605" s="70" t="n">
        <f aca="false">cd0+cdspin*(spin/1000)*EXP(-A605/(tau*146.7/K605))</f>
        <v>0.354625254184611</v>
      </c>
      <c r="N605" s="71" t="n">
        <f aca="false">(romega/K605)*EXP(-A605/(tau*146.7/K605))</f>
        <v>0.229571142730866</v>
      </c>
      <c r="O605" s="71" t="n">
        <f aca="false">cl2_*N605/(cl0+cl1_*N605)</f>
        <v>0.22986062838715</v>
      </c>
      <c r="P605" s="71" t="n">
        <f aca="false">IF(D605&gt;=hwind,vxw,0)</f>
        <v>0</v>
      </c>
      <c r="Q605" s="71" t="n">
        <f aca="false">IF(D605&gt;=hwind,vyw,0)</f>
        <v>0</v>
      </c>
      <c r="R605" s="70" t="n">
        <f aca="false">-const*$M605*$K605*(G605-P605)</f>
        <v>-1.51095911420962</v>
      </c>
      <c r="S605" s="70" t="n">
        <f aca="false">-const*$M605*$K605*(H605-Q605)</f>
        <v>-11.3648122215847</v>
      </c>
      <c r="T605" s="70" t="n">
        <f aca="false">-const*$M605*$K605*I605</f>
        <v>16.0703020140131</v>
      </c>
      <c r="U605" s="72" t="n">
        <f aca="false">omega*EXP(-A605/tau)*30/PI()</f>
        <v>1843.00710224859</v>
      </c>
      <c r="V605" s="70" t="n">
        <f aca="false">const*($O605/omega)*K605*(wy*I605-wz*(H605-Q605))</f>
        <v>1.54672556307792</v>
      </c>
      <c r="W605" s="70" t="n">
        <f aca="false">const*($O605/omega)*K605*(wz*(G605-P605)-wx*I605)</f>
        <v>8.82310023360754</v>
      </c>
      <c r="X605" s="70" t="n">
        <f aca="false">const*($O605/omega)*K605*(wx*(H605-Q605)-wy*(G605-P605))</f>
        <v>6.3850645970691</v>
      </c>
      <c r="Y605" s="70" t="n">
        <f aca="false">R605+V605</f>
        <v>0.0357664488682994</v>
      </c>
      <c r="Z605" s="70" t="n">
        <f aca="false">S605+W605</f>
        <v>-2.54171198797717</v>
      </c>
      <c r="AA605" s="70" t="n">
        <f aca="false">T605+X605-32.174</f>
        <v>-9.71863338891776</v>
      </c>
      <c r="AB605" s="0" t="n">
        <f aca="false">IF(($D605-height)*($D606-height)&lt;0,1,0)</f>
        <v>0</v>
      </c>
    </row>
    <row r="606" customFormat="false" ht="12.75" hidden="false" customHeight="false" outlineLevel="0" collapsed="false">
      <c r="A606" s="0" t="n">
        <f aca="false">A605+dt</f>
        <v>5.73999999999992</v>
      </c>
      <c r="B606" s="70" t="n">
        <f aca="false">B605+G605*dt+0.5*Y605*dt*dt</f>
        <v>28.5331378671416</v>
      </c>
      <c r="C606" s="70" t="n">
        <f aca="false">C605+H605*dt+0.5*Z605*dt*dt</f>
        <v>414.980924137441</v>
      </c>
      <c r="D606" s="70" t="n">
        <f aca="false">D605+I605*dt+0.5*AA605*dt*dt</f>
        <v>-207.368794370622</v>
      </c>
      <c r="E606" s="1" t="n">
        <f aca="false">SQRT(B606^2+C606^2)</f>
        <v>415.960704098969</v>
      </c>
      <c r="F606" s="1" t="n">
        <f aca="false">ATAN2(C606,B606)*180/PI()</f>
        <v>3.93333592092676</v>
      </c>
      <c r="G606" s="69" t="n">
        <f aca="false">G605+Y605*dt</f>
        <v>7.78925078886042</v>
      </c>
      <c r="H606" s="69" t="n">
        <f aca="false">H605+Z605*dt</f>
        <v>58.55942937928</v>
      </c>
      <c r="I606" s="69" t="n">
        <f aca="false">I605+AA605*dt</f>
        <v>-82.9385178341133</v>
      </c>
      <c r="J606" s="1" t="n">
        <f aca="false">SQRT(G606^2+H606^2+I606^2)</f>
        <v>101.826700514149</v>
      </c>
      <c r="K606" s="1" t="n">
        <f aca="false">IF(D606&gt;=hwind,SQRT((G606-vxw)^2+(H606-vyw)^2+I606^2),J606)</f>
        <v>101.826700514149</v>
      </c>
      <c r="L606" s="1" t="n">
        <f aca="false">J606/1.467</f>
        <v>69.4115204595425</v>
      </c>
      <c r="M606" s="70" t="n">
        <f aca="false">cd0+cdspin*(spin/1000)*EXP(-A606/(tau*146.7/K606))</f>
        <v>0.354625203254954</v>
      </c>
      <c r="N606" s="71" t="n">
        <f aca="false">(romega/K606)*EXP(-A606/(tau*146.7/K606))</f>
        <v>0.229425418276602</v>
      </c>
      <c r="O606" s="71" t="n">
        <f aca="false">cl2_*N606/(cl0+cl1_*N606)</f>
        <v>0.229784559060329</v>
      </c>
      <c r="P606" s="71" t="n">
        <f aca="false">IF(D606&gt;=hwind,vxw,0)</f>
        <v>0</v>
      </c>
      <c r="Q606" s="71" t="n">
        <f aca="false">IF(D606&gt;=hwind,vyw,0)</f>
        <v>0</v>
      </c>
      <c r="R606" s="70" t="n">
        <f aca="false">-const*$M606*$K606*(G606-P606)</f>
        <v>-1.51198661139182</v>
      </c>
      <c r="S606" s="70" t="n">
        <f aca="false">-const*$M606*$K606*(H606-Q606)</f>
        <v>-11.3670846647845</v>
      </c>
      <c r="T606" s="70" t="n">
        <f aca="false">-const*$M606*$K606*I606</f>
        <v>16.0993569128883</v>
      </c>
      <c r="U606" s="72" t="n">
        <f aca="false">omega*EXP(-A606/tau)*30/PI()</f>
        <v>1843.00525924241</v>
      </c>
      <c r="V606" s="70" t="n">
        <f aca="false">const*($O606/omega)*K606*(wy*I606-wz*(H606-Q606))</f>
        <v>1.5438864315742</v>
      </c>
      <c r="W606" s="70" t="n">
        <f aca="false">const*($O606/omega)*K606*(wz*(G606-P606)-wx*I606)</f>
        <v>8.83660615189376</v>
      </c>
      <c r="X606" s="70" t="n">
        <f aca="false">const*($O606/omega)*K606*(wx*(H606-Q606)-wy*(G606-P606))</f>
        <v>6.38415474904471</v>
      </c>
      <c r="Y606" s="70" t="n">
        <f aca="false">R606+V606</f>
        <v>0.031899820182387</v>
      </c>
      <c r="Z606" s="70" t="n">
        <f aca="false">S606+W606</f>
        <v>-2.53047851289075</v>
      </c>
      <c r="AA606" s="70" t="n">
        <f aca="false">T606+X606-32.174</f>
        <v>-9.69048833806698</v>
      </c>
      <c r="AB606" s="0" t="n">
        <f aca="false">IF(($D606-height)*($D607-height)&lt;0,1,0)</f>
        <v>0</v>
      </c>
    </row>
    <row r="607" customFormat="false" ht="12.75" hidden="false" customHeight="false" outlineLevel="0" collapsed="false">
      <c r="A607" s="0" t="n">
        <f aca="false">A606+dt</f>
        <v>5.74999999999992</v>
      </c>
      <c r="B607" s="70" t="n">
        <f aca="false">B606+G606*dt+0.5*Y606*dt*dt</f>
        <v>28.6110319700212</v>
      </c>
      <c r="C607" s="70" t="n">
        <f aca="false">C606+H606*dt+0.5*Z606*dt*dt</f>
        <v>415.566391907308</v>
      </c>
      <c r="D607" s="70" t="n">
        <f aca="false">D606+I606*dt+0.5*AA606*dt*dt</f>
        <v>-208.19866407338</v>
      </c>
      <c r="E607" s="1" t="n">
        <f aca="false">SQRT(B607^2+C607^2)</f>
        <v>416.550137718436</v>
      </c>
      <c r="F607" s="1" t="n">
        <f aca="false">ATAN2(C607,B607)*180/PI()</f>
        <v>3.93850086428847</v>
      </c>
      <c r="G607" s="69" t="n">
        <f aca="false">G606+Y606*dt</f>
        <v>7.78956978706225</v>
      </c>
      <c r="H607" s="69" t="n">
        <f aca="false">H606+Z606*dt</f>
        <v>58.5341245941511</v>
      </c>
      <c r="I607" s="69" t="n">
        <f aca="false">I606+AA606*dt</f>
        <v>-83.035422717494</v>
      </c>
      <c r="J607" s="1" t="n">
        <f aca="false">SQRT(G607^2+H607^2+I607^2)</f>
        <v>101.891130945456</v>
      </c>
      <c r="K607" s="1" t="n">
        <f aca="false">IF(D607&gt;=hwind,SQRT((G607-vxw)^2+(H607-vyw)^2+I607^2),J607)</f>
        <v>101.891130945456</v>
      </c>
      <c r="L607" s="1" t="n">
        <f aca="false">J607/1.467</f>
        <v>69.4554403172841</v>
      </c>
      <c r="M607" s="70" t="n">
        <f aca="false">cd0+cdspin*(spin/1000)*EXP(-A607/(tau*146.7/K607))</f>
        <v>0.354625152301113</v>
      </c>
      <c r="N607" s="71" t="n">
        <f aca="false">(romega/K607)*EXP(-A607/(tau*146.7/K607))</f>
        <v>0.229280125021956</v>
      </c>
      <c r="O607" s="71" t="n">
        <f aca="false">cl2_*N607/(cl0+cl1_*N607)</f>
        <v>0.229708668760413</v>
      </c>
      <c r="P607" s="71" t="n">
        <f aca="false">IF(D607&gt;=hwind,vxw,0)</f>
        <v>0</v>
      </c>
      <c r="Q607" s="71" t="n">
        <f aca="false">IF(D607&gt;=hwind,vyw,0)</f>
        <v>0</v>
      </c>
      <c r="R607" s="70" t="n">
        <f aca="false">-const*$M607*$K607*(G607-P607)</f>
        <v>-1.51300505792852</v>
      </c>
      <c r="S607" s="70" t="n">
        <f aca="false">-const*$M607*$K607*(H607-Q607)</f>
        <v>-11.3693604388091</v>
      </c>
      <c r="T607" s="70" t="n">
        <f aca="false">-const*$M607*$K607*I607</f>
        <v>16.1283636957031</v>
      </c>
      <c r="U607" s="72" t="n">
        <f aca="false">omega*EXP(-A607/tau)*30/PI()</f>
        <v>1843.00341623807</v>
      </c>
      <c r="V607" s="70" t="n">
        <f aca="false">const*($O607/omega)*K607*(wy*I607-wz*(H607-Q607))</f>
        <v>1.54105588257062</v>
      </c>
      <c r="W607" s="70" t="n">
        <f aca="false">const*($O607/omega)*K607*(wz*(G607-P607)-wx*I607)</f>
        <v>8.85008296633434</v>
      </c>
      <c r="X607" s="70" t="n">
        <f aca="false">const*($O607/omega)*K607*(wx*(H607-Q607)-wy*(G607-P607))</f>
        <v>6.38325191847752</v>
      </c>
      <c r="Y607" s="70" t="n">
        <f aca="false">R607+V607</f>
        <v>0.0280508246421021</v>
      </c>
      <c r="Z607" s="70" t="n">
        <f aca="false">S607+W607</f>
        <v>-2.5192774724748</v>
      </c>
      <c r="AA607" s="70" t="n">
        <f aca="false">T607+X607-32.174</f>
        <v>-9.66238438581934</v>
      </c>
      <c r="AB607" s="0" t="n">
        <f aca="false">IF(($D607-height)*($D608-height)&lt;0,1,0)</f>
        <v>0</v>
      </c>
    </row>
    <row r="608" customFormat="false" ht="12.75" hidden="false" customHeight="false" outlineLevel="0" collapsed="false">
      <c r="A608" s="0" t="n">
        <f aca="false">A607+dt</f>
        <v>5.75999999999992</v>
      </c>
      <c r="B608" s="70" t="n">
        <f aca="false">B607+G607*dt+0.5*Y607*dt*dt</f>
        <v>28.6889290704331</v>
      </c>
      <c r="C608" s="70" t="n">
        <f aca="false">C607+H607*dt+0.5*Z607*dt*dt</f>
        <v>416.151607189376</v>
      </c>
      <c r="D608" s="70" t="n">
        <f aca="false">D607+I607*dt+0.5*AA607*dt*dt</f>
        <v>-209.029501419775</v>
      </c>
      <c r="E608" s="1" t="n">
        <f aca="false">SQRT(B608^2+C608^2)</f>
        <v>417.139323029499</v>
      </c>
      <c r="F608" s="1" t="n">
        <f aca="false">ATAN2(C608,B608)*180/PI()</f>
        <v>3.94365400699042</v>
      </c>
      <c r="G608" s="69" t="n">
        <f aca="false">G607+Y607*dt</f>
        <v>7.78985029530867</v>
      </c>
      <c r="H608" s="69" t="n">
        <f aca="false">H607+Z607*dt</f>
        <v>58.5089318194263</v>
      </c>
      <c r="I608" s="69" t="n">
        <f aca="false">I607+AA607*dt</f>
        <v>-83.1320465613521</v>
      </c>
      <c r="J608" s="1" t="n">
        <f aca="false">SQRT(G608^2+H608^2+I608^2)</f>
        <v>101.955451231175</v>
      </c>
      <c r="K608" s="1" t="n">
        <f aca="false">IF(D608&gt;=hwind,SQRT((G608-vxw)^2+(H608-vyw)^2+I608^2),J608)</f>
        <v>101.955451231175</v>
      </c>
      <c r="L608" s="1" t="n">
        <f aca="false">J608/1.467</f>
        <v>69.4992850928252</v>
      </c>
      <c r="M608" s="70" t="n">
        <f aca="false">cd0+cdspin*(spin/1000)*EXP(-A608/(tau*146.7/K608))</f>
        <v>0.354625101323319</v>
      </c>
      <c r="N608" s="71" t="n">
        <f aca="false">(romega/K608)*EXP(-A608/(tau*146.7/K608))</f>
        <v>0.229135262841941</v>
      </c>
      <c r="O608" s="71" t="n">
        <f aca="false">cl2_*N608/(cl0+cl1_*N608)</f>
        <v>0.2296329577899</v>
      </c>
      <c r="P608" s="71" t="n">
        <f aca="false">IF(D608&gt;=hwind,vxw,0)</f>
        <v>0</v>
      </c>
      <c r="Q608" s="71" t="n">
        <f aca="false">IF(D608&gt;=hwind,vyw,0)</f>
        <v>0</v>
      </c>
      <c r="R608" s="70" t="n">
        <f aca="false">-const*$M608*$K608*(G608-P608)</f>
        <v>-1.51401446598225</v>
      </c>
      <c r="S608" s="70" t="n">
        <f aca="false">-const*$M608*$K608*(H608-Q608)</f>
        <v>-11.3716394803028</v>
      </c>
      <c r="T608" s="70" t="n">
        <f aca="false">-const*$M608*$K608*I608</f>
        <v>16.1573221960884</v>
      </c>
      <c r="U608" s="72" t="n">
        <f aca="false">omega*EXP(-A608/tau)*30/PI()</f>
        <v>1843.00157323557</v>
      </c>
      <c r="V608" s="70" t="n">
        <f aca="false">const*($O608/omega)*K608*(wy*I608-wz*(H608-Q608))</f>
        <v>1.53823390609475</v>
      </c>
      <c r="W608" s="70" t="n">
        <f aca="false">const*($O608/omega)*K608*(wz*(G608-P608)-wx*I608)</f>
        <v>8.86353065278784</v>
      </c>
      <c r="X608" s="70" t="n">
        <f aca="false">const*($O608/omega)*K608*(wx*(H608-Q608)-wy*(G608-P608))</f>
        <v>6.38235607611842</v>
      </c>
      <c r="Y608" s="70" t="n">
        <f aca="false">R608+V608</f>
        <v>0.0242194401125082</v>
      </c>
      <c r="Z608" s="70" t="n">
        <f aca="false">S608+W608</f>
        <v>-2.50810882751495</v>
      </c>
      <c r="AA608" s="70" t="n">
        <f aca="false">T608+X608-32.174</f>
        <v>-9.63432172779314</v>
      </c>
      <c r="AB608" s="0" t="n">
        <f aca="false">IF(($D608-height)*($D609-height)&lt;0,1,0)</f>
        <v>0</v>
      </c>
    </row>
    <row r="609" customFormat="false" ht="12.75" hidden="false" customHeight="false" outlineLevel="0" collapsed="false">
      <c r="A609" s="0" t="n">
        <f aca="false">A608+dt</f>
        <v>5.76999999999992</v>
      </c>
      <c r="B609" s="70" t="n">
        <f aca="false">B608+G608*dt+0.5*Y608*dt*dt</f>
        <v>28.7668287843582</v>
      </c>
      <c r="C609" s="70" t="n">
        <f aca="false">C608+H608*dt+0.5*Z608*dt*dt</f>
        <v>416.736571102129</v>
      </c>
      <c r="D609" s="70" t="n">
        <f aca="false">D608+I608*dt+0.5*AA608*dt*dt</f>
        <v>-209.861303601474</v>
      </c>
      <c r="E609" s="1" t="n">
        <f aca="false">SQRT(B609^2+C609^2)</f>
        <v>417.728261112734</v>
      </c>
      <c r="F609" s="1" t="n">
        <f aca="false">ATAN2(C609,B609)*180/PI()</f>
        <v>3.94879534508476</v>
      </c>
      <c r="G609" s="69" t="n">
        <f aca="false">G608+Y608*dt</f>
        <v>7.79009248970979</v>
      </c>
      <c r="H609" s="69" t="n">
        <f aca="false">H608+Z608*dt</f>
        <v>58.4838507311512</v>
      </c>
      <c r="I609" s="69" t="n">
        <f aca="false">I608+AA608*dt</f>
        <v>-83.2283897786301</v>
      </c>
      <c r="J609" s="1" t="n">
        <f aca="false">SQRT(G609^2+H609^2+I609^2)</f>
        <v>102.019660862431</v>
      </c>
      <c r="K609" s="1" t="n">
        <f aca="false">IF(D609&gt;=hwind,SQRT((G609-vxw)^2+(H609-vyw)^2+I609^2),J609)</f>
        <v>102.019660862431</v>
      </c>
      <c r="L609" s="1" t="n">
        <f aca="false">J609/1.467</f>
        <v>69.5430544392847</v>
      </c>
      <c r="M609" s="70" t="n">
        <f aca="false">cd0+cdspin*(spin/1000)*EXP(-A609/(tau*146.7/K609))</f>
        <v>0.3546250503218</v>
      </c>
      <c r="N609" s="71" t="n">
        <f aca="false">(romega/K609)*EXP(-A609/(tau*146.7/K609))</f>
        <v>0.228990831595196</v>
      </c>
      <c r="O609" s="71" t="n">
        <f aca="false">cl2_*N609/(cl0+cl1_*N609)</f>
        <v>0.22955742644204</v>
      </c>
      <c r="P609" s="71" t="n">
        <f aca="false">IF(D609&gt;=hwind,vxw,0)</f>
        <v>0</v>
      </c>
      <c r="Q609" s="71" t="n">
        <f aca="false">IF(D609&gt;=hwind,vyw,0)</f>
        <v>0</v>
      </c>
      <c r="R609" s="70" t="n">
        <f aca="false">-const*$M609*$K609*(G609-P609)</f>
        <v>-1.51501484791576</v>
      </c>
      <c r="S609" s="70" t="n">
        <f aca="false">-const*$M609*$K609*(H609-Q609)</f>
        <v>-11.3739217266063</v>
      </c>
      <c r="T609" s="70" t="n">
        <f aca="false">-const*$M609*$K609*I609</f>
        <v>16.1862322493994</v>
      </c>
      <c r="U609" s="72" t="n">
        <f aca="false">omega*EXP(-A609/tau)*30/PI()</f>
        <v>1842.99973023492</v>
      </c>
      <c r="V609" s="70" t="n">
        <f aca="false">const*($O609/omega)*K609*(wy*I609-wz*(H609-Q609))</f>
        <v>1.53542049214792</v>
      </c>
      <c r="W609" s="70" t="n">
        <f aca="false">const*($O609/omega)*K609*(wz*(G609-P609)-wx*I609)</f>
        <v>8.876949187789</v>
      </c>
      <c r="X609" s="70" t="n">
        <f aca="false">const*($O609/omega)*K609*(wx*(H609-Q609)-wy*(G609-P609))</f>
        <v>6.38146719291047</v>
      </c>
      <c r="Y609" s="70" t="n">
        <f aca="false">R609+V609</f>
        <v>0.0204056442321587</v>
      </c>
      <c r="Z609" s="70" t="n">
        <f aca="false">S609+W609</f>
        <v>-2.49697253881732</v>
      </c>
      <c r="AA609" s="70" t="n">
        <f aca="false">T609+X609-32.174</f>
        <v>-9.60630055769012</v>
      </c>
      <c r="AB609" s="0" t="n">
        <f aca="false">IF(($D609-height)*($D610-height)&lt;0,1,0)</f>
        <v>0</v>
      </c>
    </row>
    <row r="610" customFormat="false" ht="12.75" hidden="false" customHeight="false" outlineLevel="0" collapsed="false">
      <c r="A610" s="0" t="n">
        <f aca="false">A609+dt</f>
        <v>5.77999999999992</v>
      </c>
      <c r="B610" s="70" t="n">
        <f aca="false">B609+G609*dt+0.5*Y609*dt*dt</f>
        <v>28.8447307295375</v>
      </c>
      <c r="C610" s="70" t="n">
        <f aca="false">C609+H609*dt+0.5*Z609*dt*dt</f>
        <v>417.321284760813</v>
      </c>
      <c r="D610" s="70" t="n">
        <f aca="false">D609+I609*dt+0.5*AA609*dt*dt</f>
        <v>-210.694067814289</v>
      </c>
      <c r="E610" s="1" t="n">
        <f aca="false">SQRT(B610^2+C610^2)</f>
        <v>418.316953045505</v>
      </c>
      <c r="F610" s="1" t="n">
        <f aca="false">ATAN2(C610,B610)*180/PI()</f>
        <v>3.95392487482156</v>
      </c>
      <c r="G610" s="69" t="n">
        <f aca="false">G609+Y609*dt</f>
        <v>7.79029654615211</v>
      </c>
      <c r="H610" s="69" t="n">
        <f aca="false">H609+Z609*dt</f>
        <v>58.458881005763</v>
      </c>
      <c r="I610" s="69" t="n">
        <f aca="false">I609+AA609*dt</f>
        <v>-83.324452784207</v>
      </c>
      <c r="J610" s="1" t="n">
        <f aca="false">SQRT(G610^2+H610^2+I610^2)</f>
        <v>102.083759337666</v>
      </c>
      <c r="K610" s="1" t="n">
        <f aca="false">IF(D610&gt;=hwind,SQRT((G610-vxw)^2+(H610-vyw)^2+I610^2),J610)</f>
        <v>102.083759337666</v>
      </c>
      <c r="L610" s="1" t="n">
        <f aca="false">J610/1.467</f>
        <v>69.5867480147688</v>
      </c>
      <c r="M610" s="70" t="n">
        <f aca="false">cd0+cdspin*(spin/1000)*EXP(-A610/(tau*146.7/K610))</f>
        <v>0.354624999296785</v>
      </c>
      <c r="N610" s="71" t="n">
        <f aca="false">(romega/K610)*EXP(-A610/(tau*146.7/K610))</f>
        <v>0.228846831124235</v>
      </c>
      <c r="O610" s="71" t="n">
        <f aca="false">cl2_*N610/(cl0+cl1_*N610)</f>
        <v>0.229482075000939</v>
      </c>
      <c r="P610" s="71" t="n">
        <f aca="false">IF(D610&gt;=hwind,vxw,0)</f>
        <v>0</v>
      </c>
      <c r="Q610" s="71" t="n">
        <f aca="false">IF(D610&gt;=hwind,vyw,0)</f>
        <v>0</v>
      </c>
      <c r="R610" s="70" t="n">
        <f aca="false">-const*$M610*$K610*(G610-P610)</f>
        <v>-1.51600621629071</v>
      </c>
      <c r="S610" s="70" t="n">
        <f aca="false">-const*$M610*$K610*(H610-Q610)</f>
        <v>-11.3762071157496</v>
      </c>
      <c r="T610" s="70" t="n">
        <f aca="false">-const*$M610*$K610*I610</f>
        <v>16.2150936927136</v>
      </c>
      <c r="U610" s="72" t="n">
        <f aca="false">omega*EXP(-A610/tau)*30/PI()</f>
        <v>1842.99788723611</v>
      </c>
      <c r="V610" s="70" t="n">
        <f aca="false">const*($O610/omega)*K610*(wy*I610-wz*(H610-Q610))</f>
        <v>1.53261563070432</v>
      </c>
      <c r="W610" s="70" t="n">
        <f aca="false">const*($O610/omega)*K610*(wz*(G610-P610)-wx*I610)</f>
        <v>8.89033854854574</v>
      </c>
      <c r="X610" s="70" t="n">
        <f aca="false">const*($O610/omega)*K610*(wx*(H610-Q610)-wy*(G610-P610))</f>
        <v>6.3805852399862</v>
      </c>
      <c r="Y610" s="70" t="n">
        <f aca="false">R610+V610</f>
        <v>0.0166094144136151</v>
      </c>
      <c r="Z610" s="70" t="n">
        <f aca="false">S610+W610</f>
        <v>-2.48586856720391</v>
      </c>
      <c r="AA610" s="70" t="n">
        <f aca="false">T610+X610-32.174</f>
        <v>-9.57832106730023</v>
      </c>
      <c r="AB610" s="0" t="n">
        <f aca="false">IF(($D610-height)*($D611-height)&lt;0,1,0)</f>
        <v>0</v>
      </c>
    </row>
    <row r="611" customFormat="false" ht="12.75" hidden="false" customHeight="false" outlineLevel="0" collapsed="false">
      <c r="A611" s="0" t="n">
        <f aca="false">A610+dt</f>
        <v>5.78999999999992</v>
      </c>
      <c r="B611" s="70" t="n">
        <f aca="false">B610+G610*dt+0.5*Y610*dt*dt</f>
        <v>28.9226345254697</v>
      </c>
      <c r="C611" s="70" t="n">
        <f aca="false">C610+H610*dt+0.5*Z610*dt*dt</f>
        <v>417.905749277443</v>
      </c>
      <c r="D611" s="70" t="n">
        <f aca="false">D610+I610*dt+0.5*AA610*dt*dt</f>
        <v>-211.527791258184</v>
      </c>
      <c r="E611" s="1" t="n">
        <f aca="false">SQRT(B611^2+C611^2)</f>
        <v>418.905399901976</v>
      </c>
      <c r="F611" s="1" t="n">
        <f aca="false">ATAN2(C611,B611)*180/PI()</f>
        <v>3.95904259264757</v>
      </c>
      <c r="G611" s="69" t="n">
        <f aca="false">G610+Y610*dt</f>
        <v>7.79046264029625</v>
      </c>
      <c r="H611" s="69" t="n">
        <f aca="false">H610+Z610*dt</f>
        <v>58.4340223200909</v>
      </c>
      <c r="I611" s="69" t="n">
        <f aca="false">I610+AA610*dt</f>
        <v>-83.42023599488</v>
      </c>
      <c r="J611" s="1" t="n">
        <f aca="false">SQRT(G611^2+H611^2+I611^2)</f>
        <v>102.147746162587</v>
      </c>
      <c r="K611" s="1" t="n">
        <f aca="false">IF(D611&gt;=hwind,SQRT((G611-vxw)^2+(H611-vyw)^2+I611^2),J611)</f>
        <v>102.147746162587</v>
      </c>
      <c r="L611" s="1" t="n">
        <f aca="false">J611/1.467</f>
        <v>69.6303654823357</v>
      </c>
      <c r="M611" s="70" t="n">
        <f aca="false">cd0+cdspin*(spin/1000)*EXP(-A611/(tau*146.7/K611))</f>
        <v>0.3546249482485</v>
      </c>
      <c r="N611" s="71" t="n">
        <f aca="false">(romega/K611)*EXP(-A611/(tau*146.7/K611))</f>
        <v>0.228703261255676</v>
      </c>
      <c r="O611" s="71" t="n">
        <f aca="false">cl2_*N611/(cl0+cl1_*N611)</f>
        <v>0.229406903741647</v>
      </c>
      <c r="P611" s="71" t="n">
        <f aca="false">IF(D611&gt;=hwind,vxw,0)</f>
        <v>0</v>
      </c>
      <c r="Q611" s="71" t="n">
        <f aca="false">IF(D611&gt;=hwind,vyw,0)</f>
        <v>0</v>
      </c>
      <c r="R611" s="70" t="n">
        <f aca="false">-const*$M611*$K611*(G611-P611)</f>
        <v>-1.51698858386633</v>
      </c>
      <c r="S611" s="70" t="n">
        <f aca="false">-const*$M611*$K611*(H611-Q611)</f>
        <v>-11.3784955864441</v>
      </c>
      <c r="T611" s="70" t="n">
        <f aca="false">-const*$M611*$K611*I611</f>
        <v>16.2439063648287</v>
      </c>
      <c r="U611" s="72" t="n">
        <f aca="false">omega*EXP(-A611/tau)*30/PI()</f>
        <v>1842.99604423915</v>
      </c>
      <c r="V611" s="70" t="n">
        <f aca="false">const*($O611/omega)*K611*(wy*I611-wz*(H611-Q611))</f>
        <v>1.52981931171032</v>
      </c>
      <c r="W611" s="70" t="n">
        <f aca="false">const*($O611/omega)*K611*(wz*(G611-P611)-wx*I611)</f>
        <v>8.90369871293618</v>
      </c>
      <c r="X611" s="70" t="n">
        <f aca="false">const*($O611/omega)*K611*(wx*(H611-Q611)-wy*(G611-P611))</f>
        <v>6.37971018866484</v>
      </c>
      <c r="Y611" s="70" t="n">
        <f aca="false">R611+V611</f>
        <v>0.0128307278439921</v>
      </c>
      <c r="Z611" s="70" t="n">
        <f aca="false">S611+W611</f>
        <v>-2.47479687350789</v>
      </c>
      <c r="AA611" s="70" t="n">
        <f aca="false">T611+X611-32.174</f>
        <v>-9.55038344650651</v>
      </c>
      <c r="AB611" s="0" t="n">
        <f aca="false">IF(($D611-height)*($D612-height)&lt;0,1,0)</f>
        <v>0</v>
      </c>
    </row>
    <row r="612" customFormat="false" ht="12.75" hidden="false" customHeight="false" outlineLevel="0" collapsed="false">
      <c r="A612" s="0" t="n">
        <f aca="false">A611+dt</f>
        <v>5.79999999999992</v>
      </c>
      <c r="B612" s="70" t="n">
        <f aca="false">B611+G611*dt+0.5*Y611*dt*dt</f>
        <v>29.0005397934091</v>
      </c>
      <c r="C612" s="70" t="n">
        <f aca="false">C611+H611*dt+0.5*Z611*dt*dt</f>
        <v>418.4899657608</v>
      </c>
      <c r="D612" s="70" t="n">
        <f aca="false">D611+I611*dt+0.5*AA611*dt*dt</f>
        <v>-212.362471137305</v>
      </c>
      <c r="E612" s="1" t="n">
        <f aca="false">SQRT(B612^2+C612^2)</f>
        <v>419.493602753111</v>
      </c>
      <c r="F612" s="1" t="n">
        <f aca="false">ATAN2(C612,B612)*180/PI()</f>
        <v>3.96414849520494</v>
      </c>
      <c r="G612" s="69" t="n">
        <f aca="false">G611+Y611*dt</f>
        <v>7.79059094757469</v>
      </c>
      <c r="H612" s="69" t="n">
        <f aca="false">H611+Z611*dt</f>
        <v>58.4092743513559</v>
      </c>
      <c r="I612" s="69" t="n">
        <f aca="false">I611+AA611*dt</f>
        <v>-83.515739829345</v>
      </c>
      <c r="J612" s="1" t="n">
        <f aca="false">SQRT(G612^2+H612^2+I612^2)</f>
        <v>102.211620850113</v>
      </c>
      <c r="K612" s="1" t="n">
        <f aca="false">IF(D612&gt;=hwind,SQRT((G612-vxw)^2+(H612-vyw)^2+I612^2),J612)</f>
        <v>102.211620850113</v>
      </c>
      <c r="L612" s="1" t="n">
        <f aca="false">J612/1.467</f>
        <v>69.6739065099611</v>
      </c>
      <c r="M612" s="70" t="n">
        <f aca="false">cd0+cdspin*(spin/1000)*EXP(-A612/(tau*146.7/K612))</f>
        <v>0.354624897177174</v>
      </c>
      <c r="N612" s="71" t="n">
        <f aca="false">(romega/K612)*EXP(-A612/(tau*146.7/K612))</f>
        <v>0.228560121800479</v>
      </c>
      <c r="O612" s="71" t="n">
        <f aca="false">cl2_*N612/(cl0+cl1_*N612)</f>
        <v>0.229331912930259</v>
      </c>
      <c r="P612" s="71" t="n">
        <f aca="false">IF(D612&gt;=hwind,vxw,0)</f>
        <v>0</v>
      </c>
      <c r="Q612" s="71" t="n">
        <f aca="false">IF(D612&gt;=hwind,vyw,0)</f>
        <v>0</v>
      </c>
      <c r="R612" s="70" t="n">
        <f aca="false">-const*$M612*$K612*(G612-P612)</f>
        <v>-1.5179619635981</v>
      </c>
      <c r="S612" s="70" t="n">
        <f aca="false">-const*$M612*$K612*(H612-Q612)</f>
        <v>-11.3807870780748</v>
      </c>
      <c r="T612" s="70" t="n">
        <f aca="false">-const*$M612*$K612*I612</f>
        <v>16.2726701062603</v>
      </c>
      <c r="U612" s="72" t="n">
        <f aca="false">omega*EXP(-A612/tau)*30/PI()</f>
        <v>1842.99420124402</v>
      </c>
      <c r="V612" s="70" t="n">
        <f aca="false">const*($O612/omega)*K612*(wy*I612-wz*(H612-Q612))</f>
        <v>1.52703152508363</v>
      </c>
      <c r="W612" s="70" t="n">
        <f aca="false">const*($O612/omega)*K612*(wz*(G612-P612)-wx*I612)</f>
        <v>8.91702965950552</v>
      </c>
      <c r="X612" s="70" t="n">
        <f aca="false">const*($O612/omega)*K612*(wx*(H612-Q612)-wy*(G612-P612))</f>
        <v>6.3788420104497</v>
      </c>
      <c r="Y612" s="70" t="n">
        <f aca="false">R612+V612</f>
        <v>0.00906956148553273</v>
      </c>
      <c r="Z612" s="70" t="n">
        <f aca="false">S612+W612</f>
        <v>-2.46375741856923</v>
      </c>
      <c r="AA612" s="70" t="n">
        <f aca="false">T612+X612-32.174</f>
        <v>-9.52248788329004</v>
      </c>
      <c r="AB612" s="0" t="n">
        <f aca="false">IF(($D612-height)*($D613-height)&lt;0,1,0)</f>
        <v>0</v>
      </c>
    </row>
    <row r="613" customFormat="false" ht="12.75" hidden="false" customHeight="false" outlineLevel="0" collapsed="false">
      <c r="A613" s="0" t="n">
        <f aca="false">A612+dt</f>
        <v>5.80999999999992</v>
      </c>
      <c r="B613" s="70" t="n">
        <f aca="false">B612+G612*dt+0.5*Y612*dt*dt</f>
        <v>29.0784461563629</v>
      </c>
      <c r="C613" s="70" t="n">
        <f aca="false">C612+H612*dt+0.5*Z612*dt*dt</f>
        <v>419.073935316442</v>
      </c>
      <c r="D613" s="70" t="n">
        <f aca="false">D612+I612*dt+0.5*AA612*dt*dt</f>
        <v>-213.198104659993</v>
      </c>
      <c r="E613" s="1" t="n">
        <f aca="false">SQRT(B613^2+C613^2)</f>
        <v>420.081562666678</v>
      </c>
      <c r="F613" s="1" t="n">
        <f aca="false">ATAN2(C613,B613)*180/PI()</f>
        <v>3.96924257933001</v>
      </c>
      <c r="G613" s="69" t="n">
        <f aca="false">G612+Y612*dt</f>
        <v>7.79068164318955</v>
      </c>
      <c r="H613" s="69" t="n">
        <f aca="false">H612+Z612*dt</f>
        <v>58.3846367771702</v>
      </c>
      <c r="I613" s="69" t="n">
        <f aca="false">I612+AA612*dt</f>
        <v>-83.6109647081779</v>
      </c>
      <c r="J613" s="1" t="n">
        <f aca="false">SQRT(G613^2+H613^2+I613^2)</f>
        <v>102.275382920328</v>
      </c>
      <c r="K613" s="1" t="n">
        <f aca="false">IF(D613&gt;=hwind,SQRT((G613-vxw)^2+(H613-vyw)^2+I613^2),J613)</f>
        <v>102.275382920328</v>
      </c>
      <c r="L613" s="1" t="n">
        <f aca="false">J613/1.467</f>
        <v>69.7173707705033</v>
      </c>
      <c r="M613" s="70" t="n">
        <f aca="false">cd0+cdspin*(spin/1000)*EXP(-A613/(tau*146.7/K613))</f>
        <v>0.354624846083031</v>
      </c>
      <c r="N613" s="71" t="n">
        <f aca="false">(romega/K613)*EXP(-A613/(tau*146.7/K613))</f>
        <v>0.228417412554174</v>
      </c>
      <c r="O613" s="71" t="n">
        <f aca="false">cl2_*N613/(cl0+cl1_*N613)</f>
        <v>0.229257102824004</v>
      </c>
      <c r="P613" s="71" t="n">
        <f aca="false">IF(D613&gt;=hwind,vxw,0)</f>
        <v>0</v>
      </c>
      <c r="Q613" s="71" t="n">
        <f aca="false">IF(D613&gt;=hwind,vyw,0)</f>
        <v>0</v>
      </c>
      <c r="R613" s="70" t="n">
        <f aca="false">-const*$M613*$K613*(G613-P613)</f>
        <v>-1.51892636863638</v>
      </c>
      <c r="S613" s="70" t="n">
        <f aca="false">-const*$M613*$K613*(H613-Q613)</f>
        <v>-11.3830815306932</v>
      </c>
      <c r="T613" s="70" t="n">
        <f aca="false">-const*$M613*$K613*I613</f>
        <v>16.3013847592396</v>
      </c>
      <c r="U613" s="72" t="n">
        <f aca="false">omega*EXP(-A613/tau)*30/PI()</f>
        <v>1842.99235825074</v>
      </c>
      <c r="V613" s="70" t="n">
        <f aca="false">const*($O613/omega)*K613*(wy*I613-wz*(H613-Q613))</f>
        <v>1.5242522607126</v>
      </c>
      <c r="W613" s="70" t="n">
        <f aca="false">const*($O613/omega)*K613*(wz*(G613-P613)-wx*I613)</f>
        <v>8.93033136746302</v>
      </c>
      <c r="X613" s="70" t="n">
        <f aca="false">const*($O613/omega)*K613*(wx*(H613-Q613)-wy*(G613-P613))</f>
        <v>6.37798067702552</v>
      </c>
      <c r="Y613" s="70" t="n">
        <f aca="false">R613+V613</f>
        <v>0.00532589207621292</v>
      </c>
      <c r="Z613" s="70" t="n">
        <f aca="false">S613+W613</f>
        <v>-2.45275016323016</v>
      </c>
      <c r="AA613" s="70" t="n">
        <f aca="false">T613+X613-32.174</f>
        <v>-9.49463456373492</v>
      </c>
      <c r="AB613" s="0" t="n">
        <f aca="false">IF(($D613-height)*($D614-height)&lt;0,1,0)</f>
        <v>0</v>
      </c>
    </row>
    <row r="614" customFormat="false" ht="12.75" hidden="false" customHeight="false" outlineLevel="0" collapsed="false">
      <c r="A614" s="0" t="n">
        <f aca="false">A613+dt</f>
        <v>5.81999999999992</v>
      </c>
      <c r="B614" s="70" t="n">
        <f aca="false">B613+G613*dt+0.5*Y613*dt*dt</f>
        <v>29.1563532390894</v>
      </c>
      <c r="C614" s="70" t="n">
        <f aca="false">C613+H613*dt+0.5*Z613*dt*dt</f>
        <v>419.657659046706</v>
      </c>
      <c r="D614" s="70" t="n">
        <f aca="false">D613+I613*dt+0.5*AA613*dt*dt</f>
        <v>-214.034689038803</v>
      </c>
      <c r="E614" s="1" t="n">
        <f aca="false">SQRT(B614^2+C614^2)</f>
        <v>420.66928070726</v>
      </c>
      <c r="F614" s="1" t="n">
        <f aca="false">ATAN2(C614,B614)*180/PI()</f>
        <v>3.97432484205204</v>
      </c>
      <c r="G614" s="69" t="n">
        <f aca="false">G613+Y613*dt</f>
        <v>7.79073490211031</v>
      </c>
      <c r="H614" s="69" t="n">
        <f aca="false">H613+Z613*dt</f>
        <v>58.3601092755379</v>
      </c>
      <c r="I614" s="69" t="n">
        <f aca="false">I613+AA613*dt</f>
        <v>-83.7059110538153</v>
      </c>
      <c r="J614" s="1" t="n">
        <f aca="false">SQRT(G614^2+H614^2+I614^2)</f>
        <v>102.339031900428</v>
      </c>
      <c r="K614" s="1" t="n">
        <f aca="false">IF(D614&gt;=hwind,SQRT((G614-vxw)^2+(H614-vyw)^2+I614^2),J614)</f>
        <v>102.339031900428</v>
      </c>
      <c r="L614" s="1" t="n">
        <f aca="false">J614/1.467</f>
        <v>69.760757941669</v>
      </c>
      <c r="M614" s="70" t="n">
        <f aca="false">cd0+cdspin*(spin/1000)*EXP(-A614/(tau*146.7/K614))</f>
        <v>0.354624794966296</v>
      </c>
      <c r="N614" s="71" t="n">
        <f aca="false">(romega/K614)*EXP(-A614/(tau*146.7/K614))</f>
        <v>0.228275133297095</v>
      </c>
      <c r="O614" s="71" t="n">
        <f aca="false">cl2_*N614/(cl0+cl1_*N614)</f>
        <v>0.229182473671343</v>
      </c>
      <c r="P614" s="71" t="n">
        <f aca="false">IF(D614&gt;=hwind,vxw,0)</f>
        <v>0</v>
      </c>
      <c r="Q614" s="71" t="n">
        <f aca="false">IF(D614&gt;=hwind,vyw,0)</f>
        <v>0</v>
      </c>
      <c r="R614" s="70" t="n">
        <f aca="false">-const*$M614*$K614*(G614-P614)</f>
        <v>-1.5198818123251</v>
      </c>
      <c r="S614" s="70" t="n">
        <f aca="false">-const*$M614*$K614*(H614-Q614)</f>
        <v>-11.3853788850098</v>
      </c>
      <c r="T614" s="70" t="n">
        <f aca="false">-const*$M614*$K614*I614</f>
        <v>16.3300501677108</v>
      </c>
      <c r="U614" s="72" t="n">
        <f aca="false">omega*EXP(-A614/tau)*30/PI()</f>
        <v>1842.99051525931</v>
      </c>
      <c r="V614" s="70" t="n">
        <f aca="false">const*($O614/omega)*K614*(wy*I614-wz*(H614-Q614))</f>
        <v>1.52148150845548</v>
      </c>
      <c r="W614" s="70" t="n">
        <f aca="false">const*($O614/omega)*K614*(wz*(G614-P614)-wx*I614)</f>
        <v>8.94360381667889</v>
      </c>
      <c r="X614" s="70" t="n">
        <f aca="false">const*($O614/omega)*K614*(wx*(H614-Q614)-wy*(G614-P614))</f>
        <v>6.37712616025588</v>
      </c>
      <c r="Y614" s="70" t="n">
        <f aca="false">R614+V614</f>
        <v>0.00159969613037569</v>
      </c>
      <c r="Z614" s="70" t="n">
        <f aca="false">S614+W614</f>
        <v>-2.44177506833091</v>
      </c>
      <c r="AA614" s="70" t="n">
        <f aca="false">T614+X614-32.174</f>
        <v>-9.46682367203334</v>
      </c>
      <c r="AB614" s="0" t="n">
        <f aca="false">IF(($D614-height)*($D615-height)&lt;0,1,0)</f>
        <v>0</v>
      </c>
    </row>
    <row r="615" customFormat="false" ht="12.75" hidden="false" customHeight="false" outlineLevel="0" collapsed="false">
      <c r="A615" s="0" t="n">
        <f aca="false">A614+dt</f>
        <v>5.82999999999992</v>
      </c>
      <c r="B615" s="70" t="n">
        <f aca="false">B614+G614*dt+0.5*Y614*dt*dt</f>
        <v>29.2342606680953</v>
      </c>
      <c r="C615" s="70" t="n">
        <f aca="false">C614+H614*dt+0.5*Z614*dt*dt</f>
        <v>420.241138050708</v>
      </c>
      <c r="D615" s="70" t="n">
        <f aca="false">D614+I614*dt+0.5*AA614*dt*dt</f>
        <v>-214.872221490525</v>
      </c>
      <c r="E615" s="1" t="n">
        <f aca="false">SQRT(B615^2+C615^2)</f>
        <v>421.256757936255</v>
      </c>
      <c r="F615" s="1" t="n">
        <f aca="false">ATAN2(C615,B615)*180/PI()</f>
        <v>3.97939528059201</v>
      </c>
      <c r="G615" s="69" t="n">
        <f aca="false">G614+Y614*dt</f>
        <v>7.79075089907161</v>
      </c>
      <c r="H615" s="69" t="n">
        <f aca="false">H614+Z614*dt</f>
        <v>58.3356915248546</v>
      </c>
      <c r="I615" s="69" t="n">
        <f aca="false">I614+AA614*dt</f>
        <v>-83.8005792905356</v>
      </c>
      <c r="J615" s="1" t="n">
        <f aca="false">SQRT(G615^2+H615^2+I615^2)</f>
        <v>102.402567324671</v>
      </c>
      <c r="K615" s="1" t="n">
        <f aca="false">IF(D615&gt;=hwind,SQRT((G615-vxw)^2+(H615-vyw)^2+I615^2),J615)</f>
        <v>102.402567324671</v>
      </c>
      <c r="L615" s="1" t="n">
        <f aca="false">J615/1.467</f>
        <v>69.8040677059787</v>
      </c>
      <c r="M615" s="70" t="n">
        <f aca="false">cd0+cdspin*(spin/1000)*EXP(-A615/(tau*146.7/K615))</f>
        <v>0.354624743827194</v>
      </c>
      <c r="N615" s="71" t="n">
        <f aca="false">(romega/K615)*EXP(-A615/(tau*146.7/K615))</f>
        <v>0.228133283794604</v>
      </c>
      <c r="O615" s="71" t="n">
        <f aca="false">cl2_*N615/(cl0+cl1_*N615)</f>
        <v>0.229108025712057</v>
      </c>
      <c r="P615" s="71" t="n">
        <f aca="false">IF(D615&gt;=hwind,vxw,0)</f>
        <v>0</v>
      </c>
      <c r="Q615" s="71" t="n">
        <f aca="false">IF(D615&gt;=hwind,vyw,0)</f>
        <v>0</v>
      </c>
      <c r="R615" s="70" t="n">
        <f aca="false">-const*$M615*$K615*(G615-P615)</f>
        <v>-1.52082830820037</v>
      </c>
      <c r="S615" s="70" t="n">
        <f aca="false">-const*$M615*$K615*(H615-Q615)</f>
        <v>-11.3876790823867</v>
      </c>
      <c r="T615" s="70" t="n">
        <f aca="false">-const*$M615*$K615*I615</f>
        <v>16.3586661773287</v>
      </c>
      <c r="U615" s="72" t="n">
        <f aca="false">omega*EXP(-A615/tau)*30/PI()</f>
        <v>1842.98867226971</v>
      </c>
      <c r="V615" s="70" t="n">
        <f aca="false">const*($O615/omega)*K615*(wy*I615-wz*(H615-Q615))</f>
        <v>1.51871925813975</v>
      </c>
      <c r="W615" s="70" t="n">
        <f aca="false">const*($O615/omega)*K615*(wz*(G615-P615)-wx*I615)</f>
        <v>8.9568469876812</v>
      </c>
      <c r="X615" s="70" t="n">
        <f aca="false">const*($O615/omega)*K615*(wx*(H615-Q615)-wy*(G615-P615))</f>
        <v>6.37627843218061</v>
      </c>
      <c r="Y615" s="70" t="n">
        <f aca="false">R615+V615</f>
        <v>-0.00210905006061268</v>
      </c>
      <c r="Z615" s="70" t="n">
        <f aca="false">S615+W615</f>
        <v>-2.43083209470548</v>
      </c>
      <c r="AA615" s="70" t="n">
        <f aca="false">T615+X615-32.174</f>
        <v>-9.43905539049069</v>
      </c>
      <c r="AB615" s="0" t="n">
        <f aca="false">IF(($D615-height)*($D616-height)&lt;0,1,0)</f>
        <v>0</v>
      </c>
    </row>
    <row r="616" customFormat="false" ht="12.75" hidden="false" customHeight="false" outlineLevel="0" collapsed="false">
      <c r="A616" s="0" t="n">
        <f aca="false">A615+dt</f>
        <v>5.83999999999992</v>
      </c>
      <c r="B616" s="70" t="n">
        <f aca="false">B615+G615*dt+0.5*Y615*dt*dt</f>
        <v>29.3121680716335</v>
      </c>
      <c r="C616" s="70" t="n">
        <f aca="false">C615+H615*dt+0.5*Z615*dt*dt</f>
        <v>420.824373424352</v>
      </c>
      <c r="D616" s="70" t="n">
        <f aca="false">D615+I615*dt+0.5*AA615*dt*dt</f>
        <v>-215.710699236199</v>
      </c>
      <c r="E616" s="1" t="n">
        <f aca="false">SQRT(B616^2+C616^2)</f>
        <v>421.84399541188</v>
      </c>
      <c r="F616" s="1" t="n">
        <f aca="false">ATAN2(C616,B616)*180/PI()</f>
        <v>3.98445389236139</v>
      </c>
      <c r="G616" s="69" t="n">
        <f aca="false">G615+Y615*dt</f>
        <v>7.79072980857101</v>
      </c>
      <c r="H616" s="69" t="n">
        <f aca="false">H615+Z615*dt</f>
        <v>58.3113832039075</v>
      </c>
      <c r="I616" s="69" t="n">
        <f aca="false">I615+AA615*dt</f>
        <v>-83.8949698444405</v>
      </c>
      <c r="J616" s="1" t="n">
        <f aca="false">SQRT(G616^2+H616^2+I616^2)</f>
        <v>102.465988734324</v>
      </c>
      <c r="K616" s="1" t="n">
        <f aca="false">IF(D616&gt;=hwind,SQRT((G616-vxw)^2+(H616-vyw)^2+I616^2),J616)</f>
        <v>102.465988734324</v>
      </c>
      <c r="L616" s="1" t="n">
        <f aca="false">J616/1.467</f>
        <v>69.8472997507324</v>
      </c>
      <c r="M616" s="70" t="n">
        <f aca="false">cd0+cdspin*(spin/1000)*EXP(-A616/(tau*146.7/K616))</f>
        <v>0.354624692665948</v>
      </c>
      <c r="N616" s="71" t="n">
        <f aca="false">(romega/K616)*EXP(-A616/(tau*146.7/K616))</f>
        <v>0.227991863797314</v>
      </c>
      <c r="O616" s="71" t="n">
        <f aca="false">cl2_*N616/(cl0+cl1_*N616)</f>
        <v>0.229033759177342</v>
      </c>
      <c r="P616" s="71" t="n">
        <f aca="false">IF(D616&gt;=hwind,vxw,0)</f>
        <v>0</v>
      </c>
      <c r="Q616" s="71" t="n">
        <f aca="false">IF(D616&gt;=hwind,vyw,0)</f>
        <v>0</v>
      </c>
      <c r="R616" s="70" t="n">
        <f aca="false">-const*$M616*$K616*(G616-P616)</f>
        <v>-1.5217658699891</v>
      </c>
      <c r="S616" s="70" t="n">
        <f aca="false">-const*$M616*$K616*(H616-Q616)</f>
        <v>-11.3899820648302</v>
      </c>
      <c r="T616" s="70" t="n">
        <f aca="false">-const*$M616*$K616*I616</f>
        <v>16.3872326354559</v>
      </c>
      <c r="U616" s="72" t="n">
        <f aca="false">omega*EXP(-A616/tau)*30/PI()</f>
        <v>1842.98682928196</v>
      </c>
      <c r="V616" s="70" t="n">
        <f aca="false">const*($O616/omega)*K616*(wy*I616-wz*(H616-Q616))</f>
        <v>1.51596549956143</v>
      </c>
      <c r="W616" s="70" t="n">
        <f aca="false">const*($O616/omega)*K616*(wz*(G616-P616)-wx*I616)</f>
        <v>8.97006086165279</v>
      </c>
      <c r="X616" s="70" t="n">
        <f aca="false">const*($O616/omega)*K616*(wx*(H616-Q616)-wy*(G616-P616))</f>
        <v>6.3754374650133</v>
      </c>
      <c r="Y616" s="70" t="n">
        <f aca="false">R616+V616</f>
        <v>-0.00580037042766834</v>
      </c>
      <c r="Z616" s="70" t="n">
        <f aca="false">S616+W616</f>
        <v>-2.41992120317743</v>
      </c>
      <c r="AA616" s="70" t="n">
        <f aca="false">T616+X616-32.174</f>
        <v>-9.41132989953078</v>
      </c>
      <c r="AB616" s="0" t="n">
        <f aca="false">IF(($D616-height)*($D617-height)&lt;0,1,0)</f>
        <v>0</v>
      </c>
    </row>
    <row r="617" customFormat="false" ht="12.75" hidden="false" customHeight="false" outlineLevel="0" collapsed="false">
      <c r="A617" s="0" t="n">
        <f aca="false">A616+dt</f>
        <v>5.84999999999992</v>
      </c>
      <c r="B617" s="70" t="n">
        <f aca="false">B616+G616*dt+0.5*Y616*dt*dt</f>
        <v>29.3900750797007</v>
      </c>
      <c r="C617" s="70" t="n">
        <f aca="false">C616+H616*dt+0.5*Z616*dt*dt</f>
        <v>421.407366260331</v>
      </c>
      <c r="D617" s="70" t="n">
        <f aca="false">D616+I616*dt+0.5*AA616*dt*dt</f>
        <v>-216.550119501139</v>
      </c>
      <c r="E617" s="1" t="n">
        <f aca="false">SQRT(B617^2+C617^2)</f>
        <v>422.43099418918</v>
      </c>
      <c r="F617" s="1" t="n">
        <f aca="false">ATAN2(C617,B617)*180/PI()</f>
        <v>3.98950067496093</v>
      </c>
      <c r="G617" s="69" t="n">
        <f aca="false">G616+Y616*dt</f>
        <v>7.79067180486673</v>
      </c>
      <c r="H617" s="69" t="n">
        <f aca="false">H616+Z616*dt</f>
        <v>58.2871839918757</v>
      </c>
      <c r="I617" s="69" t="n">
        <f aca="false">I616+AA616*dt</f>
        <v>-83.9890831434358</v>
      </c>
      <c r="J617" s="1" t="n">
        <f aca="false">SQRT(G617^2+H617^2+I617^2)</f>
        <v>102.52929567762</v>
      </c>
      <c r="K617" s="1" t="n">
        <f aca="false">IF(D617&gt;=hwind,SQRT((G617-vxw)^2+(H617-vyw)^2+I617^2),J617)</f>
        <v>102.52929567762</v>
      </c>
      <c r="L617" s="1" t="n">
        <f aca="false">J617/1.467</f>
        <v>69.8904537679757</v>
      </c>
      <c r="M617" s="70" t="n">
        <f aca="false">cd0+cdspin*(spin/1000)*EXP(-A617/(tau*146.7/K617))</f>
        <v>0.35462464148278</v>
      </c>
      <c r="N617" s="71" t="n">
        <f aca="false">(romega/K617)*EXP(-A617/(tau*146.7/K617))</f>
        <v>0.227850873041313</v>
      </c>
      <c r="O617" s="71" t="n">
        <f aca="false">cl2_*N617/(cl0+cl1_*N617)</f>
        <v>0.228959674289899</v>
      </c>
      <c r="P617" s="71" t="n">
        <f aca="false">IF(D617&gt;=hwind,vxw,0)</f>
        <v>0</v>
      </c>
      <c r="Q617" s="71" t="n">
        <f aca="false">IF(D617&gt;=hwind,vyw,0)</f>
        <v>0</v>
      </c>
      <c r="R617" s="70" t="n">
        <f aca="false">-const*$M617*$K617*(G617-P617)</f>
        <v>-1.52269451160767</v>
      </c>
      <c r="S617" s="70" t="n">
        <f aca="false">-const*$M617*$K617*(H617-Q617)</f>
        <v>-11.392287774984</v>
      </c>
      <c r="T617" s="70" t="n">
        <f aca="false">-const*$M617*$K617*I617</f>
        <v>16.4157493911602</v>
      </c>
      <c r="U617" s="72" t="n">
        <f aca="false">omega*EXP(-A617/tau)*30/PI()</f>
        <v>1842.98498629605</v>
      </c>
      <c r="V617" s="70" t="n">
        <f aca="false">const*($O617/omega)*K617*(wy*I617-wz*(H617-Q617))</f>
        <v>1.51322022248439</v>
      </c>
      <c r="W617" s="70" t="n">
        <f aca="false">const*($O617/omega)*K617*(wz*(G617-P617)-wx*I617)</f>
        <v>8.9832454204281</v>
      </c>
      <c r="X617" s="70" t="n">
        <f aca="false">const*($O617/omega)*K617*(wx*(H617-Q617)-wy*(G617-P617))</f>
        <v>6.37460323113879</v>
      </c>
      <c r="Y617" s="70" t="n">
        <f aca="false">R617+V617</f>
        <v>-0.00947428912328085</v>
      </c>
      <c r="Z617" s="70" t="n">
        <f aca="false">S617+W617</f>
        <v>-2.40904235455588</v>
      </c>
      <c r="AA617" s="70" t="n">
        <f aca="false">T617+X617-32.174</f>
        <v>-9.383647377701</v>
      </c>
      <c r="AB617" s="0" t="n">
        <f aca="false">IF(($D617-height)*($D618-height)&lt;0,1,0)</f>
        <v>0</v>
      </c>
    </row>
    <row r="618" customFormat="false" ht="12.75" hidden="false" customHeight="false" outlineLevel="0" collapsed="false">
      <c r="A618" s="0" t="n">
        <f aca="false">A617+dt</f>
        <v>5.85999999999992</v>
      </c>
      <c r="B618" s="70" t="n">
        <f aca="false">B617+G617*dt+0.5*Y617*dt*dt</f>
        <v>29.4679813240349</v>
      </c>
      <c r="C618" s="70" t="n">
        <f aca="false">C617+H617*dt+0.5*Z617*dt*dt</f>
        <v>421.990117648132</v>
      </c>
      <c r="D618" s="70" t="n">
        <f aca="false">D617+I617*dt+0.5*AA617*dt*dt</f>
        <v>-217.390479514942</v>
      </c>
      <c r="E618" s="1" t="n">
        <f aca="false">SQRT(B618^2+C618^2)</f>
        <v>423.017755320031</v>
      </c>
      <c r="F618" s="1" t="n">
        <f aca="false">ATAN2(C618,B618)*180/PI()</f>
        <v>3.99453562617946</v>
      </c>
      <c r="G618" s="69" t="n">
        <f aca="false">G617+Y617*dt</f>
        <v>7.7905770619755</v>
      </c>
      <c r="H618" s="69" t="n">
        <f aca="false">H617+Z617*dt</f>
        <v>58.2630935683302</v>
      </c>
      <c r="I618" s="69" t="n">
        <f aca="false">I617+AA617*dt</f>
        <v>-84.0829196172128</v>
      </c>
      <c r="J618" s="1" t="n">
        <f aca="false">SQRT(G618^2+H618^2+I618^2)</f>
        <v>102.592487709701</v>
      </c>
      <c r="K618" s="1" t="n">
        <f aca="false">IF(D618&gt;=hwind,SQRT((G618-vxw)^2+(H618-vyw)^2+I618^2),J618)</f>
        <v>102.592487709701</v>
      </c>
      <c r="L618" s="1" t="n">
        <f aca="false">J618/1.467</f>
        <v>69.9335294544659</v>
      </c>
      <c r="M618" s="70" t="n">
        <f aca="false">cd0+cdspin*(spin/1000)*EXP(-A618/(tau*146.7/K618))</f>
        <v>0.354624590277913</v>
      </c>
      <c r="N618" s="71" t="n">
        <f aca="false">(romega/K618)*EXP(-A618/(tau*146.7/K618))</f>
        <v>0.227710311248381</v>
      </c>
      <c r="O618" s="71" t="n">
        <f aca="false">cl2_*N618/(cl0+cl1_*N618)</f>
        <v>0.228885771264024</v>
      </c>
      <c r="P618" s="71" t="n">
        <f aca="false">IF(D618&gt;=hwind,vxw,0)</f>
        <v>0</v>
      </c>
      <c r="Q618" s="71" t="n">
        <f aca="false">IF(D618&gt;=hwind,vyw,0)</f>
        <v>0</v>
      </c>
      <c r="R618" s="70" t="n">
        <f aca="false">-const*$M618*$K618*(G618-P618)</f>
        <v>-1.52361424716053</v>
      </c>
      <c r="S618" s="70" t="n">
        <f aca="false">-const*$M618*$K618*(H618-Q618)</f>
        <v>-11.3945961561215</v>
      </c>
      <c r="T618" s="70" t="n">
        <f aca="false">-const*$M618*$K618*I618</f>
        <v>16.4442162952115</v>
      </c>
      <c r="U618" s="72" t="n">
        <f aca="false">omega*EXP(-A618/tau)*30/PI()</f>
        <v>1842.98314331199</v>
      </c>
      <c r="V618" s="70" t="n">
        <f aca="false">const*($O618/omega)*K618*(wy*I618-wz*(H618-Q618))</f>
        <v>1.51048341663975</v>
      </c>
      <c r="W618" s="70" t="n">
        <f aca="false">const*($O618/omega)*K618*(wz*(G618-P618)-wx*I618)</f>
        <v>8.99640064649005</v>
      </c>
      <c r="X618" s="70" t="n">
        <f aca="false">const*($O618/omega)*K618*(wx*(H618-Q618)-wy*(G618-P618))</f>
        <v>6.37377570311073</v>
      </c>
      <c r="Y618" s="70" t="n">
        <f aca="false">R618+V618</f>
        <v>-0.0131308305207738</v>
      </c>
      <c r="Z618" s="70" t="n">
        <f aca="false">S618+W618</f>
        <v>-2.39819550963148</v>
      </c>
      <c r="AA618" s="70" t="n">
        <f aca="false">T618+X618-32.174</f>
        <v>-9.35600800167773</v>
      </c>
      <c r="AB618" s="0" t="n">
        <f aca="false">IF(($D618-height)*($D619-height)&lt;0,1,0)</f>
        <v>0</v>
      </c>
    </row>
    <row r="619" customFormat="false" ht="12.75" hidden="false" customHeight="false" outlineLevel="0" collapsed="false">
      <c r="A619" s="0" t="n">
        <f aca="false">A618+dt</f>
        <v>5.86999999999992</v>
      </c>
      <c r="B619" s="70" t="n">
        <f aca="false">B618+G618*dt+0.5*Y618*dt*dt</f>
        <v>29.5458864381131</v>
      </c>
      <c r="C619" s="70" t="n">
        <f aca="false">C618+H618*dt+0.5*Z618*dt*dt</f>
        <v>422.57262867404</v>
      </c>
      <c r="D619" s="70" t="n">
        <f aca="false">D618+I618*dt+0.5*AA618*dt*dt</f>
        <v>-218.231776511514</v>
      </c>
      <c r="E619" s="1" t="n">
        <f aca="false">SQRT(B619^2+C619^2)</f>
        <v>423.604279853145</v>
      </c>
      <c r="F619" s="1" t="n">
        <f aca="false">ATAN2(C619,B619)*180/PI()</f>
        <v>3.99955874399266</v>
      </c>
      <c r="G619" s="69" t="n">
        <f aca="false">G618+Y618*dt</f>
        <v>7.79044575367029</v>
      </c>
      <c r="H619" s="69" t="n">
        <f aca="false">H618+Z618*dt</f>
        <v>58.2391116132339</v>
      </c>
      <c r="I619" s="69" t="n">
        <f aca="false">I618+AA618*dt</f>
        <v>-84.1764796972296</v>
      </c>
      <c r="J619" s="1" t="n">
        <f aca="false">SQRT(G619^2+H619^2+I619^2)</f>
        <v>102.655564392573</v>
      </c>
      <c r="K619" s="1" t="n">
        <f aca="false">IF(D619&gt;=hwind,SQRT((G619-vxw)^2+(H619-vyw)^2+I619^2),J619)</f>
        <v>102.655564392573</v>
      </c>
      <c r="L619" s="1" t="n">
        <f aca="false">J619/1.467</f>
        <v>69.976526511638</v>
      </c>
      <c r="M619" s="70" t="n">
        <f aca="false">cd0+cdspin*(spin/1000)*EXP(-A619/(tau*146.7/K619))</f>
        <v>0.354624539051566</v>
      </c>
      <c r="N619" s="71" t="n">
        <f aca="false">(romega/K619)*EXP(-A619/(tau*146.7/K619))</f>
        <v>0.227570178126211</v>
      </c>
      <c r="O619" s="71" t="n">
        <f aca="false">cl2_*N619/(cl0+cl1_*N619)</f>
        <v>0.228812050305701</v>
      </c>
      <c r="P619" s="71" t="n">
        <f aca="false">IF(D619&gt;=hwind,vxw,0)</f>
        <v>0</v>
      </c>
      <c r="Q619" s="71" t="n">
        <f aca="false">IF(D619&gt;=hwind,vyw,0)</f>
        <v>0</v>
      </c>
      <c r="R619" s="70" t="n">
        <f aca="false">-const*$M619*$K619*(G619-P619)</f>
        <v>-1.52452509093879</v>
      </c>
      <c r="S619" s="70" t="n">
        <f aca="false">-const*$M619*$K619*(H619-Q619)</f>
        <v>-11.3969071521395</v>
      </c>
      <c r="T619" s="70" t="n">
        <f aca="false">-const*$M619*$K619*I619</f>
        <v>16.4726332000793</v>
      </c>
      <c r="U619" s="72" t="n">
        <f aca="false">omega*EXP(-A619/tau)*30/PI()</f>
        <v>1842.98130032977</v>
      </c>
      <c r="V619" s="70" t="n">
        <f aca="false">const*($O619/omega)*K619*(wy*I619-wz*(H619-Q619))</f>
        <v>1.50775507172525</v>
      </c>
      <c r="W619" s="70" t="n">
        <f aca="false">const*($O619/omega)*K619*(wz*(G619-P619)-wx*I619)</f>
        <v>9.0095265229669</v>
      </c>
      <c r="X619" s="70" t="n">
        <f aca="false">const*($O619/omega)*K619*(wx*(H619-Q619)-wy*(G619-P619))</f>
        <v>6.37295485364913</v>
      </c>
      <c r="Y619" s="70" t="n">
        <f aca="false">R619+V619</f>
        <v>-0.0167700192135349</v>
      </c>
      <c r="Z619" s="70" t="n">
        <f aca="false">S619+W619</f>
        <v>-2.38738062917257</v>
      </c>
      <c r="AA619" s="70" t="n">
        <f aca="false">T619+X619-32.174</f>
        <v>-9.32841194627158</v>
      </c>
      <c r="AB619" s="0" t="n">
        <f aca="false">IF(($D619-height)*($D620-height)&lt;0,1,0)</f>
        <v>0</v>
      </c>
    </row>
    <row r="620" customFormat="false" ht="12.75" hidden="false" customHeight="false" outlineLevel="0" collapsed="false">
      <c r="A620" s="0" t="n">
        <f aca="false">A619+dt</f>
        <v>5.87999999999992</v>
      </c>
      <c r="B620" s="70" t="n">
        <f aca="false">B619+G619*dt+0.5*Y619*dt*dt</f>
        <v>29.6237900571489</v>
      </c>
      <c r="C620" s="70" t="n">
        <f aca="false">C619+H619*dt+0.5*Z619*dt*dt</f>
        <v>423.15490042114</v>
      </c>
      <c r="D620" s="70" t="n">
        <f aca="false">D619+I619*dt+0.5*AA619*dt*dt</f>
        <v>-219.074007729084</v>
      </c>
      <c r="E620" s="1" t="n">
        <f aca="false">SQRT(B620^2+C620^2)</f>
        <v>424.190568834074</v>
      </c>
      <c r="F620" s="1" t="n">
        <f aca="false">ATAN2(C620,B620)*180/PI()</f>
        <v>4.00457002656192</v>
      </c>
      <c r="G620" s="69" t="n">
        <f aca="false">G619+Y619*dt</f>
        <v>7.79027805347815</v>
      </c>
      <c r="H620" s="69" t="n">
        <f aca="false">H619+Z619*dt</f>
        <v>58.2152378069421</v>
      </c>
      <c r="I620" s="69" t="n">
        <f aca="false">I619+AA619*dt</f>
        <v>-84.2697638166923</v>
      </c>
      <c r="J620" s="1" t="n">
        <f aca="false">SQRT(G620^2+H620^2+I620^2)</f>
        <v>102.718525295053</v>
      </c>
      <c r="K620" s="1" t="n">
        <f aca="false">IF(D620&gt;=hwind,SQRT((G620-vxw)^2+(H620-vyw)^2+I620^2),J620)</f>
        <v>102.718525295053</v>
      </c>
      <c r="L620" s="1" t="n">
        <f aca="false">J620/1.467</f>
        <v>70.0194446455712</v>
      </c>
      <c r="M620" s="70" t="n">
        <f aca="false">cd0+cdspin*(spin/1000)*EXP(-A620/(tau*146.7/K620))</f>
        <v>0.354624487803961</v>
      </c>
      <c r="N620" s="71" t="n">
        <f aca="false">(romega/K620)*EXP(-A620/(tau*146.7/K620))</f>
        <v>0.227430473368619</v>
      </c>
      <c r="O620" s="71" t="n">
        <f aca="false">cl2_*N620/(cl0+cl1_*N620)</f>
        <v>0.228738511612686</v>
      </c>
      <c r="P620" s="71" t="n">
        <f aca="false">IF(D620&gt;=hwind,vxw,0)</f>
        <v>0</v>
      </c>
      <c r="Q620" s="71" t="n">
        <f aca="false">IF(D620&gt;=hwind,vyw,0)</f>
        <v>0</v>
      </c>
      <c r="R620" s="70" t="n">
        <f aca="false">-const*$M620*$K620*(G620-P620)</f>
        <v>-1.52542705741887</v>
      </c>
      <c r="S620" s="70" t="n">
        <f aca="false">-const*$M620*$K620*(H620-Q620)</f>
        <v>-11.3992207075504</v>
      </c>
      <c r="T620" s="70" t="n">
        <f aca="false">-const*$M620*$K620*I620</f>
        <v>16.5009999599291</v>
      </c>
      <c r="U620" s="72" t="n">
        <f aca="false">omega*EXP(-A620/tau)*30/PI()</f>
        <v>1842.97945734939</v>
      </c>
      <c r="V620" s="70" t="n">
        <f aca="false">const*($O620/omega)*K620*(wy*I620-wz*(H620-Q620))</f>
        <v>1.50503517740464</v>
      </c>
      <c r="W620" s="70" t="n">
        <f aca="false">const*($O620/omega)*K620*(wz*(G620-P620)-wx*I620)</f>
        <v>9.02262303362907</v>
      </c>
      <c r="X620" s="70" t="n">
        <f aca="false">const*($O620/omega)*K620*(wx*(H620-Q620)-wy*(G620-P620))</f>
        <v>6.37214065563801</v>
      </c>
      <c r="Y620" s="70" t="n">
        <f aca="false">R620+V620</f>
        <v>-0.0203918800142231</v>
      </c>
      <c r="Z620" s="70" t="n">
        <f aca="false">S620+W620</f>
        <v>-2.37659767392129</v>
      </c>
      <c r="AA620" s="70" t="n">
        <f aca="false">T620+X620-32.174</f>
        <v>-9.30085938443287</v>
      </c>
      <c r="AB620" s="0" t="n">
        <f aca="false">IF(($D620-height)*($D621-height)&lt;0,1,0)</f>
        <v>0</v>
      </c>
    </row>
    <row r="621" customFormat="false" ht="12.75" hidden="false" customHeight="false" outlineLevel="0" collapsed="false">
      <c r="A621" s="0" t="n">
        <f aca="false">A620+dt</f>
        <v>5.88999999999992</v>
      </c>
      <c r="B621" s="70" t="n">
        <f aca="false">B620+G620*dt+0.5*Y620*dt*dt</f>
        <v>29.7016918180897</v>
      </c>
      <c r="C621" s="70" t="n">
        <f aca="false">C620+H620*dt+0.5*Z620*dt*dt</f>
        <v>423.736933969326</v>
      </c>
      <c r="D621" s="70" t="n">
        <f aca="false">D620+I620*dt+0.5*AA620*dt*dt</f>
        <v>-219.91717041022</v>
      </c>
      <c r="E621" s="1" t="n">
        <f aca="false">SQRT(B621^2+C621^2)</f>
        <v>424.776623305216</v>
      </c>
      <c r="F621" s="1" t="n">
        <f aca="false">ATAN2(C621,B621)*180/PI()</f>
        <v>4.00956947223312</v>
      </c>
      <c r="G621" s="69" t="n">
        <f aca="false">G620+Y620*dt</f>
        <v>7.79007413467801</v>
      </c>
      <c r="H621" s="69" t="n">
        <f aca="false">H620+Z620*dt</f>
        <v>58.1914718302029</v>
      </c>
      <c r="I621" s="69" t="n">
        <f aca="false">I620+AA620*dt</f>
        <v>-84.3627724105366</v>
      </c>
      <c r="J621" s="1" t="n">
        <f aca="false">SQRT(G621^2+H621^2+I621^2)</f>
        <v>102.781369992723</v>
      </c>
      <c r="K621" s="1" t="n">
        <f aca="false">IF(D621&gt;=hwind,SQRT((G621-vxw)^2+(H621-vyw)^2+I621^2),J621)</f>
        <v>102.781369992723</v>
      </c>
      <c r="L621" s="1" t="n">
        <f aca="false">J621/1.467</f>
        <v>70.0622835669552</v>
      </c>
      <c r="M621" s="70" t="n">
        <f aca="false">cd0+cdspin*(spin/1000)*EXP(-A621/(tau*146.7/K621))</f>
        <v>0.354624436535316</v>
      </c>
      <c r="N621" s="71" t="n">
        <f aca="false">(romega/K621)*EXP(-A621/(tau*146.7/K621))</f>
        <v>0.227291196655759</v>
      </c>
      <c r="O621" s="71" t="n">
        <f aca="false">cl2_*N621/(cl0+cl1_*N621)</f>
        <v>0.228665155374599</v>
      </c>
      <c r="P621" s="71" t="n">
        <f aca="false">IF(D621&gt;=hwind,vxw,0)</f>
        <v>0</v>
      </c>
      <c r="Q621" s="71" t="n">
        <f aca="false">IF(D621&gt;=hwind,vyw,0)</f>
        <v>0</v>
      </c>
      <c r="R621" s="70" t="n">
        <f aca="false">-const*$M621*$K621*(G621-P621)</f>
        <v>-1.52632016126106</v>
      </c>
      <c r="S621" s="70" t="n">
        <f aca="false">-const*$M621*$K621*(H621-Q621)</f>
        <v>-11.4015367674758</v>
      </c>
      <c r="T621" s="70" t="n">
        <f aca="false">-const*$M621*$K621*I621</f>
        <v>16.5293164306199</v>
      </c>
      <c r="U621" s="72" t="n">
        <f aca="false">omega*EXP(-A621/tau)*30/PI()</f>
        <v>1842.97761437085</v>
      </c>
      <c r="V621" s="70" t="n">
        <f aca="false">const*($O621/omega)*K621*(wy*I621-wz*(H621-Q621))</f>
        <v>1.5023237233071</v>
      </c>
      <c r="W621" s="70" t="n">
        <f aca="false">const*($O621/omega)*K621*(wz*(G621-P621)-wx*I621)</f>
        <v>9.03569016288592</v>
      </c>
      <c r="X621" s="70" t="n">
        <f aca="false">const*($O621/omega)*K621*(wx*(H621-Q621)-wy*(G621-P621))</f>
        <v>6.371333082123</v>
      </c>
      <c r="Y621" s="70" t="n">
        <f aca="false">R621+V621</f>
        <v>-0.023996437953961</v>
      </c>
      <c r="Z621" s="70" t="n">
        <f aca="false">S621+W621</f>
        <v>-2.36584660458992</v>
      </c>
      <c r="AA621" s="70" t="n">
        <f aca="false">T621+X621-32.174</f>
        <v>-9.27335048725706</v>
      </c>
      <c r="AB621" s="0" t="n">
        <f aca="false">IF(($D621-height)*($D622-height)&lt;0,1,0)</f>
        <v>0</v>
      </c>
    </row>
    <row r="622" customFormat="false" ht="12.75" hidden="false" customHeight="false" outlineLevel="0" collapsed="false">
      <c r="A622" s="0" t="n">
        <f aca="false">A621+dt</f>
        <v>5.89999999999992</v>
      </c>
      <c r="B622" s="70" t="n">
        <f aca="false">B621+G621*dt+0.5*Y621*dt*dt</f>
        <v>29.7795913596145</v>
      </c>
      <c r="C622" s="70" t="n">
        <f aca="false">C621+H621*dt+0.5*Z621*dt*dt</f>
        <v>424.318730395298</v>
      </c>
      <c r="D622" s="70" t="n">
        <f aca="false">D621+I621*dt+0.5*AA621*dt*dt</f>
        <v>-220.76126180185</v>
      </c>
      <c r="E622" s="1" t="n">
        <f aca="false">SQRT(B622^2+C622^2)</f>
        <v>425.362444305822</v>
      </c>
      <c r="F622" s="1" t="n">
        <f aca="false">ATAN2(C622,B622)*180/PI()</f>
        <v>4.01455707953545</v>
      </c>
      <c r="G622" s="69" t="n">
        <f aca="false">G621+Y621*dt</f>
        <v>7.78983417029847</v>
      </c>
      <c r="H622" s="69" t="n">
        <f aca="false">H621+Z621*dt</f>
        <v>58.167813364157</v>
      </c>
      <c r="I622" s="69" t="n">
        <f aca="false">I621+AA621*dt</f>
        <v>-84.4555059154092</v>
      </c>
      <c r="J622" s="1" t="n">
        <f aca="false">SQRT(G622^2+H622^2+I622^2)</f>
        <v>102.844098067881</v>
      </c>
      <c r="K622" s="1" t="n">
        <f aca="false">IF(D622&gt;=hwind,SQRT((G622-vxw)^2+(H622-vyw)^2+I622^2),J622)</f>
        <v>102.844098067881</v>
      </c>
      <c r="L622" s="1" t="n">
        <f aca="false">J622/1.467</f>
        <v>70.1050429910571</v>
      </c>
      <c r="M622" s="70" t="n">
        <f aca="false">cd0+cdspin*(spin/1000)*EXP(-A622/(tau*146.7/K622))</f>
        <v>0.35462438524585</v>
      </c>
      <c r="N622" s="71" t="n">
        <f aca="false">(romega/K622)*EXP(-A622/(tau*146.7/K622))</f>
        <v>0.227152347654331</v>
      </c>
      <c r="O622" s="71" t="n">
        <f aca="false">cl2_*N622/(cl0+cl1_*N622)</f>
        <v>0.228591981773011</v>
      </c>
      <c r="P622" s="71" t="n">
        <f aca="false">IF(D622&gt;=hwind,vxw,0)</f>
        <v>0</v>
      </c>
      <c r="Q622" s="71" t="n">
        <f aca="false">IF(D622&gt;=hwind,vyw,0)</f>
        <v>0</v>
      </c>
      <c r="R622" s="70" t="n">
        <f aca="false">-const*$M622*$K622*(G622-P622)</f>
        <v>-1.52720441730816</v>
      </c>
      <c r="S622" s="70" t="n">
        <f aca="false">-const*$M622*$K622*(H622-Q622)</f>
        <v>-11.4038552776398</v>
      </c>
      <c r="T622" s="70" t="n">
        <f aca="false">-const*$M622*$K622*I622</f>
        <v>16.5575824697006</v>
      </c>
      <c r="U622" s="72" t="n">
        <f aca="false">omega*EXP(-A622/tau)*30/PI()</f>
        <v>1842.97577139416</v>
      </c>
      <c r="V622" s="70" t="n">
        <f aca="false">const*($O622/omega)*K622*(wy*I622-wz*(H622-Q622))</f>
        <v>1.49962069902668</v>
      </c>
      <c r="W622" s="70" t="n">
        <f aca="false">const*($O622/omega)*K622*(wz*(G622-P622)-wx*I622)</f>
        <v>9.04872789578264</v>
      </c>
      <c r="X622" s="70" t="n">
        <f aca="false">const*($O622/omega)*K622*(wx*(H622-Q622)-wy*(G622-P622))</f>
        <v>6.37053210630908</v>
      </c>
      <c r="Y622" s="70" t="n">
        <f aca="false">R622+V622</f>
        <v>-0.027583718281482</v>
      </c>
      <c r="Z622" s="70" t="n">
        <f aca="false">S622+W622</f>
        <v>-2.3551273818572</v>
      </c>
      <c r="AA622" s="70" t="n">
        <f aca="false">T622+X622-32.174</f>
        <v>-9.24588542399032</v>
      </c>
      <c r="AB622" s="0" t="n">
        <f aca="false">IF(($D622-height)*($D623-height)&lt;0,1,0)</f>
        <v>0</v>
      </c>
    </row>
    <row r="623" customFormat="false" ht="12.75" hidden="false" customHeight="false" outlineLevel="0" collapsed="false">
      <c r="A623" s="0" t="n">
        <f aca="false">A622+dt</f>
        <v>5.90999999999992</v>
      </c>
      <c r="B623" s="70" t="n">
        <f aca="false">B622+G622*dt+0.5*Y622*dt*dt</f>
        <v>29.8574883221316</v>
      </c>
      <c r="C623" s="70" t="n">
        <f aca="false">C622+H622*dt+0.5*Z622*dt*dt</f>
        <v>424.90029077257</v>
      </c>
      <c r="D623" s="70" t="n">
        <f aca="false">D622+I622*dt+0.5*AA622*dt*dt</f>
        <v>-221.606279155275</v>
      </c>
      <c r="E623" s="1" t="n">
        <f aca="false">SQRT(B623^2+C623^2)</f>
        <v>425.948032871994</v>
      </c>
      <c r="F623" s="1" t="n">
        <f aca="false">ATAN2(C623,B623)*180/PI()</f>
        <v>4.01953284718027</v>
      </c>
      <c r="G623" s="69" t="n">
        <f aca="false">G622+Y622*dt</f>
        <v>7.78955833311566</v>
      </c>
      <c r="H623" s="69" t="n">
        <f aca="false">H622+Z622*dt</f>
        <v>58.1442620903384</v>
      </c>
      <c r="I623" s="69" t="n">
        <f aca="false">I622+AA622*dt</f>
        <v>-84.5479647696491</v>
      </c>
      <c r="J623" s="1" t="n">
        <f aca="false">SQRT(G623^2+H623^2+I623^2)</f>
        <v>102.906709109488</v>
      </c>
      <c r="K623" s="1" t="n">
        <f aca="false">IF(D623&gt;=hwind,SQRT((G623-vxw)^2+(H623-vyw)^2+I623^2),J623)</f>
        <v>102.906709109488</v>
      </c>
      <c r="L623" s="1" t="n">
        <f aca="false">J623/1.467</f>
        <v>70.1477226376879</v>
      </c>
      <c r="M623" s="70" t="n">
        <f aca="false">cd0+cdspin*(spin/1000)*EXP(-A623/(tau*146.7/K623))</f>
        <v>0.35462433393578</v>
      </c>
      <c r="N623" s="71" t="n">
        <f aca="false">(romega/K623)*EXP(-A623/(tau*146.7/K623))</f>
        <v>0.227013926017791</v>
      </c>
      <c r="O623" s="71" t="n">
        <f aca="false">cl2_*N623/(cl0+cl1_*N623)</f>
        <v>0.228518990981532</v>
      </c>
      <c r="P623" s="71" t="n">
        <f aca="false">IF(D623&gt;=hwind,vxw,0)</f>
        <v>0</v>
      </c>
      <c r="Q623" s="71" t="n">
        <f aca="false">IF(D623&gt;=hwind,vyw,0)</f>
        <v>0</v>
      </c>
      <c r="R623" s="70" t="n">
        <f aca="false">-const*$M623*$K623*(G623-P623)</f>
        <v>-1.52807984058403</v>
      </c>
      <c r="S623" s="70" t="n">
        <f aca="false">-const*$M623*$K623*(H623-Q623)</f>
        <v>-11.4061761843618</v>
      </c>
      <c r="T623" s="70" t="n">
        <f aca="false">-const*$M623*$K623*I623</f>
        <v>16.5857979364067</v>
      </c>
      <c r="U623" s="72" t="n">
        <f aca="false">omega*EXP(-A623/tau)*30/PI()</f>
        <v>1842.97392841931</v>
      </c>
      <c r="V623" s="70" t="n">
        <f aca="false">const*($O623/omega)*K623*(wy*I623-wz*(H623-Q623))</f>
        <v>1.49692609412175</v>
      </c>
      <c r="W623" s="70" t="n">
        <f aca="false">const*($O623/omega)*K623*(wz*(G623-P623)-wx*I623)</f>
        <v>9.06173621799696</v>
      </c>
      <c r="X623" s="70" t="n">
        <f aca="false">const*($O623/omega)*K623*(wx*(H623-Q623)-wy*(G623-P623))</f>
        <v>6.36973770155824</v>
      </c>
      <c r="Y623" s="70" t="n">
        <f aca="false">R623+V623</f>
        <v>-0.0311537464622775</v>
      </c>
      <c r="Z623" s="70" t="n">
        <f aca="false">S623+W623</f>
        <v>-2.34443996636478</v>
      </c>
      <c r="AA623" s="70" t="n">
        <f aca="false">T623+X623-32.174</f>
        <v>-9.21846436203501</v>
      </c>
      <c r="AB623" s="0" t="n">
        <f aca="false">IF(($D623-height)*($D624-height)&lt;0,1,0)</f>
        <v>0</v>
      </c>
    </row>
    <row r="624" customFormat="false" ht="12.75" hidden="false" customHeight="false" outlineLevel="0" collapsed="false">
      <c r="A624" s="0" t="n">
        <f aca="false">A623+dt</f>
        <v>5.91999999999992</v>
      </c>
      <c r="B624" s="70" t="n">
        <f aca="false">B623+G623*dt+0.5*Y623*dt*dt</f>
        <v>29.9353823477754</v>
      </c>
      <c r="C624" s="70" t="n">
        <f aca="false">C623+H623*dt+0.5*Z623*dt*dt</f>
        <v>425.481616171475</v>
      </c>
      <c r="D624" s="70" t="n">
        <f aca="false">D623+I623*dt+0.5*AA623*dt*dt</f>
        <v>-222.45221972619</v>
      </c>
      <c r="E624" s="1" t="n">
        <f aca="false">SQRT(B624^2+C624^2)</f>
        <v>426.533390036698</v>
      </c>
      <c r="F624" s="1" t="n">
        <f aca="false">ATAN2(C624,B624)*180/PI()</f>
        <v>4.02449677405992</v>
      </c>
      <c r="G624" s="69" t="n">
        <f aca="false">G623+Y623*dt</f>
        <v>7.78924679565103</v>
      </c>
      <c r="H624" s="69" t="n">
        <f aca="false">H623+Z623*dt</f>
        <v>58.1208176906748</v>
      </c>
      <c r="I624" s="69" t="n">
        <f aca="false">I623+AA623*dt</f>
        <v>-84.6401494132695</v>
      </c>
      <c r="J624" s="1" t="n">
        <f aca="false">SQRT(G624^2+H624^2+I624^2)</f>
        <v>102.969202713126</v>
      </c>
      <c r="K624" s="1" t="n">
        <f aca="false">IF(D624&gt;=hwind,SQRT((G624-vxw)^2+(H624-vyw)^2+I624^2),J624)</f>
        <v>102.969202713126</v>
      </c>
      <c r="L624" s="1" t="n">
        <f aca="false">J624/1.467</f>
        <v>70.1903222311696</v>
      </c>
      <c r="M624" s="70" t="n">
        <f aca="false">cd0+cdspin*(spin/1000)*EXP(-A624/(tau*146.7/K624))</f>
        <v>0.354624282605323</v>
      </c>
      <c r="N624" s="71" t="n">
        <f aca="false">(romega/K624)*EXP(-A624/(tau*146.7/K624))</f>
        <v>0.226875931386557</v>
      </c>
      <c r="O624" s="71" t="n">
        <f aca="false">cl2_*N624/(cl0+cl1_*N624)</f>
        <v>0.228446183165893</v>
      </c>
      <c r="P624" s="71" t="n">
        <f aca="false">IF(D624&gt;=hwind,vxw,0)</f>
        <v>0</v>
      </c>
      <c r="Q624" s="71" t="n">
        <f aca="false">IF(D624&gt;=hwind,vyw,0)</f>
        <v>0</v>
      </c>
      <c r="R624" s="70" t="n">
        <f aca="false">-const*$M624*$K624*(G624-P624)</f>
        <v>-1.52894644629218</v>
      </c>
      <c r="S624" s="70" t="n">
        <f aca="false">-const*$M624*$K624*(H624-Q624)</f>
        <v>-11.4084994345497</v>
      </c>
      <c r="T624" s="70" t="n">
        <f aca="false">-const*$M624*$K624*I624</f>
        <v>16.6139626916573</v>
      </c>
      <c r="U624" s="72" t="n">
        <f aca="false">omega*EXP(-A624/tau)*30/PI()</f>
        <v>1842.9720854463</v>
      </c>
      <c r="V624" s="70" t="n">
        <f aca="false">const*($O624/omega)*K624*(wy*I624-wz*(H624-Q624))</f>
        <v>1.49423989811448</v>
      </c>
      <c r="W624" s="70" t="n">
        <f aca="false">const*($O624/omega)*K624*(wz*(G624-P624)-wx*I624)</f>
        <v>9.074715115836</v>
      </c>
      <c r="X624" s="70" t="n">
        <f aca="false">const*($O624/omega)*K624*(wx*(H624-Q624)-wy*(G624-P624))</f>
        <v>6.36894984138727</v>
      </c>
      <c r="Y624" s="70" t="n">
        <f aca="false">R624+V624</f>
        <v>-0.034706548177702</v>
      </c>
      <c r="Z624" s="70" t="n">
        <f aca="false">S624+W624</f>
        <v>-2.3337843187137</v>
      </c>
      <c r="AA624" s="70" t="n">
        <f aca="false">T624+X624-32.174</f>
        <v>-9.19108746695542</v>
      </c>
      <c r="AB624" s="0" t="n">
        <f aca="false">IF(($D624-height)*($D625-height)&lt;0,1,0)</f>
        <v>0</v>
      </c>
    </row>
    <row r="625" customFormat="false" ht="12.75" hidden="false" customHeight="false" outlineLevel="0" collapsed="false">
      <c r="A625" s="0" t="n">
        <f aca="false">A624+dt</f>
        <v>5.92999999999992</v>
      </c>
      <c r="B625" s="70" t="n">
        <f aca="false">B624+G624*dt+0.5*Y624*dt*dt</f>
        <v>30.0132730804045</v>
      </c>
      <c r="C625" s="70" t="n">
        <f aca="false">C624+H624*dt+0.5*Z624*dt*dt</f>
        <v>426.062707659166</v>
      </c>
      <c r="D625" s="70" t="n">
        <f aca="false">D624+I624*dt+0.5*AA624*dt*dt</f>
        <v>-223.299080774696</v>
      </c>
      <c r="E625" s="1" t="n">
        <f aca="false">SQRT(B625^2+C625^2)</f>
        <v>427.118516829766</v>
      </c>
      <c r="F625" s="1" t="n">
        <f aca="false">ATAN2(C625,B625)*180/PI()</f>
        <v>4.02944885924655</v>
      </c>
      <c r="G625" s="69" t="n">
        <f aca="false">G624+Y624*dt</f>
        <v>7.78889973016926</v>
      </c>
      <c r="H625" s="69" t="n">
        <f aca="false">H624+Z624*dt</f>
        <v>58.0974798474877</v>
      </c>
      <c r="I625" s="69" t="n">
        <f aca="false">I624+AA624*dt</f>
        <v>-84.732060287939</v>
      </c>
      <c r="J625" s="1" t="n">
        <f aca="false">SQRT(G625^2+H625^2+I625^2)</f>
        <v>103.031578480943</v>
      </c>
      <c r="K625" s="1" t="n">
        <f aca="false">IF(D625&gt;=hwind,SQRT((G625-vxw)^2+(H625-vyw)^2+I625^2),J625)</f>
        <v>103.031578480943</v>
      </c>
      <c r="L625" s="1" t="n">
        <f aca="false">J625/1.467</f>
        <v>70.2328415003023</v>
      </c>
      <c r="M625" s="70" t="n">
        <f aca="false">cd0+cdspin*(spin/1000)*EXP(-A625/(tau*146.7/K625))</f>
        <v>0.354624231254695</v>
      </c>
      <c r="N625" s="71" t="n">
        <f aca="false">(romega/K625)*EXP(-A625/(tau*146.7/K625))</f>
        <v>0.226738363388206</v>
      </c>
      <c r="O625" s="71" t="n">
        <f aca="false">cl2_*N625/(cl0+cl1_*N625)</f>
        <v>0.228373558484038</v>
      </c>
      <c r="P625" s="71" t="n">
        <f aca="false">IF(D625&gt;=hwind,vxw,0)</f>
        <v>0</v>
      </c>
      <c r="Q625" s="71" t="n">
        <f aca="false">IF(D625&gt;=hwind,vyw,0)</f>
        <v>0</v>
      </c>
      <c r="R625" s="70" t="n">
        <f aca="false">-const*$M625*$K625*(G625-P625)</f>
        <v>-1.52980424981438</v>
      </c>
      <c r="S625" s="70" t="n">
        <f aca="false">-const*$M625*$K625*(H625-Q625)</f>
        <v>-11.410824975694</v>
      </c>
      <c r="T625" s="70" t="n">
        <f aca="false">-const*$M625*$K625*I625</f>
        <v>16.6420765980512</v>
      </c>
      <c r="U625" s="72" t="n">
        <f aca="false">omega*EXP(-A625/tau)*30/PI()</f>
        <v>1842.97024247514</v>
      </c>
      <c r="V625" s="70" t="n">
        <f aca="false">const*($O625/omega)*K625*(wy*I625-wz*(H625-Q625))</f>
        <v>1.49156210049031</v>
      </c>
      <c r="W625" s="70" t="n">
        <f aca="false">const*($O625/omega)*K625*(wz*(G625-P625)-wx*I625)</f>
        <v>9.087664576233</v>
      </c>
      <c r="X625" s="70" t="n">
        <f aca="false">const*($O625/omega)*K625*(wx*(H625-Q625)-wy*(G625-P625))</f>
        <v>6.36816849946549</v>
      </c>
      <c r="Y625" s="70" t="n">
        <f aca="false">R625+V625</f>
        <v>-0.038242149324065</v>
      </c>
      <c r="Z625" s="70" t="n">
        <f aca="false">S625+W625</f>
        <v>-2.32316039946101</v>
      </c>
      <c r="AA625" s="70" t="n">
        <f aca="false">T625+X625-32.174</f>
        <v>-9.16375490248332</v>
      </c>
      <c r="AB625" s="0" t="n">
        <f aca="false">IF(($D625-height)*($D626-height)&lt;0,1,0)</f>
        <v>0</v>
      </c>
    </row>
    <row r="626" customFormat="false" ht="12.75" hidden="false" customHeight="false" outlineLevel="0" collapsed="false">
      <c r="A626" s="0" t="n">
        <f aca="false">A625+dt</f>
        <v>5.93999999999992</v>
      </c>
      <c r="B626" s="70" t="n">
        <f aca="false">B625+G625*dt+0.5*Y625*dt*dt</f>
        <v>30.0911601655988</v>
      </c>
      <c r="C626" s="70" t="n">
        <f aca="false">C625+H625*dt+0.5*Z625*dt*dt</f>
        <v>426.643566299621</v>
      </c>
      <c r="D626" s="70" t="n">
        <f aca="false">D625+I625*dt+0.5*AA625*dt*dt</f>
        <v>-224.14685956532</v>
      </c>
      <c r="E626" s="1" t="n">
        <f aca="false">SQRT(B626^2+C626^2)</f>
        <v>427.703414277898</v>
      </c>
      <c r="F626" s="1" t="n">
        <f aca="false">ATAN2(C626,B626)*180/PI()</f>
        <v>4.034389101991</v>
      </c>
      <c r="G626" s="69" t="n">
        <f aca="false">G625+Y625*dt</f>
        <v>7.78851730867602</v>
      </c>
      <c r="H626" s="69" t="n">
        <f aca="false">H625+Z625*dt</f>
        <v>58.0742482434931</v>
      </c>
      <c r="I626" s="69" t="n">
        <f aca="false">I625+AA625*dt</f>
        <v>-84.8236978369639</v>
      </c>
      <c r="J626" s="1" t="n">
        <f aca="false">SQRT(G626^2+H626^2+I626^2)</f>
        <v>103.093836021612</v>
      </c>
      <c r="K626" s="1" t="n">
        <f aca="false">IF(D626&gt;=hwind,SQRT((G626-vxw)^2+(H626-vyw)^2+I626^2),J626)</f>
        <v>103.093836021612</v>
      </c>
      <c r="L626" s="1" t="n">
        <f aca="false">J626/1.467</f>
        <v>70.275280178331</v>
      </c>
      <c r="M626" s="70" t="n">
        <f aca="false">cd0+cdspin*(spin/1000)*EXP(-A626/(tau*146.7/K626))</f>
        <v>0.354624179884111</v>
      </c>
      <c r="N626" s="71" t="n">
        <f aca="false">(romega/K626)*EXP(-A626/(tau*146.7/K626))</f>
        <v>0.226601221637683</v>
      </c>
      <c r="O626" s="71" t="n">
        <f aca="false">cl2_*N626/(cl0+cl1_*N626)</f>
        <v>0.228301117086206</v>
      </c>
      <c r="P626" s="71" t="n">
        <f aca="false">IF(D626&gt;=hwind,vxw,0)</f>
        <v>0</v>
      </c>
      <c r="Q626" s="71" t="n">
        <f aca="false">IF(D626&gt;=hwind,vyw,0)</f>
        <v>0</v>
      </c>
      <c r="R626" s="70" t="n">
        <f aca="false">-const*$M626*$K626*(G626-P626)</f>
        <v>-1.53065326670919</v>
      </c>
      <c r="S626" s="70" t="n">
        <f aca="false">-const*$M626*$K626*(H626-Q626)</f>
        <v>-11.4131527558605</v>
      </c>
      <c r="T626" s="70" t="n">
        <f aca="false">-const*$M626*$K626*I626</f>
        <v>16.6701395198636</v>
      </c>
      <c r="U626" s="72" t="n">
        <f aca="false">omega*EXP(-A626/tau)*30/PI()</f>
        <v>1842.96839950582</v>
      </c>
      <c r="V626" s="70" t="n">
        <f aca="false">const*($O626/omega)*K626*(wy*I626-wz*(H626-Q626))</f>
        <v>1.48889269069749</v>
      </c>
      <c r="W626" s="70" t="n">
        <f aca="false">const*($O626/omega)*K626*(wz*(G626-P626)-wx*I626)</f>
        <v>9.10058458674409</v>
      </c>
      <c r="X626" s="70" t="n">
        <f aca="false">const*($O626/omega)*K626*(wx*(H626-Q626)-wy*(G626-P626))</f>
        <v>6.3673936496126</v>
      </c>
      <c r="Y626" s="70" t="n">
        <f aca="false">R626+V626</f>
        <v>-0.0417605760116986</v>
      </c>
      <c r="Z626" s="70" t="n">
        <f aca="false">S626+W626</f>
        <v>-2.31256816911641</v>
      </c>
      <c r="AA626" s="70" t="n">
        <f aca="false">T626+X626-32.174</f>
        <v>-9.13646683052379</v>
      </c>
      <c r="AB626" s="0" t="n">
        <f aca="false">IF(($D626-height)*($D627-height)&lt;0,1,0)</f>
        <v>0</v>
      </c>
    </row>
    <row r="627" customFormat="false" ht="12.75" hidden="false" customHeight="false" outlineLevel="0" collapsed="false">
      <c r="A627" s="0" t="n">
        <f aca="false">A626+dt</f>
        <v>5.94999999999992</v>
      </c>
      <c r="B627" s="70" t="n">
        <f aca="false">B626+G626*dt+0.5*Y626*dt*dt</f>
        <v>30.1690432506567</v>
      </c>
      <c r="C627" s="70" t="n">
        <f aca="false">C626+H626*dt+0.5*Z626*dt*dt</f>
        <v>427.224193153648</v>
      </c>
      <c r="D627" s="70" t="n">
        <f aca="false">D626+I626*dt+0.5*AA626*dt*dt</f>
        <v>-224.995553367031</v>
      </c>
      <c r="E627" s="1" t="n">
        <f aca="false">SQRT(B627^2+C627^2)</f>
        <v>428.288083404669</v>
      </c>
      <c r="F627" s="1" t="n">
        <f aca="false">ATAN2(C627,B627)*180/PI()</f>
        <v>4.03931750172167</v>
      </c>
      <c r="G627" s="69" t="n">
        <f aca="false">G626+Y626*dt</f>
        <v>7.7880997029159</v>
      </c>
      <c r="H627" s="69" t="n">
        <f aca="false">H626+Z626*dt</f>
        <v>58.0511225618019</v>
      </c>
      <c r="I627" s="69" t="n">
        <f aca="false">I626+AA626*dt</f>
        <v>-84.9150625052691</v>
      </c>
      <c r="J627" s="1" t="n">
        <f aca="false">SQRT(G627^2+H627^2+I627^2)</f>
        <v>103.155974950275</v>
      </c>
      <c r="K627" s="1" t="n">
        <f aca="false">IF(D627&gt;=hwind,SQRT((G627-vxw)^2+(H627-vyw)^2+I627^2),J627)</f>
        <v>103.155974950275</v>
      </c>
      <c r="L627" s="1" t="n">
        <f aca="false">J627/1.467</f>
        <v>70.3176380029138</v>
      </c>
      <c r="M627" s="70" t="n">
        <f aca="false">cd0+cdspin*(spin/1000)*EXP(-A627/(tau*146.7/K627))</f>
        <v>0.354624128493785</v>
      </c>
      <c r="N627" s="71" t="n">
        <f aca="false">(romega/K627)*EXP(-A627/(tau*146.7/K627))</f>
        <v>0.226464505737494</v>
      </c>
      <c r="O627" s="71" t="n">
        <f aca="false">cl2_*N627/(cl0+cl1_*N627)</f>
        <v>0.228228859115013</v>
      </c>
      <c r="P627" s="71" t="n">
        <f aca="false">IF(D627&gt;=hwind,vxw,0)</f>
        <v>0</v>
      </c>
      <c r="Q627" s="71" t="n">
        <f aca="false">IF(D627&gt;=hwind,vyw,0)</f>
        <v>0</v>
      </c>
      <c r="R627" s="70" t="n">
        <f aca="false">-const*$M627*$K627*(G627-P627)</f>
        <v>-1.53149351271057</v>
      </c>
      <c r="S627" s="70" t="n">
        <f aca="false">-const*$M627*$K627*(H627-Q627)</f>
        <v>-11.4154827236841</v>
      </c>
      <c r="T627" s="70" t="n">
        <f aca="false">-const*$M627*$K627*I627</f>
        <v>16.6981513230425</v>
      </c>
      <c r="U627" s="72" t="n">
        <f aca="false">omega*EXP(-A627/tau)*30/PI()</f>
        <v>1842.96655653834</v>
      </c>
      <c r="V627" s="70" t="n">
        <f aca="false">const*($O627/omega)*K627*(wy*I627-wz*(H627-Q627))</f>
        <v>1.48623165814657</v>
      </c>
      <c r="W627" s="70" t="n">
        <f aca="false">const*($O627/omega)*K627*(wz*(G627-P627)-wx*I627)</f>
        <v>9.11347513554508</v>
      </c>
      <c r="X627" s="70" t="n">
        <f aca="false">const*($O627/omega)*K627*(wx*(H627-Q627)-wy*(G627-P627))</f>
        <v>6.36662526579652</v>
      </c>
      <c r="Y627" s="70" t="n">
        <f aca="false">R627+V627</f>
        <v>-0.0452618545640027</v>
      </c>
      <c r="Z627" s="70" t="n">
        <f aca="false">S627+W627</f>
        <v>-2.30200758813904</v>
      </c>
      <c r="AA627" s="70" t="n">
        <f aca="false">T627+X627-32.174</f>
        <v>-9.10922341116095</v>
      </c>
      <c r="AB627" s="0" t="n">
        <f aca="false">IF(($D627-height)*($D628-height)&lt;0,1,0)</f>
        <v>0</v>
      </c>
    </row>
    <row r="628" customFormat="false" ht="12.75" hidden="false" customHeight="false" outlineLevel="0" collapsed="false">
      <c r="A628" s="0" t="n">
        <f aca="false">A627+dt</f>
        <v>5.95999999999992</v>
      </c>
      <c r="B628" s="70" t="n">
        <f aca="false">B627+G627*dt+0.5*Y627*dt*dt</f>
        <v>30.2469219845932</v>
      </c>
      <c r="C628" s="70" t="n">
        <f aca="false">C627+H627*dt+0.5*Z627*dt*dt</f>
        <v>427.804589278886</v>
      </c>
      <c r="D628" s="70" t="n">
        <f aca="false">D627+I627*dt+0.5*AA627*dt*dt</f>
        <v>-225.845159453255</v>
      </c>
      <c r="E628" s="1" t="n">
        <f aca="false">SQRT(B628^2+C628^2)</f>
        <v>428.872525230538</v>
      </c>
      <c r="F628" s="1" t="n">
        <f aca="false">ATAN2(C628,B628)*180/PI()</f>
        <v>4.0442340580433</v>
      </c>
      <c r="G628" s="69" t="n">
        <f aca="false">G627+Y627*dt</f>
        <v>7.78764708437026</v>
      </c>
      <c r="H628" s="69" t="n">
        <f aca="false">H627+Z627*dt</f>
        <v>58.0281024859205</v>
      </c>
      <c r="I628" s="69" t="n">
        <f aca="false">I627+AA627*dt</f>
        <v>-85.0061547393807</v>
      </c>
      <c r="J628" s="1" t="n">
        <f aca="false">SQRT(G628^2+H628^2+I628^2)</f>
        <v>103.217994888502</v>
      </c>
      <c r="K628" s="1" t="n">
        <f aca="false">IF(D628&gt;=hwind,SQRT((G628-vxw)^2+(H628-vyw)^2+I628^2),J628)</f>
        <v>103.217994888502</v>
      </c>
      <c r="L628" s="1" t="n">
        <f aca="false">J628/1.467</f>
        <v>70.3599147160883</v>
      </c>
      <c r="M628" s="70" t="n">
        <f aca="false">cd0+cdspin*(spin/1000)*EXP(-A628/(tau*146.7/K628))</f>
        <v>0.354624077083931</v>
      </c>
      <c r="N628" s="71" t="n">
        <f aca="false">(romega/K628)*EXP(-A628/(tau*146.7/K628))</f>
        <v>0.226328215277903</v>
      </c>
      <c r="O628" s="71" t="n">
        <f aca="false">cl2_*N628/(cl0+cl1_*N628)</f>
        <v>0.228156784705541</v>
      </c>
      <c r="P628" s="71" t="n">
        <f aca="false">IF(D628&gt;=hwind,vxw,0)</f>
        <v>0</v>
      </c>
      <c r="Q628" s="71" t="n">
        <f aca="false">IF(D628&gt;=hwind,vyw,0)</f>
        <v>0</v>
      </c>
      <c r="R628" s="70" t="n">
        <f aca="false">-const*$M628*$K628*(G628-P628)</f>
        <v>-1.53232500372643</v>
      </c>
      <c r="S628" s="70" t="n">
        <f aca="false">-const*$M628*$K628*(H628-Q628)</f>
        <v>-11.4178148283624</v>
      </c>
      <c r="T628" s="70" t="n">
        <f aca="false">-const*$M628*$K628*I628</f>
        <v>16.726111875205</v>
      </c>
      <c r="U628" s="72" t="n">
        <f aca="false">omega*EXP(-A628/tau)*30/PI()</f>
        <v>1842.96471357271</v>
      </c>
      <c r="V628" s="70" t="n">
        <f aca="false">const*($O628/omega)*K628*(wy*I628-wz*(H628-Q628))</f>
        <v>1.48357899220996</v>
      </c>
      <c r="W628" s="70" t="n">
        <f aca="false">const*($O628/omega)*K628*(wz*(G628-P628)-wx*I628)</f>
        <v>9.12633621142813</v>
      </c>
      <c r="X628" s="70" t="n">
        <f aca="false">const*($O628/omega)*K628*(wx*(H628-Q628)-wy*(G628-P628))</f>
        <v>6.36586332213123</v>
      </c>
      <c r="Y628" s="70" t="n">
        <f aca="false">R628+V628</f>
        <v>-0.0487460115164684</v>
      </c>
      <c r="Z628" s="70" t="n">
        <f aca="false">S628+W628</f>
        <v>-2.29147861693424</v>
      </c>
      <c r="AA628" s="70" t="n">
        <f aca="false">T628+X628-32.174</f>
        <v>-9.08202480266377</v>
      </c>
      <c r="AB628" s="0" t="n">
        <f aca="false">IF(($D628-height)*($D629-height)&lt;0,1,0)</f>
        <v>0</v>
      </c>
    </row>
    <row r="629" customFormat="false" ht="12.75" hidden="false" customHeight="false" outlineLevel="0" collapsed="false">
      <c r="A629" s="0" t="n">
        <f aca="false">A628+dt</f>
        <v>5.96999999999992</v>
      </c>
      <c r="B629" s="70" t="n">
        <f aca="false">B628+G628*dt+0.5*Y628*dt*dt</f>
        <v>30.3247960181363</v>
      </c>
      <c r="C629" s="70" t="n">
        <f aca="false">C628+H628*dt+0.5*Z628*dt*dt</f>
        <v>428.384755729815</v>
      </c>
      <c r="D629" s="70" t="n">
        <f aca="false">D628+I628*dt+0.5*AA628*dt*dt</f>
        <v>-226.695675101889</v>
      </c>
      <c r="E629" s="1" t="n">
        <f aca="false">SQRT(B629^2+C629^2)</f>
        <v>429.456740772845</v>
      </c>
      <c r="F629" s="1" t="n">
        <f aca="false">ATAN2(C629,B629)*180/PI()</f>
        <v>4.04913877073593</v>
      </c>
      <c r="G629" s="69" t="n">
        <f aca="false">G628+Y628*dt</f>
        <v>7.78715962425509</v>
      </c>
      <c r="H629" s="69" t="n">
        <f aca="false">H628+Z628*dt</f>
        <v>58.0051876997512</v>
      </c>
      <c r="I629" s="69" t="n">
        <f aca="false">I628+AA628*dt</f>
        <v>-85.0969749874074</v>
      </c>
      <c r="J629" s="1" t="n">
        <f aca="false">SQRT(G629^2+H629^2+I629^2)</f>
        <v>103.27989546424</v>
      </c>
      <c r="K629" s="1" t="n">
        <f aca="false">IF(D629&gt;=hwind,SQRT((G629-vxw)^2+(H629-vyw)^2+I629^2),J629)</f>
        <v>103.27989546424</v>
      </c>
      <c r="L629" s="1" t="n">
        <f aca="false">J629/1.467</f>
        <v>70.4021100642402</v>
      </c>
      <c r="M629" s="70" t="n">
        <f aca="false">cd0+cdspin*(spin/1000)*EXP(-A629/(tau*146.7/K629))</f>
        <v>0.35462402565476</v>
      </c>
      <c r="N629" s="71" t="n">
        <f aca="false">(romega/K629)*EXP(-A629/(tau*146.7/K629))</f>
        <v>0.226192349837131</v>
      </c>
      <c r="O629" s="71" t="n">
        <f aca="false">cl2_*N629/(cl0+cl1_*N629)</f>
        <v>0.228084893985416</v>
      </c>
      <c r="P629" s="71" t="n">
        <f aca="false">IF(D629&gt;=hwind,vxw,0)</f>
        <v>0</v>
      </c>
      <c r="Q629" s="71" t="n">
        <f aca="false">IF(D629&gt;=hwind,vyw,0)</f>
        <v>0</v>
      </c>
      <c r="R629" s="70" t="n">
        <f aca="false">-const*$M629*$K629*(G629-P629)</f>
        <v>-1.53314775583718</v>
      </c>
      <c r="S629" s="70" t="n">
        <f aca="false">-const*$M629*$K629*(H629-Q629)</f>
        <v>-11.4201490196491</v>
      </c>
      <c r="T629" s="70" t="n">
        <f aca="false">-const*$M629*$K629*I629</f>
        <v>16.7540210456333</v>
      </c>
      <c r="U629" s="72" t="n">
        <f aca="false">omega*EXP(-A629/tau)*30/PI()</f>
        <v>1842.96287060891</v>
      </c>
      <c r="V629" s="70" t="n">
        <f aca="false">const*($O629/omega)*K629*(wy*I629-wz*(H629-Q629))</f>
        <v>1.4809346822215</v>
      </c>
      <c r="W629" s="70" t="n">
        <f aca="false">const*($O629/omega)*K629*(wz*(G629-P629)-wx*I629)</f>
        <v>9.13916780379857</v>
      </c>
      <c r="X629" s="70" t="n">
        <f aca="false">const*($O629/omega)*K629*(wx*(H629-Q629)-wy*(G629-P629))</f>
        <v>6.36510779287473</v>
      </c>
      <c r="Y629" s="70" t="n">
        <f aca="false">R629+V629</f>
        <v>-0.0522130736156772</v>
      </c>
      <c r="Z629" s="70" t="n">
        <f aca="false">S629+W629</f>
        <v>-2.2809812158505</v>
      </c>
      <c r="AA629" s="70" t="n">
        <f aca="false">T629+X629-32.174</f>
        <v>-9.05487116149195</v>
      </c>
      <c r="AB629" s="0" t="n">
        <f aca="false">IF(($D629-height)*($D630-height)&lt;0,1,0)</f>
        <v>0</v>
      </c>
    </row>
    <row r="630" customFormat="false" ht="12.75" hidden="false" customHeight="false" outlineLevel="0" collapsed="false">
      <c r="A630" s="0" t="n">
        <f aca="false">A629+dt</f>
        <v>5.97999999999992</v>
      </c>
      <c r="B630" s="70" t="n">
        <f aca="false">B629+G629*dt+0.5*Y629*dt*dt</f>
        <v>30.4026650037252</v>
      </c>
      <c r="C630" s="70" t="n">
        <f aca="false">C629+H629*dt+0.5*Z629*dt*dt</f>
        <v>428.964693557751</v>
      </c>
      <c r="D630" s="70" t="n">
        <f aca="false">D629+I629*dt+0.5*AA629*dt*dt</f>
        <v>-227.547097595321</v>
      </c>
      <c r="E630" s="1" t="n">
        <f aca="false">SQRT(B630^2+C630^2)</f>
        <v>430.040731045821</v>
      </c>
      <c r="F630" s="1" t="n">
        <f aca="false">ATAN2(C630,B630)*180/PI()</f>
        <v>4.05403163975374</v>
      </c>
      <c r="G630" s="69" t="n">
        <f aca="false">G629+Y629*dt</f>
        <v>7.78663749351894</v>
      </c>
      <c r="H630" s="69" t="n">
        <f aca="false">H629+Z629*dt</f>
        <v>57.9823778875926</v>
      </c>
      <c r="I630" s="69" t="n">
        <f aca="false">I629+AA629*dt</f>
        <v>-85.1875236990223</v>
      </c>
      <c r="J630" s="1" t="n">
        <f aca="false">SQRT(G630^2+H630^2+I630^2)</f>
        <v>103.34167631177</v>
      </c>
      <c r="K630" s="1" t="n">
        <f aca="false">IF(D630&gt;=hwind,SQRT((G630-vxw)^2+(H630-vyw)^2+I630^2),J630)</f>
        <v>103.34167631177</v>
      </c>
      <c r="L630" s="1" t="n">
        <f aca="false">J630/1.467</f>
        <v>70.4442237980706</v>
      </c>
      <c r="M630" s="70" t="n">
        <f aca="false">cd0+cdspin*(spin/1000)*EXP(-A630/(tau*146.7/K630))</f>
        <v>0.354623974206486</v>
      </c>
      <c r="N630" s="71" t="n">
        <f aca="false">(romega/K630)*EXP(-A630/(tau*146.7/K630))</f>
        <v>0.22605690898154</v>
      </c>
      <c r="O630" s="71" t="n">
        <f aca="false">cl2_*N630/(cl0+cl1_*N630)</f>
        <v>0.228013187074894</v>
      </c>
      <c r="P630" s="71" t="n">
        <f aca="false">IF(D630&gt;=hwind,vxw,0)</f>
        <v>0</v>
      </c>
      <c r="Q630" s="71" t="n">
        <f aca="false">IF(D630&gt;=hwind,vyw,0)</f>
        <v>0</v>
      </c>
      <c r="R630" s="70" t="n">
        <f aca="false">-const*$M630*$K630*(G630-P630)</f>
        <v>-1.53396178529429</v>
      </c>
      <c r="S630" s="70" t="n">
        <f aca="false">-const*$M630*$K630*(H630-Q630)</f>
        <v>-11.422485247848</v>
      </c>
      <c r="T630" s="70" t="n">
        <f aca="false">-const*$M630*$K630*I630</f>
        <v>16.7818787052712</v>
      </c>
      <c r="U630" s="72" t="n">
        <f aca="false">omega*EXP(-A630/tau)*30/PI()</f>
        <v>1842.96102764696</v>
      </c>
      <c r="V630" s="70" t="n">
        <f aca="false">const*($O630/omega)*K630*(wy*I630-wz*(H630-Q630))</f>
        <v>1.478298717476</v>
      </c>
      <c r="W630" s="70" t="n">
        <f aca="false">const*($O630/omega)*K630*(wz*(G630-P630)-wx*I630)</f>
        <v>9.15196990267155</v>
      </c>
      <c r="X630" s="70" t="n">
        <f aca="false">const*($O630/omega)*K630*(wx*(H630-Q630)-wy*(G630-P630))</f>
        <v>6.36435865242692</v>
      </c>
      <c r="Y630" s="70" t="n">
        <f aca="false">R630+V630</f>
        <v>-0.0556630678182914</v>
      </c>
      <c r="Z630" s="70" t="n">
        <f aca="false">S630+W630</f>
        <v>-2.2705153451764</v>
      </c>
      <c r="AA630" s="70" t="n">
        <f aca="false">T630+X630-32.174</f>
        <v>-9.02776264230187</v>
      </c>
      <c r="AB630" s="0" t="n">
        <f aca="false">IF(($D630-height)*($D631-height)&lt;0,1,0)</f>
        <v>0</v>
      </c>
    </row>
    <row r="631" customFormat="false" ht="12.75" hidden="false" customHeight="false" outlineLevel="0" collapsed="false">
      <c r="A631" s="0" t="n">
        <f aca="false">A630+dt</f>
        <v>5.98999999999992</v>
      </c>
      <c r="B631" s="70" t="n">
        <f aca="false">B630+G630*dt+0.5*Y630*dt*dt</f>
        <v>30.480528595507</v>
      </c>
      <c r="C631" s="70" t="n">
        <f aca="false">C630+H630*dt+0.5*Z630*dt*dt</f>
        <v>429.54440381086</v>
      </c>
      <c r="D631" s="70" t="n">
        <f aca="false">D630+I630*dt+0.5*AA630*dt*dt</f>
        <v>-228.399424220443</v>
      </c>
      <c r="E631" s="1" t="n">
        <f aca="false">SQRT(B631^2+C631^2)</f>
        <v>430.624497060593</v>
      </c>
      <c r="F631" s="1" t="n">
        <f aca="false">ATAN2(C631,B631)*180/PI()</f>
        <v>4.0589126652239</v>
      </c>
      <c r="G631" s="69" t="n">
        <f aca="false">G630+Y630*dt</f>
        <v>7.78608086284075</v>
      </c>
      <c r="H631" s="69" t="n">
        <f aca="false">H630+Z630*dt</f>
        <v>57.9596727341409</v>
      </c>
      <c r="I631" s="69" t="n">
        <f aca="false">I630+AA630*dt</f>
        <v>-85.2778013254453</v>
      </c>
      <c r="J631" s="1" t="n">
        <f aca="false">SQRT(G631^2+H631^2+I631^2)</f>
        <v>103.403337071651</v>
      </c>
      <c r="K631" s="1" t="n">
        <f aca="false">IF(D631&gt;=hwind,SQRT((G631-vxw)^2+(H631-vyw)^2+I631^2),J631)</f>
        <v>103.403337071651</v>
      </c>
      <c r="L631" s="1" t="n">
        <f aca="false">J631/1.467</f>
        <v>70.4862556725639</v>
      </c>
      <c r="M631" s="70" t="n">
        <f aca="false">cd0+cdspin*(spin/1000)*EXP(-A631/(tau*146.7/K631))</f>
        <v>0.354623922739317</v>
      </c>
      <c r="N631" s="71" t="n">
        <f aca="false">(romega/K631)*EXP(-A631/(tau*146.7/K631))</f>
        <v>0.225921892265829</v>
      </c>
      <c r="O631" s="71" t="n">
        <f aca="false">cl2_*N631/(cl0+cl1_*N631)</f>
        <v>0.22794166408694</v>
      </c>
      <c r="P631" s="71" t="n">
        <f aca="false">IF(D631&gt;=hwind,vxw,0)</f>
        <v>0</v>
      </c>
      <c r="Q631" s="71" t="n">
        <f aca="false">IF(D631&gt;=hwind,vyw,0)</f>
        <v>0</v>
      </c>
      <c r="R631" s="70" t="n">
        <f aca="false">-const*$M631*$K631*(G631-P631)</f>
        <v>-1.53476710851887</v>
      </c>
      <c r="S631" s="70" t="n">
        <f aca="false">-const*$M631*$K631*(H631-Q631)</f>
        <v>-11.4248234638064</v>
      </c>
      <c r="T631" s="70" t="n">
        <f aca="false">-const*$M631*$K631*I631</f>
        <v>16.8096847267199</v>
      </c>
      <c r="U631" s="72" t="n">
        <f aca="false">omega*EXP(-A631/tau)*30/PI()</f>
        <v>1842.95918468686</v>
      </c>
      <c r="V631" s="70" t="n">
        <f aca="false">const*($O631/omega)*K631*(wy*I631-wz*(H631-Q631))</f>
        <v>1.47567108722886</v>
      </c>
      <c r="W631" s="70" t="n">
        <f aca="false">const*($O631/omega)*K631*(wz*(G631-P631)-wx*I631)</f>
        <v>9.1647424986688</v>
      </c>
      <c r="X631" s="70" t="n">
        <f aca="false">const*($O631/omega)*K631*(wx*(H631-Q631)-wy*(G631-P631))</f>
        <v>6.3636158753276</v>
      </c>
      <c r="Y631" s="70" t="n">
        <f aca="false">R631+V631</f>
        <v>-0.0590960212900069</v>
      </c>
      <c r="Z631" s="70" t="n">
        <f aca="false">S631+W631</f>
        <v>-2.26008096513764</v>
      </c>
      <c r="AA631" s="70" t="n">
        <f aca="false">T631+X631-32.174</f>
        <v>-9.0006993979525</v>
      </c>
      <c r="AB631" s="0" t="n">
        <f aca="false">IF(($D631-height)*($D632-height)&lt;0,1,0)</f>
        <v>0</v>
      </c>
    </row>
    <row r="632" customFormat="false" ht="12.75" hidden="false" customHeight="false" outlineLevel="0" collapsed="false">
      <c r="A632" s="0" t="n">
        <f aca="false">A631+dt</f>
        <v>5.99999999999992</v>
      </c>
      <c r="B632" s="70" t="n">
        <f aca="false">B631+G631*dt+0.5*Y631*dt*dt</f>
        <v>30.5583864493343</v>
      </c>
      <c r="C632" s="70" t="n">
        <f aca="false">C631+H631*dt+0.5*Z631*dt*dt</f>
        <v>430.123887534153</v>
      </c>
      <c r="D632" s="70" t="n">
        <f aca="false">D631+I631*dt+0.5*AA631*dt*dt</f>
        <v>-229.252652268667</v>
      </c>
      <c r="E632" s="1" t="n">
        <f aca="false">SQRT(B632^2+C632^2)</f>
        <v>431.208039825187</v>
      </c>
      <c r="F632" s="1" t="n">
        <f aca="false">ATAN2(C632,B632)*180/PI()</f>
        <v>4.0637818474455</v>
      </c>
      <c r="G632" s="69" t="n">
        <f aca="false">G631+Y631*dt</f>
        <v>7.78548990262785</v>
      </c>
      <c r="H632" s="69" t="n">
        <f aca="false">H631+Z631*dt</f>
        <v>57.9370719244895</v>
      </c>
      <c r="I632" s="69" t="n">
        <f aca="false">I631+AA631*dt</f>
        <v>-85.3678083194248</v>
      </c>
      <c r="J632" s="1" t="n">
        <f aca="false">SQRT(G632^2+H632^2+I632^2)</f>
        <v>103.464877390685</v>
      </c>
      <c r="K632" s="1" t="n">
        <f aca="false">IF(D632&gt;=hwind,SQRT((G632-vxw)^2+(H632-vyw)^2+I632^2),J632)</f>
        <v>103.464877390685</v>
      </c>
      <c r="L632" s="1" t="n">
        <f aca="false">J632/1.467</f>
        <v>70.5282054469563</v>
      </c>
      <c r="M632" s="70" t="n">
        <f aca="false">cd0+cdspin*(spin/1000)*EXP(-A632/(tau*146.7/K632))</f>
        <v>0.354623871253466</v>
      </c>
      <c r="N632" s="71" t="n">
        <f aca="false">(romega/K632)*EXP(-A632/(tau*146.7/K632))</f>
        <v>0.22578729923322</v>
      </c>
      <c r="O632" s="71" t="n">
        <f aca="false">cl2_*N632/(cl0+cl1_*N632)</f>
        <v>0.227870325127311</v>
      </c>
      <c r="P632" s="71" t="n">
        <f aca="false">IF(D632&gt;=hwind,vxw,0)</f>
        <v>0</v>
      </c>
      <c r="Q632" s="71" t="n">
        <f aca="false">IF(D632&gt;=hwind,vyw,0)</f>
        <v>0</v>
      </c>
      <c r="R632" s="70" t="n">
        <f aca="false">-const*$M632*$K632*(G632-P632)</f>
        <v>-1.53556374210018</v>
      </c>
      <c r="S632" s="70" t="n">
        <f aca="false">-const*$M632*$K632*(H632-Q632)</f>
        <v>-11.4271636189095</v>
      </c>
      <c r="T632" s="70" t="n">
        <f aca="false">-const*$M632*$K632*I632</f>
        <v>16.8374389842341</v>
      </c>
      <c r="U632" s="72" t="n">
        <f aca="false">omega*EXP(-A632/tau)*30/PI()</f>
        <v>1842.9573417286</v>
      </c>
      <c r="V632" s="70" t="n">
        <f aca="false">const*($O632/omega)*K632*(wy*I632-wz*(H632-Q632))</f>
        <v>1.47305178069568</v>
      </c>
      <c r="W632" s="70" t="n">
        <f aca="false">const*($O632/omega)*K632*(wz*(G632-P632)-wx*I632)</f>
        <v>9.17748558301534</v>
      </c>
      <c r="X632" s="70" t="n">
        <f aca="false">const*($O632/omega)*K632*(wx*(H632-Q632)-wy*(G632-P632))</f>
        <v>6.36287943625445</v>
      </c>
      <c r="Y632" s="70" t="n">
        <f aca="false">R632+V632</f>
        <v>-0.0625119614045007</v>
      </c>
      <c r="Z632" s="70" t="n">
        <f aca="false">S632+W632</f>
        <v>-2.2496780358942</v>
      </c>
      <c r="AA632" s="70" t="n">
        <f aca="false">T632+X632-32.174</f>
        <v>-8.97368157951145</v>
      </c>
      <c r="AB632" s="0" t="n">
        <f aca="false">IF(($D632-height)*($D633-height)&lt;0,1,0)</f>
        <v>0</v>
      </c>
    </row>
    <row r="633" customFormat="false" ht="12.75" hidden="false" customHeight="false" outlineLevel="0" collapsed="false">
      <c r="A633" s="0" t="n">
        <f aca="false">A632+dt</f>
        <v>6.00999999999992</v>
      </c>
      <c r="B633" s="70" t="n">
        <f aca="false">B632+G632*dt+0.5*Y632*dt*dt</f>
        <v>30.6362382227625</v>
      </c>
      <c r="C633" s="70" t="n">
        <f aca="false">C632+H632*dt+0.5*Z632*dt*dt</f>
        <v>430.703145769496</v>
      </c>
      <c r="D633" s="70" t="n">
        <f aca="false">D632+I632*dt+0.5*AA632*dt*dt</f>
        <v>-230.106779035941</v>
      </c>
      <c r="E633" s="1" t="n">
        <f aca="false">SQRT(B633^2+C633^2)</f>
        <v>431.791360344532</v>
      </c>
      <c r="F633" s="1" t="n">
        <f aca="false">ATAN2(C633,B633)*180/PI()</f>
        <v>4.06863918688842</v>
      </c>
      <c r="G633" s="69" t="n">
        <f aca="false">G632+Y632*dt</f>
        <v>7.78486478301381</v>
      </c>
      <c r="H633" s="69" t="n">
        <f aca="false">H632+Z632*dt</f>
        <v>57.9145751441306</v>
      </c>
      <c r="I633" s="69" t="n">
        <f aca="false">I632+AA632*dt</f>
        <v>-85.4575451352199</v>
      </c>
      <c r="J633" s="1" t="n">
        <f aca="false">SQRT(G633^2+H633^2+I633^2)</f>
        <v>103.52629692186</v>
      </c>
      <c r="K633" s="1" t="n">
        <f aca="false">IF(D633&gt;=hwind,SQRT((G633-vxw)^2+(H633-vyw)^2+I633^2),J633)</f>
        <v>103.52629692186</v>
      </c>
      <c r="L633" s="1" t="n">
        <f aca="false">J633/1.467</f>
        <v>70.5700728847034</v>
      </c>
      <c r="M633" s="70" t="n">
        <f aca="false">cd0+cdspin*(spin/1000)*EXP(-A633/(tau*146.7/K633))</f>
        <v>0.35462381974914</v>
      </c>
      <c r="N633" s="71" t="n">
        <f aca="false">(romega/K633)*EXP(-A633/(tau*146.7/K633))</f>
        <v>0.225653129415644</v>
      </c>
      <c r="O633" s="71" t="n">
        <f aca="false">cl2_*N633/(cl0+cl1_*N633)</f>
        <v>0.227799170294635</v>
      </c>
      <c r="P633" s="71" t="n">
        <f aca="false">IF(D633&gt;=hwind,vxw,0)</f>
        <v>0</v>
      </c>
      <c r="Q633" s="71" t="n">
        <f aca="false">IF(D633&gt;=hwind,vyw,0)</f>
        <v>0</v>
      </c>
      <c r="R633" s="70" t="n">
        <f aca="false">-const*$M633*$K633*(G633-P633)</f>
        <v>-1.53635170279421</v>
      </c>
      <c r="S633" s="70" t="n">
        <f aca="false">-const*$M633*$K633*(H633-Q633)</f>
        <v>-11.4295056650736</v>
      </c>
      <c r="T633" s="70" t="n">
        <f aca="false">-const*$M633*$K633*I633</f>
        <v>16.8651413537179</v>
      </c>
      <c r="U633" s="72" t="n">
        <f aca="false">omega*EXP(-A633/tau)*30/PI()</f>
        <v>1842.95549877217</v>
      </c>
      <c r="V633" s="70" t="n">
        <f aca="false">const*($O633/omega)*K633*(wy*I633-wz*(H633-Q633))</f>
        <v>1.47044078705186</v>
      </c>
      <c r="W633" s="70" t="n">
        <f aca="false">const*($O633/omega)*K633*(wz*(G633-P633)-wx*I633)</f>
        <v>9.19019914753616</v>
      </c>
      <c r="X633" s="70" t="n">
        <f aca="false">const*($O633/omega)*K633*(wx*(H633-Q633)-wy*(G633-P633))</f>
        <v>6.36214931002108</v>
      </c>
      <c r="Y633" s="70" t="n">
        <f aca="false">R633+V633</f>
        <v>-0.0659109157423519</v>
      </c>
      <c r="Z633" s="70" t="n">
        <f aca="false">S633+W633</f>
        <v>-2.23930651753745</v>
      </c>
      <c r="AA633" s="70" t="n">
        <f aca="false">T633+X633-32.174</f>
        <v>-8.94670933626102</v>
      </c>
      <c r="AB633" s="0" t="n">
        <f aca="false">IF(($D633-height)*($D634-height)&lt;0,1,0)</f>
        <v>0</v>
      </c>
    </row>
    <row r="634" customFormat="false" ht="12.75" hidden="false" customHeight="false" outlineLevel="0" collapsed="false">
      <c r="A634" s="0" t="n">
        <f aca="false">A633+dt</f>
        <v>6.01999999999992</v>
      </c>
      <c r="B634" s="70" t="n">
        <f aca="false">B633+G633*dt+0.5*Y633*dt*dt</f>
        <v>30.7140835750469</v>
      </c>
      <c r="C634" s="70" t="n">
        <f aca="false">C633+H633*dt+0.5*Z633*dt*dt</f>
        <v>431.282179555612</v>
      </c>
      <c r="D634" s="70" t="n">
        <f aca="false">D633+I633*dt+0.5*AA633*dt*dt</f>
        <v>-230.96180182276</v>
      </c>
      <c r="E634" s="1" t="n">
        <f aca="false">SQRT(B634^2+C634^2)</f>
        <v>432.374459620471</v>
      </c>
      <c r="F634" s="1" t="n">
        <f aca="false">ATAN2(C634,B634)*180/PI()</f>
        <v>4.07348468419224</v>
      </c>
      <c r="G634" s="69" t="n">
        <f aca="false">G633+Y633*dt</f>
        <v>7.78420567385639</v>
      </c>
      <c r="H634" s="69" t="n">
        <f aca="false">H633+Z633*dt</f>
        <v>57.8921820789552</v>
      </c>
      <c r="I634" s="69" t="n">
        <f aca="false">I633+AA633*dt</f>
        <v>-85.5470122285825</v>
      </c>
      <c r="J634" s="1" t="n">
        <f aca="false">SQRT(G634^2+H634^2+I634^2)</f>
        <v>103.58759532431</v>
      </c>
      <c r="K634" s="1" t="n">
        <f aca="false">IF(D634&gt;=hwind,SQRT((G634-vxw)^2+(H634-vyw)^2+I634^2),J634)</f>
        <v>103.58759532431</v>
      </c>
      <c r="L634" s="1" t="n">
        <f aca="false">J634/1.467</f>
        <v>70.6118577534493</v>
      </c>
      <c r="M634" s="70" t="n">
        <f aca="false">cd0+cdspin*(spin/1000)*EXP(-A634/(tau*146.7/K634))</f>
        <v>0.354623768226548</v>
      </c>
      <c r="N634" s="71" t="n">
        <f aca="false">(romega/K634)*EXP(-A634/(tau*146.7/K634))</f>
        <v>0.225519382333922</v>
      </c>
      <c r="O634" s="71" t="n">
        <f aca="false">cl2_*N634/(cl0+cl1_*N634)</f>
        <v>0.227728199680493</v>
      </c>
      <c r="P634" s="71" t="n">
        <f aca="false">IF(D634&gt;=hwind,vxw,0)</f>
        <v>0</v>
      </c>
      <c r="Q634" s="71" t="n">
        <f aca="false">IF(D634&gt;=hwind,vyw,0)</f>
        <v>0</v>
      </c>
      <c r="R634" s="70" t="n">
        <f aca="false">-const*$M634*$K634*(G634-P634)</f>
        <v>-1.5371310075222</v>
      </c>
      <c r="S634" s="70" t="n">
        <f aca="false">-const*$M634*$K634*(H634-Q634)</f>
        <v>-11.4318495547404</v>
      </c>
      <c r="T634" s="70" t="n">
        <f aca="false">-const*$M634*$K634*I634</f>
        <v>16.8927917127207</v>
      </c>
      <c r="U634" s="72" t="n">
        <f aca="false">omega*EXP(-A634/tau)*30/PI()</f>
        <v>1842.9536558176</v>
      </c>
      <c r="V634" s="70" t="n">
        <f aca="false">const*($O634/omega)*K634*(wy*I634-wz*(H634-Q634))</f>
        <v>1.46783809543225</v>
      </c>
      <c r="W634" s="70" t="n">
        <f aca="false">const*($O634/omega)*K634*(wz*(G634-P634)-wx*I634)</f>
        <v>9.20288318465289</v>
      </c>
      <c r="X634" s="70" t="n">
        <f aca="false">const*($O634/omega)*K634*(wx*(H634-Q634)-wy*(G634-P634))</f>
        <v>6.36142547157504</v>
      </c>
      <c r="Y634" s="70" t="n">
        <f aca="false">R634+V634</f>
        <v>-0.0692929120899495</v>
      </c>
      <c r="Z634" s="70" t="n">
        <f aca="false">S634+W634</f>
        <v>-2.22896637008751</v>
      </c>
      <c r="AA634" s="70" t="n">
        <f aca="false">T634+X634-32.174</f>
        <v>-8.91978281570426</v>
      </c>
      <c r="AB634" s="0" t="n">
        <f aca="false">IF(($D634-height)*($D635-height)&lt;0,1,0)</f>
        <v>0</v>
      </c>
    </row>
    <row r="635" customFormat="false" ht="12.75" hidden="false" customHeight="false" outlineLevel="0" collapsed="false">
      <c r="A635" s="0" t="n">
        <f aca="false">A634+dt</f>
        <v>6.02999999999992</v>
      </c>
      <c r="B635" s="70" t="n">
        <f aca="false">B634+G634*dt+0.5*Y634*dt*dt</f>
        <v>30.7919221671398</v>
      </c>
      <c r="C635" s="70" t="n">
        <f aca="false">C634+H634*dt+0.5*Z634*dt*dt</f>
        <v>431.860989928083</v>
      </c>
      <c r="D635" s="70" t="n">
        <f aca="false">D634+I634*dt+0.5*AA634*dt*dt</f>
        <v>-231.817717934186</v>
      </c>
      <c r="E635" s="1" t="n">
        <f aca="false">SQRT(B635^2+C635^2)</f>
        <v>432.957338651755</v>
      </c>
      <c r="F635" s="1" t="n">
        <f aca="false">ATAN2(C635,B635)*180/PI()</f>
        <v>4.07831834016513</v>
      </c>
      <c r="G635" s="69" t="n">
        <f aca="false">G634+Y634*dt</f>
        <v>7.78351274473549</v>
      </c>
      <c r="H635" s="69" t="n">
        <f aca="false">H634+Z634*dt</f>
        <v>57.8698924152543</v>
      </c>
      <c r="I635" s="69" t="n">
        <f aca="false">I634+AA634*dt</f>
        <v>-85.6362100567396</v>
      </c>
      <c r="J635" s="1" t="n">
        <f aca="false">SQRT(G635^2+H635^2+I635^2)</f>
        <v>103.648772263267</v>
      </c>
      <c r="K635" s="1" t="n">
        <f aca="false">IF(D635&gt;=hwind,SQRT((G635-vxw)^2+(H635-vyw)^2+I635^2),J635)</f>
        <v>103.648772263267</v>
      </c>
      <c r="L635" s="1" t="n">
        <f aca="false">J635/1.467</f>
        <v>70.6535598249946</v>
      </c>
      <c r="M635" s="70" t="n">
        <f aca="false">cd0+cdspin*(spin/1000)*EXP(-A635/(tau*146.7/K635))</f>
        <v>0.354623716685897</v>
      </c>
      <c r="N635" s="71" t="n">
        <f aca="false">(romega/K635)*EXP(-A635/(tau*146.7/K635))</f>
        <v>0.22538605749795</v>
      </c>
      <c r="O635" s="71" t="n">
        <f aca="false">cl2_*N635/(cl0+cl1_*N635)</f>
        <v>0.227657413369496</v>
      </c>
      <c r="P635" s="71" t="n">
        <f aca="false">IF(D635&gt;=hwind,vxw,0)</f>
        <v>0</v>
      </c>
      <c r="Q635" s="71" t="n">
        <f aca="false">IF(D635&gt;=hwind,vyw,0)</f>
        <v>0</v>
      </c>
      <c r="R635" s="70" t="n">
        <f aca="false">-const*$M635*$K635*(G635-P635)</f>
        <v>-1.53790167336917</v>
      </c>
      <c r="S635" s="70" t="n">
        <f aca="false">-const*$M635*$K635*(H635-Q635)</f>
        <v>-11.434195240871</v>
      </c>
      <c r="T635" s="70" t="n">
        <f aca="false">-const*$M635*$K635*I635</f>
        <v>16.9203899404329</v>
      </c>
      <c r="U635" s="72" t="n">
        <f aca="false">omega*EXP(-A635/tau)*30/PI()</f>
        <v>1842.95181286486</v>
      </c>
      <c r="V635" s="70" t="n">
        <f aca="false">const*($O635/omega)*K635*(wy*I635-wz*(H635-Q635))</f>
        <v>1.4652436949308</v>
      </c>
      <c r="W635" s="70" t="n">
        <f aca="false">const*($O635/omega)*K635*(wz*(G635-P635)-wx*I635)</f>
        <v>9.21553768738056</v>
      </c>
      <c r="X635" s="70" t="n">
        <f aca="false">const*($O635/omega)*K635*(wx*(H635-Q635)-wy*(G635-P635))</f>
        <v>6.36070789599595</v>
      </c>
      <c r="Y635" s="70" t="n">
        <f aca="false">R635+V635</f>
        <v>-0.0726579784383687</v>
      </c>
      <c r="Z635" s="70" t="n">
        <f aca="false">S635+W635</f>
        <v>-2.21865755349045</v>
      </c>
      <c r="AA635" s="70" t="n">
        <f aca="false">T635+X635-32.174</f>
        <v>-8.89290216357117</v>
      </c>
      <c r="AB635" s="0" t="n">
        <f aca="false">IF(($D635-height)*($D636-height)&lt;0,1,0)</f>
        <v>0</v>
      </c>
    </row>
    <row r="636" customFormat="false" ht="12.75" hidden="false" customHeight="false" outlineLevel="0" collapsed="false">
      <c r="A636" s="0" t="n">
        <f aca="false">A635+dt</f>
        <v>6.03999999999992</v>
      </c>
      <c r="B636" s="70" t="n">
        <f aca="false">B635+G635*dt+0.5*Y635*dt*dt</f>
        <v>30.8697536616882</v>
      </c>
      <c r="C636" s="70" t="n">
        <f aca="false">C635+H635*dt+0.5*Z635*dt*dt</f>
        <v>432.439577919358</v>
      </c>
      <c r="D636" s="70" t="n">
        <f aca="false">D635+I635*dt+0.5*AA635*dt*dt</f>
        <v>-232.674524679862</v>
      </c>
      <c r="E636" s="1" t="n">
        <f aca="false">SQRT(B636^2+C636^2)</f>
        <v>433.539998434061</v>
      </c>
      <c r="F636" s="1" t="n">
        <f aca="false">ATAN2(C636,B636)*180/PI()</f>
        <v>4.08314015578277</v>
      </c>
      <c r="G636" s="69" t="n">
        <f aca="false">G635+Y635*dt</f>
        <v>7.7827861649511</v>
      </c>
      <c r="H636" s="69" t="n">
        <f aca="false">H635+Z635*dt</f>
        <v>57.8477058397194</v>
      </c>
      <c r="I636" s="69" t="n">
        <f aca="false">I635+AA635*dt</f>
        <v>-85.7251390783753</v>
      </c>
      <c r="J636" s="1" t="n">
        <f aca="false">SQRT(G636^2+H636^2+I636^2)</f>
        <v>103.709827410014</v>
      </c>
      <c r="K636" s="1" t="n">
        <f aca="false">IF(D636&gt;=hwind,SQRT((G636-vxw)^2+(H636-vyw)^2+I636^2),J636)</f>
        <v>103.709827410014</v>
      </c>
      <c r="L636" s="1" t="n">
        <f aca="false">J636/1.467</f>
        <v>70.695178875265</v>
      </c>
      <c r="M636" s="70" t="n">
        <f aca="false">cd0+cdspin*(spin/1000)*EXP(-A636/(tau*146.7/K636))</f>
        <v>0.354623665127394</v>
      </c>
      <c r="N636" s="71" t="n">
        <f aca="false">(romega/K636)*EXP(-A636/(tau*146.7/K636))</f>
        <v>0.225253154406876</v>
      </c>
      <c r="O636" s="71" t="n">
        <f aca="false">cl2_*N636/(cl0+cl1_*N636)</f>
        <v>0.227586811439363</v>
      </c>
      <c r="P636" s="71" t="n">
        <f aca="false">IF(D636&gt;=hwind,vxw,0)</f>
        <v>0</v>
      </c>
      <c r="Q636" s="71" t="n">
        <f aca="false">IF(D636&gt;=hwind,vyw,0)</f>
        <v>0</v>
      </c>
      <c r="R636" s="70" t="n">
        <f aca="false">-const*$M636*$K636*(G636-P636)</f>
        <v>-1.5386637175825</v>
      </c>
      <c r="S636" s="70" t="n">
        <f aca="false">-const*$M636*$K636*(H636-Q636)</f>
        <v>-11.43654267694</v>
      </c>
      <c r="T636" s="70" t="n">
        <f aca="false">-const*$M636*$K636*I636</f>
        <v>16.9479359176816</v>
      </c>
      <c r="U636" s="72" t="n">
        <f aca="false">omega*EXP(-A636/tau)*30/PI()</f>
        <v>1842.94996991397</v>
      </c>
      <c r="V636" s="70" t="n">
        <f aca="false">const*($O636/omega)*K636*(wy*I636-wz*(H636-Q636))</f>
        <v>1.46265757460025</v>
      </c>
      <c r="W636" s="70" t="n">
        <f aca="false">const*($O636/omega)*K636*(wz*(G636-P636)-wx*I636)</f>
        <v>9.22816264932422</v>
      </c>
      <c r="X636" s="70" t="n">
        <f aca="false">const*($O636/omega)*K636*(wx*(H636-Q636)-wy*(G636-P636))</f>
        <v>6.35999655849361</v>
      </c>
      <c r="Y636" s="70" t="n">
        <f aca="false">R636+V636</f>
        <v>-0.0760061429822516</v>
      </c>
      <c r="Z636" s="70" t="n">
        <f aca="false">S636+W636</f>
        <v>-2.20838002761583</v>
      </c>
      <c r="AA636" s="70" t="n">
        <f aca="false">T636+X636-32.174</f>
        <v>-8.8660675238248</v>
      </c>
      <c r="AB636" s="0" t="n">
        <f aca="false">IF(($D636-height)*($D637-height)&lt;0,1,0)</f>
        <v>0</v>
      </c>
    </row>
    <row r="637" customFormat="false" ht="12.75" hidden="false" customHeight="false" outlineLevel="0" collapsed="false">
      <c r="A637" s="0" t="n">
        <f aca="false">A636+dt</f>
        <v>6.04999999999992</v>
      </c>
      <c r="B637" s="70" t="n">
        <f aca="false">B636+G636*dt+0.5*Y636*dt*dt</f>
        <v>30.9475777230306</v>
      </c>
      <c r="C637" s="70" t="n">
        <f aca="false">C636+H636*dt+0.5*Z636*dt*dt</f>
        <v>433.017944558754</v>
      </c>
      <c r="D637" s="70" t="n">
        <f aca="false">D636+I636*dt+0.5*AA636*dt*dt</f>
        <v>-233.532219374022</v>
      </c>
      <c r="E637" s="1" t="n">
        <f aca="false">SQRT(B637^2+C637^2)</f>
        <v>434.122439959985</v>
      </c>
      <c r="F637" s="1" t="n">
        <f aca="false">ATAN2(C637,B637)*180/PI()</f>
        <v>4.08795013218726</v>
      </c>
      <c r="G637" s="69" t="n">
        <f aca="false">G636+Y636*dt</f>
        <v>7.78202610352128</v>
      </c>
      <c r="H637" s="69" t="n">
        <f aca="false">H636+Z636*dt</f>
        <v>57.8256220394433</v>
      </c>
      <c r="I637" s="69" t="n">
        <f aca="false">I636+AA636*dt</f>
        <v>-85.8137997536135</v>
      </c>
      <c r="J637" s="1" t="n">
        <f aca="false">SQRT(G637^2+H637^2+I637^2)</f>
        <v>103.77076044184</v>
      </c>
      <c r="K637" s="1" t="n">
        <f aca="false">IF(D637&gt;=hwind,SQRT((G637-vxw)^2+(H637-vyw)^2+I637^2),J637)</f>
        <v>103.77076044184</v>
      </c>
      <c r="L637" s="1" t="n">
        <f aca="false">J637/1.467</f>
        <v>70.7367146842807</v>
      </c>
      <c r="M637" s="70" t="n">
        <f aca="false">cd0+cdspin*(spin/1000)*EXP(-A637/(tau*146.7/K637))</f>
        <v>0.354623613551245</v>
      </c>
      <c r="N637" s="71" t="n">
        <f aca="false">(romega/K637)*EXP(-A637/(tau*146.7/K637))</f>
        <v>0.225120672549278</v>
      </c>
      <c r="O637" s="71" t="n">
        <f aca="false">cl2_*N637/(cl0+cl1_*N637)</f>
        <v>0.227516393961</v>
      </c>
      <c r="P637" s="71" t="n">
        <f aca="false">IF(D637&gt;=hwind,vxw,0)</f>
        <v>0</v>
      </c>
      <c r="Q637" s="71" t="n">
        <f aca="false">IF(D637&gt;=hwind,vyw,0)</f>
        <v>0</v>
      </c>
      <c r="R637" s="70" t="n">
        <f aca="false">-const*$M637*$K637*(G637-P637)</f>
        <v>-1.53941715757044</v>
      </c>
      <c r="S637" s="70" t="n">
        <f aca="false">-const*$M637*$K637*(H637-Q637)</f>
        <v>-11.4388918169296</v>
      </c>
      <c r="T637" s="70" t="n">
        <f aca="false">-const*$M637*$K637*I637</f>
        <v>16.9754295269264</v>
      </c>
      <c r="U637" s="72" t="n">
        <f aca="false">omega*EXP(-A637/tau)*30/PI()</f>
        <v>1842.94812696492</v>
      </c>
      <c r="V637" s="70" t="n">
        <f aca="false">const*($O637/omega)*K637*(wy*I637-wz*(H637-Q637))</f>
        <v>1.4600797234518</v>
      </c>
      <c r="W637" s="70" t="n">
        <f aca="false">const*($O637/omega)*K637*(wz*(G637-P637)-wx*I637)</f>
        <v>9.24075806467563</v>
      </c>
      <c r="X637" s="70" t="n">
        <f aca="false">const*($O637/omega)*K637*(wx*(H637-Q637)-wy*(G637-P637))</f>
        <v>6.35929143440609</v>
      </c>
      <c r="Y637" s="70" t="n">
        <f aca="false">R637+V637</f>
        <v>-0.0793374341186444</v>
      </c>
      <c r="Z637" s="70" t="n">
        <f aca="false">S637+W637</f>
        <v>-2.19813375225401</v>
      </c>
      <c r="AA637" s="70" t="n">
        <f aca="false">T637+X637-32.174</f>
        <v>-8.83927903866756</v>
      </c>
      <c r="AB637" s="0" t="n">
        <f aca="false">IF(($D637-height)*($D638-height)&lt;0,1,0)</f>
        <v>0</v>
      </c>
    </row>
    <row r="638" customFormat="false" ht="12.75" hidden="false" customHeight="false" outlineLevel="0" collapsed="false">
      <c r="A638" s="0" t="n">
        <f aca="false">A637+dt</f>
        <v>6.05999999999992</v>
      </c>
      <c r="B638" s="70" t="n">
        <f aca="false">B637+G637*dt+0.5*Y637*dt*dt</f>
        <v>31.0253940171941</v>
      </c>
      <c r="C638" s="70" t="n">
        <f aca="false">C637+H637*dt+0.5*Z637*dt*dt</f>
        <v>433.59609087246</v>
      </c>
      <c r="D638" s="70" t="n">
        <f aca="false">D637+I637*dt+0.5*AA637*dt*dt</f>
        <v>-234.39079933551</v>
      </c>
      <c r="E638" s="1" t="n">
        <f aca="false">SQRT(B638^2+C638^2)</f>
        <v>434.704664219055</v>
      </c>
      <c r="F638" s="1" t="n">
        <f aca="false">ATAN2(C638,B638)*180/PI()</f>
        <v>4.09274827068604</v>
      </c>
      <c r="G638" s="69" t="n">
        <f aca="false">G637+Y637*dt</f>
        <v>7.78123272918009</v>
      </c>
      <c r="H638" s="69" t="n">
        <f aca="false">H637+Z637*dt</f>
        <v>57.8036407019207</v>
      </c>
      <c r="I638" s="69" t="n">
        <f aca="false">I637+AA637*dt</f>
        <v>-85.9021925440002</v>
      </c>
      <c r="J638" s="1" t="n">
        <f aca="false">SQRT(G638^2+H638^2+I638^2)</f>
        <v>103.831571041995</v>
      </c>
      <c r="K638" s="1" t="n">
        <f aca="false">IF(D638&gt;=hwind,SQRT((G638-vxw)^2+(H638-vyw)^2+I638^2),J638)</f>
        <v>103.831571041995</v>
      </c>
      <c r="L638" s="1" t="n">
        <f aca="false">J638/1.467</f>
        <v>70.7781670361249</v>
      </c>
      <c r="M638" s="70" t="n">
        <f aca="false">cd0+cdspin*(spin/1000)*EXP(-A638/(tau*146.7/K638))</f>
        <v>0.354623561957655</v>
      </c>
      <c r="N638" s="71" t="n">
        <f aca="false">(romega/K638)*EXP(-A638/(tau*146.7/K638))</f>
        <v>0.224988611403338</v>
      </c>
      <c r="O638" s="71" t="n">
        <f aca="false">cl2_*N638/(cl0+cl1_*N638)</f>
        <v>0.22744616099858</v>
      </c>
      <c r="P638" s="71" t="n">
        <f aca="false">IF(D638&gt;=hwind,vxw,0)</f>
        <v>0</v>
      </c>
      <c r="Q638" s="71" t="n">
        <f aca="false">IF(D638&gt;=hwind,vyw,0)</f>
        <v>0</v>
      </c>
      <c r="R638" s="70" t="n">
        <f aca="false">-const*$M638*$K638*(G638-P638)</f>
        <v>-1.54016201090062</v>
      </c>
      <c r="S638" s="70" t="n">
        <f aca="false">-const*$M638*$K638*(H638-Q638)</f>
        <v>-11.4412426153237</v>
      </c>
      <c r="T638" s="70" t="n">
        <f aca="false">-const*$M638*$K638*I638</f>
        <v>17.0028706522546</v>
      </c>
      <c r="U638" s="72" t="n">
        <f aca="false">omega*EXP(-A638/tau)*30/PI()</f>
        <v>1842.94628401772</v>
      </c>
      <c r="V638" s="70" t="n">
        <f aca="false">const*($O638/omega)*K638*(wy*I638-wz*(H638-Q638))</f>
        <v>1.45751013045478</v>
      </c>
      <c r="W638" s="70" t="n">
        <f aca="false">const*($O638/omega)*K638*(wz*(G638-P638)-wx*I638)</f>
        <v>9.25332392820994</v>
      </c>
      <c r="X638" s="70" t="n">
        <f aca="false">const*($O638/omega)*K638*(wx*(H638-Q638)-wy*(G638-P638))</f>
        <v>6.35859249919797</v>
      </c>
      <c r="Y638" s="70" t="n">
        <f aca="false">R638+V638</f>
        <v>-0.0826518804458378</v>
      </c>
      <c r="Z638" s="70" t="n">
        <f aca="false">S638+W638</f>
        <v>-2.18791868711378</v>
      </c>
      <c r="AA638" s="70" t="n">
        <f aca="false">T638+X638-32.174</f>
        <v>-8.81253684854741</v>
      </c>
      <c r="AB638" s="0" t="n">
        <f aca="false">IF(($D638-height)*($D639-height)&lt;0,1,0)</f>
        <v>0</v>
      </c>
    </row>
    <row r="639" customFormat="false" ht="12.75" hidden="false" customHeight="false" outlineLevel="0" collapsed="false">
      <c r="A639" s="0" t="n">
        <f aca="false">A638+dt</f>
        <v>6.06999999999992</v>
      </c>
      <c r="B639" s="70" t="n">
        <f aca="false">B638+G638*dt+0.5*Y638*dt*dt</f>
        <v>31.1032022118919</v>
      </c>
      <c r="C639" s="70" t="n">
        <f aca="false">C638+H638*dt+0.5*Z638*dt*dt</f>
        <v>434.174017883545</v>
      </c>
      <c r="D639" s="70" t="n">
        <f aca="false">D638+I638*dt+0.5*AA638*dt*dt</f>
        <v>-235.250261887792</v>
      </c>
      <c r="E639" s="1" t="n">
        <f aca="false">SQRT(B639^2+C639^2)</f>
        <v>435.286672197731</v>
      </c>
      <c r="F639" s="1" t="n">
        <f aca="false">ATAN2(C639,B639)*180/PI()</f>
        <v>4.09753457275084</v>
      </c>
      <c r="G639" s="69" t="n">
        <f aca="false">G638+Y638*dt</f>
        <v>7.78040621037564</v>
      </c>
      <c r="H639" s="69" t="n">
        <f aca="false">H638+Z638*dt</f>
        <v>57.7817615150496</v>
      </c>
      <c r="I639" s="69" t="n">
        <f aca="false">I638+AA638*dt</f>
        <v>-85.9903179124857</v>
      </c>
      <c r="J639" s="1" t="n">
        <f aca="false">SQRT(G639^2+H639^2+I639^2)</f>
        <v>103.892258899645</v>
      </c>
      <c r="K639" s="1" t="n">
        <f aca="false">IF(D639&gt;=hwind,SQRT((G639-vxw)^2+(H639-vyw)^2+I639^2),J639)</f>
        <v>103.892258899645</v>
      </c>
      <c r="L639" s="1" t="n">
        <f aca="false">J639/1.467</f>
        <v>70.8195357189128</v>
      </c>
      <c r="M639" s="70" t="n">
        <f aca="false">cd0+cdspin*(spin/1000)*EXP(-A639/(tau*146.7/K639))</f>
        <v>0.354623510346827</v>
      </c>
      <c r="N639" s="71" t="n">
        <f aca="false">(romega/K639)*EXP(-A639/(tau*146.7/K639))</f>
        <v>0.22485697043702</v>
      </c>
      <c r="O639" s="71" t="n">
        <f aca="false">cl2_*N639/(cl0+cl1_*N639)</f>
        <v>0.227376112609612</v>
      </c>
      <c r="P639" s="71" t="n">
        <f aca="false">IF(D639&gt;=hwind,vxw,0)</f>
        <v>0</v>
      </c>
      <c r="Q639" s="71" t="n">
        <f aca="false">IF(D639&gt;=hwind,vyw,0)</f>
        <v>0</v>
      </c>
      <c r="R639" s="70" t="n">
        <f aca="false">-const*$M639*$K639*(G639-P639)</f>
        <v>-1.5408982952986</v>
      </c>
      <c r="S639" s="70" t="n">
        <f aca="false">-const*$M639*$K639*(H639-Q639)</f>
        <v>-11.4435950271023</v>
      </c>
      <c r="T639" s="70" t="n">
        <f aca="false">-const*$M639*$K639*I639</f>
        <v>17.0302591793773</v>
      </c>
      <c r="U639" s="72" t="n">
        <f aca="false">omega*EXP(-A639/tau)*30/PI()</f>
        <v>1842.94444107236</v>
      </c>
      <c r="V639" s="70" t="n">
        <f aca="false">const*($O639/omega)*K639*(wy*I639-wz*(H639-Q639))</f>
        <v>1.45494878453642</v>
      </c>
      <c r="W639" s="70" t="n">
        <f aca="false">const*($O639/omega)*K639*(wz*(G639-P639)-wx*I639)</f>
        <v>9.26586023528234</v>
      </c>
      <c r="X639" s="70" t="n">
        <f aca="false">const*($O639/omega)*K639*(wx*(H639-Q639)-wy*(G639-P639))</f>
        <v>6.35789972845848</v>
      </c>
      <c r="Y639" s="70" t="n">
        <f aca="false">R639+V639</f>
        <v>-0.0859495107621833</v>
      </c>
      <c r="Z639" s="70" t="n">
        <f aca="false">S639+W639</f>
        <v>-2.17773479181993</v>
      </c>
      <c r="AA639" s="70" t="n">
        <f aca="false">T639+X639-32.174</f>
        <v>-8.78584109216419</v>
      </c>
      <c r="AB639" s="0" t="n">
        <f aca="false">IF(($D639-height)*($D640-height)&lt;0,1,0)</f>
        <v>0</v>
      </c>
    </row>
    <row r="640" customFormat="false" ht="12.75" hidden="false" customHeight="false" outlineLevel="0" collapsed="false">
      <c r="A640" s="0" t="n">
        <f aca="false">A639+dt</f>
        <v>6.07999999999992</v>
      </c>
      <c r="B640" s="70" t="n">
        <f aca="false">B639+G639*dt+0.5*Y639*dt*dt</f>
        <v>31.1810019765201</v>
      </c>
      <c r="C640" s="70" t="n">
        <f aca="false">C639+H639*dt+0.5*Z639*dt*dt</f>
        <v>434.751726611956</v>
      </c>
      <c r="D640" s="70" t="n">
        <f aca="false">D639+I639*dt+0.5*AA639*dt*dt</f>
        <v>-236.110604358972</v>
      </c>
      <c r="E640" s="1" t="n">
        <f aca="false">SQRT(B640^2+C640^2)</f>
        <v>435.868464879414</v>
      </c>
      <c r="F640" s="1" t="n">
        <f aca="false">ATAN2(C640,B640)*180/PI()</f>
        <v>4.10230904001657</v>
      </c>
      <c r="G640" s="69" t="n">
        <f aca="false">G639+Y639*dt</f>
        <v>7.77954671526801</v>
      </c>
      <c r="H640" s="69" t="n">
        <f aca="false">H639+Z639*dt</f>
        <v>57.7599841671314</v>
      </c>
      <c r="I640" s="69" t="n">
        <f aca="false">I639+AA639*dt</f>
        <v>-86.0781763234073</v>
      </c>
      <c r="J640" s="1" t="n">
        <f aca="false">SQRT(G640^2+H640^2+I640^2)</f>
        <v>103.952823709825</v>
      </c>
      <c r="K640" s="1" t="n">
        <f aca="false">IF(D640&gt;=hwind,SQRT((G640-vxw)^2+(H640-vyw)^2+I640^2),J640)</f>
        <v>103.952823709825</v>
      </c>
      <c r="L640" s="1" t="n">
        <f aca="false">J640/1.467</f>
        <v>70.8608205247613</v>
      </c>
      <c r="M640" s="70" t="n">
        <f aca="false">cd0+cdspin*(spin/1000)*EXP(-A640/(tau*146.7/K640))</f>
        <v>0.354623458718966</v>
      </c>
      <c r="N640" s="71" t="n">
        <f aca="false">(romega/K640)*EXP(-A640/(tau*146.7/K640))</f>
        <v>0.224725749108234</v>
      </c>
      <c r="O640" s="71" t="n">
        <f aca="false">cl2_*N640/(cl0+cl1_*N640)</f>
        <v>0.227306248845025</v>
      </c>
      <c r="P640" s="71" t="n">
        <f aca="false">IF(D640&gt;=hwind,vxw,0)</f>
        <v>0</v>
      </c>
      <c r="Q640" s="71" t="n">
        <f aca="false">IF(D640&gt;=hwind,vyw,0)</f>
        <v>0</v>
      </c>
      <c r="R640" s="70" t="n">
        <f aca="false">-const*$M640*$K640*(G640-P640)</f>
        <v>-1.54162602864642</v>
      </c>
      <c r="S640" s="70" t="n">
        <f aca="false">-const*$M640*$K640*(H640-Q640)</f>
        <v>-11.4459490077356</v>
      </c>
      <c r="T640" s="70" t="n">
        <f aca="false">-const*$M640*$K640*I640</f>
        <v>17.0575949956242</v>
      </c>
      <c r="U640" s="72" t="n">
        <f aca="false">omega*EXP(-A640/tau)*30/PI()</f>
        <v>1842.94259812884</v>
      </c>
      <c r="V640" s="70" t="n">
        <f aca="false">const*($O640/omega)*K640*(wy*I640-wz*(H640-Q640))</f>
        <v>1.45239567458153</v>
      </c>
      <c r="W640" s="70" t="n">
        <f aca="false">const*($O640/omega)*K640*(wz*(G640-P640)-wx*I640)</f>
        <v>9.27836698182472</v>
      </c>
      <c r="X640" s="70" t="n">
        <f aca="false">const*($O640/omega)*K640*(wx*(H640-Q640)-wy*(G640-P640))</f>
        <v>6.35721309789977</v>
      </c>
      <c r="Y640" s="70" t="n">
        <f aca="false">R640+V640</f>
        <v>-0.0892303540648867</v>
      </c>
      <c r="Z640" s="70" t="n">
        <f aca="false">S640+W640</f>
        <v>-2.1675820259109</v>
      </c>
      <c r="AA640" s="70" t="n">
        <f aca="false">T640+X640-32.174</f>
        <v>-8.75919190647599</v>
      </c>
      <c r="AB640" s="0" t="n">
        <f aca="false">IF(($D640-height)*($D641-height)&lt;0,1,0)</f>
        <v>0</v>
      </c>
    </row>
    <row r="641" customFormat="false" ht="12.75" hidden="false" customHeight="false" outlineLevel="0" collapsed="false">
      <c r="A641" s="0" t="n">
        <f aca="false">A640+dt</f>
        <v>6.08999999999991</v>
      </c>
      <c r="B641" s="70" t="n">
        <f aca="false">B640+G640*dt+0.5*Y640*dt*dt</f>
        <v>31.2587929821551</v>
      </c>
      <c r="C641" s="70" t="n">
        <f aca="false">C640+H640*dt+0.5*Z640*dt*dt</f>
        <v>435.329218074526</v>
      </c>
      <c r="D641" s="70" t="n">
        <f aca="false">D640+I640*dt+0.5*AA640*dt*dt</f>
        <v>-236.971824081801</v>
      </c>
      <c r="E641" s="1" t="n">
        <f aca="false">SQRT(B641^2+C641^2)</f>
        <v>436.450043244447</v>
      </c>
      <c r="F641" s="1" t="n">
        <f aca="false">ATAN2(C641,B641)*180/PI()</f>
        <v>4.10707167428029</v>
      </c>
      <c r="G641" s="69" t="n">
        <f aca="false">G640+Y640*dt</f>
        <v>7.77865441172737</v>
      </c>
      <c r="H641" s="69" t="n">
        <f aca="false">H640+Z640*dt</f>
        <v>57.7383083468723</v>
      </c>
      <c r="I641" s="69" t="n">
        <f aca="false">I640+AA640*dt</f>
        <v>-86.1657682424721</v>
      </c>
      <c r="J641" s="1" t="n">
        <f aca="false">SQRT(G641^2+H641^2+I641^2)</f>
        <v>104.013265173395</v>
      </c>
      <c r="K641" s="1" t="n">
        <f aca="false">IF(D641&gt;=hwind,SQRT((G641-vxw)^2+(H641-vyw)^2+I641^2),J641)</f>
        <v>104.013265173395</v>
      </c>
      <c r="L641" s="1" t="n">
        <f aca="false">J641/1.467</f>
        <v>70.9020212497581</v>
      </c>
      <c r="M641" s="70" t="n">
        <f aca="false">cd0+cdspin*(spin/1000)*EXP(-A641/(tau*146.7/K641))</f>
        <v>0.354623407074272</v>
      </c>
      <c r="N641" s="71" t="n">
        <f aca="false">(romega/K641)*EXP(-A641/(tau*146.7/K641))</f>
        <v>0.224594946865011</v>
      </c>
      <c r="O641" s="71" t="n">
        <f aca="false">cl2_*N641/(cl0+cl1_*N641)</f>
        <v>0.22723656974924</v>
      </c>
      <c r="P641" s="71" t="n">
        <f aca="false">IF(D641&gt;=hwind,vxw,0)</f>
        <v>0</v>
      </c>
      <c r="Q641" s="71" t="n">
        <f aca="false">IF(D641&gt;=hwind,vyw,0)</f>
        <v>0</v>
      </c>
      <c r="R641" s="70" t="n">
        <f aca="false">-const*$M641*$K641*(G641-P641)</f>
        <v>-1.54234522898108</v>
      </c>
      <c r="S641" s="70" t="n">
        <f aca="false">-const*$M641*$K641*(H641-Q641)</f>
        <v>-11.4483045131788</v>
      </c>
      <c r="T641" s="70" t="n">
        <f aca="false">-const*$M641*$K641*I641</f>
        <v>17.0848779899394</v>
      </c>
      <c r="U641" s="72" t="n">
        <f aca="false">omega*EXP(-A641/tau)*30/PI()</f>
        <v>1842.94075518716</v>
      </c>
      <c r="V641" s="70" t="n">
        <f aca="false">const*($O641/omega)*K641*(wy*I641-wz*(H641-Q641))</f>
        <v>1.44985078943228</v>
      </c>
      <c r="W641" s="70" t="n">
        <f aca="false">const*($O641/omega)*K641*(wz*(G641-P641)-wx*I641)</f>
        <v>9.29084416434231</v>
      </c>
      <c r="X641" s="70" t="n">
        <f aca="false">const*($O641/omega)*K641*(wx*(H641-Q641)-wy*(G641-P641))</f>
        <v>6.35653258335511</v>
      </c>
      <c r="Y641" s="70" t="n">
        <f aca="false">R641+V641</f>
        <v>-0.0924944395487988</v>
      </c>
      <c r="Z641" s="70" t="n">
        <f aca="false">S641+W641</f>
        <v>-2.15746034883651</v>
      </c>
      <c r="AA641" s="70" t="n">
        <f aca="false">T641+X641-32.174</f>
        <v>-8.73258942670547</v>
      </c>
      <c r="AB641" s="0" t="n">
        <f aca="false">IF(($D641-height)*($D642-height)&lt;0,1,0)</f>
        <v>0</v>
      </c>
    </row>
    <row r="642" customFormat="false" ht="12.75" hidden="false" customHeight="false" outlineLevel="0" collapsed="false">
      <c r="A642" s="0" t="n">
        <f aca="false">A641+dt</f>
        <v>6.09999999999991</v>
      </c>
      <c r="B642" s="70" t="n">
        <f aca="false">B641+G641*dt+0.5*Y641*dt*dt</f>
        <v>31.3365749015504</v>
      </c>
      <c r="C642" s="70" t="n">
        <f aca="false">C641+H641*dt+0.5*Z641*dt*dt</f>
        <v>435.906493284977</v>
      </c>
      <c r="D642" s="70" t="n">
        <f aca="false">D641+I641*dt+0.5*AA641*dt*dt</f>
        <v>-237.833918393697</v>
      </c>
      <c r="E642" s="1" t="n">
        <f aca="false">SQRT(B642^2+C642^2)</f>
        <v>437.031408270122</v>
      </c>
      <c r="F642" s="1" t="n">
        <f aca="false">ATAN2(C642,B642)*180/PI()</f>
        <v>4.11182247750015</v>
      </c>
      <c r="G642" s="69" t="n">
        <f aca="false">G641+Y641*dt</f>
        <v>7.77772946733188</v>
      </c>
      <c r="H642" s="69" t="n">
        <f aca="false">H641+Z641*dt</f>
        <v>57.7167337433839</v>
      </c>
      <c r="I642" s="69" t="n">
        <f aca="false">I641+AA641*dt</f>
        <v>-86.2530941367391</v>
      </c>
      <c r="J642" s="1" t="n">
        <f aca="false">SQRT(G642^2+H642^2+I642^2)</f>
        <v>104.073582996997</v>
      </c>
      <c r="K642" s="1" t="n">
        <f aca="false">IF(D642&gt;=hwind,SQRT((G642-vxw)^2+(H642-vyw)^2+I642^2),J642)</f>
        <v>104.073582996997</v>
      </c>
      <c r="L642" s="1" t="n">
        <f aca="false">J642/1.467</f>
        <v>70.9431376939313</v>
      </c>
      <c r="M642" s="70" t="n">
        <f aca="false">cd0+cdspin*(spin/1000)*EXP(-A642/(tau*146.7/K642))</f>
        <v>0.354623355412948</v>
      </c>
      <c r="N642" s="71" t="n">
        <f aca="false">(romega/K642)*EXP(-A642/(tau*146.7/K642))</f>
        <v>0.224464563145666</v>
      </c>
      <c r="O642" s="71" t="n">
        <f aca="false">cl2_*N642/(cl0+cl1_*N642)</f>
        <v>0.227167075360242</v>
      </c>
      <c r="P642" s="71" t="n">
        <f aca="false">IF(D642&gt;=hwind,vxw,0)</f>
        <v>0</v>
      </c>
      <c r="Q642" s="71" t="n">
        <f aca="false">IF(D642&gt;=hwind,vyw,0)</f>
        <v>0</v>
      </c>
      <c r="R642" s="70" t="n">
        <f aca="false">-const*$M642*$K642*(G642-P642)</f>
        <v>-1.54305591449309</v>
      </c>
      <c r="S642" s="70" t="n">
        <f aca="false">-const*$M642*$K642*(H642-Q642)</f>
        <v>-11.4506614998661</v>
      </c>
      <c r="T642" s="70" t="n">
        <f aca="false">-const*$M642*$K642*I642</f>
        <v>17.1121080528765</v>
      </c>
      <c r="U642" s="72" t="n">
        <f aca="false">omega*EXP(-A642/tau)*30/PI()</f>
        <v>1842.93891224733</v>
      </c>
      <c r="V642" s="70" t="n">
        <f aca="false">const*($O642/omega)*K642*(wy*I642-wz*(H642-Q642))</f>
        <v>1.44731411788791</v>
      </c>
      <c r="W642" s="70" t="n">
        <f aca="false">const*($O642/omega)*K642*(wz*(G642-P642)-wx*I642)</f>
        <v>9.30329177991038</v>
      </c>
      <c r="X642" s="70" t="n">
        <f aca="false">const*($O642/omega)*K642*(wx*(H642-Q642)-wy*(G642-P642))</f>
        <v>6.35585816077725</v>
      </c>
      <c r="Y642" s="70" t="n">
        <f aca="false">R642+V642</f>
        <v>-0.095741796605177</v>
      </c>
      <c r="Z642" s="70" t="n">
        <f aca="false">S642+W642</f>
        <v>-2.14736971995574</v>
      </c>
      <c r="AA642" s="70" t="n">
        <f aca="false">T642+X642-32.174</f>
        <v>-8.70603378634628</v>
      </c>
      <c r="AB642" s="0" t="n">
        <f aca="false">IF(($D642-height)*($D643-height)&lt;0,1,0)</f>
        <v>0</v>
      </c>
    </row>
    <row r="643" customFormat="false" ht="12.75" hidden="false" customHeight="false" outlineLevel="0" collapsed="false">
      <c r="A643" s="0" t="n">
        <f aca="false">A642+dt</f>
        <v>6.10999999999991</v>
      </c>
      <c r="B643" s="70" t="n">
        <f aca="false">B642+G642*dt+0.5*Y642*dt*dt</f>
        <v>31.4143474091339</v>
      </c>
      <c r="C643" s="70" t="n">
        <f aca="false">C642+H642*dt+0.5*Z642*dt*dt</f>
        <v>436.483553253925</v>
      </c>
      <c r="D643" s="70" t="n">
        <f aca="false">D642+I642*dt+0.5*AA642*dt*dt</f>
        <v>-238.696884636754</v>
      </c>
      <c r="E643" s="1" t="n">
        <f aca="false">SQRT(B643^2+C643^2)</f>
        <v>437.612560930687</v>
      </c>
      <c r="F643" s="1" t="n">
        <f aca="false">ATAN2(C643,B643)*180/PI()</f>
        <v>4.11656145179431</v>
      </c>
      <c r="G643" s="69" t="n">
        <f aca="false">G642+Y642*dt</f>
        <v>7.77677204936583</v>
      </c>
      <c r="H643" s="69" t="n">
        <f aca="false">H642+Z642*dt</f>
        <v>57.6952600461843</v>
      </c>
      <c r="I643" s="69" t="n">
        <f aca="false">I642+AA642*dt</f>
        <v>-86.3401544746026</v>
      </c>
      <c r="J643" s="1" t="n">
        <f aca="false">SQRT(G643^2+H643^2+I643^2)</f>
        <v>104.133776893009</v>
      </c>
      <c r="K643" s="1" t="n">
        <f aca="false">IF(D643&gt;=hwind,SQRT((G643-vxw)^2+(H643-vyw)^2+I643^2),J643)</f>
        <v>104.133776893009</v>
      </c>
      <c r="L643" s="1" t="n">
        <f aca="false">J643/1.467</f>
        <v>70.9841696612192</v>
      </c>
      <c r="M643" s="70" t="n">
        <f aca="false">cd0+cdspin*(spin/1000)*EXP(-A643/(tau*146.7/K643))</f>
        <v>0.354623303735194</v>
      </c>
      <c r="N643" s="71" t="n">
        <f aca="false">(romega/K643)*EXP(-A643/(tau*146.7/K643))</f>
        <v>0.22433459737897</v>
      </c>
      <c r="O643" s="71" t="n">
        <f aca="false">cl2_*N643/(cl0+cl1_*N643)</f>
        <v>0.227097765709659</v>
      </c>
      <c r="P643" s="71" t="n">
        <f aca="false">IF(D643&gt;=hwind,vxw,0)</f>
        <v>0</v>
      </c>
      <c r="Q643" s="71" t="n">
        <f aca="false">IF(D643&gt;=hwind,vyw,0)</f>
        <v>0</v>
      </c>
      <c r="R643" s="70" t="n">
        <f aca="false">-const*$M643*$K643*(G643-P643)</f>
        <v>-1.54375810352499</v>
      </c>
      <c r="S643" s="70" t="n">
        <f aca="false">-const*$M643*$K643*(H643-Q643)</f>
        <v>-11.4530199247054</v>
      </c>
      <c r="T643" s="70" t="n">
        <f aca="false">-const*$M643*$K643*I643</f>
        <v>17.1392850765938</v>
      </c>
      <c r="U643" s="72" t="n">
        <f aca="false">omega*EXP(-A643/tau)*30/PI()</f>
        <v>1842.93706930933</v>
      </c>
      <c r="V643" s="70" t="n">
        <f aca="false">const*($O643/omega)*K643*(wy*I643-wz*(H643-Q643))</f>
        <v>1.44478564870455</v>
      </c>
      <c r="W643" s="70" t="n">
        <f aca="false">const*($O643/omega)*K643*(wz*(G643-P643)-wx*I643)</f>
        <v>9.3157098261708</v>
      </c>
      <c r="X643" s="70" t="n">
        <f aca="false">const*($O643/omega)*K643*(wx*(H643-Q643)-wy*(G643-P643))</f>
        <v>6.35518980623662</v>
      </c>
      <c r="Y643" s="70" t="n">
        <f aca="false">R643+V643</f>
        <v>-0.098972454820444</v>
      </c>
      <c r="Z643" s="70" t="n">
        <f aca="false">S643+W643</f>
        <v>-2.1373100985346</v>
      </c>
      <c r="AA643" s="70" t="n">
        <f aca="false">T643+X643-32.174</f>
        <v>-8.67952511716958</v>
      </c>
      <c r="AB643" s="0" t="n">
        <f aca="false">IF(($D643-height)*($D644-height)&lt;0,1,0)</f>
        <v>0</v>
      </c>
    </row>
    <row r="644" customFormat="false" ht="12.75" hidden="false" customHeight="false" outlineLevel="0" collapsed="false">
      <c r="A644" s="0" t="n">
        <f aca="false">A643+dt</f>
        <v>6.11999999999991</v>
      </c>
      <c r="B644" s="70" t="n">
        <f aca="false">B643+G643*dt+0.5*Y643*dt*dt</f>
        <v>31.4921101810048</v>
      </c>
      <c r="C644" s="70" t="n">
        <f aca="false">C643+H643*dt+0.5*Z643*dt*dt</f>
        <v>437.060398988882</v>
      </c>
      <c r="D644" s="70" t="n">
        <f aca="false">D643+I643*dt+0.5*AA643*dt*dt</f>
        <v>-239.560720157756</v>
      </c>
      <c r="E644" s="1" t="n">
        <f aca="false">SQRT(B644^2+C644^2)</f>
        <v>438.193502197344</v>
      </c>
      <c r="F644" s="1" t="n">
        <f aca="false">ATAN2(C644,B644)*180/PI()</f>
        <v>4.12128859943994</v>
      </c>
      <c r="G644" s="69" t="n">
        <f aca="false">G643+Y643*dt</f>
        <v>7.77578232481762</v>
      </c>
      <c r="H644" s="69" t="n">
        <f aca="false">H643+Z643*dt</f>
        <v>57.673886945199</v>
      </c>
      <c r="I644" s="69" t="n">
        <f aca="false">I643+AA643*dt</f>
        <v>-86.4269497257743</v>
      </c>
      <c r="J644" s="1" t="n">
        <f aca="false">SQRT(G644^2+H644^2+I644^2)</f>
        <v>104.193846579498</v>
      </c>
      <c r="K644" s="1" t="n">
        <f aca="false">IF(D644&gt;=hwind,SQRT((G644-vxw)^2+(H644-vyw)^2+I644^2),J644)</f>
        <v>104.193846579498</v>
      </c>
      <c r="L644" s="1" t="n">
        <f aca="false">J644/1.467</f>
        <v>71.02511695944</v>
      </c>
      <c r="M644" s="70" t="n">
        <f aca="false">cd0+cdspin*(spin/1000)*EXP(-A644/(tau*146.7/K644))</f>
        <v>0.35462325204121</v>
      </c>
      <c r="N644" s="71" t="n">
        <f aca="false">(romega/K644)*EXP(-A644/(tau*146.7/K644))</f>
        <v>0.224205048984305</v>
      </c>
      <c r="O644" s="71" t="n">
        <f aca="false">cl2_*N644/(cl0+cl1_*N644)</f>
        <v>0.227028640822834</v>
      </c>
      <c r="P644" s="71" t="n">
        <f aca="false">IF(D644&gt;=hwind,vxw,0)</f>
        <v>0</v>
      </c>
      <c r="Q644" s="71" t="n">
        <f aca="false">IF(D644&gt;=hwind,vyw,0)</f>
        <v>0</v>
      </c>
      <c r="R644" s="70" t="n">
        <f aca="false">-const*$M644*$K644*(G644-P644)</f>
        <v>-1.54445181456988</v>
      </c>
      <c r="S644" s="70" t="n">
        <f aca="false">-const*$M644*$K644*(H644-Q644)</f>
        <v>-11.4553797450728</v>
      </c>
      <c r="T644" s="70" t="n">
        <f aca="false">-const*$M644*$K644*I644</f>
        <v>17.1664089548498</v>
      </c>
      <c r="U644" s="72" t="n">
        <f aca="false">omega*EXP(-A644/tau)*30/PI()</f>
        <v>1842.93522637319</v>
      </c>
      <c r="V644" s="70" t="n">
        <f aca="false">const*($O644/omega)*K644*(wy*I644-wz*(H644-Q644))</f>
        <v>1.44226537059496</v>
      </c>
      <c r="W644" s="70" t="n">
        <f aca="false">const*($O644/omega)*K644*(wz*(G644-P644)-wx*I644)</f>
        <v>9.32809830132876</v>
      </c>
      <c r="X644" s="70" t="n">
        <f aca="false">const*($O644/omega)*K644*(wx*(H644-Q644)-wy*(G644-P644))</f>
        <v>6.35452749591975</v>
      </c>
      <c r="Y644" s="70" t="n">
        <f aca="false">R644+V644</f>
        <v>-0.10218644397492</v>
      </c>
      <c r="Z644" s="70" t="n">
        <f aca="false">S644+W644</f>
        <v>-2.12728144374402</v>
      </c>
      <c r="AA644" s="70" t="n">
        <f aca="false">T644+X644-32.174</f>
        <v>-8.65306354923045</v>
      </c>
      <c r="AB644" s="0" t="n">
        <f aca="false">IF(($D644-height)*($D645-height)&lt;0,1,0)</f>
        <v>0</v>
      </c>
    </row>
    <row r="645" customFormat="false" ht="12.75" hidden="false" customHeight="false" outlineLevel="0" collapsed="false">
      <c r="A645" s="0" t="n">
        <f aca="false">A644+dt</f>
        <v>6.12999999999991</v>
      </c>
      <c r="B645" s="70" t="n">
        <f aca="false">B644+G644*dt+0.5*Y644*dt*dt</f>
        <v>31.5698628949308</v>
      </c>
      <c r="C645" s="70" t="n">
        <f aca="false">C644+H644*dt+0.5*Z644*dt*dt</f>
        <v>437.637031494262</v>
      </c>
      <c r="D645" s="70" t="n">
        <f aca="false">D644+I644*dt+0.5*AA644*dt*dt</f>
        <v>-240.425422308191</v>
      </c>
      <c r="E645" s="1" t="n">
        <f aca="false">SQRT(B645^2+C645^2)</f>
        <v>438.774233038261</v>
      </c>
      <c r="F645" s="1" t="n">
        <f aca="false">ATAN2(C645,B645)*180/PI()</f>
        <v>4.12600392287214</v>
      </c>
      <c r="G645" s="69" t="n">
        <f aca="false">G644+Y644*dt</f>
        <v>7.77476046037787</v>
      </c>
      <c r="H645" s="69" t="n">
        <f aca="false">H644+Z644*dt</f>
        <v>57.6526141307616</v>
      </c>
      <c r="I645" s="69" t="n">
        <f aca="false">I644+AA644*dt</f>
        <v>-86.5134803612666</v>
      </c>
      <c r="J645" s="1" t="n">
        <f aca="false">SQRT(G645^2+H645^2+I645^2)</f>
        <v>104.253791780184</v>
      </c>
      <c r="K645" s="1" t="n">
        <f aca="false">IF(D645&gt;=hwind,SQRT((G645-vxw)^2+(H645-vyw)^2+I645^2),J645)</f>
        <v>104.253791780184</v>
      </c>
      <c r="L645" s="1" t="n">
        <f aca="false">J645/1.467</f>
        <v>71.0659794002619</v>
      </c>
      <c r="M645" s="70" t="n">
        <f aca="false">cd0+cdspin*(spin/1000)*EXP(-A645/(tau*146.7/K645))</f>
        <v>0.354623200331195</v>
      </c>
      <c r="N645" s="71" t="n">
        <f aca="false">(romega/K645)*EXP(-A645/(tau*146.7/K645))</f>
        <v>0.224075917371831</v>
      </c>
      <c r="O645" s="71" t="n">
        <f aca="false">cl2_*N645/(cl0+cl1_*N645)</f>
        <v>0.226959700718893</v>
      </c>
      <c r="P645" s="71" t="n">
        <f aca="false">IF(D645&gt;=hwind,vxw,0)</f>
        <v>0</v>
      </c>
      <c r="Q645" s="71" t="n">
        <f aca="false">IF(D645&gt;=hwind,vyw,0)</f>
        <v>0</v>
      </c>
      <c r="R645" s="70" t="n">
        <f aca="false">-const*$M645*$K645*(G645-P645)</f>
        <v>-1.54513706626991</v>
      </c>
      <c r="S645" s="70" t="n">
        <f aca="false">-const*$M645*$K645*(H645-Q645)</f>
        <v>-11.4577409188072</v>
      </c>
      <c r="T645" s="70" t="n">
        <f aca="false">-const*$M645*$K645*I645</f>
        <v>17.193479582998</v>
      </c>
      <c r="U645" s="72" t="n">
        <f aca="false">omega*EXP(-A645/tau)*30/PI()</f>
        <v>1842.93338343888</v>
      </c>
      <c r="V645" s="70" t="n">
        <f aca="false">const*($O645/omega)*K645*(wy*I645-wz*(H645-Q645))</f>
        <v>1.43975327222836</v>
      </c>
      <c r="W645" s="70" t="n">
        <f aca="false">const*($O645/omega)*K645*(wz*(G645-P645)-wx*I645)</f>
        <v>9.34045720414938</v>
      </c>
      <c r="X645" s="70" t="n">
        <f aca="false">const*($O645/omega)*K645*(wx*(H645-Q645)-wy*(G645-P645))</f>
        <v>6.35387120612759</v>
      </c>
      <c r="Y645" s="70" t="n">
        <f aca="false">R645+V645</f>
        <v>-0.105383794041552</v>
      </c>
      <c r="Z645" s="70" t="n">
        <f aca="false">S645+W645</f>
        <v>-2.11728371465785</v>
      </c>
      <c r="AA645" s="70" t="n">
        <f aca="false">T645+X645-32.174</f>
        <v>-8.62664921087443</v>
      </c>
      <c r="AB645" s="0" t="n">
        <f aca="false">IF(($D645-height)*($D646-height)&lt;0,1,0)</f>
        <v>0</v>
      </c>
    </row>
    <row r="646" customFormat="false" ht="12.75" hidden="false" customHeight="false" outlineLevel="0" collapsed="false">
      <c r="A646" s="0" t="n">
        <f aca="false">A645+dt</f>
        <v>6.13999999999991</v>
      </c>
      <c r="B646" s="70" t="n">
        <f aca="false">B645+G645*dt+0.5*Y645*dt*dt</f>
        <v>31.6476052303448</v>
      </c>
      <c r="C646" s="70" t="n">
        <f aca="false">C645+H645*dt+0.5*Z645*dt*dt</f>
        <v>438.213451771384</v>
      </c>
      <c r="D646" s="70" t="n">
        <f aca="false">D645+I645*dt+0.5*AA645*dt*dt</f>
        <v>-241.290988444264</v>
      </c>
      <c r="E646" s="1" t="n">
        <f aca="false">SQRT(B646^2+C646^2)</f>
        <v>439.354754418575</v>
      </c>
      <c r="F646" s="1" t="n">
        <f aca="false">ATAN2(C646,B646)*180/PI()</f>
        <v>4.13070742468293</v>
      </c>
      <c r="G646" s="69" t="n">
        <f aca="false">G645+Y645*dt</f>
        <v>7.77370662243746</v>
      </c>
      <c r="H646" s="69" t="n">
        <f aca="false">H645+Z645*dt</f>
        <v>57.631441293615</v>
      </c>
      <c r="I646" s="69" t="n">
        <f aca="false">I645+AA645*dt</f>
        <v>-86.5997468533754</v>
      </c>
      <c r="J646" s="1" t="n">
        <f aca="false">SQRT(G646^2+H646^2+I646^2)</f>
        <v>104.313612224387</v>
      </c>
      <c r="K646" s="1" t="n">
        <f aca="false">IF(D646&gt;=hwind,SQRT((G646-vxw)^2+(H646-vyw)^2+I646^2),J646)</f>
        <v>104.313612224387</v>
      </c>
      <c r="L646" s="1" t="n">
        <f aca="false">J646/1.467</f>
        <v>71.1067567991732</v>
      </c>
      <c r="M646" s="70" t="n">
        <f aca="false">cd0+cdspin*(spin/1000)*EXP(-A646/(tau*146.7/K646))</f>
        <v>0.354623148605347</v>
      </c>
      <c r="N646" s="71" t="n">
        <f aca="false">(romega/K646)*EXP(-A646/(tau*146.7/K646))</f>
        <v>0.223947201942647</v>
      </c>
      <c r="O646" s="71" t="n">
        <f aca="false">cl2_*N646/(cl0+cl1_*N646)</f>
        <v>0.226890945410825</v>
      </c>
      <c r="P646" s="71" t="n">
        <f aca="false">IF(D646&gt;=hwind,vxw,0)</f>
        <v>0</v>
      </c>
      <c r="Q646" s="71" t="n">
        <f aca="false">IF(D646&gt;=hwind,vyw,0)</f>
        <v>0</v>
      </c>
      <c r="R646" s="70" t="n">
        <f aca="false">-const*$M646*$K646*(G646-P646)</f>
        <v>-1.54581387741482</v>
      </c>
      <c r="S646" s="70" t="n">
        <f aca="false">-const*$M646*$K646*(H646-Q646)</f>
        <v>-11.4601034042052</v>
      </c>
      <c r="T646" s="70" t="n">
        <f aca="false">-const*$M646*$K646*I646</f>
        <v>17.220496857982</v>
      </c>
      <c r="U646" s="72" t="n">
        <f aca="false">omega*EXP(-A646/tau)*30/PI()</f>
        <v>1842.93154050642</v>
      </c>
      <c r="V646" s="70" t="n">
        <f aca="false">const*($O646/omega)*K646*(wy*I646-wz*(H646-Q646))</f>
        <v>1.43724934223021</v>
      </c>
      <c r="W646" s="70" t="n">
        <f aca="false">const*($O646/omega)*K646*(wz*(G646-P646)-wx*I646)</f>
        <v>9.35278653395431</v>
      </c>
      <c r="X646" s="70" t="n">
        <f aca="false">const*($O646/omega)*K646*(wx*(H646-Q646)-wy*(G646-P646))</f>
        <v>6.35322091327389</v>
      </c>
      <c r="Y646" s="70" t="n">
        <f aca="false">R646+V646</f>
        <v>-0.108564535184617</v>
      </c>
      <c r="Z646" s="70" t="n">
        <f aca="false">S646+W646</f>
        <v>-2.10731687025085</v>
      </c>
      <c r="AA646" s="70" t="n">
        <f aca="false">T646+X646-32.174</f>
        <v>-8.60028222874408</v>
      </c>
      <c r="AB646" s="0" t="n">
        <f aca="false">IF(($D646-height)*($D647-height)&lt;0,1,0)</f>
        <v>0</v>
      </c>
    </row>
    <row r="647" customFormat="false" ht="12.75" hidden="false" customHeight="false" outlineLevel="0" collapsed="false">
      <c r="A647" s="0" t="n">
        <f aca="false">A646+dt</f>
        <v>6.14999999999991</v>
      </c>
      <c r="B647" s="70" t="n">
        <f aca="false">B646+G646*dt+0.5*Y646*dt*dt</f>
        <v>31.7253368683425</v>
      </c>
      <c r="C647" s="70" t="n">
        <f aca="false">C646+H646*dt+0.5*Z646*dt*dt</f>
        <v>438.789660818476</v>
      </c>
      <c r="D647" s="70" t="n">
        <f aca="false">D646+I646*dt+0.5*AA646*dt*dt</f>
        <v>-242.157415926909</v>
      </c>
      <c r="E647" s="1" t="n">
        <f aca="false">SQRT(B647^2+C647^2)</f>
        <v>439.935067300395</v>
      </c>
      <c r="F647" s="1" t="n">
        <f aca="false">ATAN2(C647,B647)*180/PI()</f>
        <v>4.13539910762021</v>
      </c>
      <c r="G647" s="69" t="n">
        <f aca="false">G646+Y646*dt</f>
        <v>7.77262097708561</v>
      </c>
      <c r="H647" s="69" t="n">
        <f aca="false">H646+Z646*dt</f>
        <v>57.6103681249125</v>
      </c>
      <c r="I647" s="69" t="n">
        <f aca="false">I646+AA646*dt</f>
        <v>-86.6857496756628</v>
      </c>
      <c r="J647" s="1" t="n">
        <f aca="false">SQRT(G647^2+H647^2+I647^2)</f>
        <v>104.373307646989</v>
      </c>
      <c r="K647" s="1" t="n">
        <f aca="false">IF(D647&gt;=hwind,SQRT((G647-vxw)^2+(H647-vyw)^2+I647^2),J647)</f>
        <v>104.373307646989</v>
      </c>
      <c r="L647" s="1" t="n">
        <f aca="false">J647/1.467</f>
        <v>71.1474489754527</v>
      </c>
      <c r="M647" s="70" t="n">
        <f aca="false">cd0+cdspin*(spin/1000)*EXP(-A647/(tau*146.7/K647))</f>
        <v>0.354623096863863</v>
      </c>
      <c r="N647" s="71" t="n">
        <f aca="false">(romega/K647)*EXP(-A647/(tau*146.7/K647))</f>
        <v>0.223818902088942</v>
      </c>
      <c r="O647" s="71" t="n">
        <f aca="false">cl2_*N647/(cl0+cl1_*N647)</f>
        <v>0.226822374905548</v>
      </c>
      <c r="P647" s="71" t="n">
        <f aca="false">IF(D647&gt;=hwind,vxw,0)</f>
        <v>0</v>
      </c>
      <c r="Q647" s="71" t="n">
        <f aca="false">IF(D647&gt;=hwind,vyw,0)</f>
        <v>0</v>
      </c>
      <c r="R647" s="70" t="n">
        <f aca="false">-const*$M647*$K647*(G647-P647)</f>
        <v>-1.54648226694047</v>
      </c>
      <c r="S647" s="70" t="n">
        <f aca="false">-const*$M647*$K647*(H647-Q647)</f>
        <v>-11.4624671600153</v>
      </c>
      <c r="T647" s="70" t="n">
        <f aca="false">-const*$M647*$K647*I647</f>
        <v>17.2474606783308</v>
      </c>
      <c r="U647" s="72" t="n">
        <f aca="false">omega*EXP(-A647/tau)*30/PI()</f>
        <v>1842.9296975758</v>
      </c>
      <c r="V647" s="70" t="n">
        <f aca="false">const*($O647/omega)*K647*(wy*I647-wz*(H647-Q647))</f>
        <v>1.43475356918205</v>
      </c>
      <c r="W647" s="70" t="n">
        <f aca="false">const*($O647/omega)*K647*(wz*(G647-P647)-wx*I647)</f>
        <v>9.36508629061843</v>
      </c>
      <c r="X647" s="70" t="n">
        <f aca="false">const*($O647/omega)*K647*(wx*(H647-Q647)-wy*(G647-P647))</f>
        <v>6.35257659388363</v>
      </c>
      <c r="Y647" s="70" t="n">
        <f aca="false">R647+V647</f>
        <v>-0.111728697758422</v>
      </c>
      <c r="Z647" s="70" t="n">
        <f aca="false">S647+W647</f>
        <v>-2.09738086939684</v>
      </c>
      <c r="AA647" s="70" t="n">
        <f aca="false">T647+X647-32.174</f>
        <v>-8.57396272778558</v>
      </c>
      <c r="AB647" s="0" t="n">
        <f aca="false">IF(($D647-height)*($D648-height)&lt;0,1,0)</f>
        <v>0</v>
      </c>
    </row>
    <row r="648" customFormat="false" ht="12.75" hidden="false" customHeight="false" outlineLevel="0" collapsed="false">
      <c r="A648" s="0" t="n">
        <f aca="false">A647+dt</f>
        <v>6.15999999999991</v>
      </c>
      <c r="B648" s="70" t="n">
        <f aca="false">B647+G647*dt+0.5*Y647*dt*dt</f>
        <v>31.8030574916784</v>
      </c>
      <c r="C648" s="70" t="n">
        <f aca="false">C647+H647*dt+0.5*Z647*dt*dt</f>
        <v>439.365659630682</v>
      </c>
      <c r="D648" s="70" t="n">
        <f aca="false">D647+I647*dt+0.5*AA647*dt*dt</f>
        <v>-243.024702121803</v>
      </c>
      <c r="E648" s="1" t="n">
        <f aca="false">SQRT(B648^2+C648^2)</f>
        <v>440.515172642809</v>
      </c>
      <c r="F648" s="1" t="n">
        <f aca="false">ATAN2(C648,B648)*180/PI()</f>
        <v>4.1400789745867</v>
      </c>
      <c r="G648" s="69" t="n">
        <f aca="false">G647+Y647*dt</f>
        <v>7.77150369010803</v>
      </c>
      <c r="H648" s="69" t="n">
        <f aca="false">H647+Z647*dt</f>
        <v>57.5893943162185</v>
      </c>
      <c r="I648" s="69" t="n">
        <f aca="false">I647+AA647*dt</f>
        <v>-86.7714893029407</v>
      </c>
      <c r="J648" s="1" t="n">
        <f aca="false">SQRT(G648^2+H648^2+I648^2)</f>
        <v>104.432877788389</v>
      </c>
      <c r="K648" s="1" t="n">
        <f aca="false">IF(D648&gt;=hwind,SQRT((G648-vxw)^2+(H648-vyw)^2+I648^2),J648)</f>
        <v>104.432877788389</v>
      </c>
      <c r="L648" s="1" t="n">
        <f aca="false">J648/1.467</f>
        <v>71.1880557521398</v>
      </c>
      <c r="M648" s="70" t="n">
        <f aca="false">cd0+cdspin*(spin/1000)*EXP(-A648/(tau*146.7/K648))</f>
        <v>0.354623045106939</v>
      </c>
      <c r="N648" s="71" t="n">
        <f aca="false">(romega/K648)*EXP(-A648/(tau*146.7/K648))</f>
        <v>0.223691017194158</v>
      </c>
      <c r="O648" s="71" t="n">
        <f aca="false">cl2_*N648/(cl0+cl1_*N648)</f>
        <v>0.226753989203983</v>
      </c>
      <c r="P648" s="71" t="n">
        <f aca="false">IF(D648&gt;=hwind,vxw,0)</f>
        <v>0</v>
      </c>
      <c r="Q648" s="71" t="n">
        <f aca="false">IF(D648&gt;=hwind,vyw,0)</f>
        <v>0</v>
      </c>
      <c r="R648" s="70" t="n">
        <f aca="false">-const*$M648*$K648*(G648-P648)</f>
        <v>-1.54714225392732</v>
      </c>
      <c r="S648" s="70" t="n">
        <f aca="false">-const*$M648*$K648*(H648-Q648)</f>
        <v>-11.4648321454332</v>
      </c>
      <c r="T648" s="70" t="n">
        <f aca="false">-const*$M648*$K648*I648</f>
        <v>17.2743709441532</v>
      </c>
      <c r="U648" s="72" t="n">
        <f aca="false">omega*EXP(-A648/tau)*30/PI()</f>
        <v>1842.92785464702</v>
      </c>
      <c r="V648" s="70" t="n">
        <f aca="false">const*($O648/omega)*K648*(wy*I648-wz*(H648-Q648))</f>
        <v>1.43226594162133</v>
      </c>
      <c r="W648" s="70" t="n">
        <f aca="false">const*($O648/omega)*K648*(wz*(G648-P648)-wx*I648)</f>
        <v>9.3773564745664</v>
      </c>
      <c r="X648" s="70" t="n">
        <f aca="false">const*($O648/omega)*K648*(wx*(H648-Q648)-wy*(G648-P648))</f>
        <v>6.35193822459143</v>
      </c>
      <c r="Y648" s="70" t="n">
        <f aca="false">R648+V648</f>
        <v>-0.114876312305986</v>
      </c>
      <c r="Z648" s="70" t="n">
        <f aca="false">S648+W648</f>
        <v>-2.08747567086682</v>
      </c>
      <c r="AA648" s="70" t="n">
        <f aca="false">T648+X648-32.174</f>
        <v>-8.54769083125532</v>
      </c>
      <c r="AB648" s="0" t="n">
        <f aca="false">IF(($D648-height)*($D649-height)&lt;0,1,0)</f>
        <v>0</v>
      </c>
    </row>
    <row r="649" customFormat="false" ht="12.75" hidden="false" customHeight="false" outlineLevel="0" collapsed="false">
      <c r="A649" s="0" t="n">
        <f aca="false">A648+dt</f>
        <v>6.16999999999991</v>
      </c>
      <c r="B649" s="70" t="n">
        <f aca="false">B648+G648*dt+0.5*Y648*dt*dt</f>
        <v>31.8807667847639</v>
      </c>
      <c r="C649" s="70" t="n">
        <f aca="false">C648+H648*dt+0.5*Z648*dt*dt</f>
        <v>439.941449200061</v>
      </c>
      <c r="D649" s="70" t="n">
        <f aca="false">D648+I648*dt+0.5*AA648*dt*dt</f>
        <v>-243.892844399373</v>
      </c>
      <c r="E649" s="1" t="n">
        <f aca="false">SQRT(B649^2+C649^2)</f>
        <v>441.095071401885</v>
      </c>
      <c r="F649" s="1" t="n">
        <f aca="false">ATAN2(C649,B649)*180/PI()</f>
        <v>4.14474702863901</v>
      </c>
      <c r="G649" s="69" t="n">
        <f aca="false">G648+Y648*dt</f>
        <v>7.77035492698497</v>
      </c>
      <c r="H649" s="69" t="n">
        <f aca="false">H648+Z648*dt</f>
        <v>57.5685195595098</v>
      </c>
      <c r="I649" s="69" t="n">
        <f aca="false">I648+AA648*dt</f>
        <v>-86.8569662112532</v>
      </c>
      <c r="J649" s="1" t="n">
        <f aca="false">SQRT(G649^2+H649^2+I649^2)</f>
        <v>104.49232239446</v>
      </c>
      <c r="K649" s="1" t="n">
        <f aca="false">IF(D649&gt;=hwind,SQRT((G649-vxw)^2+(H649-vyw)^2+I649^2),J649)</f>
        <v>104.49232239446</v>
      </c>
      <c r="L649" s="1" t="n">
        <f aca="false">J649/1.467</f>
        <v>71.2285769560055</v>
      </c>
      <c r="M649" s="70" t="n">
        <f aca="false">cd0+cdspin*(spin/1000)*EXP(-A649/(tau*146.7/K649))</f>
        <v>0.354622993334772</v>
      </c>
      <c r="N649" s="71" t="n">
        <f aca="false">(romega/K649)*EXP(-A649/(tau*146.7/K649))</f>
        <v>0.223563546633141</v>
      </c>
      <c r="O649" s="71" t="n">
        <f aca="false">cl2_*N649/(cl0+cl1_*N649)</f>
        <v>0.226685788301122</v>
      </c>
      <c r="P649" s="71" t="n">
        <f aca="false">IF(D649&gt;=hwind,vxw,0)</f>
        <v>0</v>
      </c>
      <c r="Q649" s="71" t="n">
        <f aca="false">IF(D649&gt;=hwind,vyw,0)</f>
        <v>0</v>
      </c>
      <c r="R649" s="70" t="n">
        <f aca="false">-const*$M649*$K649*(G649-P649)</f>
        <v>-1.54779385759898</v>
      </c>
      <c r="S649" s="70" t="n">
        <f aca="false">-const*$M649*$K649*(H649-Q649)</f>
        <v>-11.4671983200965</v>
      </c>
      <c r="T649" s="70" t="n">
        <f aca="false">-const*$M649*$K649*I649</f>
        <v>17.3012275571334</v>
      </c>
      <c r="U649" s="72" t="n">
        <f aca="false">omega*EXP(-A649/tau)*30/PI()</f>
        <v>1842.92601172009</v>
      </c>
      <c r="V649" s="70" t="n">
        <f aca="false">const*($O649/omega)*K649*(wy*I649-wz*(H649-Q649))</f>
        <v>1.42978644804127</v>
      </c>
      <c r="W649" s="70" t="n">
        <f aca="false">const*($O649/omega)*K649*(wz*(G649-P649)-wx*I649)</f>
        <v>9.38959708676937</v>
      </c>
      <c r="X649" s="70" t="n">
        <f aca="false">const*($O649/omega)*K649*(wx*(H649-Q649)-wy*(G649-P649))</f>
        <v>6.35130578214002</v>
      </c>
      <c r="Y649" s="70" t="n">
        <f aca="false">R649+V649</f>
        <v>-0.118007409557708</v>
      </c>
      <c r="Z649" s="70" t="n">
        <f aca="false">S649+W649</f>
        <v>-2.07760123332717</v>
      </c>
      <c r="AA649" s="70" t="n">
        <f aca="false">T649+X649-32.174</f>
        <v>-8.52146666072658</v>
      </c>
      <c r="AB649" s="0" t="n">
        <f aca="false">IF(($D649-height)*($D650-height)&lt;0,1,0)</f>
        <v>0</v>
      </c>
    </row>
    <row r="650" customFormat="false" ht="12.75" hidden="false" customHeight="false" outlineLevel="0" collapsed="false">
      <c r="A650" s="0" t="n">
        <f aca="false">A649+dt</f>
        <v>6.17999999999991</v>
      </c>
      <c r="B650" s="70" t="n">
        <f aca="false">B649+G649*dt+0.5*Y649*dt*dt</f>
        <v>31.9584644336633</v>
      </c>
      <c r="C650" s="70" t="n">
        <f aca="false">C649+H649*dt+0.5*Z649*dt*dt</f>
        <v>440.517030515594</v>
      </c>
      <c r="D650" s="70" t="n">
        <f aca="false">D649+I649*dt+0.5*AA649*dt*dt</f>
        <v>-244.761840134819</v>
      </c>
      <c r="E650" s="1" t="n">
        <f aca="false">SQRT(B650^2+C650^2)</f>
        <v>441.674764530683</v>
      </c>
      <c r="F650" s="1" t="n">
        <f aca="false">ATAN2(C650,B650)*180/PI()</f>
        <v>4.14940327298651</v>
      </c>
      <c r="G650" s="69" t="n">
        <f aca="false">G649+Y649*dt</f>
        <v>7.76917485288939</v>
      </c>
      <c r="H650" s="69" t="n">
        <f aca="false">H649+Z649*dt</f>
        <v>57.5477435471766</v>
      </c>
      <c r="I650" s="69" t="n">
        <f aca="false">I649+AA649*dt</f>
        <v>-86.9421808778605</v>
      </c>
      <c r="J650" s="1" t="n">
        <f aca="false">SQRT(G650^2+H650^2+I650^2)</f>
        <v>104.551641216506</v>
      </c>
      <c r="K650" s="1" t="n">
        <f aca="false">IF(D650&gt;=hwind,SQRT((G650-vxw)^2+(H650-vyw)^2+I650^2),J650)</f>
        <v>104.551641216506</v>
      </c>
      <c r="L650" s="1" t="n">
        <f aca="false">J650/1.467</f>
        <v>71.2690124175228</v>
      </c>
      <c r="M650" s="70" t="n">
        <f aca="false">cd0+cdspin*(spin/1000)*EXP(-A650/(tau*146.7/K650))</f>
        <v>0.354622941547555</v>
      </c>
      <c r="N650" s="71" t="n">
        <f aca="false">(romega/K650)*EXP(-A650/(tau*146.7/K650))</f>
        <v>0.223436489772294</v>
      </c>
      <c r="O650" s="71" t="n">
        <f aca="false">cl2_*N650/(cl0+cl1_*N650)</f>
        <v>0.226617772186099</v>
      </c>
      <c r="P650" s="71" t="n">
        <f aca="false">IF(D650&gt;=hwind,vxw,0)</f>
        <v>0</v>
      </c>
      <c r="Q650" s="71" t="n">
        <f aca="false">IF(D650&gt;=hwind,vyw,0)</f>
        <v>0</v>
      </c>
      <c r="R650" s="70" t="n">
        <f aca="false">-const*$M650*$K650*(G650-P650)</f>
        <v>-1.5484370973207</v>
      </c>
      <c r="S650" s="70" t="n">
        <f aca="false">-const*$M650*$K650*(H650-Q650)</f>
        <v>-11.4695656440795</v>
      </c>
      <c r="T650" s="70" t="n">
        <f aca="false">-const*$M650*$K650*I650</f>
        <v>17.3280304205251</v>
      </c>
      <c r="U650" s="72" t="n">
        <f aca="false">omega*EXP(-A650/tau)*30/PI()</f>
        <v>1842.924168795</v>
      </c>
      <c r="V650" s="70" t="n">
        <f aca="false">const*($O650/omega)*K650*(wy*I650-wz*(H650-Q650))</f>
        <v>1.42731507689068</v>
      </c>
      <c r="W650" s="70" t="n">
        <f aca="false">const*($O650/omega)*K650*(wz*(G650-P650)-wx*I650)</f>
        <v>9.40180812874154</v>
      </c>
      <c r="X650" s="70" t="n">
        <f aca="false">const*($O650/omega)*K650*(wx*(H650-Q650)-wy*(G650-P650))</f>
        <v>6.35067924337872</v>
      </c>
      <c r="Y650" s="70" t="n">
        <f aca="false">R650+V650</f>
        <v>-0.121122020430024</v>
      </c>
      <c r="Z650" s="70" t="n">
        <f aca="false">S650+W650</f>
        <v>-2.06775751533794</v>
      </c>
      <c r="AA650" s="70" t="n">
        <f aca="false">T650+X650-32.174</f>
        <v>-8.49529033609619</v>
      </c>
      <c r="AB650" s="0" t="n">
        <f aca="false">IF(($D650-height)*($D651-height)&lt;0,1,0)</f>
        <v>0</v>
      </c>
    </row>
    <row r="651" customFormat="false" ht="12.75" hidden="false" customHeight="false" outlineLevel="0" collapsed="false">
      <c r="A651" s="0" t="n">
        <f aca="false">A650+dt</f>
        <v>6.18999999999991</v>
      </c>
      <c r="B651" s="70" t="n">
        <f aca="false">B650+G650*dt+0.5*Y650*dt*dt</f>
        <v>32.0361501260911</v>
      </c>
      <c r="C651" s="70" t="n">
        <f aca="false">C650+H650*dt+0.5*Z650*dt*dt</f>
        <v>441.09240456319</v>
      </c>
      <c r="D651" s="70" t="n">
        <f aca="false">D650+I650*dt+0.5*AA650*dt*dt</f>
        <v>-245.631686708114</v>
      </c>
      <c r="E651" s="1" t="n">
        <f aca="false">SQRT(B651^2+C651^2)</f>
        <v>442.254252979255</v>
      </c>
      <c r="F651" s="1" t="n">
        <f aca="false">ATAN2(C651,B651)*180/PI()</f>
        <v>4.15404771099041</v>
      </c>
      <c r="G651" s="69" t="n">
        <f aca="false">G650+Y650*dt</f>
        <v>7.76796363268509</v>
      </c>
      <c r="H651" s="69" t="n">
        <f aca="false">H650+Z650*dt</f>
        <v>57.5270659720232</v>
      </c>
      <c r="I651" s="69" t="n">
        <f aca="false">I650+AA650*dt</f>
        <v>-87.0271337812214</v>
      </c>
      <c r="J651" s="1" t="n">
        <f aca="false">SQRT(G651^2+H651^2+I651^2)</f>
        <v>104.610834011219</v>
      </c>
      <c r="K651" s="1" t="n">
        <f aca="false">IF(D651&gt;=hwind,SQRT((G651-vxw)^2+(H651-vyw)^2+I651^2),J651)</f>
        <v>104.610834011219</v>
      </c>
      <c r="L651" s="1" t="n">
        <f aca="false">J651/1.467</f>
        <v>71.3093619708379</v>
      </c>
      <c r="M651" s="70" t="n">
        <f aca="false">cd0+cdspin*(spin/1000)*EXP(-A651/(tau*146.7/K651))</f>
        <v>0.354622889745482</v>
      </c>
      <c r="N651" s="71" t="n">
        <f aca="false">(romega/K651)*EXP(-A651/(tau*146.7/K651))</f>
        <v>0.223309845969724</v>
      </c>
      <c r="O651" s="71" t="n">
        <f aca="false">cl2_*N651/(cl0+cl1_*N651)</f>
        <v>0.226549940842263</v>
      </c>
      <c r="P651" s="71" t="n">
        <f aca="false">IF(D651&gt;=hwind,vxw,0)</f>
        <v>0</v>
      </c>
      <c r="Q651" s="71" t="n">
        <f aca="false">IF(D651&gt;=hwind,vyw,0)</f>
        <v>0</v>
      </c>
      <c r="R651" s="70" t="n">
        <f aca="false">-const*$M651*$K651*(G651-P651)</f>
        <v>-1.54907199259793</v>
      </c>
      <c r="S651" s="70" t="n">
        <f aca="false">-const*$M651*$K651*(H651-Q651)</f>
        <v>-11.471934077888</v>
      </c>
      <c r="T651" s="70" t="n">
        <f aca="false">-const*$M651*$K651*I651</f>
        <v>17.3547794391468</v>
      </c>
      <c r="U651" s="72" t="n">
        <f aca="false">omega*EXP(-A651/tau)*30/PI()</f>
        <v>1842.92232587175</v>
      </c>
      <c r="V651" s="70" t="n">
        <f aca="false">const*($O651/omega)*K651*(wy*I651-wz*(H651-Q651))</f>
        <v>1.42485181657388</v>
      </c>
      <c r="W651" s="70" t="n">
        <f aca="false">const*($O651/omega)*K651*(wz*(G651-P651)-wx*I651)</f>
        <v>9.41398960253681</v>
      </c>
      <c r="X651" s="70" t="n">
        <f aca="false">const*($O651/omega)*K651*(wx*(H651-Q651)-wy*(G651-P651))</f>
        <v>6.35005858526196</v>
      </c>
      <c r="Y651" s="70" t="n">
        <f aca="false">R651+V651</f>
        <v>-0.12422017602405</v>
      </c>
      <c r="Z651" s="70" t="n">
        <f aca="false">S651+W651</f>
        <v>-2.05794447535117</v>
      </c>
      <c r="AA651" s="70" t="n">
        <f aca="false">T651+X651-32.174</f>
        <v>-8.46916197559123</v>
      </c>
      <c r="AB651" s="0" t="n">
        <f aca="false">IF(($D651-height)*($D652-height)&lt;0,1,0)</f>
        <v>0</v>
      </c>
    </row>
    <row r="652" customFormat="false" ht="12.75" hidden="false" customHeight="false" outlineLevel="0" collapsed="false">
      <c r="A652" s="0" t="n">
        <f aca="false">A651+dt</f>
        <v>6.19999999999991</v>
      </c>
      <c r="B652" s="70" t="n">
        <f aca="false">B651+G651*dt+0.5*Y651*dt*dt</f>
        <v>32.1138235514092</v>
      </c>
      <c r="C652" s="70" t="n">
        <f aca="false">C651+H651*dt+0.5*Z651*dt*dt</f>
        <v>441.667572325687</v>
      </c>
      <c r="D652" s="70" t="n">
        <f aca="false">D651+I651*dt+0.5*AA651*dt*dt</f>
        <v>-246.502381504025</v>
      </c>
      <c r="E652" s="1" t="n">
        <f aca="false">SQRT(B652^2+C652^2)</f>
        <v>442.833537694647</v>
      </c>
      <c r="F652" s="1" t="n">
        <f aca="false">ATAN2(C652,B652)*180/PI()</f>
        <v>4.15868034616272</v>
      </c>
      <c r="G652" s="69" t="n">
        <f aca="false">G651+Y651*dt</f>
        <v>7.76672143092485</v>
      </c>
      <c r="H652" s="69" t="n">
        <f aca="false">H651+Z651*dt</f>
        <v>57.5064865272697</v>
      </c>
      <c r="I652" s="69" t="n">
        <f aca="false">I651+AA651*dt</f>
        <v>-87.1118254009774</v>
      </c>
      <c r="J652" s="1" t="n">
        <f aca="false">SQRT(G652^2+H652^2+I652^2)</f>
        <v>104.669900540638</v>
      </c>
      <c r="K652" s="1" t="n">
        <f aca="false">IF(D652&gt;=hwind,SQRT((G652-vxw)^2+(H652-vyw)^2+I652^2),J652)</f>
        <v>104.669900540638</v>
      </c>
      <c r="L652" s="1" t="n">
        <f aca="false">J652/1.467</f>
        <v>71.3496254537408</v>
      </c>
      <c r="M652" s="70" t="n">
        <f aca="false">cd0+cdspin*(spin/1000)*EXP(-A652/(tau*146.7/K652))</f>
        <v>0.354622837928746</v>
      </c>
      <c r="N652" s="71" t="n">
        <f aca="false">(romega/K652)*EXP(-A652/(tau*146.7/K652))</f>
        <v>0.223183614575399</v>
      </c>
      <c r="O652" s="71" t="n">
        <f aca="false">cl2_*N652/(cl0+cl1_*N652)</f>
        <v>0.226482294247237</v>
      </c>
      <c r="P652" s="71" t="n">
        <f aca="false">IF(D652&gt;=hwind,vxw,0)</f>
        <v>0</v>
      </c>
      <c r="Q652" s="71" t="n">
        <f aca="false">IF(D652&gt;=hwind,vyw,0)</f>
        <v>0</v>
      </c>
      <c r="R652" s="70" t="n">
        <f aca="false">-const*$M652*$K652*(G652-P652)</f>
        <v>-1.54969856307477</v>
      </c>
      <c r="S652" s="70" t="n">
        <f aca="false">-const*$M652*$K652*(H652-Q652)</f>
        <v>-11.4743035824547</v>
      </c>
      <c r="T652" s="70" t="n">
        <f aca="false">-const*$M652*$K652*I652</f>
        <v>17.3814745193764</v>
      </c>
      <c r="U652" s="72" t="n">
        <f aca="false">omega*EXP(-A652/tau)*30/PI()</f>
        <v>1842.92048295035</v>
      </c>
      <c r="V652" s="70" t="n">
        <f aca="false">const*($O652/omega)*K652*(wy*I652-wz*(H652-Q652))</f>
        <v>1.42239665545055</v>
      </c>
      <c r="W652" s="70" t="n">
        <f aca="false">const*($O652/omega)*K652*(wz*(G652-P652)-wx*I652)</f>
        <v>9.4261415107454</v>
      </c>
      <c r="X652" s="70" t="n">
        <f aca="false">const*($O652/omega)*K652*(wx*(H652-Q652)-wy*(G652-P652))</f>
        <v>6.34944378484779</v>
      </c>
      <c r="Y652" s="70" t="n">
        <f aca="false">R652+V652</f>
        <v>-0.127301907624219</v>
      </c>
      <c r="Z652" s="70" t="n">
        <f aca="false">S652+W652</f>
        <v>-2.04816207170925</v>
      </c>
      <c r="AA652" s="70" t="n">
        <f aca="false">T652+X652-32.174</f>
        <v>-8.44308169577582</v>
      </c>
      <c r="AB652" s="0" t="n">
        <f aca="false">IF(($D652-height)*($D653-height)&lt;0,1,0)</f>
        <v>0</v>
      </c>
    </row>
    <row r="653" customFormat="false" ht="12.75" hidden="false" customHeight="false" outlineLevel="0" collapsed="false">
      <c r="A653" s="0" t="n">
        <f aca="false">A652+dt</f>
        <v>6.20999999999991</v>
      </c>
      <c r="B653" s="70" t="n">
        <f aca="false">B652+G652*dt+0.5*Y652*dt*dt</f>
        <v>32.191484400623</v>
      </c>
      <c r="C653" s="70" t="n">
        <f aca="false">C652+H652*dt+0.5*Z652*dt*dt</f>
        <v>442.242534782856</v>
      </c>
      <c r="D653" s="70" t="n">
        <f aca="false">D652+I652*dt+0.5*AA652*dt*dt</f>
        <v>-247.37392191212</v>
      </c>
      <c r="E653" s="1" t="n">
        <f aca="false">SQRT(B653^2+C653^2)</f>
        <v>443.412619620913</v>
      </c>
      <c r="F653" s="1" t="n">
        <f aca="false">ATAN2(C653,B653)*180/PI()</f>
        <v>4.16330118216522</v>
      </c>
      <c r="G653" s="69" t="n">
        <f aca="false">G652+Y652*dt</f>
        <v>7.76544841184861</v>
      </c>
      <c r="H653" s="69" t="n">
        <f aca="false">H652+Z652*dt</f>
        <v>57.4860049065526</v>
      </c>
      <c r="I653" s="69" t="n">
        <f aca="false">I652+AA652*dt</f>
        <v>-87.1962562179351</v>
      </c>
      <c r="J653" s="1" t="n">
        <f aca="false">SQRT(G653^2+H653^2+I653^2)</f>
        <v>104.728840572103</v>
      </c>
      <c r="K653" s="1" t="n">
        <f aca="false">IF(D653&gt;=hwind,SQRT((G653-vxw)^2+(H653-vyw)^2+I653^2),J653)</f>
        <v>104.728840572103</v>
      </c>
      <c r="L653" s="1" t="n">
        <f aca="false">J653/1.467</f>
        <v>71.389802707637</v>
      </c>
      <c r="M653" s="70" t="n">
        <f aca="false">cd0+cdspin*(spin/1000)*EXP(-A653/(tau*146.7/K653))</f>
        <v>0.354622786097539</v>
      </c>
      <c r="N653" s="71" t="n">
        <f aca="false">(romega/K653)*EXP(-A653/(tau*146.7/K653))</f>
        <v>0.223057794931287</v>
      </c>
      <c r="O653" s="71" t="n">
        <f aca="false">cl2_*N653/(cl0+cl1_*N653)</f>
        <v>0.226414832372996</v>
      </c>
      <c r="P653" s="71" t="n">
        <f aca="false">IF(D653&gt;=hwind,vxw,0)</f>
        <v>0</v>
      </c>
      <c r="Q653" s="71" t="n">
        <f aca="false">IF(D653&gt;=hwind,vyw,0)</f>
        <v>0</v>
      </c>
      <c r="R653" s="70" t="n">
        <f aca="false">-const*$M653*$K653*(G653-P653)</f>
        <v>-1.55031682853254</v>
      </c>
      <c r="S653" s="70" t="n">
        <f aca="false">-const*$M653*$K653*(H653-Q653)</f>
        <v>-11.4766741191339</v>
      </c>
      <c r="T653" s="70" t="n">
        <f aca="false">-const*$M653*$K653*I653</f>
        <v>17.4081155691457</v>
      </c>
      <c r="U653" s="72" t="n">
        <f aca="false">omega*EXP(-A653/tau)*30/PI()</f>
        <v>1842.91864003079</v>
      </c>
      <c r="V653" s="70" t="n">
        <f aca="false">const*($O653/omega)*K653*(wy*I653-wz*(H653-Q653))</f>
        <v>1.41994958183564</v>
      </c>
      <c r="W653" s="70" t="n">
        <f aca="false">const*($O653/omega)*K653*(wz*(G653-P653)-wx*I653)</f>
        <v>9.43826385649049</v>
      </c>
      <c r="X653" s="70" t="n">
        <f aca="false">const*($O653/omega)*K653*(wx*(H653-Q653)-wy*(G653-P653))</f>
        <v>6.34883481929645</v>
      </c>
      <c r="Y653" s="70" t="n">
        <f aca="false">R653+V653</f>
        <v>-0.130367246696897</v>
      </c>
      <c r="Z653" s="70" t="n">
        <f aca="false">S653+W653</f>
        <v>-2.03841026264342</v>
      </c>
      <c r="AA653" s="70" t="n">
        <f aca="false">T653+X653-32.174</f>
        <v>-8.41704961155783</v>
      </c>
      <c r="AB653" s="0" t="n">
        <f aca="false">IF(($D653-height)*($D654-height)&lt;0,1,0)</f>
        <v>0</v>
      </c>
    </row>
    <row r="654" customFormat="false" ht="12.75" hidden="false" customHeight="false" outlineLevel="0" collapsed="false">
      <c r="A654" s="0" t="n">
        <f aca="false">A653+dt</f>
        <v>6.21999999999991</v>
      </c>
      <c r="B654" s="70" t="n">
        <f aca="false">B653+G653*dt+0.5*Y653*dt*dt</f>
        <v>32.2691323663792</v>
      </c>
      <c r="C654" s="70" t="n">
        <f aca="false">C653+H653*dt+0.5*Z653*dt*dt</f>
        <v>442.817292911408</v>
      </c>
      <c r="D654" s="70" t="n">
        <f aca="false">D653+I653*dt+0.5*AA653*dt*dt</f>
        <v>-248.24630532678</v>
      </c>
      <c r="E654" s="1" t="n">
        <f aca="false">SQRT(B654^2+C654^2)</f>
        <v>443.991499699112</v>
      </c>
      <c r="F654" s="1" t="n">
        <f aca="false">ATAN2(C654,B654)*180/PI()</f>
        <v>4.16791022280853</v>
      </c>
      <c r="G654" s="69" t="n">
        <f aca="false">G653+Y653*dt</f>
        <v>7.76414473938164</v>
      </c>
      <c r="H654" s="69" t="n">
        <f aca="false">H653+Z653*dt</f>
        <v>57.4656208039262</v>
      </c>
      <c r="I654" s="69" t="n">
        <f aca="false">I653+AA653*dt</f>
        <v>-87.2804267140507</v>
      </c>
      <c r="J654" s="1" t="n">
        <f aca="false">SQRT(G654^2+H654^2+I654^2)</f>
        <v>104.787653878219</v>
      </c>
      <c r="K654" s="1" t="n">
        <f aca="false">IF(D654&gt;=hwind,SQRT((G654-vxw)^2+(H654-vyw)^2+I654^2),J654)</f>
        <v>104.787653878219</v>
      </c>
      <c r="L654" s="1" t="n">
        <f aca="false">J654/1.467</f>
        <v>71.4298935775182</v>
      </c>
      <c r="M654" s="70" t="n">
        <f aca="false">cd0+cdspin*(spin/1000)*EXP(-A654/(tau*146.7/K654))</f>
        <v>0.354622734252053</v>
      </c>
      <c r="N654" s="71" t="n">
        <f aca="false">(romega/K654)*EXP(-A654/(tau*146.7/K654))</f>
        <v>0.222932386371503</v>
      </c>
      <c r="O654" s="71" t="n">
        <f aca="false">cl2_*N654/(cl0+cl1_*N654)</f>
        <v>0.226347555185931</v>
      </c>
      <c r="P654" s="71" t="n">
        <f aca="false">IF(D654&gt;=hwind,vxw,0)</f>
        <v>0</v>
      </c>
      <c r="Q654" s="71" t="n">
        <f aca="false">IF(D654&gt;=hwind,vyw,0)</f>
        <v>0</v>
      </c>
      <c r="R654" s="70" t="n">
        <f aca="false">-const*$M654*$K654*(G654-P654)</f>
        <v>-1.55092680888826</v>
      </c>
      <c r="S654" s="70" t="n">
        <f aca="false">-const*$M654*$K654*(H654-Q654)</f>
        <v>-11.4790456496969</v>
      </c>
      <c r="T654" s="70" t="n">
        <f aca="false">-const*$M654*$K654*I654</f>
        <v>17.4347024979353</v>
      </c>
      <c r="U654" s="72" t="n">
        <f aca="false">omega*EXP(-A654/tau)*30/PI()</f>
        <v>1842.91679711307</v>
      </c>
      <c r="V654" s="70" t="n">
        <f aca="false">const*($O654/omega)*K654*(wy*I654-wz*(H654-Q654))</f>
        <v>1.41751058399926</v>
      </c>
      <c r="W654" s="70" t="n">
        <f aca="false">const*($O654/omega)*K654*(wz*(G654-P654)-wx*I654)</f>
        <v>9.4503566434248</v>
      </c>
      <c r="X654" s="70" t="n">
        <f aca="false">const*($O654/omega)*K654*(wx*(H654-Q654)-wy*(G654-P654))</f>
        <v>6.34823166586893</v>
      </c>
      <c r="Y654" s="70" t="n">
        <f aca="false">R654+V654</f>
        <v>-0.133416224888998</v>
      </c>
      <c r="Z654" s="70" t="n">
        <f aca="false">S654+W654</f>
        <v>-2.02868900627214</v>
      </c>
      <c r="AA654" s="70" t="n">
        <f aca="false">T654+X654-32.174</f>
        <v>-8.39106583619573</v>
      </c>
      <c r="AB654" s="0" t="n">
        <f aca="false">IF(($D654-height)*($D655-height)&lt;0,1,0)</f>
        <v>0</v>
      </c>
    </row>
    <row r="655" customFormat="false" ht="12.75" hidden="false" customHeight="false" outlineLevel="0" collapsed="false">
      <c r="A655" s="0" t="n">
        <f aca="false">A654+dt</f>
        <v>6.22999999999991</v>
      </c>
      <c r="B655" s="70" t="n">
        <f aca="false">B654+G654*dt+0.5*Y654*dt*dt</f>
        <v>32.3467671429618</v>
      </c>
      <c r="C655" s="70" t="n">
        <f aca="false">C654+H654*dt+0.5*Z654*dt*dt</f>
        <v>443.391847684997</v>
      </c>
      <c r="D655" s="70" t="n">
        <f aca="false">D654+I654*dt+0.5*AA654*dt*dt</f>
        <v>-249.119529147212</v>
      </c>
      <c r="E655" s="1" t="n">
        <f aca="false">SQRT(B655^2+C655^2)</f>
        <v>444.570178867315</v>
      </c>
      <c r="F655" s="1" t="n">
        <f aca="false">ATAN2(C655,B655)*180/PI()</f>
        <v>4.17250747205106</v>
      </c>
      <c r="G655" s="69" t="n">
        <f aca="false">G654+Y654*dt</f>
        <v>7.76281057713275</v>
      </c>
      <c r="H655" s="69" t="n">
        <f aca="false">H654+Z654*dt</f>
        <v>57.4453339138634</v>
      </c>
      <c r="I655" s="69" t="n">
        <f aca="false">I654+AA654*dt</f>
        <v>-87.3643373724127</v>
      </c>
      <c r="J655" s="1" t="n">
        <f aca="false">SQRT(G655^2+H655^2+I655^2)</f>
        <v>104.846340236808</v>
      </c>
      <c r="K655" s="1" t="n">
        <f aca="false">IF(D655&gt;=hwind,SQRT((G655-vxw)^2+(H655-vyw)^2+I655^2),J655)</f>
        <v>104.846340236808</v>
      </c>
      <c r="L655" s="1" t="n">
        <f aca="false">J655/1.467</f>
        <v>71.4698979119344</v>
      </c>
      <c r="M655" s="70" t="n">
        <f aca="false">cd0+cdspin*(spin/1000)*EXP(-A655/(tau*146.7/K655))</f>
        <v>0.354622682392478</v>
      </c>
      <c r="N655" s="71" t="n">
        <f aca="false">(romega/K655)*EXP(-A655/(tau*146.7/K655))</f>
        <v>0.222807388222456</v>
      </c>
      <c r="O655" s="71" t="n">
        <f aca="false">cl2_*N655/(cl0+cl1_*N655)</f>
        <v>0.226280462646912</v>
      </c>
      <c r="P655" s="71" t="n">
        <f aca="false">IF(D655&gt;=hwind,vxw,0)</f>
        <v>0</v>
      </c>
      <c r="Q655" s="71" t="n">
        <f aca="false">IF(D655&gt;=hwind,vyw,0)</f>
        <v>0</v>
      </c>
      <c r="R655" s="70" t="n">
        <f aca="false">-const*$M655*$K655*(G655-P655)</f>
        <v>-1.55152852419321</v>
      </c>
      <c r="S655" s="70" t="n">
        <f aca="false">-const*$M655*$K655*(H655-Q655)</f>
        <v>-11.481418136327</v>
      </c>
      <c r="T655" s="70" t="n">
        <f aca="false">-const*$M655*$K655*I655</f>
        <v>17.461235216769</v>
      </c>
      <c r="U655" s="72" t="n">
        <f aca="false">omega*EXP(-A655/tau)*30/PI()</f>
        <v>1842.91495419719</v>
      </c>
      <c r="V655" s="70" t="n">
        <f aca="false">const*($O655/omega)*K655*(wy*I655-wz*(H655-Q655))</f>
        <v>1.41507965016664</v>
      </c>
      <c r="W655" s="70" t="n">
        <f aca="false">const*($O655/omega)*K655*(wz*(G655-P655)-wx*I655)</f>
        <v>9.46241987572724</v>
      </c>
      <c r="X655" s="70" t="n">
        <f aca="false">const*($O655/omega)*K655*(wx*(H655-Q655)-wy*(G655-P655))</f>
        <v>6.34763430192561</v>
      </c>
      <c r="Y655" s="70" t="n">
        <f aca="false">R655+V655</f>
        <v>-0.136448874026575</v>
      </c>
      <c r="Z655" s="70" t="n">
        <f aca="false">S655+W655</f>
        <v>-2.01899826059976</v>
      </c>
      <c r="AA655" s="70" t="n">
        <f aca="false">T655+X655-32.174</f>
        <v>-8.36513048130535</v>
      </c>
      <c r="AB655" s="0" t="n">
        <f aca="false">IF(($D655-height)*($D656-height)&lt;0,1,0)</f>
        <v>0</v>
      </c>
    </row>
    <row r="656" customFormat="false" ht="12.75" hidden="false" customHeight="false" outlineLevel="0" collapsed="false">
      <c r="A656" s="0" t="n">
        <f aca="false">A655+dt</f>
        <v>6.23999999999991</v>
      </c>
      <c r="B656" s="70" t="n">
        <f aca="false">B655+G655*dt+0.5*Y655*dt*dt</f>
        <v>32.4243884262894</v>
      </c>
      <c r="C656" s="70" t="n">
        <f aca="false">C655+H655*dt+0.5*Z655*dt*dt</f>
        <v>443.966200074223</v>
      </c>
      <c r="D656" s="70" t="n">
        <f aca="false">D655+I655*dt+0.5*AA655*dt*dt</f>
        <v>-249.99359077746</v>
      </c>
      <c r="E656" s="1" t="n">
        <f aca="false">SQRT(B656^2+C656^2)</f>
        <v>445.148658060612</v>
      </c>
      <c r="F656" s="1" t="n">
        <f aca="false">ATAN2(C656,B656)*180/PI()</f>
        <v>4.17709293399806</v>
      </c>
      <c r="G656" s="69" t="n">
        <f aca="false">G655+Y655*dt</f>
        <v>7.76144608839248</v>
      </c>
      <c r="H656" s="69" t="n">
        <f aca="false">H655+Z655*dt</f>
        <v>57.4251439312574</v>
      </c>
      <c r="I656" s="69" t="n">
        <f aca="false">I655+AA655*dt</f>
        <v>-87.4479886772257</v>
      </c>
      <c r="J656" s="1" t="n">
        <f aca="false">SQRT(G656^2+H656^2+I656^2)</f>
        <v>104.90489943087</v>
      </c>
      <c r="K656" s="1" t="n">
        <f aca="false">IF(D656&gt;=hwind,SQRT((G656-vxw)^2+(H656-vyw)^2+I656^2),J656)</f>
        <v>104.90489943087</v>
      </c>
      <c r="L656" s="1" t="n">
        <f aca="false">J656/1.467</f>
        <v>71.5098155629649</v>
      </c>
      <c r="M656" s="70" t="n">
        <f aca="false">cd0+cdspin*(spin/1000)*EXP(-A656/(tau*146.7/K656))</f>
        <v>0.354622630519002</v>
      </c>
      <c r="N656" s="71" t="n">
        <f aca="false">(romega/K656)*EXP(-A656/(tau*146.7/K656))</f>
        <v>0.222682799802988</v>
      </c>
      <c r="O656" s="71" t="n">
        <f aca="false">cl2_*N656/(cl0+cl1_*N656)</f>
        <v>0.226213554711361</v>
      </c>
      <c r="P656" s="71" t="n">
        <f aca="false">IF(D656&gt;=hwind,vxw,0)</f>
        <v>0</v>
      </c>
      <c r="Q656" s="71" t="n">
        <f aca="false">IF(D656&gt;=hwind,vyw,0)</f>
        <v>0</v>
      </c>
      <c r="R656" s="70" t="n">
        <f aca="false">-const*$M656*$K656*(G656-P656)</f>
        <v>-1.55212199463141</v>
      </c>
      <c r="S656" s="70" t="n">
        <f aca="false">-const*$M656*$K656*(H656-Q656)</f>
        <v>-11.4837915416145</v>
      </c>
      <c r="T656" s="70" t="n">
        <f aca="false">-const*$M656*$K656*I656</f>
        <v>17.4877136382084</v>
      </c>
      <c r="U656" s="72" t="n">
        <f aca="false">omega*EXP(-A656/tau)*30/PI()</f>
        <v>1842.91311128316</v>
      </c>
      <c r="V656" s="70" t="n">
        <f aca="false">const*($O656/omega)*K656*(wy*I656-wz*(H656-Q656))</f>
        <v>1.41265676851799</v>
      </c>
      <c r="W656" s="70" t="n">
        <f aca="false">const*($O656/omega)*K656*(wz*(G656-P656)-wx*I656)</f>
        <v>9.47445355809953</v>
      </c>
      <c r="X656" s="70" t="n">
        <f aca="false">const*($O656/omega)*K656*(wx*(H656-Q656)-wy*(G656-P656))</f>
        <v>6.34704270492483</v>
      </c>
      <c r="Y656" s="70" t="n">
        <f aca="false">R656+V656</f>
        <v>-0.139465226113417</v>
      </c>
      <c r="Z656" s="70" t="n">
        <f aca="false">S656+W656</f>
        <v>-2.00933798351502</v>
      </c>
      <c r="AA656" s="70" t="n">
        <f aca="false">T656+X656-32.174</f>
        <v>-8.3392436568668</v>
      </c>
      <c r="AB656" s="0" t="n">
        <f aca="false">IF(($D656-height)*($D657-height)&lt;0,1,0)</f>
        <v>0</v>
      </c>
    </row>
    <row r="657" customFormat="false" ht="12.75" hidden="false" customHeight="false" outlineLevel="0" collapsed="false">
      <c r="A657" s="0" t="n">
        <f aca="false">A656+dt</f>
        <v>6.24999999999991</v>
      </c>
      <c r="B657" s="70" t="n">
        <f aca="false">B656+G656*dt+0.5*Y656*dt*dt</f>
        <v>32.501995913912</v>
      </c>
      <c r="C657" s="70" t="n">
        <f aca="false">C656+H656*dt+0.5*Z656*dt*dt</f>
        <v>444.540351046636</v>
      </c>
      <c r="D657" s="70" t="n">
        <f aca="false">D656+I656*dt+0.5*AA656*dt*dt</f>
        <v>-250.868487626416</v>
      </c>
      <c r="E657" s="1" t="n">
        <f aca="false">SQRT(B657^2+C657^2)</f>
        <v>445.726938211114</v>
      </c>
      <c r="F657" s="1" t="n">
        <f aca="false">ATAN2(C657,B657)*180/PI()</f>
        <v>4.18166661290059</v>
      </c>
      <c r="G657" s="69" t="n">
        <f aca="false">G656+Y656*dt</f>
        <v>7.76005143613135</v>
      </c>
      <c r="H657" s="69" t="n">
        <f aca="false">H656+Z656*dt</f>
        <v>57.4050505514223</v>
      </c>
      <c r="I657" s="69" t="n">
        <f aca="false">I656+AA656*dt</f>
        <v>-87.5313811137944</v>
      </c>
      <c r="J657" s="1" t="n">
        <f aca="false">SQRT(G657^2+H657^2+I657^2)</f>
        <v>104.963331248542</v>
      </c>
      <c r="K657" s="1" t="n">
        <f aca="false">IF(D657&gt;=hwind,SQRT((G657-vxw)^2+(H657-vyw)^2+I657^2),J657)</f>
        <v>104.963331248542</v>
      </c>
      <c r="L657" s="1" t="n">
        <f aca="false">J657/1.467</f>
        <v>71.5496463861906</v>
      </c>
      <c r="M657" s="70" t="n">
        <f aca="false">cd0+cdspin*(spin/1000)*EXP(-A657/(tau*146.7/K657))</f>
        <v>0.354622578631815</v>
      </c>
      <c r="N657" s="71" t="n">
        <f aca="false">(romega/K657)*EXP(-A657/(tau*146.7/K657))</f>
        <v>0.222558620424512</v>
      </c>
      <c r="O657" s="71" t="n">
        <f aca="false">cl2_*N657/(cl0+cl1_*N657)</f>
        <v>0.226146831329313</v>
      </c>
      <c r="P657" s="71" t="n">
        <f aca="false">IF(D657&gt;=hwind,vxw,0)</f>
        <v>0</v>
      </c>
      <c r="Q657" s="71" t="n">
        <f aca="false">IF(D657&gt;=hwind,vyw,0)</f>
        <v>0</v>
      </c>
      <c r="R657" s="70" t="n">
        <f aca="false">-const*$M657*$K657*(G657-P657)</f>
        <v>-1.55270724051812</v>
      </c>
      <c r="S657" s="70" t="n">
        <f aca="false">-const*$M657*$K657*(H657-Q657)</f>
        <v>-11.4861658285526</v>
      </c>
      <c r="T657" s="70" t="n">
        <f aca="false">-const*$M657*$K657*I657</f>
        <v>17.5141376763471</v>
      </c>
      <c r="U657" s="72" t="n">
        <f aca="false">omega*EXP(-A657/tau)*30/PI()</f>
        <v>1842.91126837097</v>
      </c>
      <c r="V657" s="70" t="n">
        <f aca="false">const*($O657/omega)*K657*(wy*I657-wz*(H657-Q657))</f>
        <v>1.4102419271885</v>
      </c>
      <c r="W657" s="70" t="n">
        <f aca="false">const*($O657/omega)*K657*(wz*(G657-P657)-wx*I657)</f>
        <v>9.48645769576281</v>
      </c>
      <c r="X657" s="70" t="n">
        <f aca="false">const*($O657/omega)*K657*(wx*(H657-Q657)-wy*(G657-P657))</f>
        <v>6.34645685242158</v>
      </c>
      <c r="Y657" s="70" t="n">
        <f aca="false">R657+V657</f>
        <v>-0.14246531332962</v>
      </c>
      <c r="Z657" s="70" t="n">
        <f aca="false">S657+W657</f>
        <v>-1.99970813278975</v>
      </c>
      <c r="AA657" s="70" t="n">
        <f aca="false">T657+X657-32.174</f>
        <v>-8.3134054712313</v>
      </c>
      <c r="AB657" s="0" t="n">
        <f aca="false">IF(($D657-height)*($D658-height)&lt;0,1,0)</f>
        <v>0</v>
      </c>
    </row>
    <row r="658" customFormat="false" ht="12.75" hidden="false" customHeight="false" outlineLevel="0" collapsed="false">
      <c r="A658" s="0" t="n">
        <f aca="false">A657+dt</f>
        <v>6.25999999999991</v>
      </c>
      <c r="B658" s="70" t="n">
        <f aca="false">B657+G657*dt+0.5*Y657*dt*dt</f>
        <v>32.5795893050077</v>
      </c>
      <c r="C658" s="70" t="n">
        <f aca="false">C657+H657*dt+0.5*Z657*dt*dt</f>
        <v>445.114301566744</v>
      </c>
      <c r="D658" s="70" t="n">
        <f aca="false">D657+I657*dt+0.5*AA657*dt*dt</f>
        <v>-251.744217107827</v>
      </c>
      <c r="E658" s="1" t="n">
        <f aca="false">SQRT(B658^2+C658^2)</f>
        <v>446.305020247961</v>
      </c>
      <c r="F658" s="1" t="n">
        <f aca="false">ATAN2(C658,B658)*180/PI()</f>
        <v>4.18622851315463</v>
      </c>
      <c r="G658" s="69" t="n">
        <f aca="false">G657+Y657*dt</f>
        <v>7.75862678299805</v>
      </c>
      <c r="H658" s="69" t="n">
        <f aca="false">H657+Z657*dt</f>
        <v>57.3850534700944</v>
      </c>
      <c r="I658" s="69" t="n">
        <f aca="false">I657+AA657*dt</f>
        <v>-87.6145151685067</v>
      </c>
      <c r="J658" s="1" t="n">
        <f aca="false">SQRT(G658^2+H658^2+I658^2)</f>
        <v>105.021635483056</v>
      </c>
      <c r="K658" s="1" t="n">
        <f aca="false">IF(D658&gt;=hwind,SQRT((G658-vxw)^2+(H658-vyw)^2+I658^2),J658)</f>
        <v>105.021635483056</v>
      </c>
      <c r="L658" s="1" t="n">
        <f aca="false">J658/1.467</f>
        <v>71.5893902406655</v>
      </c>
      <c r="M658" s="70" t="n">
        <f aca="false">cd0+cdspin*(spin/1000)*EXP(-A658/(tau*146.7/K658))</f>
        <v>0.354622526731105</v>
      </c>
      <c r="N658" s="71" t="n">
        <f aca="false">(romega/K658)*EXP(-A658/(tau*146.7/K658))</f>
        <v>0.222434849391156</v>
      </c>
      <c r="O658" s="71" t="n">
        <f aca="false">cl2_*N658/(cl0+cl1_*N658)</f>
        <v>0.226080292445482</v>
      </c>
      <c r="P658" s="71" t="n">
        <f aca="false">IF(D658&gt;=hwind,vxw,0)</f>
        <v>0</v>
      </c>
      <c r="Q658" s="71" t="n">
        <f aca="false">IF(D658&gt;=hwind,vyw,0)</f>
        <v>0</v>
      </c>
      <c r="R658" s="70" t="n">
        <f aca="false">-const*$M658*$K658*(G658-P658)</f>
        <v>-1.55328428229843</v>
      </c>
      <c r="S658" s="70" t="n">
        <f aca="false">-const*$M658*$K658*(H658-Q658)</f>
        <v>-11.4885409605318</v>
      </c>
      <c r="T658" s="70" t="n">
        <f aca="false">-const*$M658*$K658*I658</f>
        <v>17.5405072468058</v>
      </c>
      <c r="U658" s="72" t="n">
        <f aca="false">omega*EXP(-A658/tau)*30/PI()</f>
        <v>1842.90942546062</v>
      </c>
      <c r="V658" s="70" t="n">
        <f aca="false">const*($O658/omega)*K658*(wy*I658-wz*(H658-Q658))</f>
        <v>1.40783511426826</v>
      </c>
      <c r="W658" s="70" t="n">
        <f aca="false">const*($O658/omega)*K658*(wz*(G658-P658)-wx*I658)</f>
        <v>9.49843229445429</v>
      </c>
      <c r="X658" s="70" t="n">
        <f aca="false">const*($O658/omega)*K658*(wx*(H658-Q658)-wy*(G658-P658))</f>
        <v>6.34587672206614</v>
      </c>
      <c r="Y658" s="70" t="n">
        <f aca="false">R658+V658</f>
        <v>-0.145449168030163</v>
      </c>
      <c r="Z658" s="70" t="n">
        <f aca="false">S658+W658</f>
        <v>-1.99010866607755</v>
      </c>
      <c r="AA658" s="70" t="n">
        <f aca="false">T658+X658-32.174</f>
        <v>-8.28761603112809</v>
      </c>
      <c r="AB658" s="0" t="n">
        <f aca="false">IF(($D658-height)*($D659-height)&lt;0,1,0)</f>
        <v>0</v>
      </c>
    </row>
    <row r="659" customFormat="false" ht="12.75" hidden="false" customHeight="false" outlineLevel="0" collapsed="false">
      <c r="A659" s="0" t="n">
        <f aca="false">A658+dt</f>
        <v>6.26999999999991</v>
      </c>
      <c r="B659" s="70" t="n">
        <f aca="false">B658+G658*dt+0.5*Y658*dt*dt</f>
        <v>32.6571683003792</v>
      </c>
      <c r="C659" s="70" t="n">
        <f aca="false">C658+H658*dt+0.5*Z658*dt*dt</f>
        <v>445.688052596011</v>
      </c>
      <c r="D659" s="70" t="n">
        <f aca="false">D658+I658*dt+0.5*AA658*dt*dt</f>
        <v>-252.620776640314</v>
      </c>
      <c r="E659" s="1" t="n">
        <f aca="false">SQRT(B659^2+C659^2)</f>
        <v>446.882905097324</v>
      </c>
      <c r="F659" s="1" t="n">
        <f aca="false">ATAN2(C659,B659)*180/PI()</f>
        <v>4.1907786393</v>
      </c>
      <c r="G659" s="69" t="n">
        <f aca="false">G658+Y658*dt</f>
        <v>7.75717229131775</v>
      </c>
      <c r="H659" s="69" t="n">
        <f aca="false">H658+Z658*dt</f>
        <v>57.3651523834336</v>
      </c>
      <c r="I659" s="69" t="n">
        <f aca="false">I658+AA658*dt</f>
        <v>-87.697391328818</v>
      </c>
      <c r="J659" s="1" t="n">
        <f aca="false">SQRT(G659^2+H659^2+I659^2)</f>
        <v>105.0798119327</v>
      </c>
      <c r="K659" s="1" t="n">
        <f aca="false">IF(D659&gt;=hwind,SQRT((G659-vxw)^2+(H659-vyw)^2+I659^2),J659)</f>
        <v>105.0798119327</v>
      </c>
      <c r="L659" s="1" t="n">
        <f aca="false">J659/1.467</f>
        <v>71.6290469888889</v>
      </c>
      <c r="M659" s="70" t="n">
        <f aca="false">cd0+cdspin*(spin/1000)*EXP(-A659/(tau*146.7/K659))</f>
        <v>0.354622474817058</v>
      </c>
      <c r="N659" s="71" t="n">
        <f aca="false">(romega/K659)*EXP(-A659/(tau*146.7/K659))</f>
        <v>0.222311485999894</v>
      </c>
      <c r="O659" s="71" t="n">
        <f aca="false">cl2_*N659/(cl0+cl1_*N659)</f>
        <v>0.226013937999329</v>
      </c>
      <c r="P659" s="71" t="n">
        <f aca="false">IF(D659&gt;=hwind,vxw,0)</f>
        <v>0</v>
      </c>
      <c r="Q659" s="71" t="n">
        <f aca="false">IF(D659&gt;=hwind,vyw,0)</f>
        <v>0</v>
      </c>
      <c r="R659" s="70" t="n">
        <f aca="false">-const*$M659*$K659*(G659-P659)</f>
        <v>-1.5538531405457</v>
      </c>
      <c r="S659" s="70" t="n">
        <f aca="false">-const*$M659*$K659*(H659-Q659)</f>
        <v>-11.4909169013363</v>
      </c>
      <c r="T659" s="70" t="n">
        <f aca="false">-const*$M659*$K659*I659</f>
        <v>17.5668222667258</v>
      </c>
      <c r="U659" s="72" t="n">
        <f aca="false">omega*EXP(-A659/tau)*30/PI()</f>
        <v>1842.90758255212</v>
      </c>
      <c r="V659" s="70" t="n">
        <f aca="false">const*($O659/omega)*K659*(wy*I659-wz*(H659-Q659))</f>
        <v>1.40543631780225</v>
      </c>
      <c r="W659" s="70" t="n">
        <f aca="false">const*($O659/omega)*K659*(wz*(G659-P659)-wx*I659)</f>
        <v>9.51037736042381</v>
      </c>
      <c r="X659" s="70" t="n">
        <f aca="false">const*($O659/omega)*K659*(wx*(H659-Q659)-wy*(G659-P659))</f>
        <v>6.3453022916028</v>
      </c>
      <c r="Y659" s="70" t="n">
        <f aca="false">R659+V659</f>
        <v>-0.148416822743456</v>
      </c>
      <c r="Z659" s="70" t="n">
        <f aca="false">S659+W659</f>
        <v>-1.98053954091253</v>
      </c>
      <c r="AA659" s="70" t="n">
        <f aca="false">T659+X659-32.174</f>
        <v>-8.26187544167138</v>
      </c>
      <c r="AB659" s="0" t="n">
        <f aca="false">IF(($D659-height)*($D660-height)&lt;0,1,0)</f>
        <v>0</v>
      </c>
    </row>
    <row r="660" customFormat="false" ht="12.75" hidden="false" customHeight="false" outlineLevel="0" collapsed="false">
      <c r="A660" s="0" t="n">
        <f aca="false">A659+dt</f>
        <v>6.27999999999991</v>
      </c>
      <c r="B660" s="70" t="n">
        <f aca="false">B659+G659*dt+0.5*Y659*dt*dt</f>
        <v>32.7347326024513</v>
      </c>
      <c r="C660" s="70" t="n">
        <f aca="false">C659+H659*dt+0.5*Z659*dt*dt</f>
        <v>446.261605092869</v>
      </c>
      <c r="D660" s="70" t="n">
        <f aca="false">D659+I659*dt+0.5*AA659*dt*dt</f>
        <v>-253.498163647374</v>
      </c>
      <c r="E660" s="1" t="n">
        <f aca="false">SQRT(B660^2+C660^2)</f>
        <v>447.460593682413</v>
      </c>
      <c r="F660" s="1" t="n">
        <f aca="false">ATAN2(C660,B660)*180/PI()</f>
        <v>4.19531699601947</v>
      </c>
      <c r="G660" s="69" t="n">
        <f aca="false">G659+Y659*dt</f>
        <v>7.75568812309031</v>
      </c>
      <c r="H660" s="69" t="n">
        <f aca="false">H659+Z659*dt</f>
        <v>57.3453469880245</v>
      </c>
      <c r="I660" s="69" t="n">
        <f aca="false">I659+AA659*dt</f>
        <v>-87.7800100832347</v>
      </c>
      <c r="J660" s="1" t="n">
        <f aca="false">SQRT(G660^2+H660^2+I660^2)</f>
        <v>105.137860400773</v>
      </c>
      <c r="K660" s="1" t="n">
        <f aca="false">IF(D660&gt;=hwind,SQRT((G660-vxw)^2+(H660-vyw)^2+I660^2),J660)</f>
        <v>105.137860400773</v>
      </c>
      <c r="L660" s="1" t="n">
        <f aca="false">J660/1.467</f>
        <v>71.6686164967775</v>
      </c>
      <c r="M660" s="70" t="n">
        <f aca="false">cd0+cdspin*(spin/1000)*EXP(-A660/(tau*146.7/K660))</f>
        <v>0.35462242288986</v>
      </c>
      <c r="N660" s="71" t="n">
        <f aca="false">(romega/K660)*EXP(-A660/(tau*146.7/K660))</f>
        <v>0.222188529540687</v>
      </c>
      <c r="O660" s="71" t="n">
        <f aca="false">cl2_*N660/(cl0+cl1_*N660)</f>
        <v>0.22594776792512</v>
      </c>
      <c r="P660" s="71" t="n">
        <f aca="false">IF(D660&gt;=hwind,vxw,0)</f>
        <v>0</v>
      </c>
      <c r="Q660" s="71" t="n">
        <f aca="false">IF(D660&gt;=hwind,vyw,0)</f>
        <v>0</v>
      </c>
      <c r="R660" s="70" t="n">
        <f aca="false">-const*$M660*$K660*(G660-P660)</f>
        <v>-1.55441383596015</v>
      </c>
      <c r="S660" s="70" t="n">
        <f aca="false">-const*$M660*$K660*(H660-Q660)</f>
        <v>-11.4932936151387</v>
      </c>
      <c r="T660" s="70" t="n">
        <f aca="false">-const*$M660*$K660*I660</f>
        <v>17.5930826547642</v>
      </c>
      <c r="U660" s="72" t="n">
        <f aca="false">omega*EXP(-A660/tau)*30/PI()</f>
        <v>1842.90573964546</v>
      </c>
      <c r="V660" s="70" t="n">
        <f aca="false">const*($O660/omega)*K660*(wy*I660-wz*(H660-Q660))</f>
        <v>1.40304552579025</v>
      </c>
      <c r="W660" s="70" t="n">
        <f aca="false">const*($O660/omega)*K660*(wz*(G660-P660)-wx*I660)</f>
        <v>9.52229290043052</v>
      </c>
      <c r="X660" s="70" t="n">
        <f aca="false">const*($O660/omega)*K660*(wx*(H660-Q660)-wy*(G660-P660))</f>
        <v>6.34473353886853</v>
      </c>
      <c r="Y660" s="70" t="n">
        <f aca="false">R660+V660</f>
        <v>-0.151368310169899</v>
      </c>
      <c r="Z660" s="70" t="n">
        <f aca="false">S660+W660</f>
        <v>-1.97100071470814</v>
      </c>
      <c r="AA660" s="70" t="n">
        <f aca="false">T660+X660-32.174</f>
        <v>-8.23618380636725</v>
      </c>
      <c r="AB660" s="0" t="n">
        <f aca="false">IF(($D660-height)*($D661-height)&lt;0,1,0)</f>
        <v>0</v>
      </c>
    </row>
    <row r="661" customFormat="false" ht="12.75" hidden="false" customHeight="false" outlineLevel="0" collapsed="false">
      <c r="A661" s="0" t="n">
        <f aca="false">A660+dt</f>
        <v>6.28999999999991</v>
      </c>
      <c r="B661" s="70" t="n">
        <f aca="false">B660+G660*dt+0.5*Y660*dt*dt</f>
        <v>32.8122819152667</v>
      </c>
      <c r="C661" s="70" t="n">
        <f aca="false">C660+H660*dt+0.5*Z660*dt*dt</f>
        <v>446.834960012713</v>
      </c>
      <c r="D661" s="70" t="n">
        <f aca="false">D660+I660*dt+0.5*AA660*dt*dt</f>
        <v>-254.376375557397</v>
      </c>
      <c r="E661" s="1" t="n">
        <f aca="false">SQRT(B661^2+C661^2)</f>
        <v>448.038086923478</v>
      </c>
      <c r="F661" s="1" t="n">
        <f aca="false">ATAN2(C661,B661)*180/PI()</f>
        <v>4.19984358813778</v>
      </c>
      <c r="G661" s="69" t="n">
        <f aca="false">G660+Y660*dt</f>
        <v>7.75417443998862</v>
      </c>
      <c r="H661" s="69" t="n">
        <f aca="false">H660+Z660*dt</f>
        <v>57.3256369808774</v>
      </c>
      <c r="I661" s="69" t="n">
        <f aca="false">I660+AA660*dt</f>
        <v>-87.8623719212984</v>
      </c>
      <c r="J661" s="1" t="n">
        <f aca="false">SQRT(G661^2+H661^2+I661^2)</f>
        <v>105.195780695547</v>
      </c>
      <c r="K661" s="1" t="n">
        <f aca="false">IF(D661&gt;=hwind,SQRT((G661-vxw)^2+(H661-vyw)^2+I661^2),J661)</f>
        <v>105.195780695547</v>
      </c>
      <c r="L661" s="1" t="n">
        <f aca="false">J661/1.467</f>
        <v>71.7080986336382</v>
      </c>
      <c r="M661" s="70" t="n">
        <f aca="false">cd0+cdspin*(spin/1000)*EXP(-A661/(tau*146.7/K661))</f>
        <v>0.354622370949696</v>
      </c>
      <c r="N661" s="71" t="n">
        <f aca="false">(romega/K661)*EXP(-A661/(tau*146.7/K661))</f>
        <v>0.222065979296608</v>
      </c>
      <c r="O661" s="71" t="n">
        <f aca="false">cl2_*N661/(cl0+cl1_*N661)</f>
        <v>0.225881782151996</v>
      </c>
      <c r="P661" s="71" t="n">
        <f aca="false">IF(D661&gt;=hwind,vxw,0)</f>
        <v>0</v>
      </c>
      <c r="Q661" s="71" t="n">
        <f aca="false">IF(D661&gt;=hwind,vyw,0)</f>
        <v>0</v>
      </c>
      <c r="R661" s="70" t="n">
        <f aca="false">-const*$M661*$K661*(G661-P661)</f>
        <v>-1.55496638936731</v>
      </c>
      <c r="S661" s="70" t="n">
        <f aca="false">-const*$M661*$K661*(H661-Q661)</f>
        <v>-11.4956710664955</v>
      </c>
      <c r="T661" s="70" t="n">
        <f aca="false">-const*$M661*$K661*I661</f>
        <v>17.6192883310876</v>
      </c>
      <c r="U661" s="72" t="n">
        <f aca="false">omega*EXP(-A661/tau)*30/PI()</f>
        <v>1842.90389674064</v>
      </c>
      <c r="V661" s="70" t="n">
        <f aca="false">const*($O661/omega)*K661*(wy*I661-wz*(H661-Q661))</f>
        <v>1.40066272618689</v>
      </c>
      <c r="W661" s="70" t="n">
        <f aca="false">const*($O661/omega)*K661*(wz*(G661-P661)-wx*I661)</f>
        <v>9.5341789217395</v>
      </c>
      <c r="X661" s="70" t="n">
        <f aca="false">const*($O661/omega)*K661*(wx*(H661-Q661)-wy*(G661-P661))</f>
        <v>6.34417044179175</v>
      </c>
      <c r="Y661" s="70" t="n">
        <f aca="false">R661+V661</f>
        <v>-0.15430366318042</v>
      </c>
      <c r="Z661" s="70" t="n">
        <f aca="false">S661+W661</f>
        <v>-1.96149214475599</v>
      </c>
      <c r="AA661" s="70" t="n">
        <f aca="false">T661+X661-32.174</f>
        <v>-8.21054122712066</v>
      </c>
      <c r="AB661" s="0" t="n">
        <f aca="false">IF(($D661-height)*($D662-height)&lt;0,1,0)</f>
        <v>0</v>
      </c>
    </row>
    <row r="662" customFormat="false" ht="12.75" hidden="false" customHeight="false" outlineLevel="0" collapsed="false">
      <c r="A662" s="0" t="n">
        <f aca="false">A661+dt</f>
        <v>6.29999999999991</v>
      </c>
      <c r="B662" s="70" t="n">
        <f aca="false">B661+G661*dt+0.5*Y661*dt*dt</f>
        <v>32.8898159444834</v>
      </c>
      <c r="C662" s="70" t="n">
        <f aca="false">C661+H661*dt+0.5*Z661*dt*dt</f>
        <v>447.408118307915</v>
      </c>
      <c r="D662" s="70" t="n">
        <f aca="false">D661+I661*dt+0.5*AA661*dt*dt</f>
        <v>-255.255409803671</v>
      </c>
      <c r="E662" s="1" t="n">
        <f aca="false">SQRT(B662^2+C662^2)</f>
        <v>448.615385737818</v>
      </c>
      <c r="F662" s="1" t="n">
        <f aca="false">ATAN2(C662,B662)*180/PI()</f>
        <v>4.20435842062066</v>
      </c>
      <c r="G662" s="69" t="n">
        <f aca="false">G661+Y661*dt</f>
        <v>7.75263140335681</v>
      </c>
      <c r="H662" s="69" t="n">
        <f aca="false">H661+Z661*dt</f>
        <v>57.3060220594298</v>
      </c>
      <c r="I662" s="69" t="n">
        <f aca="false">I661+AA661*dt</f>
        <v>-87.9444773335696</v>
      </c>
      <c r="J662" s="1" t="n">
        <f aca="false">SQRT(G662^2+H662^2+I662^2)</f>
        <v>105.253572630229</v>
      </c>
      <c r="K662" s="1" t="n">
        <f aca="false">IF(D662&gt;=hwind,SQRT((G662-vxw)^2+(H662-vyw)^2+I662^2),J662)</f>
        <v>105.253572630229</v>
      </c>
      <c r="L662" s="1" t="n">
        <f aca="false">J662/1.467</f>
        <v>71.7474932721398</v>
      </c>
      <c r="M662" s="70" t="n">
        <f aca="false">cd0+cdspin*(spin/1000)*EXP(-A662/(tau*146.7/K662))</f>
        <v>0.354622318996752</v>
      </c>
      <c r="N662" s="71" t="n">
        <f aca="false">(romega/K662)*EXP(-A662/(tau*146.7/K662))</f>
        <v>0.221943834543984</v>
      </c>
      <c r="O662" s="71" t="n">
        <f aca="false">cl2_*N662/(cl0+cl1_*N662)</f>
        <v>0.225815980604029</v>
      </c>
      <c r="P662" s="71" t="n">
        <f aca="false">IF(D662&gt;=hwind,vxw,0)</f>
        <v>0</v>
      </c>
      <c r="Q662" s="71" t="n">
        <f aca="false">IF(D662&gt;=hwind,vyw,0)</f>
        <v>0</v>
      </c>
      <c r="R662" s="70" t="n">
        <f aca="false">-const*$M662*$K662*(G662-P662)</f>
        <v>-1.55551082171661</v>
      </c>
      <c r="S662" s="70" t="n">
        <f aca="false">-const*$M662*$K662*(H662-Q662)</f>
        <v>-11.4980492203431</v>
      </c>
      <c r="T662" s="70" t="n">
        <f aca="false">-const*$M662*$K662*I662</f>
        <v>17.6454392173665</v>
      </c>
      <c r="U662" s="72" t="n">
        <f aca="false">omega*EXP(-A662/tau)*30/PI()</f>
        <v>1842.90205383767</v>
      </c>
      <c r="V662" s="70" t="n">
        <f aca="false">const*($O662/omega)*K662*(wy*I662-wz*(H662-Q662))</f>
        <v>1.39828790690161</v>
      </c>
      <c r="W662" s="70" t="n">
        <f aca="false">const*($O662/omega)*K662*(wz*(G662-P662)-wx*I662)</f>
        <v>9.54603543211836</v>
      </c>
      <c r="X662" s="70" t="n">
        <f aca="false">const*($O662/omega)*K662*(wx*(H662-Q662)-wy*(G662-P662))</f>
        <v>6.34361297839109</v>
      </c>
      <c r="Y662" s="70" t="n">
        <f aca="false">R662+V662</f>
        <v>-0.157222914815001</v>
      </c>
      <c r="Z662" s="70" t="n">
        <f aca="false">S662+W662</f>
        <v>-1.95201378822473</v>
      </c>
      <c r="AA662" s="70" t="n">
        <f aca="false">T662+X662-32.174</f>
        <v>-8.18494780424245</v>
      </c>
      <c r="AB662" s="0" t="n">
        <f aca="false">IF(($D662-height)*($D663-height)&lt;0,1,0)</f>
        <v>0</v>
      </c>
    </row>
    <row r="663" customFormat="false" ht="12.75" hidden="false" customHeight="false" outlineLevel="0" collapsed="false">
      <c r="A663" s="0" t="n">
        <f aca="false">A662+dt</f>
        <v>6.30999999999991</v>
      </c>
      <c r="B663" s="70" t="n">
        <f aca="false">B662+G662*dt+0.5*Y662*dt*dt</f>
        <v>32.9673343973712</v>
      </c>
      <c r="C663" s="70" t="n">
        <f aca="false">C662+H662*dt+0.5*Z662*dt*dt</f>
        <v>447.981080927819</v>
      </c>
      <c r="D663" s="70" t="n">
        <f aca="false">D662+I662*dt+0.5*AA662*dt*dt</f>
        <v>-256.135263824397</v>
      </c>
      <c r="E663" s="1" t="n">
        <f aca="false">SQRT(B663^2+C663^2)</f>
        <v>449.192491039783</v>
      </c>
      <c r="F663" s="1" t="n">
        <f aca="false">ATAN2(C663,B663)*180/PI()</f>
        <v>4.20886149857387</v>
      </c>
      <c r="G663" s="69" t="n">
        <f aca="false">G662+Y662*dt</f>
        <v>7.75105917420866</v>
      </c>
      <c r="H663" s="69" t="n">
        <f aca="false">H662+Z662*dt</f>
        <v>57.2865019215476</v>
      </c>
      <c r="I663" s="69" t="n">
        <f aca="false">I662+AA662*dt</f>
        <v>-88.026326811612</v>
      </c>
      <c r="J663" s="1" t="n">
        <f aca="false">SQRT(G663^2+H663^2+I663^2)</f>
        <v>105.311236022916</v>
      </c>
      <c r="K663" s="1" t="n">
        <f aca="false">IF(D663&gt;=hwind,SQRT((G663-vxw)^2+(H663-vyw)^2+I663^2),J663)</f>
        <v>105.311236022916</v>
      </c>
      <c r="L663" s="1" t="n">
        <f aca="false">J663/1.467</f>
        <v>71.7868002882862</v>
      </c>
      <c r="M663" s="70" t="n">
        <f aca="false">cd0+cdspin*(spin/1000)*EXP(-A663/(tau*146.7/K663))</f>
        <v>0.354622267031209</v>
      </c>
      <c r="N663" s="71" t="n">
        <f aca="false">(romega/K663)*EXP(-A663/(tau*146.7/K663))</f>
        <v>0.221822094552519</v>
      </c>
      <c r="O663" s="71" t="n">
        <f aca="false">cl2_*N663/(cl0+cl1_*N663)</f>
        <v>0.225750363200292</v>
      </c>
      <c r="P663" s="71" t="n">
        <f aca="false">IF(D663&gt;=hwind,vxw,0)</f>
        <v>0</v>
      </c>
      <c r="Q663" s="71" t="n">
        <f aca="false">IF(D663&gt;=hwind,vyw,0)</f>
        <v>0</v>
      </c>
      <c r="R663" s="70" t="n">
        <f aca="false">-const*$M663*$K663*(G663-P663)</f>
        <v>-1.55604715407988</v>
      </c>
      <c r="S663" s="70" t="n">
        <f aca="false">-const*$M663*$K663*(H663-Q663)</f>
        <v>-11.5004280419929</v>
      </c>
      <c r="T663" s="70" t="n">
        <f aca="false">-const*$M663*$K663*I663</f>
        <v>17.6715352367696</v>
      </c>
      <c r="U663" s="72" t="n">
        <f aca="false">omega*EXP(-A663/tau)*30/PI()</f>
        <v>1842.90021093653</v>
      </c>
      <c r="V663" s="70" t="n">
        <f aca="false">const*($O663/omega)*K663*(wy*I663-wz*(H663-Q663))</f>
        <v>1.39592105579867</v>
      </c>
      <c r="W663" s="70" t="n">
        <f aca="false">const*($O663/omega)*K663*(wz*(G663-P663)-wx*I663)</f>
        <v>9.55786243983386</v>
      </c>
      <c r="X663" s="70" t="n">
        <f aca="false">const*($O663/omega)*K663*(wx*(H663-Q663)-wy*(G663-P663))</f>
        <v>6.34306112677411</v>
      </c>
      <c r="Y663" s="70" t="n">
        <f aca="false">R663+V663</f>
        <v>-0.160126098281212</v>
      </c>
      <c r="Z663" s="70" t="n">
        <f aca="false">S663+W663</f>
        <v>-1.94256560215906</v>
      </c>
      <c r="AA663" s="70" t="n">
        <f aca="false">T663+X663-32.174</f>
        <v>-8.15940363645632</v>
      </c>
      <c r="AB663" s="0" t="n">
        <f aca="false">IF(($D663-height)*($D664-height)&lt;0,1,0)</f>
        <v>0</v>
      </c>
    </row>
    <row r="664" customFormat="false" ht="12.75" hidden="false" customHeight="false" outlineLevel="0" collapsed="false">
      <c r="A664" s="0" t="n">
        <f aca="false">A663+dt</f>
        <v>6.31999999999991</v>
      </c>
      <c r="B664" s="70" t="n">
        <f aca="false">B663+G663*dt+0.5*Y663*dt*dt</f>
        <v>33.0448369828084</v>
      </c>
      <c r="C664" s="70" t="n">
        <f aca="false">C663+H663*dt+0.5*Z663*dt*dt</f>
        <v>448.553848818755</v>
      </c>
      <c r="D664" s="70" t="n">
        <f aca="false">D663+I663*dt+0.5*AA663*dt*dt</f>
        <v>-257.015935062695</v>
      </c>
      <c r="E664" s="1" t="n">
        <f aca="false">SQRT(B664^2+C664^2)</f>
        <v>449.769403740782</v>
      </c>
      <c r="F664" s="1" t="n">
        <f aca="false">ATAN2(C664,B664)*180/PI()</f>
        <v>4.21335282724229</v>
      </c>
      <c r="G664" s="69" t="n">
        <f aca="false">G663+Y663*dt</f>
        <v>7.74945791322585</v>
      </c>
      <c r="H664" s="69" t="n">
        <f aca="false">H663+Z663*dt</f>
        <v>57.267076265526</v>
      </c>
      <c r="I664" s="69" t="n">
        <f aca="false">I663+AA663*dt</f>
        <v>-88.1079208479766</v>
      </c>
      <c r="J664" s="1" t="n">
        <f aca="false">SQRT(G664^2+H664^2+I664^2)</f>
        <v>105.368770696558</v>
      </c>
      <c r="K664" s="1" t="n">
        <f aca="false">IF(D664&gt;=hwind,SQRT((G664-vxw)^2+(H664-vyw)^2+I664^2),J664)</f>
        <v>105.368770696558</v>
      </c>
      <c r="L664" s="1" t="n">
        <f aca="false">J664/1.467</f>
        <v>71.826019561389</v>
      </c>
      <c r="M664" s="70" t="n">
        <f aca="false">cd0+cdspin*(spin/1000)*EXP(-A664/(tau*146.7/K664))</f>
        <v>0.354622215053251</v>
      </c>
      <c r="N664" s="71" t="n">
        <f aca="false">(romega/K664)*EXP(-A664/(tau*146.7/K664))</f>
        <v>0.221700758585423</v>
      </c>
      <c r="O664" s="71" t="n">
        <f aca="false">cl2_*N664/(cl0+cl1_*N664)</f>
        <v>0.225684929854914</v>
      </c>
      <c r="P664" s="71" t="n">
        <f aca="false">IF(D664&gt;=hwind,vxw,0)</f>
        <v>0</v>
      </c>
      <c r="Q664" s="71" t="n">
        <f aca="false">IF(D664&gt;=hwind,vyw,0)</f>
        <v>0</v>
      </c>
      <c r="R664" s="70" t="n">
        <f aca="false">-const*$M664*$K664*(G664-P664)</f>
        <v>-1.55657540764985</v>
      </c>
      <c r="S664" s="70" t="n">
        <f aca="false">-const*$M664*$K664*(H664-Q664)</f>
        <v>-11.5028074971272</v>
      </c>
      <c r="T664" s="70" t="n">
        <f aca="false">-const*$M664*$K664*I664</f>
        <v>17.697576313958</v>
      </c>
      <c r="U664" s="72" t="n">
        <f aca="false">omega*EXP(-A664/tau)*30/PI()</f>
        <v>1842.89836803724</v>
      </c>
      <c r="V664" s="70" t="n">
        <f aca="false">const*($O664/omega)*K664*(wy*I664-wz*(H664-Q664))</f>
        <v>1.39356216069714</v>
      </c>
      <c r="W664" s="70" t="n">
        <f aca="false">const*($O664/omega)*K664*(wz*(G664-P664)-wx*I664)</f>
        <v>9.5696599536486</v>
      </c>
      <c r="X664" s="70" t="n">
        <f aca="false">const*($O664/omega)*K664*(wx*(H664-Q664)-wy*(G664-P664))</f>
        <v>6.34251486513615</v>
      </c>
      <c r="Y664" s="70" t="n">
        <f aca="false">R664+V664</f>
        <v>-0.163013246952715</v>
      </c>
      <c r="Z664" s="70" t="n">
        <f aca="false">S664+W664</f>
        <v>-1.93314754347863</v>
      </c>
      <c r="AA664" s="70" t="n">
        <f aca="false">T664+X664-32.174</f>
        <v>-8.13390882090588</v>
      </c>
      <c r="AB664" s="0" t="n">
        <f aca="false">IF(($D664-height)*($D665-height)&lt;0,1,0)</f>
        <v>0</v>
      </c>
    </row>
    <row r="665" customFormat="false" ht="12.75" hidden="false" customHeight="false" outlineLevel="0" collapsed="false">
      <c r="A665" s="0" t="n">
        <f aca="false">A664+dt</f>
        <v>6.32999999999991</v>
      </c>
      <c r="B665" s="70" t="n">
        <f aca="false">B664+G664*dt+0.5*Y664*dt*dt</f>
        <v>33.1223234112783</v>
      </c>
      <c r="C665" s="70" t="n">
        <f aca="false">C664+H664*dt+0.5*Z664*dt*dt</f>
        <v>449.126422924033</v>
      </c>
      <c r="D665" s="70" t="n">
        <f aca="false">D664+I664*dt+0.5*AA664*dt*dt</f>
        <v>-257.897420966616</v>
      </c>
      <c r="E665" s="1" t="n">
        <f aca="false">SQRT(B665^2+C665^2)</f>
        <v>450.346124749285</v>
      </c>
      <c r="F665" s="1" t="n">
        <f aca="false">ATAN2(C665,B665)*180/PI()</f>
        <v>4.21783241200895</v>
      </c>
      <c r="G665" s="69" t="n">
        <f aca="false">G664+Y664*dt</f>
        <v>7.74782778075632</v>
      </c>
      <c r="H665" s="69" t="n">
        <f aca="false">H664+Z664*dt</f>
        <v>57.2477447900912</v>
      </c>
      <c r="I665" s="69" t="n">
        <f aca="false">I664+AA664*dt</f>
        <v>-88.1892599361857</v>
      </c>
      <c r="J665" s="1" t="n">
        <f aca="false">SQRT(G665^2+H665^2+I665^2)</f>
        <v>105.426176478917</v>
      </c>
      <c r="K665" s="1" t="n">
        <f aca="false">IF(D665&gt;=hwind,SQRT((G665-vxw)^2+(H665-vyw)^2+I665^2),J665)</f>
        <v>105.426176478917</v>
      </c>
      <c r="L665" s="1" t="n">
        <f aca="false">J665/1.467</f>
        <v>71.8651509740404</v>
      </c>
      <c r="M665" s="70" t="n">
        <f aca="false">cd0+cdspin*(spin/1000)*EXP(-A665/(tau*146.7/K665))</f>
        <v>0.35462216306306</v>
      </c>
      <c r="N665" s="71" t="n">
        <f aca="false">(romega/K665)*EXP(-A665/(tau*146.7/K665))</f>
        <v>0.221579825899544</v>
      </c>
      <c r="O665" s="71" t="n">
        <f aca="false">cl2_*N665/(cl0+cl1_*N665)</f>
        <v>0.225619680477147</v>
      </c>
      <c r="P665" s="71" t="n">
        <f aca="false">IF(D665&gt;=hwind,vxw,0)</f>
        <v>0</v>
      </c>
      <c r="Q665" s="71" t="n">
        <f aca="false">IF(D665&gt;=hwind,vyw,0)</f>
        <v>0</v>
      </c>
      <c r="R665" s="70" t="n">
        <f aca="false">-const*$M665*$K665*(G665-P665)</f>
        <v>-1.55709560373872</v>
      </c>
      <c r="S665" s="70" t="n">
        <f aca="false">-const*$M665*$K665*(H665-Q665)</f>
        <v>-11.5051875517947</v>
      </c>
      <c r="T665" s="70" t="n">
        <f aca="false">-const*$M665*$K665*I665</f>
        <v>17.7235623750791</v>
      </c>
      <c r="U665" s="72" t="n">
        <f aca="false">omega*EXP(-A665/tau)*30/PI()</f>
        <v>1842.8965251398</v>
      </c>
      <c r="V665" s="70" t="n">
        <f aca="false">const*($O665/omega)*K665*(wy*I665-wz*(H665-Q665))</f>
        <v>1.39121120937094</v>
      </c>
      <c r="W665" s="70" t="n">
        <f aca="false">const*($O665/omega)*K665*(wz*(G665-P665)-wx*I665)</f>
        <v>9.58142798281757</v>
      </c>
      <c r="X665" s="70" t="n">
        <f aca="false">const*($O665/omega)*K665*(wx*(H665-Q665)-wy*(G665-P665))</f>
        <v>6.34197417175914</v>
      </c>
      <c r="Y665" s="70" t="n">
        <f aca="false">R665+V665</f>
        <v>-0.165884394367779</v>
      </c>
      <c r="Z665" s="70" t="n">
        <f aca="false">S665+W665</f>
        <v>-1.92375956897715</v>
      </c>
      <c r="AA665" s="70" t="n">
        <f aca="false">T665+X665-32.174</f>
        <v>-8.10846345316173</v>
      </c>
      <c r="AB665" s="0" t="n">
        <f aca="false">IF(($D665-height)*($D666-height)&lt;0,1,0)</f>
        <v>0</v>
      </c>
    </row>
    <row r="666" customFormat="false" ht="12.75" hidden="false" customHeight="false" outlineLevel="0" collapsed="false">
      <c r="A666" s="0" t="n">
        <f aca="false">A665+dt</f>
        <v>6.33999999999991</v>
      </c>
      <c r="B666" s="70" t="n">
        <f aca="false">B665+G665*dt+0.5*Y665*dt*dt</f>
        <v>33.1997933948661</v>
      </c>
      <c r="C666" s="70" t="n">
        <f aca="false">C665+H665*dt+0.5*Z665*dt*dt</f>
        <v>449.698804183955</v>
      </c>
      <c r="D666" s="70" t="n">
        <f aca="false">D665+I665*dt+0.5*AA665*dt*dt</f>
        <v>-258.77971898915</v>
      </c>
      <c r="E666" s="1" t="n">
        <f aca="false">SQRT(B666^2+C666^2)</f>
        <v>450.922654970829</v>
      </c>
      <c r="F666" s="1" t="n">
        <f aca="false">ATAN2(C666,B666)*180/PI()</f>
        <v>4.22230025839407</v>
      </c>
      <c r="G666" s="69" t="n">
        <f aca="false">G665+Y665*dt</f>
        <v>7.74616893681264</v>
      </c>
      <c r="H666" s="69" t="n">
        <f aca="false">H665+Z665*dt</f>
        <v>57.2285071944014</v>
      </c>
      <c r="I666" s="69" t="n">
        <f aca="false">I665+AA665*dt</f>
        <v>-88.2703445707173</v>
      </c>
      <c r="J666" s="1" t="n">
        <f aca="false">SQRT(G666^2+H666^2+I666^2)</f>
        <v>105.483453202531</v>
      </c>
      <c r="K666" s="1" t="n">
        <f aca="false">IF(D666&gt;=hwind,SQRT((G666-vxw)^2+(H666-vyw)^2+I666^2),J666)</f>
        <v>105.483453202531</v>
      </c>
      <c r="L666" s="1" t="n">
        <f aca="false">J666/1.467</f>
        <v>71.9041944120863</v>
      </c>
      <c r="M666" s="70" t="n">
        <f aca="false">cd0+cdspin*(spin/1000)*EXP(-A666/(tau*146.7/K666))</f>
        <v>0.354622111060816</v>
      </c>
      <c r="N666" s="71" t="n">
        <f aca="false">(romega/K666)*EXP(-A666/(tau*146.7/K666))</f>
        <v>0.221459295745489</v>
      </c>
      <c r="O666" s="71" t="n">
        <f aca="false">cl2_*N666/(cl0+cl1_*N666)</f>
        <v>0.225554614971421</v>
      </c>
      <c r="P666" s="71" t="n">
        <f aca="false">IF(D666&gt;=hwind,vxw,0)</f>
        <v>0</v>
      </c>
      <c r="Q666" s="71" t="n">
        <f aca="false">IF(D666&gt;=hwind,vyw,0)</f>
        <v>0</v>
      </c>
      <c r="R666" s="70" t="n">
        <f aca="false">-const*$M666*$K666*(G666-P666)</f>
        <v>-1.55760776377665</v>
      </c>
      <c r="S666" s="70" t="n">
        <f aca="false">-const*$M666*$K666*(H666-Q666)</f>
        <v>-11.5075681724063</v>
      </c>
      <c r="T666" s="70" t="n">
        <f aca="false">-const*$M666*$K666*I666</f>
        <v>17.7494933477611</v>
      </c>
      <c r="U666" s="72" t="n">
        <f aca="false">omega*EXP(-A666/tau)*30/PI()</f>
        <v>1842.89468224419</v>
      </c>
      <c r="V666" s="70" t="n">
        <f aca="false">const*($O666/omega)*K666*(wy*I666-wz*(H666-Q666))</f>
        <v>1.38886818954887</v>
      </c>
      <c r="W666" s="70" t="n">
        <f aca="false">const*($O666/omega)*K666*(wz*(G666-P666)-wx*I666)</f>
        <v>9.59316653708487</v>
      </c>
      <c r="X666" s="70" t="n">
        <f aca="false">const*($O666/omega)*K666*(wx*(H666-Q666)-wy*(G666-P666))</f>
        <v>6.34143902501042</v>
      </c>
      <c r="Y666" s="70" t="n">
        <f aca="false">R666+V666</f>
        <v>-0.168739574227782</v>
      </c>
      <c r="Z666" s="70" t="n">
        <f aca="false">S666+W666</f>
        <v>-1.91440163532145</v>
      </c>
      <c r="AA666" s="70" t="n">
        <f aca="false">T666+X666-32.174</f>
        <v>-8.08306762722851</v>
      </c>
      <c r="AB666" s="0" t="n">
        <f aca="false">IF(($D666-height)*($D667-height)&lt;0,1,0)</f>
        <v>0</v>
      </c>
    </row>
    <row r="667" customFormat="false" ht="12.75" hidden="false" customHeight="false" outlineLevel="0" collapsed="false">
      <c r="A667" s="0" t="n">
        <f aca="false">A666+dt</f>
        <v>6.34999999999991</v>
      </c>
      <c r="B667" s="70" t="n">
        <f aca="false">B666+G666*dt+0.5*Y666*dt*dt</f>
        <v>33.2772466472556</v>
      </c>
      <c r="C667" s="70" t="n">
        <f aca="false">C666+H666*dt+0.5*Z666*dt*dt</f>
        <v>450.270993535818</v>
      </c>
      <c r="D667" s="70" t="n">
        <f aca="false">D666+I666*dt+0.5*AA666*dt*dt</f>
        <v>-259.662826588239</v>
      </c>
      <c r="E667" s="1" t="n">
        <f aca="false">SQRT(B667^2+C667^2)</f>
        <v>451.498995308023</v>
      </c>
      <c r="F667" s="1" t="n">
        <f aca="false">ATAN2(C667,B667)*180/PI()</f>
        <v>4.22675637205416</v>
      </c>
      <c r="G667" s="69" t="n">
        <f aca="false">G666+Y666*dt</f>
        <v>7.74448154107037</v>
      </c>
      <c r="H667" s="69" t="n">
        <f aca="false">H666+Z666*dt</f>
        <v>57.2093631780482</v>
      </c>
      <c r="I667" s="69" t="n">
        <f aca="false">I666+AA666*dt</f>
        <v>-88.3511752469896</v>
      </c>
      <c r="J667" s="1" t="n">
        <f aca="false">SQRT(G667^2+H667^2+I667^2)</f>
        <v>105.540600704667</v>
      </c>
      <c r="K667" s="1" t="n">
        <f aca="false">IF(D667&gt;=hwind,SQRT((G667-vxw)^2+(H667-vyw)^2+I667^2),J667)</f>
        <v>105.540600704667</v>
      </c>
      <c r="L667" s="1" t="n">
        <f aca="false">J667/1.467</f>
        <v>71.9431497645995</v>
      </c>
      <c r="M667" s="70" t="n">
        <f aca="false">cd0+cdspin*(spin/1000)*EXP(-A667/(tau*146.7/K667))</f>
        <v>0.354622059046699</v>
      </c>
      <c r="N667" s="71" t="n">
        <f aca="false">(romega/K667)*EXP(-A667/(tau*146.7/K667))</f>
        <v>0.221339167367748</v>
      </c>
      <c r="O667" s="71" t="n">
        <f aca="false">cl2_*N667/(cl0+cl1_*N667)</f>
        <v>0.22548973323741</v>
      </c>
      <c r="P667" s="71" t="n">
        <f aca="false">IF(D667&gt;=hwind,vxw,0)</f>
        <v>0</v>
      </c>
      <c r="Q667" s="71" t="n">
        <f aca="false">IF(D667&gt;=hwind,vyw,0)</f>
        <v>0</v>
      </c>
      <c r="R667" s="70" t="n">
        <f aca="false">-const*$M667*$K667*(G667-P667)</f>
        <v>-1.55811190931035</v>
      </c>
      <c r="S667" s="70" t="n">
        <f aca="false">-const*$M667*$K667*(H667-Q667)</f>
        <v>-11.5099493257308</v>
      </c>
      <c r="T667" s="70" t="n">
        <f aca="false">-const*$M667*$K667*I667</f>
        <v>17.7753691611064</v>
      </c>
      <c r="U667" s="72" t="n">
        <f aca="false">omega*EXP(-A667/tau)*30/PI()</f>
        <v>1842.89283935043</v>
      </c>
      <c r="V667" s="70" t="n">
        <f aca="false">const*($O667/omega)*K667*(wy*I667-wz*(H667-Q667))</f>
        <v>1.38653308891465</v>
      </c>
      <c r="W667" s="70" t="n">
        <f aca="false">const*($O667/omega)*K667*(wz*(G667-P667)-wx*I667)</f>
        <v>9.60487562668025</v>
      </c>
      <c r="X667" s="70" t="n">
        <f aca="false">const*($O667/omega)*K667*(wx*(H667-Q667)-wy*(G667-P667))</f>
        <v>6.34090940334159</v>
      </c>
      <c r="Y667" s="70" t="n">
        <f aca="false">R667+V667</f>
        <v>-0.171578820395695</v>
      </c>
      <c r="Z667" s="70" t="n">
        <f aca="false">S667+W667</f>
        <v>-1.9050736990506</v>
      </c>
      <c r="AA667" s="70" t="n">
        <f aca="false">T667+X667-32.174</f>
        <v>-8.05772143555199</v>
      </c>
      <c r="AB667" s="0" t="n">
        <f aca="false">IF(($D667-height)*($D668-height)&lt;0,1,0)</f>
        <v>0</v>
      </c>
    </row>
    <row r="668" customFormat="false" ht="12.75" hidden="false" customHeight="false" outlineLevel="0" collapsed="false">
      <c r="A668" s="0" t="n">
        <f aca="false">A667+dt</f>
        <v>6.35999999999991</v>
      </c>
      <c r="B668" s="70" t="n">
        <f aca="false">B667+G667*dt+0.5*Y667*dt*dt</f>
        <v>33.3546828837252</v>
      </c>
      <c r="C668" s="70" t="n">
        <f aca="false">C667+H667*dt+0.5*Z667*dt*dt</f>
        <v>450.842991913913</v>
      </c>
      <c r="D668" s="70" t="n">
        <f aca="false">D667+I667*dt+0.5*AA667*dt*dt</f>
        <v>-260.54674122678</v>
      </c>
      <c r="E668" s="1" t="n">
        <f aca="false">SQRT(B668^2+C668^2)</f>
        <v>452.075146660555</v>
      </c>
      <c r="F668" s="1" t="n">
        <f aca="false">ATAN2(C668,B668)*180/PI()</f>
        <v>4.23120075878104</v>
      </c>
      <c r="G668" s="69" t="n">
        <f aca="false">G667+Y667*dt</f>
        <v>7.74276575286641</v>
      </c>
      <c r="H668" s="69" t="n">
        <f aca="false">H667+Z667*dt</f>
        <v>57.1903124410577</v>
      </c>
      <c r="I668" s="69" t="n">
        <f aca="false">I667+AA667*dt</f>
        <v>-88.4317524613451</v>
      </c>
      <c r="J668" s="1" t="n">
        <f aca="false">SQRT(G668^2+H668^2+I668^2)</f>
        <v>105.597618827293</v>
      </c>
      <c r="K668" s="1" t="n">
        <f aca="false">IF(D668&gt;=hwind,SQRT((G668-vxw)^2+(H668-vyw)^2+I668^2),J668)</f>
        <v>105.597618827293</v>
      </c>
      <c r="L668" s="1" t="n">
        <f aca="false">J668/1.467</f>
        <v>71.9820169238531</v>
      </c>
      <c r="M668" s="70" t="n">
        <f aca="false">cd0+cdspin*(spin/1000)*EXP(-A668/(tau*146.7/K668))</f>
        <v>0.354622007020888</v>
      </c>
      <c r="N668" s="71" t="n">
        <f aca="false">(romega/K668)*EXP(-A668/(tau*146.7/K668))</f>
        <v>0.221219440004821</v>
      </c>
      <c r="O668" s="71" t="n">
        <f aca="false">cl2_*N668/(cl0+cl1_*N668)</f>
        <v>0.225425035170088</v>
      </c>
      <c r="P668" s="71" t="n">
        <f aca="false">IF(D668&gt;=hwind,vxw,0)</f>
        <v>0</v>
      </c>
      <c r="Q668" s="71" t="n">
        <f aca="false">IF(D668&gt;=hwind,vyw,0)</f>
        <v>0</v>
      </c>
      <c r="R668" s="70" t="n">
        <f aca="false">-const*$M668*$K668*(G668-P668)</f>
        <v>-1.55860806200154</v>
      </c>
      <c r="S668" s="70" t="n">
        <f aca="false">-const*$M668*$K668*(H668-Q668)</f>
        <v>-11.5123309788909</v>
      </c>
      <c r="T668" s="70" t="n">
        <f aca="false">-const*$M668*$K668*I668</f>
        <v>17.8011897456864</v>
      </c>
      <c r="U668" s="72" t="n">
        <f aca="false">omega*EXP(-A668/tau)*30/PI()</f>
        <v>1842.89099645851</v>
      </c>
      <c r="V668" s="70" t="n">
        <f aca="false">const*($O668/omega)*K668*(wy*I668-wz*(H668-Q668))</f>
        <v>1.38420589510696</v>
      </c>
      <c r="W668" s="70" t="n">
        <f aca="false">const*($O668/omega)*K668*(wz*(G668-P668)-wx*I668)</f>
        <v>9.61655526231585</v>
      </c>
      <c r="X668" s="70" t="n">
        <f aca="false">const*($O668/omega)*K668*(wx*(H668-Q668)-wy*(G668-P668))</f>
        <v>6.34038528528741</v>
      </c>
      <c r="Y668" s="70" t="n">
        <f aca="false">R668+V668</f>
        <v>-0.174402166894578</v>
      </c>
      <c r="Z668" s="70" t="n">
        <f aca="false">S668+W668</f>
        <v>-1.89577571657507</v>
      </c>
      <c r="AA668" s="70" t="n">
        <f aca="false">T668+X668-32.174</f>
        <v>-8.03242496902623</v>
      </c>
      <c r="AB668" s="0" t="n">
        <f aca="false">IF(($D668-height)*($D669-height)&lt;0,1,0)</f>
        <v>0</v>
      </c>
    </row>
    <row r="669" customFormat="false" ht="12.75" hidden="false" customHeight="false" outlineLevel="0" collapsed="false">
      <c r="A669" s="0" t="n">
        <f aca="false">A668+dt</f>
        <v>6.36999999999991</v>
      </c>
      <c r="B669" s="70" t="n">
        <f aca="false">B668+G668*dt+0.5*Y668*dt*dt</f>
        <v>33.4321018211456</v>
      </c>
      <c r="C669" s="70" t="n">
        <f aca="false">C668+H668*dt+0.5*Z668*dt*dt</f>
        <v>451.414800249538</v>
      </c>
      <c r="D669" s="70" t="n">
        <f aca="false">D668+I668*dt+0.5*AA668*dt*dt</f>
        <v>-261.431460372642</v>
      </c>
      <c r="E669" s="1" t="n">
        <f aca="false">SQRT(B669^2+C669^2)</f>
        <v>452.651109925194</v>
      </c>
      <c r="F669" s="1" t="n">
        <f aca="false">ATAN2(C669,B669)*180/PI()</f>
        <v>4.23563342450097</v>
      </c>
      <c r="G669" s="69" t="n">
        <f aca="false">G668+Y668*dt</f>
        <v>7.74102173119746</v>
      </c>
      <c r="H669" s="69" t="n">
        <f aca="false">H668+Z668*dt</f>
        <v>57.171354683892</v>
      </c>
      <c r="I669" s="69" t="n">
        <f aca="false">I668+AA668*dt</f>
        <v>-88.5120767110353</v>
      </c>
      <c r="J669" s="1" t="n">
        <f aca="false">SQRT(G669^2+H669^2+I669^2)</f>
        <v>105.654507417026</v>
      </c>
      <c r="K669" s="1" t="n">
        <f aca="false">IF(D669&gt;=hwind,SQRT((G669-vxw)^2+(H669-vyw)^2+I669^2),J669)</f>
        <v>105.654507417026</v>
      </c>
      <c r="L669" s="1" t="n">
        <f aca="false">J669/1.467</f>
        <v>72.0207957852939</v>
      </c>
      <c r="M669" s="70" t="n">
        <f aca="false">cd0+cdspin*(spin/1000)*EXP(-A669/(tau*146.7/K669))</f>
        <v>0.354621954983563</v>
      </c>
      <c r="N669" s="71" t="n">
        <f aca="false">(romega/K669)*EXP(-A669/(tau*146.7/K669))</f>
        <v>0.221100112889333</v>
      </c>
      <c r="O669" s="71" t="n">
        <f aca="false">cl2_*N669/(cl0+cl1_*N669)</f>
        <v>0.225360520659788</v>
      </c>
      <c r="P669" s="71" t="n">
        <f aca="false">IF(D669&gt;=hwind,vxw,0)</f>
        <v>0</v>
      </c>
      <c r="Q669" s="71" t="n">
        <f aca="false">IF(D669&gt;=hwind,vyw,0)</f>
        <v>0</v>
      </c>
      <c r="R669" s="70" t="n">
        <f aca="false">-const*$M669*$K669*(G669-P669)</f>
        <v>-1.55909624362555</v>
      </c>
      <c r="S669" s="70" t="n">
        <f aca="false">-const*$M669*$K669*(H669-Q669)</f>
        <v>-11.5147130993587</v>
      </c>
      <c r="T669" s="70" t="n">
        <f aca="false">-const*$M669*$K669*I669</f>
        <v>17.8269550335347</v>
      </c>
      <c r="U669" s="72" t="n">
        <f aca="false">omega*EXP(-A669/tau)*30/PI()</f>
        <v>1842.88915356844</v>
      </c>
      <c r="V669" s="70" t="n">
        <f aca="false">const*($O669/omega)*K669*(wy*I669-wz*(H669-Q669))</f>
        <v>1.3818865957195</v>
      </c>
      <c r="W669" s="70" t="n">
        <f aca="false">const*($O669/omega)*K669*(wz*(G669-P669)-wx*I669)</f>
        <v>9.62820545518275</v>
      </c>
      <c r="X669" s="70" t="n">
        <f aca="false">const*($O669/omega)*K669*(wx*(H669-Q669)-wy*(G669-P669))</f>
        <v>6.33986664946467</v>
      </c>
      <c r="Y669" s="70" t="n">
        <f aca="false">R669+V669</f>
        <v>-0.177209647906055</v>
      </c>
      <c r="Z669" s="70" t="n">
        <f aca="false">S669+W669</f>
        <v>-1.88650764417599</v>
      </c>
      <c r="AA669" s="70" t="n">
        <f aca="false">T669+X669-32.174</f>
        <v>-8.00717831700064</v>
      </c>
      <c r="AB669" s="0" t="n">
        <f aca="false">IF(($D669-height)*($D670-height)&lt;0,1,0)</f>
        <v>0</v>
      </c>
    </row>
    <row r="670" customFormat="false" ht="12.75" hidden="false" customHeight="false" outlineLevel="0" collapsed="false">
      <c r="A670" s="0" t="n">
        <f aca="false">A669+dt</f>
        <v>6.37999999999991</v>
      </c>
      <c r="B670" s="70" t="n">
        <f aca="false">B669+G669*dt+0.5*Y669*dt*dt</f>
        <v>33.5095031779751</v>
      </c>
      <c r="C670" s="70" t="n">
        <f aca="false">C669+H669*dt+0.5*Z669*dt*dt</f>
        <v>451.986419470995</v>
      </c>
      <c r="D670" s="70" t="n">
        <f aca="false">D669+I669*dt+0.5*AA669*dt*dt</f>
        <v>-262.316981498668</v>
      </c>
      <c r="E670" s="1" t="n">
        <f aca="false">SQRT(B670^2+C670^2)</f>
        <v>453.226885995794</v>
      </c>
      <c r="F670" s="1" t="n">
        <f aca="false">ATAN2(C670,B670)*180/PI()</f>
        <v>4.24005437527367</v>
      </c>
      <c r="G670" s="69" t="n">
        <f aca="false">G669+Y669*dt</f>
        <v>7.7392496347184</v>
      </c>
      <c r="H670" s="69" t="n">
        <f aca="false">H669+Z669*dt</f>
        <v>57.1524896074502</v>
      </c>
      <c r="I670" s="69" t="n">
        <f aca="false">I669+AA669*dt</f>
        <v>-88.5921484942054</v>
      </c>
      <c r="J670" s="1" t="n">
        <f aca="false">SQRT(G670^2+H670^2+I670^2)</f>
        <v>105.711266325106</v>
      </c>
      <c r="K670" s="1" t="n">
        <f aca="false">IF(D670&gt;=hwind,SQRT((G670-vxw)^2+(H670-vyw)^2+I670^2),J670)</f>
        <v>105.711266325106</v>
      </c>
      <c r="L670" s="1" t="n">
        <f aca="false">J670/1.467</f>
        <v>72.0594862475161</v>
      </c>
      <c r="M670" s="70" t="n">
        <f aca="false">cd0+cdspin*(spin/1000)*EXP(-A670/(tau*146.7/K670))</f>
        <v>0.354621902934899</v>
      </c>
      <c r="N670" s="71" t="n">
        <f aca="false">(romega/K670)*EXP(-A670/(tau*146.7/K670))</f>
        <v>0.220981185248157</v>
      </c>
      <c r="O670" s="71" t="n">
        <f aca="false">cl2_*N670/(cl0+cl1_*N670)</f>
        <v>0.225296189592264</v>
      </c>
      <c r="P670" s="71" t="n">
        <f aca="false">IF(D670&gt;=hwind,vxw,0)</f>
        <v>0</v>
      </c>
      <c r="Q670" s="71" t="n">
        <f aca="false">IF(D670&gt;=hwind,vyw,0)</f>
        <v>0</v>
      </c>
      <c r="R670" s="70" t="n">
        <f aca="false">-const*$M670*$K670*(G670-P670)</f>
        <v>-1.55957647606983</v>
      </c>
      <c r="S670" s="70" t="n">
        <f aca="false">-const*$M670*$K670*(H670-Q670)</f>
        <v>-11.5170956549521</v>
      </c>
      <c r="T670" s="70" t="n">
        <f aca="false">-const*$M670*$K670*I670</f>
        <v>17.8526649581417</v>
      </c>
      <c r="U670" s="72" t="n">
        <f aca="false">omega*EXP(-A670/tau)*30/PI()</f>
        <v>1842.88731068021</v>
      </c>
      <c r="V670" s="70" t="n">
        <f aca="false">const*($O670/omega)*K670*(wy*I670-wz*(H670-Q670))</f>
        <v>1.37957517830104</v>
      </c>
      <c r="W670" s="70" t="n">
        <f aca="false">const*($O670/omega)*K670*(wz*(G670-P670)-wx*I670)</f>
        <v>9.63982621694772</v>
      </c>
      <c r="X670" s="70" t="n">
        <f aca="false">const*($O670/omega)*K670*(wx*(H670-Q670)-wy*(G670-P670))</f>
        <v>6.33935347457114</v>
      </c>
      <c r="Y670" s="70" t="n">
        <f aca="false">R670+V670</f>
        <v>-0.180001297768788</v>
      </c>
      <c r="Z670" s="70" t="n">
        <f aca="false">S670+W670</f>
        <v>-1.87726943800437</v>
      </c>
      <c r="AA670" s="70" t="n">
        <f aca="false">T670+X670-32.174</f>
        <v>-7.98198156728717</v>
      </c>
      <c r="AB670" s="0" t="n">
        <f aca="false">IF(($D670-height)*($D671-height)&lt;0,1,0)</f>
        <v>0</v>
      </c>
    </row>
    <row r="671" customFormat="false" ht="12.75" hidden="false" customHeight="false" outlineLevel="0" collapsed="false">
      <c r="A671" s="0" t="n">
        <f aca="false">A670+dt</f>
        <v>6.38999999999991</v>
      </c>
      <c r="B671" s="70" t="n">
        <f aca="false">B670+G670*dt+0.5*Y670*dt*dt</f>
        <v>33.5868866742574</v>
      </c>
      <c r="C671" s="70" t="n">
        <f aca="false">C670+H670*dt+0.5*Z670*dt*dt</f>
        <v>452.557850503597</v>
      </c>
      <c r="D671" s="70" t="n">
        <f aca="false">D670+I670*dt+0.5*AA670*dt*dt</f>
        <v>-263.203302082689</v>
      </c>
      <c r="E671" s="1" t="n">
        <f aca="false">SQRT(B671^2+C671^2)</f>
        <v>453.802475763306</v>
      </c>
      <c r="F671" s="1" t="n">
        <f aca="false">ATAN2(C671,B671)*180/PI()</f>
        <v>4.24446361729143</v>
      </c>
      <c r="G671" s="69" t="n">
        <f aca="false">G670+Y670*dt</f>
        <v>7.73744962174072</v>
      </c>
      <c r="H671" s="69" t="n">
        <f aca="false">H670+Z670*dt</f>
        <v>57.1337169130702</v>
      </c>
      <c r="I671" s="69" t="n">
        <f aca="false">I670+AA670*dt</f>
        <v>-88.6719683098782</v>
      </c>
      <c r="J671" s="1" t="n">
        <f aca="false">SQRT(G671^2+H671^2+I671^2)</f>
        <v>105.767895407349</v>
      </c>
      <c r="K671" s="1" t="n">
        <f aca="false">IF(D671&gt;=hwind,SQRT((G671-vxw)^2+(H671-vyw)^2+I671^2),J671)</f>
        <v>105.767895407349</v>
      </c>
      <c r="L671" s="1" t="n">
        <f aca="false">J671/1.467</f>
        <v>72.098088212235</v>
      </c>
      <c r="M671" s="70" t="n">
        <f aca="false">cd0+cdspin*(spin/1000)*EXP(-A671/(tau*146.7/K671))</f>
        <v>0.354621850875074</v>
      </c>
      <c r="N671" s="71" t="n">
        <f aca="false">(romega/K671)*EXP(-A671/(tau*146.7/K671))</f>
        <v>0.220862656302532</v>
      </c>
      <c r="O671" s="71" t="n">
        <f aca="false">cl2_*N671/(cl0+cl1_*N671)</f>
        <v>0.225232041848745</v>
      </c>
      <c r="P671" s="71" t="n">
        <f aca="false">IF(D671&gt;=hwind,vxw,0)</f>
        <v>0</v>
      </c>
      <c r="Q671" s="71" t="n">
        <f aca="false">IF(D671&gt;=hwind,vyw,0)</f>
        <v>0</v>
      </c>
      <c r="R671" s="70" t="n">
        <f aca="false">-const*$M671*$K671*(G671-P671)</f>
        <v>-1.56004878133249</v>
      </c>
      <c r="S671" s="70" t="n">
        <f aca="false">-const*$M671*$K671*(H671-Q671)</f>
        <v>-11.5194786138302</v>
      </c>
      <c r="T671" s="70" t="n">
        <f aca="false">-const*$M671*$K671*I671</f>
        <v>17.878319454448</v>
      </c>
      <c r="U671" s="72" t="n">
        <f aca="false">omega*EXP(-A671/tau)*30/PI()</f>
        <v>1842.88546779382</v>
      </c>
      <c r="V671" s="70" t="n">
        <f aca="false">const*($O671/omega)*K671*(wy*I671-wz*(H671-Q671))</f>
        <v>1.37727163035554</v>
      </c>
      <c r="W671" s="70" t="n">
        <f aca="false">const*($O671/omega)*K671*(wz*(G671-P671)-wx*I671)</f>
        <v>9.65141755974975</v>
      </c>
      <c r="X671" s="70" t="n">
        <f aca="false">const*($O671/omega)*K671*(wx*(H671-Q671)-wy*(G671-P671))</f>
        <v>6.33884573938446</v>
      </c>
      <c r="Y671" s="70" t="n">
        <f aca="false">R671+V671</f>
        <v>-0.182777150976946</v>
      </c>
      <c r="Z671" s="70" t="n">
        <f aca="false">S671+W671</f>
        <v>-1.86806105408042</v>
      </c>
      <c r="AA671" s="70" t="n">
        <f aca="false">T671+X671-32.174</f>
        <v>-7.95683480616751</v>
      </c>
      <c r="AB671" s="0" t="n">
        <f aca="false">IF(($D671-height)*($D672-height)&lt;0,1,0)</f>
        <v>0</v>
      </c>
    </row>
    <row r="672" customFormat="false" ht="12.75" hidden="false" customHeight="false" outlineLevel="0" collapsed="false">
      <c r="A672" s="0" t="n">
        <f aca="false">A671+dt</f>
        <v>6.39999999999991</v>
      </c>
      <c r="B672" s="70" t="n">
        <f aca="false">B671+G671*dt+0.5*Y671*dt*dt</f>
        <v>33.6642520316173</v>
      </c>
      <c r="C672" s="70" t="n">
        <f aca="false">C671+H671*dt+0.5*Z671*dt*dt</f>
        <v>453.129094269675</v>
      </c>
      <c r="D672" s="70" t="n">
        <f aca="false">D671+I671*dt+0.5*AA671*dt*dt</f>
        <v>-264.090419607528</v>
      </c>
      <c r="E672" s="1" t="n">
        <f aca="false">SQRT(B672^2+C672^2)</f>
        <v>454.377880115774</v>
      </c>
      <c r="F672" s="1" t="n">
        <f aca="false">ATAN2(C672,B672)*180/PI()</f>
        <v>4.24886115687819</v>
      </c>
      <c r="G672" s="69" t="n">
        <f aca="false">G671+Y671*dt</f>
        <v>7.73562185023095</v>
      </c>
      <c r="H672" s="69" t="n">
        <f aca="false">H671+Z671*dt</f>
        <v>57.1150363025294</v>
      </c>
      <c r="I672" s="69" t="n">
        <f aca="false">I671+AA671*dt</f>
        <v>-88.7515366579399</v>
      </c>
      <c r="J672" s="1" t="n">
        <f aca="false">SQRT(G672^2+H672^2+I672^2)</f>
        <v>105.824394524111</v>
      </c>
      <c r="K672" s="1" t="n">
        <f aca="false">IF(D672&gt;=hwind,SQRT((G672-vxw)^2+(H672-vyw)^2+I672^2),J672)</f>
        <v>105.824394524111</v>
      </c>
      <c r="L672" s="1" t="n">
        <f aca="false">J672/1.467</f>
        <v>72.136601584261</v>
      </c>
      <c r="M672" s="70" t="n">
        <f aca="false">cd0+cdspin*(spin/1000)*EXP(-A672/(tau*146.7/K672))</f>
        <v>0.354621798804264</v>
      </c>
      <c r="N672" s="71" t="n">
        <f aca="false">(romega/K672)*EXP(-A672/(tau*146.7/K672))</f>
        <v>0.220744525268178</v>
      </c>
      <c r="O672" s="71" t="n">
        <f aca="false">cl2_*N672/(cl0+cl1_*N672)</f>
        <v>0.225168077305995</v>
      </c>
      <c r="P672" s="71" t="n">
        <f aca="false">IF(D672&gt;=hwind,vxw,0)</f>
        <v>0</v>
      </c>
      <c r="Q672" s="71" t="n">
        <f aca="false">IF(D672&gt;=hwind,vyw,0)</f>
        <v>0</v>
      </c>
      <c r="R672" s="70" t="n">
        <f aca="false">-const*$M672*$K672*(G672-P672)</f>
        <v>-1.56051318152085</v>
      </c>
      <c r="S672" s="70" t="n">
        <f aca="false">-const*$M672*$K672*(H672-Q672)</f>
        <v>-11.5218619444897</v>
      </c>
      <c r="T672" s="70" t="n">
        <f aca="false">-const*$M672*$K672*I672</f>
        <v>17.9039184588387</v>
      </c>
      <c r="U672" s="72" t="n">
        <f aca="false">omega*EXP(-A672/tau)*30/PI()</f>
        <v>1842.88362490927</v>
      </c>
      <c r="V672" s="70" t="n">
        <f aca="false">const*($O672/omega)*K672*(wy*I672-wz*(H672-Q672))</f>
        <v>1.37497593934218</v>
      </c>
      <c r="W672" s="70" t="n">
        <f aca="false">const*($O672/omega)*K672*(wz*(G672-P672)-wx*I672)</f>
        <v>9.66297949619681</v>
      </c>
      <c r="X672" s="70" t="n">
        <f aca="false">const*($O672/omega)*K672*(wx*(H672-Q672)-wy*(G672-P672))</f>
        <v>6.33834342276111</v>
      </c>
      <c r="Y672" s="70" t="n">
        <f aca="false">R672+V672</f>
        <v>-0.185537242178663</v>
      </c>
      <c r="Z672" s="70" t="n">
        <f aca="false">S672+W672</f>
        <v>-1.85888244829286</v>
      </c>
      <c r="AA672" s="70" t="n">
        <f aca="false">T672+X672-32.174</f>
        <v>-7.93173811840019</v>
      </c>
      <c r="AB672" s="0" t="n">
        <f aca="false">IF(($D672-height)*($D673-height)&lt;0,1,0)</f>
        <v>0</v>
      </c>
    </row>
    <row r="673" customFormat="false" ht="12.75" hidden="false" customHeight="false" outlineLevel="0" collapsed="false">
      <c r="A673" s="0" t="n">
        <f aca="false">A672+dt</f>
        <v>6.40999999999991</v>
      </c>
      <c r="B673" s="70" t="n">
        <f aca="false">B672+G672*dt+0.5*Y672*dt*dt</f>
        <v>33.7415989732575</v>
      </c>
      <c r="C673" s="70" t="n">
        <f aca="false">C672+H672*dt+0.5*Z672*dt*dt</f>
        <v>453.700151688578</v>
      </c>
      <c r="D673" s="70" t="n">
        <f aca="false">D672+I672*dt+0.5*AA672*dt*dt</f>
        <v>-264.978331561013</v>
      </c>
      <c r="E673" s="1" t="n">
        <f aca="false">SQRT(B673^2+C673^2)</f>
        <v>454.953099938346</v>
      </c>
      <c r="F673" s="1" t="n">
        <f aca="false">ATAN2(C673,B673)*180/PI()</f>
        <v>4.2532470004886</v>
      </c>
      <c r="G673" s="69" t="n">
        <f aca="false">G672+Y672*dt</f>
        <v>7.73376647780916</v>
      </c>
      <c r="H673" s="69" t="n">
        <f aca="false">H672+Z672*dt</f>
        <v>57.0964474780464</v>
      </c>
      <c r="I673" s="69" t="n">
        <f aca="false">I672+AA672*dt</f>
        <v>-88.8308540391239</v>
      </c>
      <c r="J673" s="1" t="n">
        <f aca="false">SQRT(G673^2+H673^2+I673^2)</f>
        <v>105.880763540252</v>
      </c>
      <c r="K673" s="1" t="n">
        <f aca="false">IF(D673&gt;=hwind,SQRT((G673-vxw)^2+(H673-vyw)^2+I673^2),J673)</f>
        <v>105.880763540252</v>
      </c>
      <c r="L673" s="1" t="n">
        <f aca="false">J673/1.467</f>
        <v>72.1750262714737</v>
      </c>
      <c r="M673" s="70" t="n">
        <f aca="false">cd0+cdspin*(spin/1000)*EXP(-A673/(tau*146.7/K673))</f>
        <v>0.354621746722642</v>
      </c>
      <c r="N673" s="71" t="n">
        <f aca="false">(romega/K673)*EXP(-A673/(tau*146.7/K673))</f>
        <v>0.220626791355412</v>
      </c>
      <c r="O673" s="71" t="n">
        <f aca="false">cl2_*N673/(cl0+cl1_*N673)</f>
        <v>0.22510429583637</v>
      </c>
      <c r="P673" s="71" t="n">
        <f aca="false">IF(D673&gt;=hwind,vxw,0)</f>
        <v>0</v>
      </c>
      <c r="Q673" s="71" t="n">
        <f aca="false">IF(D673&gt;=hwind,vyw,0)</f>
        <v>0</v>
      </c>
      <c r="R673" s="70" t="n">
        <f aca="false">-const*$M673*$K673*(G673-P673)</f>
        <v>-1.56096969884999</v>
      </c>
      <c r="S673" s="70" t="n">
        <f aca="false">-const*$M673*$K673*(H673-Q673)</f>
        <v>-11.5242456157608</v>
      </c>
      <c r="T673" s="70" t="n">
        <f aca="false">-const*$M673*$K673*I673</f>
        <v>17.9294619091368</v>
      </c>
      <c r="U673" s="72" t="n">
        <f aca="false">omega*EXP(-A673/tau)*30/PI()</f>
        <v>1842.88178202657</v>
      </c>
      <c r="V673" s="70" t="n">
        <f aca="false">const*($O673/omega)*K673*(wy*I673-wz*(H673-Q673))</f>
        <v>1.37268809267549</v>
      </c>
      <c r="W673" s="70" t="n">
        <f aca="false">const*($O673/omega)*K673*(wz*(G673-P673)-wx*I673)</f>
        <v>9.67451203936245</v>
      </c>
      <c r="X673" s="70" t="n">
        <f aca="false">const*($O673/omega)*K673*(wx*(H673-Q673)-wy*(G673-P673))</f>
        <v>6.33784650363539</v>
      </c>
      <c r="Y673" s="70" t="n">
        <f aca="false">R673+V673</f>
        <v>-0.1882816061745</v>
      </c>
      <c r="Z673" s="70" t="n">
        <f aca="false">S673+W673</f>
        <v>-1.84973357639837</v>
      </c>
      <c r="AA673" s="70" t="n">
        <f aca="false">T673+X673-32.174</f>
        <v>-7.90669158722782</v>
      </c>
      <c r="AB673" s="0" t="n">
        <f aca="false">IF(($D673-height)*($D674-height)&lt;0,1,0)</f>
        <v>0</v>
      </c>
    </row>
    <row r="674" customFormat="false" ht="12.75" hidden="false" customHeight="false" outlineLevel="0" collapsed="false">
      <c r="A674" s="0" t="n">
        <f aca="false">A673+dt</f>
        <v>6.41999999999991</v>
      </c>
      <c r="B674" s="70" t="n">
        <f aca="false">B673+G673*dt+0.5*Y673*dt*dt</f>
        <v>33.8189272239553</v>
      </c>
      <c r="C674" s="70" t="n">
        <f aca="false">C673+H673*dt+0.5*Z673*dt*dt</f>
        <v>454.27102367668</v>
      </c>
      <c r="D674" s="70" t="n">
        <f aca="false">D673+I673*dt+0.5*AA673*dt*dt</f>
        <v>-265.867035435984</v>
      </c>
      <c r="E674" s="1" t="n">
        <f aca="false">SQRT(B674^2+C674^2)</f>
        <v>455.528136113279</v>
      </c>
      <c r="F674" s="1" t="n">
        <f aca="false">ATAN2(C674,B674)*180/PI()</f>
        <v>4.25762115470716</v>
      </c>
      <c r="G674" s="69" t="n">
        <f aca="false">G673+Y673*dt</f>
        <v>7.73188366174742</v>
      </c>
      <c r="H674" s="69" t="n">
        <f aca="false">H673+Z673*dt</f>
        <v>57.0779501422824</v>
      </c>
      <c r="I674" s="69" t="n">
        <f aca="false">I673+AA673*dt</f>
        <v>-88.9099209549962</v>
      </c>
      <c r="J674" s="1" t="n">
        <f aca="false">SQRT(G674^2+H674^2+I674^2)</f>
        <v>105.937002325096</v>
      </c>
      <c r="K674" s="1" t="n">
        <f aca="false">IF(D674&gt;=hwind,SQRT((G674-vxw)^2+(H674-vyw)^2+I674^2),J674)</f>
        <v>105.937002325096</v>
      </c>
      <c r="L674" s="1" t="n">
        <f aca="false">J674/1.467</f>
        <v>72.213362184796</v>
      </c>
      <c r="M674" s="70" t="n">
        <f aca="false">cd0+cdspin*(spin/1000)*EXP(-A674/(tau*146.7/K674))</f>
        <v>0.354621694630384</v>
      </c>
      <c r="N674" s="71" t="n">
        <f aca="false">(romega/K674)*EXP(-A674/(tau*146.7/K674))</f>
        <v>0.220509453769262</v>
      </c>
      <c r="O674" s="71" t="n">
        <f aca="false">cl2_*N674/(cl0+cl1_*N674)</f>
        <v>0.225040697307873</v>
      </c>
      <c r="P674" s="71" t="n">
        <f aca="false">IF(D674&gt;=hwind,vxw,0)</f>
        <v>0</v>
      </c>
      <c r="Q674" s="71" t="n">
        <f aca="false">IF(D674&gt;=hwind,vyw,0)</f>
        <v>0</v>
      </c>
      <c r="R674" s="70" t="n">
        <f aca="false">-const*$M674*$K674*(G674-P674)</f>
        <v>-1.56141835564129</v>
      </c>
      <c r="S674" s="70" t="n">
        <f aca="false">-const*$M674*$K674*(H674-Q674)</f>
        <v>-11.5266295968034</v>
      </c>
      <c r="T674" s="70" t="n">
        <f aca="false">-const*$M674*$K674*I674</f>
        <v>17.9549497445973</v>
      </c>
      <c r="U674" s="72" t="n">
        <f aca="false">omega*EXP(-A674/tau)*30/PI()</f>
        <v>1842.87993914571</v>
      </c>
      <c r="V674" s="70" t="n">
        <f aca="false">const*($O674/omega)*K674*(wy*I674-wz*(H674-Q674))</f>
        <v>1.3704080777254</v>
      </c>
      <c r="W674" s="70" t="n">
        <f aca="false">const*($O674/omega)*K674*(wz*(G674-P674)-wx*I674)</f>
        <v>9.68601520278246</v>
      </c>
      <c r="X674" s="70" t="n">
        <f aca="false">const*($O674/omega)*K674*(wx*(H674-Q674)-wy*(G674-P674))</f>
        <v>6.3373549610184</v>
      </c>
      <c r="Y674" s="70" t="n">
        <f aca="false">R674+V674</f>
        <v>-0.191010277915893</v>
      </c>
      <c r="Z674" s="70" t="n">
        <f aca="false">S674+W674</f>
        <v>-1.84061439402094</v>
      </c>
      <c r="AA674" s="70" t="n">
        <f aca="false">T674+X674-32.174</f>
        <v>-7.88169529438433</v>
      </c>
      <c r="AB674" s="0" t="n">
        <f aca="false">IF(($D674-height)*($D675-height)&lt;0,1,0)</f>
        <v>0</v>
      </c>
    </row>
    <row r="675" customFormat="false" ht="12.75" hidden="false" customHeight="false" outlineLevel="0" collapsed="false">
      <c r="A675" s="0" t="n">
        <f aca="false">A674+dt</f>
        <v>6.42999999999991</v>
      </c>
      <c r="B675" s="70" t="n">
        <f aca="false">B674+G674*dt+0.5*Y674*dt*dt</f>
        <v>33.8962365100589</v>
      </c>
      <c r="C675" s="70" t="n">
        <f aca="false">C674+H674*dt+0.5*Z674*dt*dt</f>
        <v>454.841711147383</v>
      </c>
      <c r="D675" s="70" t="n">
        <f aca="false">D674+I674*dt+0.5*AA674*dt*dt</f>
        <v>-266.756528730298</v>
      </c>
      <c r="E675" s="1" t="n">
        <f aca="false">SQRT(B675^2+C675^2)</f>
        <v>456.102989519939</v>
      </c>
      <c r="F675" s="1" t="n">
        <f aca="false">ATAN2(C675,B675)*180/PI()</f>
        <v>4.26198362624727</v>
      </c>
      <c r="G675" s="69" t="n">
        <f aca="false">G674+Y674*dt</f>
        <v>7.72997355896826</v>
      </c>
      <c r="H675" s="69" t="n">
        <f aca="false">H674+Z674*dt</f>
        <v>57.0595439983422</v>
      </c>
      <c r="I675" s="69" t="n">
        <f aca="false">I674+AA674*dt</f>
        <v>-88.98873790794</v>
      </c>
      <c r="J675" s="1" t="n">
        <f aca="false">SQRT(G675^2+H675^2+I675^2)</f>
        <v>105.993110752393</v>
      </c>
      <c r="K675" s="1" t="n">
        <f aca="false">IF(D675&gt;=hwind,SQRT((G675-vxw)^2+(H675-vyw)^2+I675^2),J675)</f>
        <v>105.993110752393</v>
      </c>
      <c r="L675" s="1" t="n">
        <f aca="false">J675/1.467</f>
        <v>72.2516092381687</v>
      </c>
      <c r="M675" s="70" t="n">
        <f aca="false">cd0+cdspin*(spin/1000)*EXP(-A675/(tau*146.7/K675))</f>
        <v>0.354621642527663</v>
      </c>
      <c r="N675" s="71" t="n">
        <f aca="false">(romega/K675)*EXP(-A675/(tau*146.7/K675))</f>
        <v>0.220392511709578</v>
      </c>
      <c r="O675" s="71" t="n">
        <f aca="false">cl2_*N675/(cl0+cl1_*N675)</f>
        <v>0.224977281584212</v>
      </c>
      <c r="P675" s="71" t="n">
        <f aca="false">IF(D675&gt;=hwind,vxw,0)</f>
        <v>0</v>
      </c>
      <c r="Q675" s="71" t="n">
        <f aca="false">IF(D675&gt;=hwind,vyw,0)</f>
        <v>0</v>
      </c>
      <c r="R675" s="70" t="n">
        <f aca="false">-const*$M675*$K675*(G675-P675)</f>
        <v>-1.56185917432102</v>
      </c>
      <c r="S675" s="70" t="n">
        <f aca="false">-const*$M675*$K675*(H675-Q675)</f>
        <v>-11.529013857103</v>
      </c>
      <c r="T675" s="70" t="n">
        <f aca="false">-const*$M675*$K675*I675</f>
        <v>17.9803819059009</v>
      </c>
      <c r="U675" s="72" t="n">
        <f aca="false">omega*EXP(-A675/tau)*30/PI()</f>
        <v>1842.87809626669</v>
      </c>
      <c r="V675" s="70" t="n">
        <f aca="false">const*($O675/omega)*K675*(wy*I675-wz*(H675-Q675))</f>
        <v>1.36813588181742</v>
      </c>
      <c r="W675" s="70" t="n">
        <f aca="false">const*($O675/omega)*K675*(wz*(G675-P675)-wx*I675)</f>
        <v>9.6974890004516</v>
      </c>
      <c r="X675" s="70" t="n">
        <f aca="false">const*($O675/omega)*K675*(wx*(H675-Q675)-wy*(G675-P675))</f>
        <v>6.33686877399705</v>
      </c>
      <c r="Y675" s="70" t="n">
        <f aca="false">R675+V675</f>
        <v>-0.193723292503599</v>
      </c>
      <c r="Z675" s="70" t="n">
        <f aca="false">S675+W675</f>
        <v>-1.83152485665139</v>
      </c>
      <c r="AA675" s="70" t="n">
        <f aca="false">T675+X675-32.174</f>
        <v>-7.85674932010209</v>
      </c>
      <c r="AB675" s="0" t="n">
        <f aca="false">IF(($D675-height)*($D676-height)&lt;0,1,0)</f>
        <v>0</v>
      </c>
    </row>
    <row r="676" customFormat="false" ht="12.75" hidden="false" customHeight="false" outlineLevel="0" collapsed="false">
      <c r="A676" s="0" t="n">
        <f aca="false">A675+dt</f>
        <v>6.43999999999991</v>
      </c>
      <c r="B676" s="70" t="n">
        <f aca="false">B675+G675*dt+0.5*Y675*dt*dt</f>
        <v>33.9735265594839</v>
      </c>
      <c r="C676" s="70" t="n">
        <f aca="false">C675+H675*dt+0.5*Z675*dt*dt</f>
        <v>455.412215011124</v>
      </c>
      <c r="D676" s="70" t="n">
        <f aca="false">D675+I675*dt+0.5*AA675*dt*dt</f>
        <v>-267.646808946844</v>
      </c>
      <c r="E676" s="1" t="n">
        <f aca="false">SQRT(B676^2+C676^2)</f>
        <v>456.677661034811</v>
      </c>
      <c r="F676" s="1" t="n">
        <f aca="false">ATAN2(C676,B676)*180/PI()</f>
        <v>4.26633442195036</v>
      </c>
      <c r="G676" s="69" t="n">
        <f aca="false">G675+Y675*dt</f>
        <v>7.72803632604322</v>
      </c>
      <c r="H676" s="69" t="n">
        <f aca="false">H675+Z675*dt</f>
        <v>57.0412287497757</v>
      </c>
      <c r="I676" s="69" t="n">
        <f aca="false">I675+AA675*dt</f>
        <v>-89.067305401141</v>
      </c>
      <c r="J676" s="1" t="n">
        <f aca="false">SQRT(G676^2+H676^2+I676^2)</f>
        <v>106.049088700285</v>
      </c>
      <c r="K676" s="1" t="n">
        <f aca="false">IF(D676&gt;=hwind,SQRT((G676-vxw)^2+(H676-vyw)^2+I676^2),J676)</f>
        <v>106.049088700285</v>
      </c>
      <c r="L676" s="1" t="n">
        <f aca="false">J676/1.467</f>
        <v>72.2897673485245</v>
      </c>
      <c r="M676" s="70" t="n">
        <f aca="false">cd0+cdspin*(spin/1000)*EXP(-A676/(tau*146.7/K676))</f>
        <v>0.35462159041465</v>
      </c>
      <c r="N676" s="71" t="n">
        <f aca="false">(romega/K676)*EXP(-A676/(tau*146.7/K676))</f>
        <v>0.220275964371144</v>
      </c>
      <c r="O676" s="71" t="n">
        <f aca="false">cl2_*N676/(cl0+cl1_*N676)</f>
        <v>0.224914048524854</v>
      </c>
      <c r="P676" s="71" t="n">
        <f aca="false">IF(D676&gt;=hwind,vxw,0)</f>
        <v>0</v>
      </c>
      <c r="Q676" s="71" t="n">
        <f aca="false">IF(D676&gt;=hwind,vyw,0)</f>
        <v>0</v>
      </c>
      <c r="R676" s="70" t="n">
        <f aca="false">-const*$M676*$K676*(G676-P676)</f>
        <v>-1.56229217741883</v>
      </c>
      <c r="S676" s="70" t="n">
        <f aca="false">-const*$M676*$K676*(H676-Q676)</f>
        <v>-11.531398366467</v>
      </c>
      <c r="T676" s="70" t="n">
        <f aca="false">-const*$M676*$K676*I676</f>
        <v>18.0057583351476</v>
      </c>
      <c r="U676" s="72" t="n">
        <f aca="false">omega*EXP(-A676/tau)*30/PI()</f>
        <v>1842.87625338952</v>
      </c>
      <c r="V676" s="70" t="n">
        <f aca="false">const*($O676/omega)*K676*(wy*I676-wz*(H676-Q676))</f>
        <v>1.36587149223269</v>
      </c>
      <c r="W676" s="70" t="n">
        <f aca="false">const*($O676/omega)*K676*(wz*(G676-P676)-wx*I676)</f>
        <v>9.70893344682017</v>
      </c>
      <c r="X676" s="70" t="n">
        <f aca="false">const*($O676/omega)*K676*(wx*(H676-Q676)-wy*(G676-P676))</f>
        <v>6.33638792173305</v>
      </c>
      <c r="Y676" s="70" t="n">
        <f aca="false">R676+V676</f>
        <v>-0.196420685186136</v>
      </c>
      <c r="Z676" s="70" t="n">
        <f aca="false">S676+W676</f>
        <v>-1.82246491964685</v>
      </c>
      <c r="AA676" s="70" t="n">
        <f aca="false">T676+X676-32.174</f>
        <v>-7.83185374311931</v>
      </c>
      <c r="AB676" s="0" t="n">
        <f aca="false">IF(($D676-height)*($D677-height)&lt;0,1,0)</f>
        <v>0</v>
      </c>
    </row>
    <row r="677" customFormat="false" ht="12.75" hidden="false" customHeight="false" outlineLevel="0" collapsed="false">
      <c r="A677" s="0" t="n">
        <f aca="false">A676+dt</f>
        <v>6.44999999999991</v>
      </c>
      <c r="B677" s="70" t="n">
        <f aca="false">B676+G676*dt+0.5*Y676*dt*dt</f>
        <v>34.0507971017101</v>
      </c>
      <c r="C677" s="70" t="n">
        <f aca="false">C676+H676*dt+0.5*Z676*dt*dt</f>
        <v>455.982536175375</v>
      </c>
      <c r="D677" s="70" t="n">
        <f aca="false">D676+I676*dt+0.5*AA676*dt*dt</f>
        <v>-268.537873593542</v>
      </c>
      <c r="E677" s="1" t="n">
        <f aca="false">SQRT(B677^2+C677^2)</f>
        <v>457.252151531504</v>
      </c>
      <c r="F677" s="1" t="n">
        <f aca="false">ATAN2(C677,B677)*180/PI()</f>
        <v>4.27067354878499</v>
      </c>
      <c r="G677" s="69" t="n">
        <f aca="false">G676+Y676*dt</f>
        <v>7.72607211919136</v>
      </c>
      <c r="H677" s="69" t="n">
        <f aca="false">H676+Z676*dt</f>
        <v>57.0230041005792</v>
      </c>
      <c r="I677" s="69" t="n">
        <f aca="false">I676+AA676*dt</f>
        <v>-89.1456239385722</v>
      </c>
      <c r="J677" s="1" t="n">
        <f aca="false">SQRT(G677^2+H677^2+I677^2)</f>
        <v>106.104936051265</v>
      </c>
      <c r="K677" s="1" t="n">
        <f aca="false">IF(D677&gt;=hwind,SQRT((G677-vxw)^2+(H677-vyw)^2+I677^2),J677)</f>
        <v>106.104936051265</v>
      </c>
      <c r="L677" s="1" t="n">
        <f aca="false">J677/1.467</f>
        <v>72.3278364357632</v>
      </c>
      <c r="M677" s="70" t="n">
        <f aca="false">cd0+cdspin*(spin/1000)*EXP(-A677/(tau*146.7/K677))</f>
        <v>0.354621538291517</v>
      </c>
      <c r="N677" s="71" t="n">
        <f aca="false">(romega/K677)*EXP(-A677/(tau*146.7/K677))</f>
        <v>0.220159810943786</v>
      </c>
      <c r="O677" s="71" t="n">
        <f aca="false">cl2_*N677/(cl0+cl1_*N677)</f>
        <v>0.224850997985081</v>
      </c>
      <c r="P677" s="71" t="n">
        <f aca="false">IF(D677&gt;=hwind,vxw,0)</f>
        <v>0</v>
      </c>
      <c r="Q677" s="71" t="n">
        <f aca="false">IF(D677&gt;=hwind,vyw,0)</f>
        <v>0</v>
      </c>
      <c r="R677" s="70" t="n">
        <f aca="false">-const*$M677*$K677*(G677-P677)</f>
        <v>-1.56271738756636</v>
      </c>
      <c r="S677" s="70" t="n">
        <f aca="false">-const*$M677*$K677*(H677-Q677)</f>
        <v>-11.5337830950211</v>
      </c>
      <c r="T677" s="70" t="n">
        <f aca="false">-const*$M677*$K677*I677</f>
        <v>18.0310789758508</v>
      </c>
      <c r="U677" s="72" t="n">
        <f aca="false">omega*EXP(-A677/tau)*30/PI()</f>
        <v>1842.87441051418</v>
      </c>
      <c r="V677" s="70" t="n">
        <f aca="false">const*($O677/omega)*K677*(wy*I677-wz*(H677-Q677))</f>
        <v>1.36361489620814</v>
      </c>
      <c r="W677" s="70" t="n">
        <f aca="false">const*($O677/omega)*K677*(wz*(G677-P677)-wx*I677)</f>
        <v>9.72034855679078</v>
      </c>
      <c r="X677" s="70" t="n">
        <f aca="false">const*($O677/omega)*K677*(wx*(H677-Q677)-wy*(G677-P677))</f>
        <v>6.33591238346202</v>
      </c>
      <c r="Y677" s="70" t="n">
        <f aca="false">R677+V677</f>
        <v>-0.199102491358225</v>
      </c>
      <c r="Z677" s="70" t="n">
        <f aca="false">S677+W677</f>
        <v>-1.81343453823031</v>
      </c>
      <c r="AA677" s="70" t="n">
        <f aca="false">T677+X677-32.174</f>
        <v>-7.80700864068713</v>
      </c>
      <c r="AB677" s="0" t="n">
        <f aca="false">IF(($D677-height)*($D678-height)&lt;0,1,0)</f>
        <v>0</v>
      </c>
    </row>
    <row r="678" customFormat="false" ht="12.75" hidden="false" customHeight="false" outlineLevel="0" collapsed="false">
      <c r="A678" s="0" t="n">
        <f aca="false">A677+dt</f>
        <v>6.45999999999991</v>
      </c>
      <c r="B678" s="70" t="n">
        <f aca="false">B677+G677*dt+0.5*Y677*dt*dt</f>
        <v>34.1280478677774</v>
      </c>
      <c r="C678" s="70" t="n">
        <f aca="false">C677+H677*dt+0.5*Z677*dt*dt</f>
        <v>456.552675544654</v>
      </c>
      <c r="D678" s="70" t="n">
        <f aca="false">D677+I677*dt+0.5*AA677*dt*dt</f>
        <v>-269.42972018336</v>
      </c>
      <c r="E678" s="1" t="n">
        <f aca="false">SQRT(B678^2+C678^2)</f>
        <v>457.826461880752</v>
      </c>
      <c r="F678" s="1" t="n">
        <f aca="false">ATAN2(C678,B678)*180/PI()</f>
        <v>4.27500101384591</v>
      </c>
      <c r="G678" s="69" t="n">
        <f aca="false">G677+Y677*dt</f>
        <v>7.72408109427778</v>
      </c>
      <c r="H678" s="69" t="n">
        <f aca="false">H677+Z677*dt</f>
        <v>57.0048697551969</v>
      </c>
      <c r="I678" s="69" t="n">
        <f aca="false">I677+AA677*dt</f>
        <v>-89.2236940249791</v>
      </c>
      <c r="J678" s="1" t="n">
        <f aca="false">SQRT(G678^2+H678^2+I678^2)</f>
        <v>106.160652692139</v>
      </c>
      <c r="K678" s="1" t="n">
        <f aca="false">IF(D678&gt;=hwind,SQRT((G678-vxw)^2+(H678-vyw)^2+I678^2),J678)</f>
        <v>106.160652692139</v>
      </c>
      <c r="L678" s="1" t="n">
        <f aca="false">J678/1.467</f>
        <v>72.3658164227262</v>
      </c>
      <c r="M678" s="70" t="n">
        <f aca="false">cd0+cdspin*(spin/1000)*EXP(-A678/(tau*146.7/K678))</f>
        <v>0.354621486158436</v>
      </c>
      <c r="N678" s="71" t="n">
        <f aca="false">(romega/K678)*EXP(-A678/(tau*146.7/K678))</f>
        <v>0.220044050612482</v>
      </c>
      <c r="O678" s="71" t="n">
        <f aca="false">cl2_*N678/(cl0+cl1_*N678)</f>
        <v>0.224788129816046</v>
      </c>
      <c r="P678" s="71" t="n">
        <f aca="false">IF(D678&gt;=hwind,vxw,0)</f>
        <v>0</v>
      </c>
      <c r="Q678" s="71" t="n">
        <f aca="false">IF(D678&gt;=hwind,vyw,0)</f>
        <v>0</v>
      </c>
      <c r="R678" s="70" t="n">
        <f aca="false">-const*$M678*$K678*(G678-P678)</f>
        <v>-1.56313482749579</v>
      </c>
      <c r="S678" s="70" t="n">
        <f aca="false">-const*$M678*$K678*(H678-Q678)</f>
        <v>-11.5361680132052</v>
      </c>
      <c r="T678" s="70" t="n">
        <f aca="false">-const*$M678*$K678*I678</f>
        <v>18.0563437729306</v>
      </c>
      <c r="U678" s="72" t="n">
        <f aca="false">omega*EXP(-A678/tau)*30/PI()</f>
        <v>1842.87256764069</v>
      </c>
      <c r="V678" s="70" t="n">
        <f aca="false">const*($O678/omega)*K678*(wy*I678-wz*(H678-Q678))</f>
        <v>1.36136608093658</v>
      </c>
      <c r="W678" s="70" t="n">
        <f aca="false">const*($O678/omega)*K678*(wz*(G678-P678)-wx*I678)</f>
        <v>9.73173434571497</v>
      </c>
      <c r="X678" s="70" t="n">
        <f aca="false">const*($O678/omega)*K678*(wx*(H678-Q678)-wy*(G678-P678))</f>
        <v>6.33544213849248</v>
      </c>
      <c r="Y678" s="70" t="n">
        <f aca="false">R678+V678</f>
        <v>-0.201768746559218</v>
      </c>
      <c r="Z678" s="70" t="n">
        <f aca="false">S678+W678</f>
        <v>-1.80443366749018</v>
      </c>
      <c r="AA678" s="70" t="n">
        <f aca="false">T678+X678-32.174</f>
        <v>-7.78221408857697</v>
      </c>
      <c r="AB678" s="0" t="n">
        <f aca="false">IF(($D678-height)*($D679-height)&lt;0,1,0)</f>
        <v>0</v>
      </c>
    </row>
    <row r="679" customFormat="false" ht="12.75" hidden="false" customHeight="false" outlineLevel="0" collapsed="false">
      <c r="A679" s="0" t="n">
        <f aca="false">A678+dt</f>
        <v>6.46999999999991</v>
      </c>
      <c r="B679" s="70" t="n">
        <f aca="false">B678+G678*dt+0.5*Y678*dt*dt</f>
        <v>34.2052785902829</v>
      </c>
      <c r="C679" s="70" t="n">
        <f aca="false">C678+H678*dt+0.5*Z678*dt*dt</f>
        <v>457.122634020523</v>
      </c>
      <c r="D679" s="70" t="n">
        <f aca="false">D678+I678*dt+0.5*AA678*dt*dt</f>
        <v>-270.322346234314</v>
      </c>
      <c r="E679" s="1" t="n">
        <f aca="false">SQRT(B679^2+C679^2)</f>
        <v>458.400592950423</v>
      </c>
      <c r="F679" s="1" t="n">
        <f aca="false">ATAN2(C679,B679)*180/PI()</f>
        <v>4.27931682435325</v>
      </c>
      <c r="G679" s="69" t="n">
        <f aca="false">G678+Y678*dt</f>
        <v>7.72206340681218</v>
      </c>
      <c r="H679" s="69" t="n">
        <f aca="false">H678+Z678*dt</f>
        <v>56.986825418522</v>
      </c>
      <c r="I679" s="69" t="n">
        <f aca="false">I678+AA678*dt</f>
        <v>-89.3015161658649</v>
      </c>
      <c r="J679" s="1" t="n">
        <f aca="false">SQRT(G679^2+H679^2+I679^2)</f>
        <v>106.216238513996</v>
      </c>
      <c r="K679" s="1" t="n">
        <f aca="false">IF(D679&gt;=hwind,SQRT((G679-vxw)^2+(H679-vyw)^2+I679^2),J679)</f>
        <v>106.216238513996</v>
      </c>
      <c r="L679" s="1" t="n">
        <f aca="false">J679/1.467</f>
        <v>72.4037072351713</v>
      </c>
      <c r="M679" s="70" t="n">
        <f aca="false">cd0+cdspin*(spin/1000)*EXP(-A679/(tau*146.7/K679))</f>
        <v>0.354621434015574</v>
      </c>
      <c r="N679" s="71" t="n">
        <f aca="false">(romega/K679)*EXP(-A679/(tau*146.7/K679))</f>
        <v>0.219928682557468</v>
      </c>
      <c r="O679" s="71" t="n">
        <f aca="false">cl2_*N679/(cl0+cl1_*N679)</f>
        <v>0.224725443864821</v>
      </c>
      <c r="P679" s="71" t="n">
        <f aca="false">IF(D679&gt;=hwind,vxw,0)</f>
        <v>0</v>
      </c>
      <c r="Q679" s="71" t="n">
        <f aca="false">IF(D679&gt;=hwind,vyw,0)</f>
        <v>0</v>
      </c>
      <c r="R679" s="70" t="n">
        <f aca="false">-const*$M679*$K679*(G679-P679)</f>
        <v>-1.56354452003841</v>
      </c>
      <c r="S679" s="70" t="n">
        <f aca="false">-const*$M679*$K679*(H679-Q679)</f>
        <v>-11.5385530917699</v>
      </c>
      <c r="T679" s="70" t="n">
        <f aca="false">-const*$M679*$K679*I679</f>
        <v>18.0815526727072</v>
      </c>
      <c r="U679" s="72" t="n">
        <f aca="false">omega*EXP(-A679/tau)*30/PI()</f>
        <v>1842.87072476905</v>
      </c>
      <c r="V679" s="70" t="n">
        <f aca="false">const*($O679/omega)*K679*(wy*I679-wz*(H679-Q679))</f>
        <v>1.35912503356688</v>
      </c>
      <c r="W679" s="70" t="n">
        <f aca="false">const*($O679/omega)*K679*(wz*(G679-P679)-wx*I679)</f>
        <v>9.74309082938994</v>
      </c>
      <c r="X679" s="70" t="n">
        <f aca="false">const*($O679/omega)*K679*(wx*(H679-Q679)-wy*(G679-P679))</f>
        <v>6.33497716620496</v>
      </c>
      <c r="Y679" s="70" t="n">
        <f aca="false">R679+V679</f>
        <v>-0.204419486471532</v>
      </c>
      <c r="Z679" s="70" t="n">
        <f aca="false">S679+W679</f>
        <v>-1.79546226237994</v>
      </c>
      <c r="AA679" s="70" t="n">
        <f aca="false">T679+X679-32.174</f>
        <v>-7.7574701610878</v>
      </c>
      <c r="AB679" s="0" t="n">
        <f aca="false">IF(($D679-height)*($D680-height)&lt;0,1,0)</f>
        <v>0</v>
      </c>
    </row>
    <row r="680" customFormat="false" ht="12.75" hidden="false" customHeight="false" outlineLevel="0" collapsed="false">
      <c r="A680" s="0" t="n">
        <f aca="false">A679+dt</f>
        <v>6.47999999999991</v>
      </c>
      <c r="B680" s="70" t="n">
        <f aca="false">B679+G679*dt+0.5*Y679*dt*dt</f>
        <v>34.2824890033767</v>
      </c>
      <c r="C680" s="70" t="n">
        <f aca="false">C679+H679*dt+0.5*Z679*dt*dt</f>
        <v>457.692412501595</v>
      </c>
      <c r="D680" s="70" t="n">
        <f aca="false">D679+I679*dt+0.5*AA679*dt*dt</f>
        <v>-271.215749269481</v>
      </c>
      <c r="E680" s="1" t="n">
        <f aca="false">SQRT(B680^2+C680^2)</f>
        <v>458.974545605523</v>
      </c>
      <c r="F680" s="1" t="n">
        <f aca="false">ATAN2(C680,B680)*180/PI()</f>
        <v>4.28362098765157</v>
      </c>
      <c r="G680" s="69" t="n">
        <f aca="false">G679+Y679*dt</f>
        <v>7.72001921194747</v>
      </c>
      <c r="H680" s="69" t="n">
        <f aca="false">H679+Z679*dt</f>
        <v>56.9688707958982</v>
      </c>
      <c r="I680" s="69" t="n">
        <f aca="false">I679+AA679*dt</f>
        <v>-89.3790908674757</v>
      </c>
      <c r="J680" s="1" t="n">
        <f aca="false">SQRT(G680^2+H680^2+I680^2)</f>
        <v>106.271693412164</v>
      </c>
      <c r="K680" s="1" t="n">
        <f aca="false">IF(D680&gt;=hwind,SQRT((G680-vxw)^2+(H680-vyw)^2+I680^2),J680)</f>
        <v>106.271693412164</v>
      </c>
      <c r="L680" s="1" t="n">
        <f aca="false">J680/1.467</f>
        <v>72.4415088017481</v>
      </c>
      <c r="M680" s="70" t="n">
        <f aca="false">cd0+cdspin*(spin/1000)*EXP(-A680/(tau*146.7/K680))</f>
        <v>0.354621381863102</v>
      </c>
      <c r="N680" s="71" t="n">
        <f aca="false">(romega/K680)*EXP(-A680/(tau*146.7/K680))</f>
        <v>0.219813705954342</v>
      </c>
      <c r="O680" s="71" t="n">
        <f aca="false">cl2_*N680/(cl0+cl1_*N680)</f>
        <v>0.224662939974459</v>
      </c>
      <c r="P680" s="71" t="n">
        <f aca="false">IF(D680&gt;=hwind,vxw,0)</f>
        <v>0</v>
      </c>
      <c r="Q680" s="71" t="n">
        <f aca="false">IF(D680&gt;=hwind,vyw,0)</f>
        <v>0</v>
      </c>
      <c r="R680" s="70" t="n">
        <f aca="false">-const*$M680*$K680*(G680-P680)</f>
        <v>-1.56394648812317</v>
      </c>
      <c r="S680" s="70" t="n">
        <f aca="false">-const*$M680*$K680*(H680-Q680)</f>
        <v>-11.540938301773</v>
      </c>
      <c r="T680" s="70" t="n">
        <f aca="false">-const*$M680*$K680*I680</f>
        <v>18.1067056228955</v>
      </c>
      <c r="U680" s="72" t="n">
        <f aca="false">omega*EXP(-A680/tau)*30/PI()</f>
        <v>1842.86888189924</v>
      </c>
      <c r="V680" s="70" t="n">
        <f aca="false">const*($O680/omega)*K680*(wy*I680-wz*(H680-Q680))</f>
        <v>1.3568917412041</v>
      </c>
      <c r="W680" s="70" t="n">
        <f aca="false">const*($O680/omega)*K680*(wz*(G680-P680)-wx*I680)</f>
        <v>9.75441802405521</v>
      </c>
      <c r="X680" s="70" t="n">
        <f aca="false">const*($O680/omega)*K680*(wx*(H680-Q680)-wy*(G680-P680))</f>
        <v>6.33451744605109</v>
      </c>
      <c r="Y680" s="70" t="n">
        <f aca="false">R680+V680</f>
        <v>-0.20705474691907</v>
      </c>
      <c r="Z680" s="70" t="n">
        <f aca="false">S680+W680</f>
        <v>-1.78652027771778</v>
      </c>
      <c r="AA680" s="70" t="n">
        <f aca="false">T680+X680-32.174</f>
        <v>-7.73277693105338</v>
      </c>
      <c r="AB680" s="0" t="n">
        <f aca="false">IF(($D680-height)*($D681-height)&lt;0,1,0)</f>
        <v>0</v>
      </c>
    </row>
    <row r="681" customFormat="false" ht="12.75" hidden="false" customHeight="false" outlineLevel="0" collapsed="false">
      <c r="A681" s="0" t="n">
        <f aca="false">A680+dt</f>
        <v>6.48999999999991</v>
      </c>
      <c r="B681" s="70" t="n">
        <f aca="false">B680+G680*dt+0.5*Y680*dt*dt</f>
        <v>34.3596788427588</v>
      </c>
      <c r="C681" s="70" t="n">
        <f aca="false">C680+H680*dt+0.5*Z680*dt*dt</f>
        <v>458.26201188354</v>
      </c>
      <c r="D681" s="70" t="n">
        <f aca="false">D680+I680*dt+0.5*AA680*dt*dt</f>
        <v>-272.109926817002</v>
      </c>
      <c r="E681" s="1" t="n">
        <f aca="false">SQRT(B681^2+C681^2)</f>
        <v>459.548320708201</v>
      </c>
      <c r="F681" s="1" t="n">
        <f aca="false">ATAN2(C681,B681)*180/PI()</f>
        <v>4.28791351120902</v>
      </c>
      <c r="G681" s="69" t="n">
        <f aca="false">G680+Y680*dt</f>
        <v>7.71794866447828</v>
      </c>
      <c r="H681" s="69" t="n">
        <f aca="false">H680+Z680*dt</f>
        <v>56.9510055931211</v>
      </c>
      <c r="I681" s="69" t="n">
        <f aca="false">I680+AA680*dt</f>
        <v>-89.4564186367863</v>
      </c>
      <c r="J681" s="1" t="n">
        <f aca="false">SQRT(G681^2+H681^2+I681^2)</f>
        <v>106.327017286178</v>
      </c>
      <c r="K681" s="1" t="n">
        <f aca="false">IF(D681&gt;=hwind,SQRT((G681-vxw)^2+(H681-vyw)^2+I681^2),J681)</f>
        <v>106.327017286178</v>
      </c>
      <c r="L681" s="1" t="n">
        <f aca="false">J681/1.467</f>
        <v>72.4792210539727</v>
      </c>
      <c r="M681" s="70" t="n">
        <f aca="false">cd0+cdspin*(spin/1000)*EXP(-A681/(tau*146.7/K681))</f>
        <v>0.354621329701188</v>
      </c>
      <c r="N681" s="71" t="n">
        <f aca="false">(romega/K681)*EXP(-A681/(tau*146.7/K681))</f>
        <v>0.21969911997417</v>
      </c>
      <c r="O681" s="71" t="n">
        <f aca="false">cl2_*N681/(cl0+cl1_*N681)</f>
        <v>0.224600617984041</v>
      </c>
      <c r="P681" s="71" t="n">
        <f aca="false">IF(D681&gt;=hwind,vxw,0)</f>
        <v>0</v>
      </c>
      <c r="Q681" s="71" t="n">
        <f aca="false">IF(D681&gt;=hwind,vyw,0)</f>
        <v>0</v>
      </c>
      <c r="R681" s="70" t="n">
        <f aca="false">-const*$M681*$K681*(G681-P681)</f>
        <v>-1.56434075477528</v>
      </c>
      <c r="S681" s="70" t="n">
        <f aca="false">-const*$M681*$K681*(H681-Q681)</f>
        <v>-11.5433236145756</v>
      </c>
      <c r="T681" s="70" t="n">
        <f aca="false">-const*$M681*$K681*I681</f>
        <v>18.1318025725977</v>
      </c>
      <c r="U681" s="72" t="n">
        <f aca="false">omega*EXP(-A681/tau)*30/PI()</f>
        <v>1842.86703903128</v>
      </c>
      <c r="V681" s="70" t="n">
        <f aca="false">const*($O681/omega)*K681*(wy*I681-wz*(H681-Q681))</f>
        <v>1.35466619090964</v>
      </c>
      <c r="W681" s="70" t="n">
        <f aca="false">const*($O681/omega)*K681*(wz*(G681-P681)-wx*I681)</f>
        <v>9.76571594638933</v>
      </c>
      <c r="X681" s="70" t="n">
        <f aca="false">const*($O681/omega)*K681*(wx*(H681-Q681)-wy*(G681-P681))</f>
        <v>6.3340629575527</v>
      </c>
      <c r="Y681" s="70" t="n">
        <f aca="false">R681+V681</f>
        <v>-0.209674563865643</v>
      </c>
      <c r="Z681" s="70" t="n">
        <f aca="false">S681+W681</f>
        <v>-1.77760766818628</v>
      </c>
      <c r="AA681" s="70" t="n">
        <f aca="false">T681+X681-32.174</f>
        <v>-7.70813446984963</v>
      </c>
      <c r="AB681" s="0" t="n">
        <f aca="false">IF(($D681-height)*($D682-height)&lt;0,1,0)</f>
        <v>0</v>
      </c>
    </row>
    <row r="682" customFormat="false" ht="12.75" hidden="false" customHeight="false" outlineLevel="0" collapsed="false">
      <c r="A682" s="0" t="n">
        <f aca="false">A681+dt</f>
        <v>6.49999999999991</v>
      </c>
      <c r="B682" s="70" t="n">
        <f aca="false">B681+G681*dt+0.5*Y681*dt*dt</f>
        <v>34.4368478456754</v>
      </c>
      <c r="C682" s="70" t="n">
        <f aca="false">C681+H681*dt+0.5*Z681*dt*dt</f>
        <v>458.831433059088</v>
      </c>
      <c r="D682" s="70" t="n">
        <f aca="false">D681+I681*dt+0.5*AA681*dt*dt</f>
        <v>-273.004876410094</v>
      </c>
      <c r="E682" s="1" t="n">
        <f aca="false">SQRT(B682^2+C682^2)</f>
        <v>460.121919117751</v>
      </c>
      <c r="F682" s="1" t="n">
        <f aca="false">ATAN2(C682,B682)*180/PI()</f>
        <v>4.29219440261644</v>
      </c>
      <c r="G682" s="69" t="n">
        <f aca="false">G681+Y681*dt</f>
        <v>7.71585191883962</v>
      </c>
      <c r="H682" s="69" t="n">
        <f aca="false">H681+Z681*dt</f>
        <v>56.9332295164392</v>
      </c>
      <c r="I682" s="69" t="n">
        <f aca="false">I681+AA681*dt</f>
        <v>-89.5334999814848</v>
      </c>
      <c r="J682" s="1" t="n">
        <f aca="false">SQRT(G682^2+H682^2+I682^2)</f>
        <v>106.382210039741</v>
      </c>
      <c r="K682" s="1" t="n">
        <f aca="false">IF(D682&gt;=hwind,SQRT((G682-vxw)^2+(H682-vyw)^2+I682^2),J682)</f>
        <v>106.382210039741</v>
      </c>
      <c r="L682" s="1" t="n">
        <f aca="false">J682/1.467</f>
        <v>72.5168439262037</v>
      </c>
      <c r="M682" s="70" t="n">
        <f aca="false">cd0+cdspin*(spin/1000)*EXP(-A682/(tau*146.7/K682))</f>
        <v>0.354621277529998</v>
      </c>
      <c r="N682" s="71" t="n">
        <f aca="false">(romega/K682)*EXP(-A682/(tau*146.7/K682))</f>
        <v>0.219584923783587</v>
      </c>
      <c r="O682" s="71" t="n">
        <f aca="false">cl2_*N682/(cl0+cl1_*N682)</f>
        <v>0.224538477728731</v>
      </c>
      <c r="P682" s="71" t="n">
        <f aca="false">IF(D682&gt;=hwind,vxw,0)</f>
        <v>0</v>
      </c>
      <c r="Q682" s="71" t="n">
        <f aca="false">IF(D682&gt;=hwind,vyw,0)</f>
        <v>0</v>
      </c>
      <c r="R682" s="70" t="n">
        <f aca="false">-const*$M682*$K682*(G682-P682)</f>
        <v>-1.56472734311477</v>
      </c>
      <c r="S682" s="70" t="n">
        <f aca="false">-const*$M682*$K682*(H682-Q682)</f>
        <v>-11.5457090018387</v>
      </c>
      <c r="T682" s="70" t="n">
        <f aca="false">-const*$M682*$K682*I682</f>
        <v>18.1568434722972</v>
      </c>
      <c r="U682" s="72" t="n">
        <f aca="false">omega*EXP(-A682/tau)*30/PI()</f>
        <v>1842.86519616517</v>
      </c>
      <c r="V682" s="70" t="n">
        <f aca="false">const*($O682/omega)*K682*(wy*I682-wz*(H682-Q682))</f>
        <v>1.35244836970138</v>
      </c>
      <c r="W682" s="70" t="n">
        <f aca="false">const*($O682/omega)*K682*(wz*(G682-P682)-wx*I682)</f>
        <v>9.77698461350658</v>
      </c>
      <c r="X682" s="70" t="n">
        <f aca="false">const*($O682/omega)*K682*(wx*(H682-Q682)-wy*(G682-P682))</f>
        <v>6.33361368030095</v>
      </c>
      <c r="Y682" s="70" t="n">
        <f aca="false">R682+V682</f>
        <v>-0.212278973413395</v>
      </c>
      <c r="Z682" s="70" t="n">
        <f aca="false">S682+W682</f>
        <v>-1.76872438833217</v>
      </c>
      <c r="AA682" s="70" t="n">
        <f aca="false">T682+X682-32.174</f>
        <v>-7.68354284740185</v>
      </c>
      <c r="AB682" s="0" t="n">
        <f aca="false">IF(($D682-height)*($D683-height)&lt;0,1,0)</f>
        <v>0</v>
      </c>
    </row>
    <row r="683" customFormat="false" ht="12.75" hidden="false" customHeight="false" outlineLevel="0" collapsed="false">
      <c r="A683" s="0" t="n">
        <f aca="false">A682+dt</f>
        <v>6.50999999999991</v>
      </c>
      <c r="B683" s="70" t="n">
        <f aca="false">B682+G682*dt+0.5*Y682*dt*dt</f>
        <v>34.5139957509151</v>
      </c>
      <c r="C683" s="70" t="n">
        <f aca="false">C682+H682*dt+0.5*Z682*dt*dt</f>
        <v>459.400676918033</v>
      </c>
      <c r="D683" s="70" t="n">
        <f aca="false">D682+I682*dt+0.5*AA682*dt*dt</f>
        <v>-273.900595587051</v>
      </c>
      <c r="E683" s="1" t="n">
        <f aca="false">SQRT(B683^2+C683^2)</f>
        <v>460.695341690624</v>
      </c>
      <c r="F683" s="1" t="n">
        <f aca="false">ATAN2(C683,B683)*180/PI()</f>
        <v>4.29646366958648</v>
      </c>
      <c r="G683" s="69" t="n">
        <f aca="false">G682+Y682*dt</f>
        <v>7.71372912910549</v>
      </c>
      <c r="H683" s="69" t="n">
        <f aca="false">H682+Z682*dt</f>
        <v>56.9155422725559</v>
      </c>
      <c r="I683" s="69" t="n">
        <f aca="false">I682+AA682*dt</f>
        <v>-89.6103354099588</v>
      </c>
      <c r="J683" s="1" t="n">
        <f aca="false">SQRT(G683^2+H683^2+I683^2)</f>
        <v>106.43727158069</v>
      </c>
      <c r="K683" s="1" t="n">
        <f aca="false">IF(D683&gt;=hwind,SQRT((G683-vxw)^2+(H683-vyw)^2+I683^2),J683)</f>
        <v>106.43727158069</v>
      </c>
      <c r="L683" s="1" t="n">
        <f aca="false">J683/1.467</f>
        <v>72.5543773556171</v>
      </c>
      <c r="M683" s="70" t="n">
        <f aca="false">cd0+cdspin*(spin/1000)*EXP(-A683/(tau*146.7/K683))</f>
        <v>0.354621225349699</v>
      </c>
      <c r="N683" s="71" t="n">
        <f aca="false">(romega/K683)*EXP(-A683/(tau*146.7/K683))</f>
        <v>0.219471116544901</v>
      </c>
      <c r="O683" s="71" t="n">
        <f aca="false">cl2_*N683/(cl0+cl1_*N683)</f>
        <v>0.224476519039826</v>
      </c>
      <c r="P683" s="71" t="n">
        <f aca="false">IF(D683&gt;=hwind,vxw,0)</f>
        <v>0</v>
      </c>
      <c r="Q683" s="71" t="n">
        <f aca="false">IF(D683&gt;=hwind,vyw,0)</f>
        <v>0</v>
      </c>
      <c r="R683" s="70" t="n">
        <f aca="false">-const*$M683*$K683*(G683-P683)</f>
        <v>-1.56510627635507</v>
      </c>
      <c r="S683" s="70" t="n">
        <f aca="false">-const*$M683*$K683*(H683-Q683)</f>
        <v>-11.5480944355197</v>
      </c>
      <c r="T683" s="70" t="n">
        <f aca="false">-const*$M683*$K683*I683</f>
        <v>18.1818282738525</v>
      </c>
      <c r="U683" s="72" t="n">
        <f aca="false">omega*EXP(-A683/tau)*30/PI()</f>
        <v>1842.86335330089</v>
      </c>
      <c r="V683" s="70" t="n">
        <f aca="false">const*($O683/omega)*K683*(wy*I683-wz*(H683-Q683))</f>
        <v>1.35023826455386</v>
      </c>
      <c r="W683" s="70" t="n">
        <f aca="false">const*($O683/omega)*K683*(wz*(G683-P683)-wx*I683)</f>
        <v>9.78822404295369</v>
      </c>
      <c r="X683" s="70" t="n">
        <f aca="false">const*($O683/omega)*K683*(wx*(H683-Q683)-wy*(G683-P683))</f>
        <v>6.33316959395545</v>
      </c>
      <c r="Y683" s="70" t="n">
        <f aca="false">R683+V683</f>
        <v>-0.21486801180121</v>
      </c>
      <c r="Z683" s="70" t="n">
        <f aca="false">S683+W683</f>
        <v>-1.75987039256604</v>
      </c>
      <c r="AA683" s="70" t="n">
        <f aca="false">T683+X683-32.174</f>
        <v>-7.65900213219209</v>
      </c>
      <c r="AB683" s="0" t="n">
        <f aca="false">IF(($D683-height)*($D684-height)&lt;0,1,0)</f>
        <v>0</v>
      </c>
    </row>
    <row r="684" customFormat="false" ht="12.75" hidden="false" customHeight="false" outlineLevel="0" collapsed="false">
      <c r="A684" s="0" t="n">
        <f aca="false">A683+dt</f>
        <v>6.51999999999991</v>
      </c>
      <c r="B684" s="70" t="n">
        <f aca="false">B683+G683*dt+0.5*Y683*dt*dt</f>
        <v>34.5911222988056</v>
      </c>
      <c r="C684" s="70" t="n">
        <f aca="false">C683+H683*dt+0.5*Z683*dt*dt</f>
        <v>459.969744347239</v>
      </c>
      <c r="D684" s="70" t="n">
        <f aca="false">D683+I683*dt+0.5*AA683*dt*dt</f>
        <v>-274.797081891257</v>
      </c>
      <c r="E684" s="1" t="n">
        <f aca="false">SQRT(B684^2+C684^2)</f>
        <v>461.268589280427</v>
      </c>
      <c r="F684" s="1" t="n">
        <f aca="false">ATAN2(C684,B684)*180/PI()</f>
        <v>4.30072131995277</v>
      </c>
      <c r="G684" s="69" t="n">
        <f aca="false">G683+Y683*dt</f>
        <v>7.71158044898748</v>
      </c>
      <c r="H684" s="69" t="n">
        <f aca="false">H683+Z683*dt</f>
        <v>56.8979435686302</v>
      </c>
      <c r="I684" s="69" t="n">
        <f aca="false">I683+AA683*dt</f>
        <v>-89.6869254312807</v>
      </c>
      <c r="J684" s="1" t="n">
        <f aca="false">SQRT(G684^2+H684^2+I684^2)</f>
        <v>106.492201820961</v>
      </c>
      <c r="K684" s="1" t="n">
        <f aca="false">IF(D684&gt;=hwind,SQRT((G684-vxw)^2+(H684-vyw)^2+I684^2),J684)</f>
        <v>106.492201820961</v>
      </c>
      <c r="L684" s="1" t="n">
        <f aca="false">J684/1.467</f>
        <v>72.5918212821822</v>
      </c>
      <c r="M684" s="70" t="n">
        <f aca="false">cd0+cdspin*(spin/1000)*EXP(-A684/(tau*146.7/K684))</f>
        <v>0.354621173160457</v>
      </c>
      <c r="N684" s="71" t="n">
        <f aca="false">(romega/K684)*EXP(-A684/(tau*146.7/K684))</f>
        <v>0.219357697416188</v>
      </c>
      <c r="O684" s="71" t="n">
        <f aca="false">cl2_*N684/(cl0+cl1_*N684)</f>
        <v>0.224414741744812</v>
      </c>
      <c r="P684" s="71" t="n">
        <f aca="false">IF(D684&gt;=hwind,vxw,0)</f>
        <v>0</v>
      </c>
      <c r="Q684" s="71" t="n">
        <f aca="false">IF(D684&gt;=hwind,vyw,0)</f>
        <v>0</v>
      </c>
      <c r="R684" s="70" t="n">
        <f aca="false">-const*$M684*$K684*(G684-P684)</f>
        <v>-1.5654775778016</v>
      </c>
      <c r="S684" s="70" t="n">
        <f aca="false">-const*$M684*$K684*(H684-Q684)</f>
        <v>-11.5504798878687</v>
      </c>
      <c r="T684" s="70" t="n">
        <f aca="false">-const*$M684*$K684*I684</f>
        <v>18.2067569304901</v>
      </c>
      <c r="U684" s="72" t="n">
        <f aca="false">omega*EXP(-A684/tau)*30/PI()</f>
        <v>1842.86151043846</v>
      </c>
      <c r="V684" s="70" t="n">
        <f aca="false">const*($O684/omega)*K684*(wy*I684-wz*(H684-Q684))</f>
        <v>1.34803586239847</v>
      </c>
      <c r="W684" s="70" t="n">
        <f aca="false">const*($O684/omega)*K684*(wz*(G684-P684)-wx*I684)</f>
        <v>9.79943425270655</v>
      </c>
      <c r="X684" s="70" t="n">
        <f aca="false">const*($O684/omega)*K684*(wx*(H684-Q684)-wy*(G684-P684))</f>
        <v>6.33273067824347</v>
      </c>
      <c r="Y684" s="70" t="n">
        <f aca="false">R684+V684</f>
        <v>-0.217441715403131</v>
      </c>
      <c r="Z684" s="70" t="n">
        <f aca="false">S684+W684</f>
        <v>-1.75104563516218</v>
      </c>
      <c r="AA684" s="70" t="n">
        <f aca="false">T684+X684-32.174</f>
        <v>-7.63451239126647</v>
      </c>
      <c r="AB684" s="0" t="n">
        <f aca="false">IF(($D684-height)*($D685-height)&lt;0,1,0)</f>
        <v>0</v>
      </c>
    </row>
    <row r="685" customFormat="false" ht="12.75" hidden="false" customHeight="false" outlineLevel="0" collapsed="false">
      <c r="A685" s="0" t="n">
        <f aca="false">A684+dt</f>
        <v>6.52999999999991</v>
      </c>
      <c r="B685" s="70" t="n">
        <f aca="false">B684+G684*dt+0.5*Y684*dt*dt</f>
        <v>34.6682272312097</v>
      </c>
      <c r="C685" s="70" t="n">
        <f aca="false">C684+H684*dt+0.5*Z684*dt*dt</f>
        <v>460.538636230643</v>
      </c>
      <c r="D685" s="70" t="n">
        <f aca="false">D684+I684*dt+0.5*AA684*dt*dt</f>
        <v>-275.69433287119</v>
      </c>
      <c r="E685" s="1" t="n">
        <f aca="false">SQRT(B685^2+C685^2)</f>
        <v>461.84166273793</v>
      </c>
      <c r="F685" s="1" t="n">
        <f aca="false">ATAN2(C685,B685)*180/PI()</f>
        <v>4.30496736166899</v>
      </c>
      <c r="G685" s="69" t="n">
        <f aca="false">G684+Y684*dt</f>
        <v>7.70940603183345</v>
      </c>
      <c r="H685" s="69" t="n">
        <f aca="false">H684+Z684*dt</f>
        <v>56.8804331122786</v>
      </c>
      <c r="I685" s="69" t="n">
        <f aca="false">I684+AA684*dt</f>
        <v>-89.7632705551933</v>
      </c>
      <c r="J685" s="1" t="n">
        <f aca="false">SQRT(G685^2+H685^2+I685^2)</f>
        <v>106.547000676551</v>
      </c>
      <c r="K685" s="1" t="n">
        <f aca="false">IF(D685&gt;=hwind,SQRT((G685-vxw)^2+(H685-vyw)^2+I685^2),J685)</f>
        <v>106.547000676551</v>
      </c>
      <c r="L685" s="1" t="n">
        <f aca="false">J685/1.467</f>
        <v>72.6291756486372</v>
      </c>
      <c r="M685" s="70" t="n">
        <f aca="false">cd0+cdspin*(spin/1000)*EXP(-A685/(tau*146.7/K685))</f>
        <v>0.354621120962436</v>
      </c>
      <c r="N685" s="71" t="n">
        <f aca="false">(romega/K685)*EXP(-A685/(tau*146.7/K685))</f>
        <v>0.219244665551399</v>
      </c>
      <c r="O685" s="71" t="n">
        <f aca="false">cl2_*N685/(cl0+cl1_*N685)</f>
        <v>0.224353145667409</v>
      </c>
      <c r="P685" s="71" t="n">
        <f aca="false">IF(D685&gt;=hwind,vxw,0)</f>
        <v>0</v>
      </c>
      <c r="Q685" s="71" t="n">
        <f aca="false">IF(D685&gt;=hwind,vyw,0)</f>
        <v>0</v>
      </c>
      <c r="R685" s="70" t="n">
        <f aca="false">-const*$M685*$K685*(G685-P685)</f>
        <v>-1.56584127085037</v>
      </c>
      <c r="S685" s="70" t="n">
        <f aca="false">-const*$M685*$K685*(H685-Q685)</f>
        <v>-11.5528653314253</v>
      </c>
      <c r="T685" s="70" t="n">
        <f aca="false">-const*$M685*$K685*I685</f>
        <v>18.2316293967985</v>
      </c>
      <c r="U685" s="72" t="n">
        <f aca="false">omega*EXP(-A685/tau)*30/PI()</f>
        <v>1842.85966757787</v>
      </c>
      <c r="V685" s="70" t="n">
        <f aca="false">const*($O685/omega)*K685*(wy*I685-wz*(H685-Q685))</f>
        <v>1.3458411501236</v>
      </c>
      <c r="W685" s="70" t="n">
        <f aca="false">const*($O685/omega)*K685*(wz*(G685-P685)-wx*I685)</f>
        <v>9.81061526116693</v>
      </c>
      <c r="X685" s="70" t="n">
        <f aca="false">const*($O685/omega)*K685*(wx*(H685-Q685)-wy*(G685-P685))</f>
        <v>6.33229691295904</v>
      </c>
      <c r="Y685" s="70" t="n">
        <f aca="false">R685+V685</f>
        <v>-0.220000120726771</v>
      </c>
      <c r="Z685" s="70" t="n">
        <f aca="false">S685+W685</f>
        <v>-1.74225007025842</v>
      </c>
      <c r="AA685" s="70" t="n">
        <f aca="false">T685+X685-32.174</f>
        <v>-7.61007369024251</v>
      </c>
      <c r="AB685" s="0" t="n">
        <f aca="false">IF(($D685-height)*($D686-height)&lt;0,1,0)</f>
        <v>0</v>
      </c>
    </row>
    <row r="686" customFormat="false" ht="12.75" hidden="false" customHeight="false" outlineLevel="0" collapsed="false">
      <c r="A686" s="0" t="n">
        <f aca="false">A685+dt</f>
        <v>6.53999999999991</v>
      </c>
      <c r="B686" s="70" t="n">
        <f aca="false">B685+G685*dt+0.5*Y685*dt*dt</f>
        <v>34.745310291522</v>
      </c>
      <c r="C686" s="70" t="n">
        <f aca="false">C685+H685*dt+0.5*Z685*dt*dt</f>
        <v>461.107353449262</v>
      </c>
      <c r="D686" s="70" t="n">
        <f aca="false">D685+I685*dt+0.5*AA685*dt*dt</f>
        <v>-276.592346080426</v>
      </c>
      <c r="E686" s="1" t="n">
        <f aca="false">SQRT(B686^2+C686^2)</f>
        <v>462.414562911071</v>
      </c>
      <c r="F686" s="1" t="n">
        <f aca="false">ATAN2(C686,B686)*180/PI()</f>
        <v>4.30920180280807</v>
      </c>
      <c r="G686" s="69" t="n">
        <f aca="false">G685+Y685*dt</f>
        <v>7.70720603062618</v>
      </c>
      <c r="H686" s="69" t="n">
        <f aca="false">H685+Z685*dt</f>
        <v>56.863010611576</v>
      </c>
      <c r="I686" s="69" t="n">
        <f aca="false">I685+AA685*dt</f>
        <v>-89.8393712920958</v>
      </c>
      <c r="J686" s="1" t="n">
        <f aca="false">SQRT(G686^2+H686^2+I686^2)</f>
        <v>106.601668067483</v>
      </c>
      <c r="K686" s="1" t="n">
        <f aca="false">IF(D686&gt;=hwind,SQRT((G686-vxw)^2+(H686-vyw)^2+I686^2),J686)</f>
        <v>106.601668067483</v>
      </c>
      <c r="L686" s="1" t="n">
        <f aca="false">J686/1.467</f>
        <v>72.6664404004654</v>
      </c>
      <c r="M686" s="70" t="n">
        <f aca="false">cd0+cdspin*(spin/1000)*EXP(-A686/(tau*146.7/K686))</f>
        <v>0.3546210687558</v>
      </c>
      <c r="N686" s="71" t="n">
        <f aca="false">(romega/K686)*EXP(-A686/(tau*146.7/K686))</f>
        <v>0.219132020100447</v>
      </c>
      <c r="O686" s="71" t="n">
        <f aca="false">cl2_*N686/(cl0+cl1_*N686)</f>
        <v>0.224291730627629</v>
      </c>
      <c r="P686" s="71" t="n">
        <f aca="false">IF(D686&gt;=hwind,vxw,0)</f>
        <v>0</v>
      </c>
      <c r="Q686" s="71" t="n">
        <f aca="false">IF(D686&gt;=hwind,vyw,0)</f>
        <v>0</v>
      </c>
      <c r="R686" s="70" t="n">
        <f aca="false">-const*$M686*$K686*(G686-P686)</f>
        <v>-1.56619737898655</v>
      </c>
      <c r="S686" s="70" t="n">
        <f aca="false">-const*$M686*$K686*(H686-Q686)</f>
        <v>-11.5552507390151</v>
      </c>
      <c r="T686" s="70" t="n">
        <f aca="false">-const*$M686*$K686*I686</f>
        <v>18.2564456287214</v>
      </c>
      <c r="U686" s="72" t="n">
        <f aca="false">omega*EXP(-A686/tau)*30/PI()</f>
        <v>1842.85782471913</v>
      </c>
      <c r="V686" s="70" t="n">
        <f aca="false">const*($O686/omega)*K686*(wy*I686-wz*(H686-Q686))</f>
        <v>1.34365411457484</v>
      </c>
      <c r="W686" s="70" t="n">
        <f aca="false">const*($O686/omega)*K686*(wz*(G686-P686)-wx*I686)</f>
        <v>9.8217670871592</v>
      </c>
      <c r="X686" s="70" t="n">
        <f aca="false">const*($O686/omega)*K686*(wx*(H686-Q686)-wy*(G686-P686))</f>
        <v>6.33186827796219</v>
      </c>
      <c r="Y686" s="70" t="n">
        <f aca="false">R686+V686</f>
        <v>-0.222543264411718</v>
      </c>
      <c r="Z686" s="70" t="n">
        <f aca="false">S686+W686</f>
        <v>-1.73348365185593</v>
      </c>
      <c r="AA686" s="70" t="n">
        <f aca="false">T686+X686-32.174</f>
        <v>-7.58568609331644</v>
      </c>
      <c r="AB686" s="0" t="n">
        <f aca="false">IF(($D686-height)*($D687-height)&lt;0,1,0)</f>
        <v>0</v>
      </c>
    </row>
    <row r="687" customFormat="false" ht="12.75" hidden="false" customHeight="false" outlineLevel="0" collapsed="false">
      <c r="A687" s="0" t="n">
        <f aca="false">A686+dt</f>
        <v>6.54999999999991</v>
      </c>
      <c r="B687" s="70" t="n">
        <f aca="false">B686+G686*dt+0.5*Y686*dt*dt</f>
        <v>34.822371224665</v>
      </c>
      <c r="C687" s="70" t="n">
        <f aca="false">C686+H686*dt+0.5*Z686*dt*dt</f>
        <v>461.675896881196</v>
      </c>
      <c r="D687" s="70" t="n">
        <f aca="false">D686+I686*dt+0.5*AA686*dt*dt</f>
        <v>-277.491119077652</v>
      </c>
      <c r="E687" s="1" t="n">
        <f aca="false">SQRT(B687^2+C687^2)</f>
        <v>462.987290644964</v>
      </c>
      <c r="F687" s="1" t="n">
        <f aca="false">ATAN2(C687,B687)*180/PI()</f>
        <v>4.3134246515613</v>
      </c>
      <c r="G687" s="69" t="n">
        <f aca="false">G686+Y686*dt</f>
        <v>7.70498059798206</v>
      </c>
      <c r="H687" s="69" t="n">
        <f aca="false">H686+Z686*dt</f>
        <v>56.8456757750575</v>
      </c>
      <c r="I687" s="69" t="n">
        <f aca="false">I686+AA686*dt</f>
        <v>-89.9152281530289</v>
      </c>
      <c r="J687" s="1" t="n">
        <f aca="false">SQRT(G687^2+H687^2+I687^2)</f>
        <v>106.656203917773</v>
      </c>
      <c r="K687" s="1" t="n">
        <f aca="false">IF(D687&gt;=hwind,SQRT((G687-vxw)^2+(H687-vyw)^2+I687^2),J687)</f>
        <v>106.656203917773</v>
      </c>
      <c r="L687" s="1" t="n">
        <f aca="false">J687/1.467</f>
        <v>72.7036154858708</v>
      </c>
      <c r="M687" s="70" t="n">
        <f aca="false">cd0+cdspin*(spin/1000)*EXP(-A687/(tau*146.7/K687))</f>
        <v>0.354621016540712</v>
      </c>
      <c r="N687" s="71" t="n">
        <f aca="false">(romega/K687)*EXP(-A687/(tau*146.7/K687))</f>
        <v>0.219019760209313</v>
      </c>
      <c r="O687" s="71" t="n">
        <f aca="false">cl2_*N687/(cl0+cl1_*N687)</f>
        <v>0.224230496441818</v>
      </c>
      <c r="P687" s="71" t="n">
        <f aca="false">IF(D687&gt;=hwind,vxw,0)</f>
        <v>0</v>
      </c>
      <c r="Q687" s="71" t="n">
        <f aca="false">IF(D687&gt;=hwind,vyw,0)</f>
        <v>0</v>
      </c>
      <c r="R687" s="70" t="n">
        <f aca="false">-const*$M687*$K687*(G687-P687)</f>
        <v>-1.56654592578308</v>
      </c>
      <c r="S687" s="70" t="n">
        <f aca="false">-const*$M687*$K687*(H687-Q687)</f>
        <v>-11.5576360837463</v>
      </c>
      <c r="T687" s="70" t="n">
        <f aca="false">-const*$M687*$K687*I687</f>
        <v>18.2812055835513</v>
      </c>
      <c r="U687" s="72" t="n">
        <f aca="false">omega*EXP(-A687/tau)*30/PI()</f>
        <v>1842.85598186222</v>
      </c>
      <c r="V687" s="70" t="n">
        <f aca="false">const*($O687/omega)*K687*(wy*I687-wz*(H687-Q687))</f>
        <v>1.34147474255514</v>
      </c>
      <c r="W687" s="70" t="n">
        <f aca="false">const*($O687/omega)*K687*(wz*(G687-P687)-wx*I687)</f>
        <v>9.83288974992708</v>
      </c>
      <c r="X687" s="70" t="n">
        <f aca="false">const*($O687/omega)*K687*(wx*(H687-Q687)-wy*(G687-P687))</f>
        <v>6.33144475317815</v>
      </c>
      <c r="Y687" s="70" t="n">
        <f aca="false">R687+V687</f>
        <v>-0.225071183227943</v>
      </c>
      <c r="Z687" s="70" t="n">
        <f aca="false">S687+W687</f>
        <v>-1.72474633381918</v>
      </c>
      <c r="AA687" s="70" t="n">
        <f aca="false">T687+X687-32.174</f>
        <v>-7.56134966327059</v>
      </c>
      <c r="AB687" s="0" t="n">
        <f aca="false">IF(($D687-height)*($D688-height)&lt;0,1,0)</f>
        <v>0</v>
      </c>
    </row>
    <row r="688" customFormat="false" ht="12.75" hidden="false" customHeight="false" outlineLevel="0" collapsed="false">
      <c r="A688" s="0" t="n">
        <f aca="false">A687+dt</f>
        <v>6.5599999999999</v>
      </c>
      <c r="B688" s="70" t="n">
        <f aca="false">B687+G687*dt+0.5*Y687*dt*dt</f>
        <v>34.8994097770857</v>
      </c>
      <c r="C688" s="70" t="n">
        <f aca="false">C687+H687*dt+0.5*Z687*dt*dt</f>
        <v>462.24426740163</v>
      </c>
      <c r="D688" s="70" t="n">
        <f aca="false">D687+I687*dt+0.5*AA687*dt*dt</f>
        <v>-278.390649426665</v>
      </c>
      <c r="E688" s="1" t="n">
        <f aca="false">SQRT(B688^2+C688^2)</f>
        <v>463.559846781899</v>
      </c>
      <c r="F688" s="1" t="n">
        <f aca="false">ATAN2(C688,B688)*180/PI()</f>
        <v>4.31763591623748</v>
      </c>
      <c r="G688" s="69" t="n">
        <f aca="false">G687+Y687*dt</f>
        <v>7.70272988614978</v>
      </c>
      <c r="H688" s="69" t="n">
        <f aca="false">H687+Z687*dt</f>
        <v>56.8284283117193</v>
      </c>
      <c r="I688" s="69" t="n">
        <f aca="false">I687+AA687*dt</f>
        <v>-89.9908416496616</v>
      </c>
      <c r="J688" s="1" t="n">
        <f aca="false">SQRT(G688^2+H688^2+I688^2)</f>
        <v>106.710608155392</v>
      </c>
      <c r="K688" s="1" t="n">
        <f aca="false">IF(D688&gt;=hwind,SQRT((G688-vxw)^2+(H688-vyw)^2+I688^2),J688)</f>
        <v>106.710608155392</v>
      </c>
      <c r="L688" s="1" t="n">
        <f aca="false">J688/1.467</f>
        <v>72.7407008557548</v>
      </c>
      <c r="M688" s="70" t="n">
        <f aca="false">cd0+cdspin*(spin/1000)*EXP(-A688/(tau*146.7/K688))</f>
        <v>0.354620964317334</v>
      </c>
      <c r="N688" s="71" t="n">
        <f aca="false">(romega/K688)*EXP(-A688/(tau*146.7/K688))</f>
        <v>0.218907885020137</v>
      </c>
      <c r="O688" s="71" t="n">
        <f aca="false">cl2_*N688/(cl0+cl1_*N688)</f>
        <v>0.224169442922712</v>
      </c>
      <c r="P688" s="71" t="n">
        <f aca="false">IF(D688&gt;=hwind,vxw,0)</f>
        <v>0</v>
      </c>
      <c r="Q688" s="71" t="n">
        <f aca="false">IF(D688&gt;=hwind,vyw,0)</f>
        <v>0</v>
      </c>
      <c r="R688" s="70" t="n">
        <f aca="false">-const*$M688*$K688*(G688-P688)</f>
        <v>-1.56688693489927</v>
      </c>
      <c r="S688" s="70" t="n">
        <f aca="false">-const*$M688*$K688*(H688-Q688)</f>
        <v>-11.5600213390063</v>
      </c>
      <c r="T688" s="70" t="n">
        <f aca="false">-const*$M688*$K688*I688</f>
        <v>18.3059092199228</v>
      </c>
      <c r="U688" s="72" t="n">
        <f aca="false">omega*EXP(-A688/tau)*30/PI()</f>
        <v>1842.85413900716</v>
      </c>
      <c r="V688" s="70" t="n">
        <f aca="false">const*($O688/omega)*K688*(wy*I688-wz*(H688-Q688))</f>
        <v>1.33930302082506</v>
      </c>
      <c r="W688" s="70" t="n">
        <f aca="false">const*($O688/omega)*K688*(wz*(G688-P688)-wx*I688)</f>
        <v>9.84398326913039</v>
      </c>
      <c r="X688" s="70" t="n">
        <f aca="false">const*($O688/omega)*K688*(wx*(H688-Q688)-wy*(G688-P688))</f>
        <v>6.33102631859652</v>
      </c>
      <c r="Y688" s="70" t="n">
        <f aca="false">R688+V688</f>
        <v>-0.22758391407421</v>
      </c>
      <c r="Z688" s="70" t="n">
        <f aca="false">S688+W688</f>
        <v>-1.71603806987587</v>
      </c>
      <c r="AA688" s="70" t="n">
        <f aca="false">T688+X688-32.174</f>
        <v>-7.53706446148071</v>
      </c>
      <c r="AB688" s="0" t="n">
        <f aca="false">IF(($D688-height)*($D689-height)&lt;0,1,0)</f>
        <v>0</v>
      </c>
    </row>
    <row r="689" customFormat="false" ht="12.75" hidden="false" customHeight="false" outlineLevel="0" collapsed="false">
      <c r="A689" s="0" t="n">
        <f aca="false">A688+dt</f>
        <v>6.5699999999999</v>
      </c>
      <c r="B689" s="70" t="n">
        <f aca="false">B688+G688*dt+0.5*Y688*dt*dt</f>
        <v>34.9764256967515</v>
      </c>
      <c r="C689" s="70" t="n">
        <f aca="false">C688+H688*dt+0.5*Z688*dt*dt</f>
        <v>462.812465882843</v>
      </c>
      <c r="D689" s="70" t="n">
        <f aca="false">D688+I688*dt+0.5*AA688*dt*dt</f>
        <v>-279.290934696385</v>
      </c>
      <c r="E689" s="1" t="n">
        <f aca="false">SQRT(B689^2+C689^2)</f>
        <v>464.132232161351</v>
      </c>
      <c r="F689" s="1" t="n">
        <f aca="false">ATAN2(C689,B689)*180/PI()</f>
        <v>4.32183560526205</v>
      </c>
      <c r="G689" s="69" t="n">
        <f aca="false">G688+Y688*dt</f>
        <v>7.70045404700904</v>
      </c>
      <c r="H689" s="69" t="n">
        <f aca="false">H688+Z688*dt</f>
        <v>56.8112679310205</v>
      </c>
      <c r="I689" s="69" t="n">
        <f aca="false">I688+AA688*dt</f>
        <v>-90.0662122942764</v>
      </c>
      <c r="J689" s="1" t="n">
        <f aca="false">SQRT(G689^2+H689^2+I689^2)</f>
        <v>106.764880712236</v>
      </c>
      <c r="K689" s="1" t="n">
        <f aca="false">IF(D689&gt;=hwind,SQRT((G689-vxw)^2+(H689-vyw)^2+I689^2),J689)</f>
        <v>106.764880712236</v>
      </c>
      <c r="L689" s="1" t="n">
        <f aca="false">J689/1.467</f>
        <v>72.7776964636918</v>
      </c>
      <c r="M689" s="70" t="n">
        <f aca="false">cd0+cdspin*(spin/1000)*EXP(-A689/(tau*146.7/K689))</f>
        <v>0.354620912085827</v>
      </c>
      <c r="N689" s="71" t="n">
        <f aca="false">(romega/K689)*EXP(-A689/(tau*146.7/K689))</f>
        <v>0.21879639367131</v>
      </c>
      <c r="O689" s="71" t="n">
        <f aca="false">cl2_*N689/(cl0+cl1_*N689)</f>
        <v>0.224108569879485</v>
      </c>
      <c r="P689" s="71" t="n">
        <f aca="false">IF(D689&gt;=hwind,vxw,0)</f>
        <v>0</v>
      </c>
      <c r="Q689" s="71" t="n">
        <f aca="false">IF(D689&gt;=hwind,vyw,0)</f>
        <v>0</v>
      </c>
      <c r="R689" s="70" t="n">
        <f aca="false">-const*$M689*$K689*(G689-P689)</f>
        <v>-1.5672204300794</v>
      </c>
      <c r="S689" s="70" t="n">
        <f aca="false">-const*$M689*$K689*(H689-Q689)</f>
        <v>-11.5624064784586</v>
      </c>
      <c r="T689" s="70" t="n">
        <f aca="false">-const*$M689*$K689*I689</f>
        <v>18.3305564978061</v>
      </c>
      <c r="U689" s="72" t="n">
        <f aca="false">omega*EXP(-A689/tau)*30/PI()</f>
        <v>1842.85229615394</v>
      </c>
      <c r="V689" s="70" t="n">
        <f aca="false">const*($O689/omega)*K689*(wy*I689-wz*(H689-Q689))</f>
        <v>1.33713893610294</v>
      </c>
      <c r="W689" s="70" t="n">
        <f aca="false">const*($O689/omega)*K689*(wz*(G689-P689)-wx*I689)</f>
        <v>9.85504766484177</v>
      </c>
      <c r="X689" s="70" t="n">
        <f aca="false">const*($O689/omega)*K689*(wx*(H689-Q689)-wy*(G689-P689))</f>
        <v>6.33061295427058</v>
      </c>
      <c r="Y689" s="70" t="n">
        <f aca="false">R689+V689</f>
        <v>-0.230081493976464</v>
      </c>
      <c r="Z689" s="70" t="n">
        <f aca="false">S689+W689</f>
        <v>-1.70735881361682</v>
      </c>
      <c r="AA689" s="70" t="n">
        <f aca="false">T689+X689-32.174</f>
        <v>-7.51283054792336</v>
      </c>
      <c r="AB689" s="0" t="n">
        <f aca="false">IF(($D689-height)*($D690-height)&lt;0,1,0)</f>
        <v>0</v>
      </c>
    </row>
    <row r="690" customFormat="false" ht="12.75" hidden="false" customHeight="false" outlineLevel="0" collapsed="false">
      <c r="A690" s="0" t="n">
        <f aca="false">A689+dt</f>
        <v>6.5799999999999</v>
      </c>
      <c r="B690" s="70" t="n">
        <f aca="false">B689+G689*dt+0.5*Y689*dt*dt</f>
        <v>35.0534187331469</v>
      </c>
      <c r="C690" s="70" t="n">
        <f aca="false">C689+H689*dt+0.5*Z689*dt*dt</f>
        <v>463.380493194213</v>
      </c>
      <c r="D690" s="70" t="n">
        <f aca="false">D689+I689*dt+0.5*AA689*dt*dt</f>
        <v>-280.191972460855</v>
      </c>
      <c r="E690" s="1" t="n">
        <f aca="false">SQRT(B690^2+C690^2)</f>
        <v>464.704447619983</v>
      </c>
      <c r="F690" s="1" t="n">
        <f aca="false">ATAN2(C690,B690)*180/PI()</f>
        <v>4.3260237271763</v>
      </c>
      <c r="G690" s="69" t="n">
        <f aca="false">G689+Y689*dt</f>
        <v>7.69815323206927</v>
      </c>
      <c r="H690" s="69" t="n">
        <f aca="false">H689+Z689*dt</f>
        <v>56.7941943428843</v>
      </c>
      <c r="I690" s="69" t="n">
        <f aca="false">I689+AA689*dt</f>
        <v>-90.1413405997557</v>
      </c>
      <c r="J690" s="1" t="n">
        <f aca="false">SQRT(G690^2+H690^2+I690^2)</f>
        <v>106.819021524085</v>
      </c>
      <c r="K690" s="1" t="n">
        <f aca="false">IF(D690&gt;=hwind,SQRT((G690-vxw)^2+(H690-vyw)^2+I690^2),J690)</f>
        <v>106.819021524085</v>
      </c>
      <c r="L690" s="1" t="n">
        <f aca="false">J690/1.467</f>
        <v>72.8146022659065</v>
      </c>
      <c r="M690" s="70" t="n">
        <f aca="false">cd0+cdspin*(spin/1000)*EXP(-A690/(tau*146.7/K690))</f>
        <v>0.354620859846353</v>
      </c>
      <c r="N690" s="71" t="n">
        <f aca="false">(romega/K690)*EXP(-A690/(tau*146.7/K690))</f>
        <v>0.21868528529757</v>
      </c>
      <c r="O690" s="71" t="n">
        <f aca="false">cl2_*N690/(cl0+cl1_*N690)</f>
        <v>0.224047877117795</v>
      </c>
      <c r="P690" s="71" t="n">
        <f aca="false">IF(D690&gt;=hwind,vxw,0)</f>
        <v>0</v>
      </c>
      <c r="Q690" s="71" t="n">
        <f aca="false">IF(D690&gt;=hwind,vyw,0)</f>
        <v>0</v>
      </c>
      <c r="R690" s="70" t="n">
        <f aca="false">-const*$M690*$K690*(G690-P690)</f>
        <v>-1.56754643515134</v>
      </c>
      <c r="S690" s="70" t="n">
        <f aca="false">-const*$M690*$K690*(H690-Q690)</f>
        <v>-11.5647914760395</v>
      </c>
      <c r="T690" s="70" t="n">
        <f aca="false">-const*$M690*$K690*I690</f>
        <v>18.3551473785003</v>
      </c>
      <c r="U690" s="72" t="n">
        <f aca="false">omega*EXP(-A690/tau)*30/PI()</f>
        <v>1842.85045330257</v>
      </c>
      <c r="V690" s="70" t="n">
        <f aca="false">const*($O690/omega)*K690*(wy*I690-wz*(H690-Q690))</f>
        <v>1.33498247506509</v>
      </c>
      <c r="W690" s="70" t="n">
        <f aca="false">const*($O690/omega)*K690*(wz*(G690-P690)-wx*I690)</f>
        <v>9.86608295754346</v>
      </c>
      <c r="X690" s="70" t="n">
        <f aca="false">const*($O690/omega)*K690*(wx*(H690-Q690)-wy*(G690-P690))</f>
        <v>6.33020464031646</v>
      </c>
      <c r="Y690" s="70" t="n">
        <f aca="false">R690+V690</f>
        <v>-0.23256396008625</v>
      </c>
      <c r="Z690" s="70" t="n">
        <f aca="false">S690+W690</f>
        <v>-1.69870851849606</v>
      </c>
      <c r="AA690" s="70" t="n">
        <f aca="false">T690+X690-32.174</f>
        <v>-7.48864798118324</v>
      </c>
      <c r="AB690" s="0" t="n">
        <f aca="false">IF(($D690-height)*($D691-height)&lt;0,1,0)</f>
        <v>0</v>
      </c>
    </row>
    <row r="691" customFormat="false" ht="12.75" hidden="false" customHeight="false" outlineLevel="0" collapsed="false">
      <c r="A691" s="0" t="n">
        <f aca="false">A690+dt</f>
        <v>6.5899999999999</v>
      </c>
      <c r="B691" s="70" t="n">
        <f aca="false">B690+G690*dt+0.5*Y690*dt*dt</f>
        <v>35.1303886372696</v>
      </c>
      <c r="C691" s="70" t="n">
        <f aca="false">C690+H690*dt+0.5*Z690*dt*dt</f>
        <v>463.948350202216</v>
      </c>
      <c r="D691" s="70" t="n">
        <f aca="false">D690+I690*dt+0.5*AA690*dt*dt</f>
        <v>-281.093760299252</v>
      </c>
      <c r="E691" s="1" t="n">
        <f aca="false">SQRT(B691^2+C691^2)</f>
        <v>465.276493991651</v>
      </c>
      <c r="F691" s="1" t="n">
        <f aca="false">ATAN2(C691,B691)*180/PI()</f>
        <v>4.33020029063646</v>
      </c>
      <c r="G691" s="69" t="n">
        <f aca="false">G690+Y690*dt</f>
        <v>7.69582759246841</v>
      </c>
      <c r="H691" s="69" t="n">
        <f aca="false">H690+Z690*dt</f>
        <v>56.7772072576994</v>
      </c>
      <c r="I691" s="69" t="n">
        <f aca="false">I690+AA690*dt</f>
        <v>-90.2162270795675</v>
      </c>
      <c r="J691" s="1" t="n">
        <f aca="false">SQRT(G691^2+H691^2+I691^2)</f>
        <v>106.873030530573</v>
      </c>
      <c r="K691" s="1" t="n">
        <f aca="false">IF(D691&gt;=hwind,SQRT((G691-vxw)^2+(H691-vyw)^2+I691^2),J691)</f>
        <v>106.873030530573</v>
      </c>
      <c r="L691" s="1" t="n">
        <f aca="false">J691/1.467</f>
        <v>72.8514182212497</v>
      </c>
      <c r="M691" s="70" t="n">
        <f aca="false">cd0+cdspin*(spin/1000)*EXP(-A691/(tau*146.7/K691))</f>
        <v>0.35462080759907</v>
      </c>
      <c r="N691" s="71" t="n">
        <f aca="false">(romega/K691)*EXP(-A691/(tau*146.7/K691))</f>
        <v>0.218574559030092</v>
      </c>
      <c r="O691" s="71" t="n">
        <f aca="false">cl2_*N691/(cl0+cl1_*N691)</f>
        <v>0.223987364439836</v>
      </c>
      <c r="P691" s="71" t="n">
        <f aca="false">IF(D691&gt;=hwind,vxw,0)</f>
        <v>0</v>
      </c>
      <c r="Q691" s="71" t="n">
        <f aca="false">IF(D691&gt;=hwind,vyw,0)</f>
        <v>0</v>
      </c>
      <c r="R691" s="70" t="n">
        <f aca="false">-const*$M691*$K691*(G691-P691)</f>
        <v>-1.56786497402516</v>
      </c>
      <c r="S691" s="70" t="n">
        <f aca="false">-const*$M691*$K691*(H691-Q691)</f>
        <v>-11.5671763059548</v>
      </c>
      <c r="T691" s="70" t="n">
        <f aca="false">-const*$M691*$K691*I691</f>
        <v>18.3796818246269</v>
      </c>
      <c r="U691" s="72" t="n">
        <f aca="false">omega*EXP(-A691/tau)*30/PI()</f>
        <v>1842.84861045304</v>
      </c>
      <c r="V691" s="70" t="n">
        <f aca="false">const*($O691/omega)*K691*(wy*I691-wz*(H691-Q691))</f>
        <v>1.33283362434606</v>
      </c>
      <c r="W691" s="70" t="n">
        <f aca="false">const*($O691/omega)*K691*(wz*(G691-P691)-wx*I691)</f>
        <v>9.87708916812404</v>
      </c>
      <c r="X691" s="70" t="n">
        <f aca="false">const*($O691/omega)*K691*(wx*(H691-Q691)-wy*(G691-P691))</f>
        <v>6.32980135691245</v>
      </c>
      <c r="Y691" s="70" t="n">
        <f aca="false">R691+V691</f>
        <v>-0.235031349679104</v>
      </c>
      <c r="Z691" s="70" t="n">
        <f aca="false">S691+W691</f>
        <v>-1.69008713783079</v>
      </c>
      <c r="AA691" s="70" t="n">
        <f aca="false">T691+X691-32.174</f>
        <v>-7.46451681846061</v>
      </c>
      <c r="AB691" s="0" t="n">
        <f aca="false">IF(($D691-height)*($D692-height)&lt;0,1,0)</f>
        <v>0</v>
      </c>
    </row>
    <row r="692" customFormat="false" ht="12.75" hidden="false" customHeight="false" outlineLevel="0" collapsed="false">
      <c r="A692" s="0" t="n">
        <f aca="false">A691+dt</f>
        <v>6.5999999999999</v>
      </c>
      <c r="B692" s="70" t="n">
        <f aca="false">B691+G691*dt+0.5*Y691*dt*dt</f>
        <v>35.2073351616268</v>
      </c>
      <c r="C692" s="70" t="n">
        <f aca="false">C691+H691*dt+0.5*Z691*dt*dt</f>
        <v>464.516037770436</v>
      </c>
      <c r="D692" s="70" t="n">
        <f aca="false">D691+I691*dt+0.5*AA691*dt*dt</f>
        <v>-281.996295795888</v>
      </c>
      <c r="E692" s="1" t="n">
        <f aca="false">SQRT(B692^2+C692^2)</f>
        <v>465.848372107414</v>
      </c>
      <c r="F692" s="1" t="n">
        <f aca="false">ATAN2(C692,B692)*180/PI()</f>
        <v>4.33436530441288</v>
      </c>
      <c r="G692" s="69" t="n">
        <f aca="false">G691+Y691*dt</f>
        <v>7.69347727897162</v>
      </c>
      <c r="H692" s="69" t="n">
        <f aca="false">H691+Z691*dt</f>
        <v>56.7603063863211</v>
      </c>
      <c r="I692" s="69" t="n">
        <f aca="false">I691+AA691*dt</f>
        <v>-90.2908722477521</v>
      </c>
      <c r="J692" s="1" t="n">
        <f aca="false">SQRT(G692^2+H692^2+I692^2)</f>
        <v>106.926907675154</v>
      </c>
      <c r="K692" s="1" t="n">
        <f aca="false">IF(D692&gt;=hwind,SQRT((G692-vxw)^2+(H692-vyw)^2+I692^2),J692)</f>
        <v>106.926907675154</v>
      </c>
      <c r="L692" s="1" t="n">
        <f aca="false">J692/1.467</f>
        <v>72.8881442911754</v>
      </c>
      <c r="M692" s="70" t="n">
        <f aca="false">cd0+cdspin*(spin/1000)*EXP(-A692/(tau*146.7/K692))</f>
        <v>0.354620755344137</v>
      </c>
      <c r="N692" s="71" t="n">
        <f aca="false">(romega/K692)*EXP(-A692/(tau*146.7/K692))</f>
        <v>0.218464213996578</v>
      </c>
      <c r="O692" s="71" t="n">
        <f aca="false">cl2_*N692/(cl0+cl1_*N692)</f>
        <v>0.223927031644382</v>
      </c>
      <c r="P692" s="71" t="n">
        <f aca="false">IF(D692&gt;=hwind,vxw,0)</f>
        <v>0</v>
      </c>
      <c r="Q692" s="71" t="n">
        <f aca="false">IF(D692&gt;=hwind,vyw,0)</f>
        <v>0</v>
      </c>
      <c r="R692" s="70" t="n">
        <f aca="false">-const*$M692*$K692*(G692-P692)</f>
        <v>-1.56817607069174</v>
      </c>
      <c r="S692" s="70" t="n">
        <f aca="false">-const*$M692*$K692*(H692-Q692)</f>
        <v>-11.5695609426767</v>
      </c>
      <c r="T692" s="70" t="n">
        <f aca="false">-const*$M692*$K692*I692</f>
        <v>18.4041598001231</v>
      </c>
      <c r="U692" s="72" t="n">
        <f aca="false">omega*EXP(-A692/tau)*30/PI()</f>
        <v>1842.84676760535</v>
      </c>
      <c r="V692" s="70" t="n">
        <f aca="false">const*($O692/omega)*K692*(wy*I692-wz*(H692-Q692))</f>
        <v>1.33069237053879</v>
      </c>
      <c r="W692" s="70" t="n">
        <f aca="false">const*($O692/omega)*K692*(wz*(G692-P692)-wx*I692)</f>
        <v>9.88806631787526</v>
      </c>
      <c r="X692" s="70" t="n">
        <f aca="false">const*($O692/omega)*K692*(wx*(H692-Q692)-wy*(G692-P692))</f>
        <v>6.32940308429826</v>
      </c>
      <c r="Y692" s="70" t="n">
        <f aca="false">R692+V692</f>
        <v>-0.237483700152951</v>
      </c>
      <c r="Z692" s="70" t="n">
        <f aca="false">S692+W692</f>
        <v>-1.68149462480141</v>
      </c>
      <c r="AA692" s="70" t="n">
        <f aca="false">T692+X692-32.174</f>
        <v>-7.44043711557862</v>
      </c>
      <c r="AB692" s="0" t="n">
        <f aca="false">IF(($D692-height)*($D693-height)&lt;0,1,0)</f>
        <v>0</v>
      </c>
    </row>
    <row r="693" customFormat="false" ht="12.75" hidden="false" customHeight="false" outlineLevel="0" collapsed="false">
      <c r="A693" s="0" t="n">
        <f aca="false">A692+dt</f>
        <v>6.6099999999999</v>
      </c>
      <c r="B693" s="70" t="n">
        <f aca="false">B692+G692*dt+0.5*Y692*dt*dt</f>
        <v>35.2842580602315</v>
      </c>
      <c r="C693" s="70" t="n">
        <f aca="false">C692+H692*dt+0.5*Z692*dt*dt</f>
        <v>465.083556759568</v>
      </c>
      <c r="D693" s="70" t="n">
        <f aca="false">D692+I692*dt+0.5*AA692*dt*dt</f>
        <v>-282.899576540221</v>
      </c>
      <c r="E693" s="1" t="n">
        <f aca="false">SQRT(B693^2+C693^2)</f>
        <v>466.420082795532</v>
      </c>
      <c r="F693" s="1" t="n">
        <f aca="false">ATAN2(C693,B693)*180/PI()</f>
        <v>4.33851877738922</v>
      </c>
      <c r="G693" s="69" t="n">
        <f aca="false">G692+Y692*dt</f>
        <v>7.69110244197009</v>
      </c>
      <c r="H693" s="69" t="n">
        <f aca="false">H692+Z692*dt</f>
        <v>56.7434914400731</v>
      </c>
      <c r="I693" s="69" t="n">
        <f aca="false">I692+AA692*dt</f>
        <v>-90.3652766189079</v>
      </c>
      <c r="J693" s="1" t="n">
        <f aca="false">SQRT(G693^2+H693^2+I693^2)</f>
        <v>106.980652905066</v>
      </c>
      <c r="K693" s="1" t="n">
        <f aca="false">IF(D693&gt;=hwind,SQRT((G693-vxw)^2+(H693-vyw)^2+I693^2),J693)</f>
        <v>106.980652905066</v>
      </c>
      <c r="L693" s="1" t="n">
        <f aca="false">J693/1.467</f>
        <v>72.924780439718</v>
      </c>
      <c r="M693" s="70" t="n">
        <f aca="false">cd0+cdspin*(spin/1000)*EXP(-A693/(tau*146.7/K693))</f>
        <v>0.354620703081712</v>
      </c>
      <c r="N693" s="71" t="n">
        <f aca="false">(romega/K693)*EXP(-A693/(tau*146.7/K693))</f>
        <v>0.218354249321346</v>
      </c>
      <c r="O693" s="71" t="n">
        <f aca="false">cl2_*N693/(cl0+cl1_*N693)</f>
        <v>0.22386687852684</v>
      </c>
      <c r="P693" s="71" t="n">
        <f aca="false">IF(D693&gt;=hwind,vxw,0)</f>
        <v>0</v>
      </c>
      <c r="Q693" s="71" t="n">
        <f aca="false">IF(D693&gt;=hwind,vyw,0)</f>
        <v>0</v>
      </c>
      <c r="R693" s="70" t="n">
        <f aca="false">-const*$M693*$K693*(G693-P693)</f>
        <v>-1.56847974922142</v>
      </c>
      <c r="S693" s="70" t="n">
        <f aca="false">-const*$M693*$K693*(H693-Q693)</f>
        <v>-11.5719453609404</v>
      </c>
      <c r="T693" s="70" t="n">
        <f aca="false">-const*$M693*$K693*I693</f>
        <v>18.428581270235</v>
      </c>
      <c r="U693" s="72" t="n">
        <f aca="false">omega*EXP(-A693/tau)*30/PI()</f>
        <v>1842.8449247595</v>
      </c>
      <c r="V693" s="70" t="n">
        <f aca="false">const*($O693/omega)*K693*(wy*I693-wz*(H693-Q693))</f>
        <v>1.3285587001949</v>
      </c>
      <c r="W693" s="70" t="n">
        <f aca="false">const*($O693/omega)*K693*(wz*(G693-P693)-wx*I693)</f>
        <v>9.89901442848872</v>
      </c>
      <c r="X693" s="70" t="n">
        <f aca="false">const*($O693/omega)*K693*(wx*(H693-Q693)-wy*(G693-P693))</f>
        <v>6.3290098027743</v>
      </c>
      <c r="Y693" s="70" t="n">
        <f aca="false">R693+V693</f>
        <v>-0.239921049026514</v>
      </c>
      <c r="Z693" s="70" t="n">
        <f aca="false">S693+W693</f>
        <v>-1.67293093245171</v>
      </c>
      <c r="AA693" s="70" t="n">
        <f aca="false">T693+X693-32.174</f>
        <v>-7.41640892699071</v>
      </c>
      <c r="AB693" s="0" t="n">
        <f aca="false">IF(($D693-height)*($D694-height)&lt;0,1,0)</f>
        <v>0</v>
      </c>
    </row>
    <row r="694" customFormat="false" ht="12.75" hidden="false" customHeight="false" outlineLevel="0" collapsed="false">
      <c r="A694" s="0" t="n">
        <f aca="false">A693+dt</f>
        <v>6.6199999999999</v>
      </c>
      <c r="B694" s="70" t="n">
        <f aca="false">B693+G693*dt+0.5*Y693*dt*dt</f>
        <v>35.3611570885987</v>
      </c>
      <c r="C694" s="70" t="n">
        <f aca="false">C693+H693*dt+0.5*Z693*dt*dt</f>
        <v>465.650908027422</v>
      </c>
      <c r="D694" s="70" t="n">
        <f aca="false">D693+I693*dt+0.5*AA693*dt*dt</f>
        <v>-283.803600126857</v>
      </c>
      <c r="E694" s="1" t="n">
        <f aca="false">SQRT(B694^2+C694^2)</f>
        <v>466.991626881475</v>
      </c>
      <c r="F694" s="1" t="n">
        <f aca="false">ATAN2(C694,B694)*180/PI()</f>
        <v>4.34266071856158</v>
      </c>
      <c r="G694" s="69" t="n">
        <f aca="false">G693+Y693*dt</f>
        <v>7.68870323147983</v>
      </c>
      <c r="H694" s="69" t="n">
        <f aca="false">H693+Z693*dt</f>
        <v>56.7267621307485</v>
      </c>
      <c r="I694" s="69" t="n">
        <f aca="false">I693+AA693*dt</f>
        <v>-90.4394407081778</v>
      </c>
      <c r="J694" s="1" t="n">
        <f aca="false">SQRT(G694^2+H694^2+I694^2)</f>
        <v>107.034266171298</v>
      </c>
      <c r="K694" s="1" t="n">
        <f aca="false">IF(D694&gt;=hwind,SQRT((G694-vxw)^2+(H694-vyw)^2+I694^2),J694)</f>
        <v>107.034266171298</v>
      </c>
      <c r="L694" s="1" t="n">
        <f aca="false">J694/1.467</f>
        <v>72.9613266334684</v>
      </c>
      <c r="M694" s="70" t="n">
        <f aca="false">cd0+cdspin*(spin/1000)*EXP(-A694/(tau*146.7/K694))</f>
        <v>0.354620650811953</v>
      </c>
      <c r="N694" s="71" t="n">
        <f aca="false">(romega/K694)*EXP(-A694/(tau*146.7/K694))</f>
        <v>0.21824466412542</v>
      </c>
      <c r="O694" s="71" t="n">
        <f aca="false">cl2_*N694/(cl0+cl1_*N694)</f>
        <v>0.223806904879291</v>
      </c>
      <c r="P694" s="71" t="n">
        <f aca="false">IF(D694&gt;=hwind,vxw,0)</f>
        <v>0</v>
      </c>
      <c r="Q694" s="71" t="n">
        <f aca="false">IF(D694&gt;=hwind,vyw,0)</f>
        <v>0</v>
      </c>
      <c r="R694" s="70" t="n">
        <f aca="false">-const*$M694*$K694*(G694-P694)</f>
        <v>-1.56877603376258</v>
      </c>
      <c r="S694" s="70" t="n">
        <f aca="false">-const*$M694*$K694*(H694-Q694)</f>
        <v>-11.5743295357416</v>
      </c>
      <c r="T694" s="70" t="n">
        <f aca="false">-const*$M694*$K694*I694</f>
        <v>18.452946201511</v>
      </c>
      <c r="U694" s="72" t="n">
        <f aca="false">omega*EXP(-A694/tau)*30/PI()</f>
        <v>1842.8430819155</v>
      </c>
      <c r="V694" s="70" t="n">
        <f aca="false">const*($O694/omega)*K694*(wy*I694-wz*(H694-Q694))</f>
        <v>1.32643259982488</v>
      </c>
      <c r="W694" s="70" t="n">
        <f aca="false">const*($O694/omega)*K694*(wz*(G694-P694)-wx*I694)</f>
        <v>9.90993352205276</v>
      </c>
      <c r="X694" s="70" t="n">
        <f aca="false">const*($O694/omega)*K694*(wx*(H694-Q694)-wy*(G694-P694))</f>
        <v>6.328621492701</v>
      </c>
      <c r="Y694" s="70" t="n">
        <f aca="false">R694+V694</f>
        <v>-0.242343433937698</v>
      </c>
      <c r="Z694" s="70" t="n">
        <f aca="false">S694+W694</f>
        <v>-1.66439601368887</v>
      </c>
      <c r="AA694" s="70" t="n">
        <f aca="false">T694+X694-32.174</f>
        <v>-7.39243230578797</v>
      </c>
      <c r="AB694" s="0" t="n">
        <f aca="false">IF(($D694-height)*($D695-height)&lt;0,1,0)</f>
        <v>0</v>
      </c>
    </row>
    <row r="695" customFormat="false" ht="12.75" hidden="false" customHeight="false" outlineLevel="0" collapsed="false">
      <c r="A695" s="0" t="n">
        <f aca="false">A694+dt</f>
        <v>6.6299999999999</v>
      </c>
      <c r="B695" s="70" t="n">
        <f aca="false">B694+G694*dt+0.5*Y694*dt*dt</f>
        <v>35.4380320037418</v>
      </c>
      <c r="C695" s="70" t="n">
        <f aca="false">C694+H694*dt+0.5*Z694*dt*dt</f>
        <v>466.218092428929</v>
      </c>
      <c r="D695" s="70" t="n">
        <f aca="false">D694+I694*dt+0.5*AA694*dt*dt</f>
        <v>-284.708364155554</v>
      </c>
      <c r="E695" s="1" t="n">
        <f aca="false">SQRT(B695^2+C695^2)</f>
        <v>467.563005187929</v>
      </c>
      <c r="F695" s="1" t="n">
        <f aca="false">ATAN2(C695,B695)*180/PI()</f>
        <v>4.34679113703769</v>
      </c>
      <c r="G695" s="69" t="n">
        <f aca="false">G694+Y694*dt</f>
        <v>7.68627979714045</v>
      </c>
      <c r="H695" s="69" t="n">
        <f aca="false">H694+Z694*dt</f>
        <v>56.7101181706116</v>
      </c>
      <c r="I695" s="69" t="n">
        <f aca="false">I694+AA694*dt</f>
        <v>-90.5133650312357</v>
      </c>
      <c r="J695" s="1" t="n">
        <f aca="false">SQRT(G695^2+H695^2+I695^2)</f>
        <v>107.087747428557</v>
      </c>
      <c r="K695" s="1" t="n">
        <f aca="false">IF(D695&gt;=hwind,SQRT((G695-vxw)^2+(H695-vyw)^2+I695^2),J695)</f>
        <v>107.087747428557</v>
      </c>
      <c r="L695" s="1" t="n">
        <f aca="false">J695/1.467</f>
        <v>72.997782841552</v>
      </c>
      <c r="M695" s="70" t="n">
        <f aca="false">cd0+cdspin*(spin/1000)*EXP(-A695/(tau*146.7/K695))</f>
        <v>0.354620598535016</v>
      </c>
      <c r="N695" s="71" t="n">
        <f aca="false">(romega/K695)*EXP(-A695/(tau*146.7/K695))</f>
        <v>0.218135457526615</v>
      </c>
      <c r="O695" s="71" t="n">
        <f aca="false">cl2_*N695/(cl0+cl1_*N695)</f>
        <v>0.223747110490541</v>
      </c>
      <c r="P695" s="71" t="n">
        <f aca="false">IF(D695&gt;=hwind,vxw,0)</f>
        <v>0</v>
      </c>
      <c r="Q695" s="71" t="n">
        <f aca="false">IF(D695&gt;=hwind,vyw,0)</f>
        <v>0</v>
      </c>
      <c r="R695" s="70" t="n">
        <f aca="false">-const*$M695*$K695*(G695-P695)</f>
        <v>-1.56906494854033</v>
      </c>
      <c r="S695" s="70" t="n">
        <f aca="false">-const*$M695*$K695*(H695-Q695)</f>
        <v>-11.5767134423328</v>
      </c>
      <c r="T695" s="70" t="n">
        <f aca="false">-const*$M695*$K695*I695</f>
        <v>18.4772545617953</v>
      </c>
      <c r="U695" s="72" t="n">
        <f aca="false">omega*EXP(-A695/tau)*30/PI()</f>
        <v>1842.84123907334</v>
      </c>
      <c r="V695" s="70" t="n">
        <f aca="false">const*($O695/omega)*K695*(wy*I695-wz*(H695-Q695))</f>
        <v>1.32431405589833</v>
      </c>
      <c r="W695" s="70" t="n">
        <f aca="false">const*($O695/omega)*K695*(wz*(G695-P695)-wx*I695)</f>
        <v>9.92082362104918</v>
      </c>
      <c r="X695" s="70" t="n">
        <f aca="false">const*($O695/omega)*K695*(wx*(H695-Q695)-wy*(G695-P695))</f>
        <v>6.32823813449813</v>
      </c>
      <c r="Y695" s="70" t="n">
        <f aca="false">R695+V695</f>
        <v>-0.244750892641999</v>
      </c>
      <c r="Z695" s="70" t="n">
        <f aca="false">S695+W695</f>
        <v>-1.65588982128364</v>
      </c>
      <c r="AA695" s="70" t="n">
        <f aca="false">T695+X695-32.174</f>
        <v>-7.36850730370659</v>
      </c>
      <c r="AB695" s="0" t="n">
        <f aca="false">IF(($D695-height)*($D696-height)&lt;0,1,0)</f>
        <v>0</v>
      </c>
    </row>
    <row r="696" customFormat="false" ht="12.75" hidden="false" customHeight="false" outlineLevel="0" collapsed="false">
      <c r="A696" s="0" t="n">
        <f aca="false">A695+dt</f>
        <v>6.6399999999999</v>
      </c>
      <c r="B696" s="70" t="n">
        <f aca="false">B695+G695*dt+0.5*Y695*dt*dt</f>
        <v>35.5148825641686</v>
      </c>
      <c r="C696" s="70" t="n">
        <f aca="false">C695+H695*dt+0.5*Z695*dt*dt</f>
        <v>466.785110816144</v>
      </c>
      <c r="D696" s="70" t="n">
        <f aca="false">D695+I695*dt+0.5*AA695*dt*dt</f>
        <v>-285.613866231231</v>
      </c>
      <c r="E696" s="1" t="n">
        <f aca="false">SQRT(B696^2+C696^2)</f>
        <v>468.134218534798</v>
      </c>
      <c r="F696" s="1" t="n">
        <f aca="false">ATAN2(C696,B696)*180/PI()</f>
        <v>4.35091004203609</v>
      </c>
      <c r="G696" s="69" t="n">
        <f aca="false">G695+Y695*dt</f>
        <v>7.68383228821403</v>
      </c>
      <c r="H696" s="69" t="n">
        <f aca="false">H695+Z695*dt</f>
        <v>56.6935592723988</v>
      </c>
      <c r="I696" s="69" t="n">
        <f aca="false">I695+AA695*dt</f>
        <v>-90.5870501042728</v>
      </c>
      <c r="J696" s="1" t="n">
        <f aca="false">SQRT(G696^2+H696^2+I696^2)</f>
        <v>107.141096635233</v>
      </c>
      <c r="K696" s="1" t="n">
        <f aca="false">IF(D696&gt;=hwind,SQRT((G696-vxw)^2+(H696-vyw)^2+I696^2),J696)</f>
        <v>107.141096635233</v>
      </c>
      <c r="L696" s="1" t="n">
        <f aca="false">J696/1.467</f>
        <v>73.0341490356056</v>
      </c>
      <c r="M696" s="70" t="n">
        <f aca="false">cd0+cdspin*(spin/1000)*EXP(-A696/(tau*146.7/K696))</f>
        <v>0.354620546251055</v>
      </c>
      <c r="N696" s="71" t="n">
        <f aca="false">(romega/K696)*EXP(-A696/(tau*146.7/K696))</f>
        <v>0.21802662863962</v>
      </c>
      <c r="O696" s="71" t="n">
        <f aca="false">cl2_*N696/(cl0+cl1_*N696)</f>
        <v>0.223687495146164</v>
      </c>
      <c r="P696" s="71" t="n">
        <f aca="false">IF(D696&gt;=hwind,vxw,0)</f>
        <v>0</v>
      </c>
      <c r="Q696" s="71" t="n">
        <f aca="false">IF(D696&gt;=hwind,vyw,0)</f>
        <v>0</v>
      </c>
      <c r="R696" s="70" t="n">
        <f aca="false">-const*$M696*$K696*(G696-P696)</f>
        <v>-1.56934651785512</v>
      </c>
      <c r="S696" s="70" t="n">
        <f aca="false">-const*$M696*$K696*(H696-Q696)</f>
        <v>-11.5790970562206</v>
      </c>
      <c r="T696" s="70" t="n">
        <f aca="false">-const*$M696*$K696*I696</f>
        <v>18.5015063202207</v>
      </c>
      <c r="U696" s="72" t="n">
        <f aca="false">omega*EXP(-A696/tau)*30/PI()</f>
        <v>1842.83939623302</v>
      </c>
      <c r="V696" s="70" t="n">
        <f aca="false">const*($O696/omega)*K696*(wy*I696-wz*(H696-Q696))</f>
        <v>1.32220305484423</v>
      </c>
      <c r="W696" s="70" t="n">
        <f aca="false">const*($O696/omega)*K696*(wz*(G696-P696)-wx*I696)</f>
        <v>9.93168474835009</v>
      </c>
      <c r="X696" s="70" t="n">
        <f aca="false">const*($O696/omega)*K696*(wx*(H696-Q696)-wy*(G696-P696))</f>
        <v>6.3278597086441</v>
      </c>
      <c r="Y696" s="70" t="n">
        <f aca="false">R696+V696</f>
        <v>-0.247143463010896</v>
      </c>
      <c r="Z696" s="70" t="n">
        <f aca="false">S696+W696</f>
        <v>-1.64741230787054</v>
      </c>
      <c r="AA696" s="70" t="n">
        <f aca="false">T696+X696-32.174</f>
        <v>-7.34463397113517</v>
      </c>
      <c r="AB696" s="0" t="n">
        <f aca="false">IF(($D696-height)*($D697-height)&lt;0,1,0)</f>
        <v>0</v>
      </c>
    </row>
    <row r="697" customFormat="false" ht="12.75" hidden="false" customHeight="false" outlineLevel="0" collapsed="false">
      <c r="A697" s="0" t="n">
        <f aca="false">A696+dt</f>
        <v>6.6499999999999</v>
      </c>
      <c r="B697" s="70" t="n">
        <f aca="false">B696+G696*dt+0.5*Y696*dt*dt</f>
        <v>35.5917085298776</v>
      </c>
      <c r="C697" s="70" t="n">
        <f aca="false">C696+H696*dt+0.5*Z696*dt*dt</f>
        <v>467.351964038252</v>
      </c>
      <c r="D697" s="70" t="n">
        <f aca="false">D696+I696*dt+0.5*AA696*dt*dt</f>
        <v>-286.520103963973</v>
      </c>
      <c r="E697" s="1" t="n">
        <f aca="false">SQRT(B697^2+C697^2)</f>
        <v>468.705267739213</v>
      </c>
      <c r="F697" s="1" t="n">
        <f aca="false">ATAN2(C697,B697)*180/PI()</f>
        <v>4.35501744288529</v>
      </c>
      <c r="G697" s="69" t="n">
        <f aca="false">G696+Y696*dt</f>
        <v>7.68136085358392</v>
      </c>
      <c r="H697" s="69" t="n">
        <f aca="false">H696+Z696*dt</f>
        <v>56.6770851493201</v>
      </c>
      <c r="I697" s="69" t="n">
        <f aca="false">I696+AA696*dt</f>
        <v>-90.6604964439841</v>
      </c>
      <c r="J697" s="1" t="n">
        <f aca="false">SQRT(G697^2+H697^2+I697^2)</f>
        <v>107.19431375337</v>
      </c>
      <c r="K697" s="1" t="n">
        <f aca="false">IF(D697&gt;=hwind,SQRT((G697-vxw)^2+(H697-vyw)^2+I697^2),J697)</f>
        <v>107.19431375337</v>
      </c>
      <c r="L697" s="1" t="n">
        <f aca="false">J697/1.467</f>
        <v>73.0704251897545</v>
      </c>
      <c r="M697" s="70" t="n">
        <f aca="false">cd0+cdspin*(spin/1000)*EXP(-A697/(tau*146.7/K697))</f>
        <v>0.354620493960227</v>
      </c>
      <c r="N697" s="71" t="n">
        <f aca="false">(romega/K697)*EXP(-A697/(tau*146.7/K697))</f>
        <v>0.217918176576088</v>
      </c>
      <c r="O697" s="71" t="n">
        <f aca="false">cl2_*N697/(cl0+cl1_*N697)</f>
        <v>0.22362805862855</v>
      </c>
      <c r="P697" s="71" t="n">
        <f aca="false">IF(D697&gt;=hwind,vxw,0)</f>
        <v>0</v>
      </c>
      <c r="Q697" s="71" t="n">
        <f aca="false">IF(D697&gt;=hwind,vyw,0)</f>
        <v>0</v>
      </c>
      <c r="R697" s="70" t="n">
        <f aca="false">-const*$M697*$K697*(G697-P697)</f>
        <v>-1.56962076608138</v>
      </c>
      <c r="S697" s="70" t="n">
        <f aca="false">-const*$M697*$K697*(H697-Q697)</f>
        <v>-11.5814803531627</v>
      </c>
      <c r="T697" s="70" t="n">
        <f aca="false">-const*$M697*$K697*I697</f>
        <v>18.5257014472025</v>
      </c>
      <c r="U697" s="72" t="n">
        <f aca="false">omega*EXP(-A697/tau)*30/PI()</f>
        <v>1842.83755339455</v>
      </c>
      <c r="V697" s="70" t="n">
        <f aca="false">const*($O697/omega)*K697*(wy*I697-wz*(H697-Q697))</f>
        <v>1.32009958305113</v>
      </c>
      <c r="W697" s="70" t="n">
        <f aca="false">const*($O697/omega)*K697*(wz*(G697-P697)-wx*I697)</f>
        <v>9.94251692721467</v>
      </c>
      <c r="X697" s="70" t="n">
        <f aca="false">const*($O697/omega)*K697*(wx*(H697-Q697)-wy*(G697-P697))</f>
        <v>6.32748619567535</v>
      </c>
      <c r="Y697" s="70" t="n">
        <f aca="false">R697+V697</f>
        <v>-0.249521183030251</v>
      </c>
      <c r="Z697" s="70" t="n">
        <f aca="false">S697+W697</f>
        <v>-1.63896342594803</v>
      </c>
      <c r="AA697" s="70" t="n">
        <f aca="false">T697+X697-32.174</f>
        <v>-7.32081235712215</v>
      </c>
      <c r="AB697" s="0" t="n">
        <f aca="false">IF(($D697-height)*($D698-height)&lt;0,1,0)</f>
        <v>0</v>
      </c>
    </row>
    <row r="698" customFormat="false" ht="12.75" hidden="false" customHeight="false" outlineLevel="0" collapsed="false">
      <c r="A698" s="0" t="n">
        <f aca="false">A697+dt</f>
        <v>6.6599999999999</v>
      </c>
      <c r="B698" s="70" t="n">
        <f aca="false">B697+G697*dt+0.5*Y697*dt*dt</f>
        <v>35.6685096623543</v>
      </c>
      <c r="C698" s="70" t="n">
        <f aca="false">C697+H697*dt+0.5*Z697*dt*dt</f>
        <v>467.918652941574</v>
      </c>
      <c r="D698" s="70" t="n">
        <f aca="false">D697+I697*dt+0.5*AA697*dt*dt</f>
        <v>-287.42707496903</v>
      </c>
      <c r="E698" s="1" t="n">
        <f aca="false">SQRT(B698^2+C698^2)</f>
        <v>469.276153615534</v>
      </c>
      <c r="F698" s="1" t="n">
        <f aca="false">ATAN2(C698,B698)*180/PI()</f>
        <v>4.35911334902294</v>
      </c>
      <c r="G698" s="69" t="n">
        <f aca="false">G697+Y697*dt</f>
        <v>7.67886564175362</v>
      </c>
      <c r="H698" s="69" t="n">
        <f aca="false">H697+Z697*dt</f>
        <v>56.6606955150606</v>
      </c>
      <c r="I698" s="69" t="n">
        <f aca="false">I697+AA697*dt</f>
        <v>-90.7337045675553</v>
      </c>
      <c r="J698" s="1" t="n">
        <f aca="false">SQRT(G698^2+H698^2+I698^2)</f>
        <v>107.247398748627</v>
      </c>
      <c r="K698" s="1" t="n">
        <f aca="false">IF(D698&gt;=hwind,SQRT((G698-vxw)^2+(H698-vyw)^2+I698^2),J698)</f>
        <v>107.247398748627</v>
      </c>
      <c r="L698" s="1" t="n">
        <f aca="false">J698/1.467</f>
        <v>73.1066112805908</v>
      </c>
      <c r="M698" s="70" t="n">
        <f aca="false">cd0+cdspin*(spin/1000)*EXP(-A698/(tau*146.7/K698))</f>
        <v>0.354620441662683</v>
      </c>
      <c r="N698" s="71" t="n">
        <f aca="false">(romega/K698)*EXP(-A698/(tau*146.7/K698))</f>
        <v>0.217810100444717</v>
      </c>
      <c r="O698" s="71" t="n">
        <f aca="false">cl2_*N698/(cl0+cl1_*N698)</f>
        <v>0.223568800716949</v>
      </c>
      <c r="P698" s="71" t="n">
        <f aca="false">IF(D698&gt;=hwind,vxw,0)</f>
        <v>0</v>
      </c>
      <c r="Q698" s="71" t="n">
        <f aca="false">IF(D698&gt;=hwind,vyw,0)</f>
        <v>0</v>
      </c>
      <c r="R698" s="70" t="n">
        <f aca="false">-const*$M698*$K698*(G698-P698)</f>
        <v>-1.56988771766616</v>
      </c>
      <c r="S698" s="70" t="n">
        <f aca="false">-const*$M698*$K698*(H698-Q698)</f>
        <v>-11.5838633091648</v>
      </c>
      <c r="T698" s="70" t="n">
        <f aca="false">-const*$M698*$K698*I698</f>
        <v>18.5498399144311</v>
      </c>
      <c r="U698" s="72" t="n">
        <f aca="false">omega*EXP(-A698/tau)*30/PI()</f>
        <v>1842.83571055791</v>
      </c>
      <c r="V698" s="70" t="n">
        <f aca="false">const*($O698/omega)*K698*(wy*I698-wz*(H698-Q698))</f>
        <v>1.31800362686746</v>
      </c>
      <c r="W698" s="70" t="n">
        <f aca="false">const*($O698/omega)*K698*(wz*(G698-P698)-wx*I698)</f>
        <v>9.95332018128605</v>
      </c>
      <c r="X698" s="70" t="n">
        <f aca="false">const*($O698/omega)*K698*(wx*(H698-Q698)-wy*(G698-P698))</f>
        <v>6.32711757618565</v>
      </c>
      <c r="Y698" s="70" t="n">
        <f aca="false">R698+V698</f>
        <v>-0.251884090798703</v>
      </c>
      <c r="Z698" s="70" t="n">
        <f aca="false">S698+W698</f>
        <v>-1.63054312787872</v>
      </c>
      <c r="AA698" s="70" t="n">
        <f aca="false">T698+X698-32.174</f>
        <v>-7.29704250938323</v>
      </c>
      <c r="AB698" s="0" t="n">
        <f aca="false">IF(($D698-height)*($D699-height)&lt;0,1,0)</f>
        <v>0</v>
      </c>
    </row>
    <row r="699" customFormat="false" ht="12.75" hidden="false" customHeight="false" outlineLevel="0" collapsed="false">
      <c r="A699" s="0" t="n">
        <f aca="false">A698+dt</f>
        <v>6.6699999999999</v>
      </c>
      <c r="B699" s="70" t="n">
        <f aca="false">B698+G698*dt+0.5*Y698*dt*dt</f>
        <v>35.7452857245673</v>
      </c>
      <c r="C699" s="70" t="n">
        <f aca="false">C698+H698*dt+0.5*Z698*dt*dt</f>
        <v>468.485178369568</v>
      </c>
      <c r="D699" s="70" t="n">
        <f aca="false">D698+I698*dt+0.5*AA698*dt*dt</f>
        <v>-288.334776866831</v>
      </c>
      <c r="E699" s="1" t="n">
        <f aca="false">SQRT(B699^2+C699^2)</f>
        <v>469.846876975358</v>
      </c>
      <c r="F699" s="1" t="n">
        <f aca="false">ATAN2(C699,B699)*180/PI()</f>
        <v>4.36319776999506</v>
      </c>
      <c r="G699" s="69" t="n">
        <f aca="false">G698+Y698*dt</f>
        <v>7.67634680084563</v>
      </c>
      <c r="H699" s="69" t="n">
        <f aca="false">H698+Z698*dt</f>
        <v>56.6443900837818</v>
      </c>
      <c r="I699" s="69" t="n">
        <f aca="false">I698+AA698*dt</f>
        <v>-90.8066749926492</v>
      </c>
      <c r="J699" s="1" t="n">
        <f aca="false">SQRT(G699^2+H699^2+I699^2)</f>
        <v>107.300351590249</v>
      </c>
      <c r="K699" s="1" t="n">
        <f aca="false">IF(D699&gt;=hwind,SQRT((G699-vxw)^2+(H699-vyw)^2+I699^2),J699)</f>
        <v>107.300351590249</v>
      </c>
      <c r="L699" s="1" t="n">
        <f aca="false">J699/1.467</f>
        <v>73.1427072871501</v>
      </c>
      <c r="M699" s="70" t="n">
        <f aca="false">cd0+cdspin*(spin/1000)*EXP(-A699/(tau*146.7/K699))</f>
        <v>0.354620389358579</v>
      </c>
      <c r="N699" s="71" t="n">
        <f aca="false">(romega/K699)*EXP(-A699/(tau*146.7/K699))</f>
        <v>0.21770239935133</v>
      </c>
      <c r="O699" s="71" t="n">
        <f aca="false">cl2_*N699/(cl0+cl1_*N699)</f>
        <v>0.223509721187517</v>
      </c>
      <c r="P699" s="71" t="n">
        <f aca="false">IF(D699&gt;=hwind,vxw,0)</f>
        <v>0</v>
      </c>
      <c r="Q699" s="71" t="n">
        <f aca="false">IF(D699&gt;=hwind,vyw,0)</f>
        <v>0</v>
      </c>
      <c r="R699" s="70" t="n">
        <f aca="false">-const*$M699*$K699*(G699-P699)</f>
        <v>-1.57014739712782</v>
      </c>
      <c r="S699" s="70" t="n">
        <f aca="false">-const*$M699*$K699*(H699-Q699)</f>
        <v>-11.5862459004777</v>
      </c>
      <c r="T699" s="70" t="n">
        <f aca="false">-const*$M699*$K699*I699</f>
        <v>18.5739216948658</v>
      </c>
      <c r="U699" s="72" t="n">
        <f aca="false">omega*EXP(-A699/tau)*30/PI()</f>
        <v>1842.83386772312</v>
      </c>
      <c r="V699" s="70" t="n">
        <f aca="false">const*($O699/omega)*K699*(wy*I699-wz*(H699-Q699))</f>
        <v>1.31591517260175</v>
      </c>
      <c r="W699" s="70" t="n">
        <f aca="false">const*($O699/omega)*K699*(wz*(G699-P699)-wx*I699)</f>
        <v>9.96409453458809</v>
      </c>
      <c r="X699" s="70" t="n">
        <f aca="false">const*($O699/omega)*K699*(wx*(H699-Q699)-wy*(G699-P699))</f>
        <v>6.32675383082553</v>
      </c>
      <c r="Y699" s="70" t="n">
        <f aca="false">R699+V699</f>
        <v>-0.254232224526075</v>
      </c>
      <c r="Z699" s="70" t="n">
        <f aca="false">S699+W699</f>
        <v>-1.62215136588965</v>
      </c>
      <c r="AA699" s="70" t="n">
        <f aca="false">T699+X699-32.174</f>
        <v>-7.27332447430869</v>
      </c>
      <c r="AB699" s="0" t="n">
        <f aca="false">IF(($D699-height)*($D700-height)&lt;0,1,0)</f>
        <v>0</v>
      </c>
    </row>
    <row r="700" customFormat="false" ht="12.75" hidden="false" customHeight="false" outlineLevel="0" collapsed="false">
      <c r="A700" s="0" t="n">
        <f aca="false">A699+dt</f>
        <v>6.6799999999999</v>
      </c>
      <c r="B700" s="70" t="n">
        <f aca="false">B699+G699*dt+0.5*Y699*dt*dt</f>
        <v>35.8220364809645</v>
      </c>
      <c r="C700" s="70" t="n">
        <f aca="false">C699+H699*dt+0.5*Z699*dt*dt</f>
        <v>469.051541162838</v>
      </c>
      <c r="D700" s="70" t="n">
        <f aca="false">D699+I699*dt+0.5*AA699*dt*dt</f>
        <v>-289.243207282982</v>
      </c>
      <c r="E700" s="1" t="n">
        <f aca="false">SQRT(B700^2+C700^2)</f>
        <v>470.41743862752</v>
      </c>
      <c r="F700" s="1" t="n">
        <f aca="false">ATAN2(C700,B700)*180/PI()</f>
        <v>4.36727071545517</v>
      </c>
      <c r="G700" s="69" t="n">
        <f aca="false">G699+Y699*dt</f>
        <v>7.67380447860037</v>
      </c>
      <c r="H700" s="69" t="n">
        <f aca="false">H699+Z699*dt</f>
        <v>56.6281685701229</v>
      </c>
      <c r="I700" s="69" t="n">
        <f aca="false">I699+AA699*dt</f>
        <v>-90.8794082373923</v>
      </c>
      <c r="J700" s="1" t="n">
        <f aca="false">SQRT(G700^2+H700^2+I700^2)</f>
        <v>107.353172251036</v>
      </c>
      <c r="K700" s="1" t="n">
        <f aca="false">IF(D700&gt;=hwind,SQRT((G700-vxw)^2+(H700-vyw)^2+I700^2),J700)</f>
        <v>107.353172251036</v>
      </c>
      <c r="L700" s="1" t="n">
        <f aca="false">J700/1.467</f>
        <v>73.1787131908904</v>
      </c>
      <c r="M700" s="70" t="n">
        <f aca="false">cd0+cdspin*(spin/1000)*EXP(-A700/(tau*146.7/K700))</f>
        <v>0.354620337048064</v>
      </c>
      <c r="N700" s="71" t="n">
        <f aca="false">(romega/K700)*EXP(-A700/(tau*146.7/K700))</f>
        <v>0.217595072398961</v>
      </c>
      <c r="O700" s="71" t="n">
        <f aca="false">cl2_*N700/(cl0+cl1_*N700)</f>
        <v>0.223450819813357</v>
      </c>
      <c r="P700" s="71" t="n">
        <f aca="false">IF(D700&gt;=hwind,vxw,0)</f>
        <v>0</v>
      </c>
      <c r="Q700" s="71" t="n">
        <f aca="false">IF(D700&gt;=hwind,vyw,0)</f>
        <v>0</v>
      </c>
      <c r="R700" s="70" t="n">
        <f aca="false">-const*$M700*$K700*(G700-P700)</f>
        <v>-1.57039982905466</v>
      </c>
      <c r="S700" s="70" t="n">
        <f aca="false">-const*$M700*$K700*(H700-Q700)</f>
        <v>-11.5886281035948</v>
      </c>
      <c r="T700" s="70" t="n">
        <f aca="false">-const*$M700*$K700*I700</f>
        <v>18.5979467627275</v>
      </c>
      <c r="U700" s="72" t="n">
        <f aca="false">omega*EXP(-A700/tau)*30/PI()</f>
        <v>1842.83202489018</v>
      </c>
      <c r="V700" s="70" t="n">
        <f aca="false">const*($O700/omega)*K700*(wy*I700-wz*(H700-Q700))</f>
        <v>1.3138342065229</v>
      </c>
      <c r="W700" s="70" t="n">
        <f aca="false">const*($O700/omega)*K700*(wz*(G700-P700)-wx*I700)</f>
        <v>9.97484001152224</v>
      </c>
      <c r="X700" s="70" t="n">
        <f aca="false">const*($O700/omega)*K700*(wx*(H700-Q700)-wy*(G700-P700))</f>
        <v>6.3263949403016</v>
      </c>
      <c r="Y700" s="70" t="n">
        <f aca="false">R700+V700</f>
        <v>-0.25656562253176</v>
      </c>
      <c r="Z700" s="70" t="n">
        <f aca="false">S700+W700</f>
        <v>-1.61378809207254</v>
      </c>
      <c r="AA700" s="70" t="n">
        <f aca="false">T700+X700-32.174</f>
        <v>-7.24965829697086</v>
      </c>
      <c r="AB700" s="0" t="n">
        <f aca="false">IF(($D700-height)*($D701-height)&lt;0,1,0)</f>
        <v>0</v>
      </c>
    </row>
    <row r="701" customFormat="false" ht="12.75" hidden="false" customHeight="false" outlineLevel="0" collapsed="false">
      <c r="A701" s="0" t="n">
        <f aca="false">A700+dt</f>
        <v>6.6899999999999</v>
      </c>
      <c r="B701" s="70" t="n">
        <f aca="false">B700+G700*dt+0.5*Y700*dt*dt</f>
        <v>35.8987616974694</v>
      </c>
      <c r="C701" s="70" t="n">
        <f aca="false">C700+H700*dt+0.5*Z700*dt*dt</f>
        <v>469.617742159134</v>
      </c>
      <c r="D701" s="70" t="n">
        <f aca="false">D700+I700*dt+0.5*AA700*dt*dt</f>
        <v>-290.15236384827</v>
      </c>
      <c r="E701" s="1" t="n">
        <f aca="false">SQRT(B701^2+C701^2)</f>
        <v>470.987839378104</v>
      </c>
      <c r="F701" s="1" t="n">
        <f aca="false">ATAN2(C701,B701)*180/PI()</f>
        <v>4.37133219516353</v>
      </c>
      <c r="G701" s="69" t="n">
        <f aca="false">G700+Y700*dt</f>
        <v>7.67123882237505</v>
      </c>
      <c r="H701" s="69" t="n">
        <f aca="false">H700+Z700*dt</f>
        <v>56.6120306892022</v>
      </c>
      <c r="I701" s="69" t="n">
        <f aca="false">I700+AA700*dt</f>
        <v>-90.951904820362</v>
      </c>
      <c r="J701" s="1" t="n">
        <f aca="false">SQRT(G701^2+H701^2+I701^2)</f>
        <v>107.405860707306</v>
      </c>
      <c r="K701" s="1" t="n">
        <f aca="false">IF(D701&gt;=hwind,SQRT((G701-vxw)^2+(H701-vyw)^2+I701^2),J701)</f>
        <v>107.405860707306</v>
      </c>
      <c r="L701" s="1" t="n">
        <f aca="false">J701/1.467</f>
        <v>73.2146289756689</v>
      </c>
      <c r="M701" s="70" t="n">
        <f aca="false">cd0+cdspin*(spin/1000)*EXP(-A701/(tau*146.7/K701))</f>
        <v>0.354620284731292</v>
      </c>
      <c r="N701" s="71" t="n">
        <f aca="false">(romega/K701)*EXP(-A701/(tau*146.7/K701))</f>
        <v>0.217488118687931</v>
      </c>
      <c r="O701" s="71" t="n">
        <f aca="false">cl2_*N701/(cl0+cl1_*N701)</f>
        <v>0.22339209636457</v>
      </c>
      <c r="P701" s="71" t="n">
        <f aca="false">IF(D701&gt;=hwind,vxw,0)</f>
        <v>0</v>
      </c>
      <c r="Q701" s="71" t="n">
        <f aca="false">IF(D701&gt;=hwind,vyw,0)</f>
        <v>0</v>
      </c>
      <c r="R701" s="70" t="n">
        <f aca="false">-const*$M701*$K701*(G701-P701)</f>
        <v>-1.57064503810359</v>
      </c>
      <c r="S701" s="70" t="n">
        <f aca="false">-const*$M701*$K701*(H701-Q701)</f>
        <v>-11.5910098952485</v>
      </c>
      <c r="T701" s="70" t="n">
        <f aca="false">-const*$M701*$K701*I701</f>
        <v>18.6219150934925</v>
      </c>
      <c r="U701" s="72" t="n">
        <f aca="false">omega*EXP(-A701/tau)*30/PI()</f>
        <v>1842.83018205907</v>
      </c>
      <c r="V701" s="70" t="n">
        <f aca="false">const*($O701/omega)*K701*(wy*I701-wz*(H701-Q701))</f>
        <v>1.31176071486046</v>
      </c>
      <c r="W701" s="70" t="n">
        <f aca="false">const*($O701/omega)*K701*(wz*(G701-P701)-wx*I701)</f>
        <v>9.98555663686438</v>
      </c>
      <c r="X701" s="70" t="n">
        <f aca="false">const*($O701/omega)*K701*(wx*(H701-Q701)-wy*(G701-P701))</f>
        <v>6.32604088537601</v>
      </c>
      <c r="Y701" s="70" t="n">
        <f aca="false">R701+V701</f>
        <v>-0.258884323243132</v>
      </c>
      <c r="Z701" s="70" t="n">
        <f aca="false">S701+W701</f>
        <v>-1.60545325838413</v>
      </c>
      <c r="AA701" s="70" t="n">
        <f aca="false">T701+X701-32.174</f>
        <v>-7.22604402113148</v>
      </c>
      <c r="AB701" s="0" t="n">
        <f aca="false">IF(($D701-height)*($D702-height)&lt;0,1,0)</f>
        <v>0</v>
      </c>
    </row>
    <row r="702" customFormat="false" ht="12.75" hidden="false" customHeight="false" outlineLevel="0" collapsed="false">
      <c r="A702" s="0" t="n">
        <f aca="false">A701+dt</f>
        <v>6.6999999999999</v>
      </c>
      <c r="B702" s="70" t="n">
        <f aca="false">B701+G701*dt+0.5*Y701*dt*dt</f>
        <v>35.975461141477</v>
      </c>
      <c r="C702" s="70" t="n">
        <f aca="false">C701+H701*dt+0.5*Z701*dt*dt</f>
        <v>470.183782193364</v>
      </c>
      <c r="D702" s="70" t="n">
        <f aca="false">D701+I701*dt+0.5*AA701*dt*dt</f>
        <v>-291.062244198675</v>
      </c>
      <c r="E702" s="1" t="n">
        <f aca="false">SQRT(B702^2+C702^2)</f>
        <v>471.558080030444</v>
      </c>
      <c r="F702" s="1" t="n">
        <f aca="false">ATAN2(C702,B702)*180/PI()</f>
        <v>4.37538221898631</v>
      </c>
      <c r="G702" s="69" t="n">
        <f aca="false">G701+Y701*dt</f>
        <v>7.66864997914262</v>
      </c>
      <c r="H702" s="69" t="n">
        <f aca="false">H701+Z701*dt</f>
        <v>56.5959761566184</v>
      </c>
      <c r="I702" s="69" t="n">
        <f aca="false">I701+AA701*dt</f>
        <v>-91.0241652605733</v>
      </c>
      <c r="J702" s="1" t="n">
        <f aca="false">SQRT(G702^2+H702^2+I702^2)</f>
        <v>107.458416938867</v>
      </c>
      <c r="K702" s="1" t="n">
        <f aca="false">IF(D702&gt;=hwind,SQRT((G702-vxw)^2+(H702-vyw)^2+I702^2),J702)</f>
        <v>107.458416938867</v>
      </c>
      <c r="L702" s="1" t="n">
        <f aca="false">J702/1.467</f>
        <v>73.2504546277209</v>
      </c>
      <c r="M702" s="70" t="n">
        <f aca="false">cd0+cdspin*(spin/1000)*EXP(-A702/(tau*146.7/K702))</f>
        <v>0.354620232408412</v>
      </c>
      <c r="N702" s="71" t="n">
        <f aca="false">(romega/K702)*EXP(-A702/(tau*146.7/K702))</f>
        <v>0.217381537315927</v>
      </c>
      <c r="O702" s="71" t="n">
        <f aca="false">cl2_*N702/(cl0+cl1_*N702)</f>
        <v>0.22333355060829</v>
      </c>
      <c r="P702" s="71" t="n">
        <f aca="false">IF(D702&gt;=hwind,vxw,0)</f>
        <v>0</v>
      </c>
      <c r="Q702" s="71" t="n">
        <f aca="false">IF(D702&gt;=hwind,vyw,0)</f>
        <v>0</v>
      </c>
      <c r="R702" s="70" t="n">
        <f aca="false">-const*$M702*$K702*(G702-P702)</f>
        <v>-1.5708830489988</v>
      </c>
      <c r="S702" s="70" t="n">
        <f aca="false">-const*$M702*$K702*(H702-Q702)</f>
        <v>-11.5933912524081</v>
      </c>
      <c r="T702" s="70" t="n">
        <f aca="false">-const*$M702*$K702*I702</f>
        <v>18.6458266638851</v>
      </c>
      <c r="U702" s="72" t="n">
        <f aca="false">omega*EXP(-A702/tau)*30/PI()</f>
        <v>1842.82833922981</v>
      </c>
      <c r="V702" s="70" t="n">
        <f aca="false">const*($O702/omega)*K702*(wy*I702-wz*(H702-Q702))</f>
        <v>1.30969468380485</v>
      </c>
      <c r="W702" s="70" t="n">
        <f aca="false">const*($O702/omega)*K702*(wz*(G702-P702)-wx*I702)</f>
        <v>9.99624443576166</v>
      </c>
      <c r="X702" s="70" t="n">
        <f aca="false">const*($O702/omega)*K702*(wx*(H702-Q702)-wy*(G702-P702))</f>
        <v>6.32569164686579</v>
      </c>
      <c r="Y702" s="70" t="n">
        <f aca="false">R702+V702</f>
        <v>-0.261188365193941</v>
      </c>
      <c r="Z702" s="70" t="n">
        <f aca="false">S702+W702</f>
        <v>-1.59714681664646</v>
      </c>
      <c r="AA702" s="70" t="n">
        <f aca="false">T702+X702-32.174</f>
        <v>-7.20248168924909</v>
      </c>
      <c r="AB702" s="0" t="n">
        <f aca="false">IF(($D702-height)*($D703-height)&lt;0,1,0)</f>
        <v>0</v>
      </c>
    </row>
    <row r="703" customFormat="false" ht="12.75" hidden="false" customHeight="false" outlineLevel="0" collapsed="false">
      <c r="A703" s="0" t="n">
        <f aca="false">A702+dt</f>
        <v>6.7099999999999</v>
      </c>
      <c r="B703" s="70" t="n">
        <f aca="false">B702+G702*dt+0.5*Y702*dt*dt</f>
        <v>36.0521345818501</v>
      </c>
      <c r="C703" s="70" t="n">
        <f aca="false">C702+H702*dt+0.5*Z702*dt*dt</f>
        <v>470.749662097589</v>
      </c>
      <c r="D703" s="70" t="n">
        <f aca="false">D702+I702*dt+0.5*AA702*dt*dt</f>
        <v>-291.972845975365</v>
      </c>
      <c r="E703" s="1" t="n">
        <f aca="false">SQRT(B703^2+C703^2)</f>
        <v>472.128161385129</v>
      </c>
      <c r="F703" s="1" t="n">
        <f aca="false">ATAN2(C703,B703)*180/PI()</f>
        <v>4.37942079689479</v>
      </c>
      <c r="G703" s="69" t="n">
        <f aca="false">G702+Y702*dt</f>
        <v>7.66603809549068</v>
      </c>
      <c r="H703" s="69" t="n">
        <f aca="false">H702+Z702*dt</f>
        <v>56.5800046884519</v>
      </c>
      <c r="I703" s="69" t="n">
        <f aca="false">I702+AA702*dt</f>
        <v>-91.0961900774658</v>
      </c>
      <c r="J703" s="1" t="n">
        <f aca="false">SQRT(G703^2+H703^2+I703^2)</f>
        <v>107.51084092898</v>
      </c>
      <c r="K703" s="1" t="n">
        <f aca="false">IF(D703&gt;=hwind,SQRT((G703-vxw)^2+(H703-vyw)^2+I703^2),J703)</f>
        <v>107.51084092898</v>
      </c>
      <c r="L703" s="1" t="n">
        <f aca="false">J703/1.467</f>
        <v>73.2861901356376</v>
      </c>
      <c r="M703" s="70" t="n">
        <f aca="false">cd0+cdspin*(spin/1000)*EXP(-A703/(tau*146.7/K703))</f>
        <v>0.354620180079574</v>
      </c>
      <c r="N703" s="71" t="n">
        <f aca="false">(romega/K703)*EXP(-A703/(tau*146.7/K703))</f>
        <v>0.217275327378086</v>
      </c>
      <c r="O703" s="71" t="n">
        <f aca="false">cl2_*N703/(cl0+cl1_*N703)</f>
        <v>0.223275182308734</v>
      </c>
      <c r="P703" s="71" t="n">
        <f aca="false">IF(D703&gt;=hwind,vxw,0)</f>
        <v>0</v>
      </c>
      <c r="Q703" s="71" t="n">
        <f aca="false">IF(D703&gt;=hwind,vyw,0)</f>
        <v>0</v>
      </c>
      <c r="R703" s="70" t="n">
        <f aca="false">-const*$M703*$K703*(G703-P703)</f>
        <v>-1.57111388653042</v>
      </c>
      <c r="S703" s="70" t="n">
        <f aca="false">-const*$M703*$K703*(H703-Q703)</f>
        <v>-11.5957721522767</v>
      </c>
      <c r="T703" s="70" t="n">
        <f aca="false">-const*$M703*$K703*I703</f>
        <v>18.6696814518712</v>
      </c>
      <c r="U703" s="72" t="n">
        <f aca="false">omega*EXP(-A703/tau)*30/PI()</f>
        <v>1842.8264964024</v>
      </c>
      <c r="V703" s="70" t="n">
        <f aca="false">const*($O703/omega)*K703*(wy*I703-wz*(H703-Q703))</f>
        <v>1.3076360995077</v>
      </c>
      <c r="W703" s="70" t="n">
        <f aca="false">const*($O703/omega)*K703*(wz*(G703-P703)-wx*I703)</f>
        <v>10.0069034337294</v>
      </c>
      <c r="X703" s="70" t="n">
        <f aca="false">const*($O703/omega)*K703*(wx*(H703-Q703)-wy*(G703-P703))</f>
        <v>6.32534720564232</v>
      </c>
      <c r="Y703" s="70" t="n">
        <f aca="false">R703+V703</f>
        <v>-0.263477787022715</v>
      </c>
      <c r="Z703" s="70" t="n">
        <f aca="false">S703+W703</f>
        <v>-1.58886871854726</v>
      </c>
      <c r="AA703" s="70" t="n">
        <f aca="false">T703+X703-32.174</f>
        <v>-7.17897134248645</v>
      </c>
      <c r="AB703" s="0" t="n">
        <f aca="false">IF(($D703-height)*($D704-height)&lt;0,1,0)</f>
        <v>0</v>
      </c>
    </row>
    <row r="704" customFormat="false" ht="12.75" hidden="false" customHeight="false" outlineLevel="0" collapsed="false">
      <c r="A704" s="0" t="n">
        <f aca="false">A703+dt</f>
        <v>6.7199999999999</v>
      </c>
      <c r="B704" s="70" t="n">
        <f aca="false">B703+G703*dt+0.5*Y703*dt*dt</f>
        <v>36.1287817889157</v>
      </c>
      <c r="C704" s="70" t="n">
        <f aca="false">C703+H703*dt+0.5*Z703*dt*dt</f>
        <v>471.315382701038</v>
      </c>
      <c r="D704" s="70" t="n">
        <f aca="false">D703+I703*dt+0.5*AA703*dt*dt</f>
        <v>-292.884166824707</v>
      </c>
      <c r="E704" s="1" t="n">
        <f aca="false">SQRT(B704^2+C704^2)</f>
        <v>472.698084240011</v>
      </c>
      <c r="F704" s="1" t="n">
        <f aca="false">ATAN2(C704,B704)*180/PI()</f>
        <v>4.38344793896454</v>
      </c>
      <c r="G704" s="69" t="n">
        <f aca="false">G703+Y703*dt</f>
        <v>7.66340331762046</v>
      </c>
      <c r="H704" s="69" t="n">
        <f aca="false">H703+Z703*dt</f>
        <v>56.5641160012664</v>
      </c>
      <c r="I704" s="69" t="n">
        <f aca="false">I703+AA703*dt</f>
        <v>-91.1679797908906</v>
      </c>
      <c r="J704" s="1" t="n">
        <f aca="false">SQRT(G704^2+H704^2+I704^2)</f>
        <v>107.563132664336</v>
      </c>
      <c r="K704" s="1" t="n">
        <f aca="false">IF(D704&gt;=hwind,SQRT((G704-vxw)^2+(H704-vyw)^2+I704^2),J704)</f>
        <v>107.563132664336</v>
      </c>
      <c r="L704" s="1" t="n">
        <f aca="false">J704/1.467</f>
        <v>73.3218354903447</v>
      </c>
      <c r="M704" s="70" t="n">
        <f aca="false">cd0+cdspin*(spin/1000)*EXP(-A704/(tau*146.7/K704))</f>
        <v>0.354620127744928</v>
      </c>
      <c r="N704" s="71" t="n">
        <f aca="false">(romega/K704)*EXP(-A704/(tau*146.7/K704))</f>
        <v>0.217169487967063</v>
      </c>
      <c r="O704" s="71" t="n">
        <f aca="false">cl2_*N704/(cl0+cl1_*N704)</f>
        <v>0.223216991227241</v>
      </c>
      <c r="P704" s="71" t="n">
        <f aca="false">IF(D704&gt;=hwind,vxw,0)</f>
        <v>0</v>
      </c>
      <c r="Q704" s="71" t="n">
        <f aca="false">IF(D704&gt;=hwind,vyw,0)</f>
        <v>0</v>
      </c>
      <c r="R704" s="70" t="n">
        <f aca="false">-const*$M704*$K704*(G704-P704)</f>
        <v>-1.57133757555323</v>
      </c>
      <c r="S704" s="70" t="n">
        <f aca="false">-const*$M704*$K704*(H704-Q704)</f>
        <v>-11.5981525722882</v>
      </c>
      <c r="T704" s="70" t="n">
        <f aca="false">-const*$M704*$K704*I704</f>
        <v>18.6934794366514</v>
      </c>
      <c r="U704" s="72" t="n">
        <f aca="false">omega*EXP(-A704/tau)*30/PI()</f>
        <v>1842.82465357682</v>
      </c>
      <c r="V704" s="70" t="n">
        <f aca="false">const*($O704/omega)*K704*(wy*I704-wz*(H704-Q704))</f>
        <v>1.30558494808207</v>
      </c>
      <c r="W704" s="70" t="n">
        <f aca="false">const*($O704/omega)*K704*(wz*(G704-P704)-wx*I704)</f>
        <v>10.0175336566479</v>
      </c>
      <c r="X704" s="70" t="n">
        <f aca="false">const*($O704/omega)*K704*(wx*(H704-Q704)-wy*(G704-P704))</f>
        <v>6.32500754263073</v>
      </c>
      <c r="Y704" s="70" t="n">
        <f aca="false">R704+V704</f>
        <v>-0.265752627471161</v>
      </c>
      <c r="Z704" s="70" t="n">
        <f aca="false">S704+W704</f>
        <v>-1.58061891564032</v>
      </c>
      <c r="AA704" s="70" t="n">
        <f aca="false">T704+X704-32.174</f>
        <v>-7.15551302071789</v>
      </c>
      <c r="AB704" s="0" t="n">
        <f aca="false">IF(($D704-height)*($D705-height)&lt;0,1,0)</f>
        <v>0</v>
      </c>
    </row>
    <row r="705" customFormat="false" ht="12.75" hidden="false" customHeight="false" outlineLevel="0" collapsed="false">
      <c r="A705" s="0" t="n">
        <f aca="false">A704+dt</f>
        <v>6.7299999999999</v>
      </c>
      <c r="B705" s="70" t="n">
        <f aca="false">B704+G704*dt+0.5*Y704*dt*dt</f>
        <v>36.2054025344605</v>
      </c>
      <c r="C705" s="70" t="n">
        <f aca="false">C704+H704*dt+0.5*Z704*dt*dt</f>
        <v>471.880944830104</v>
      </c>
      <c r="D705" s="70" t="n">
        <f aca="false">D704+I704*dt+0.5*AA704*dt*dt</f>
        <v>-293.796204398267</v>
      </c>
      <c r="E705" s="1" t="n">
        <f aca="false">SQRT(B705^2+C705^2)</f>
        <v>473.26784939021</v>
      </c>
      <c r="F705" s="1" t="n">
        <f aca="false">ATAN2(C705,B705)*180/PI()</f>
        <v>4.38746365537468</v>
      </c>
      <c r="G705" s="69" t="n">
        <f aca="false">G704+Y704*dt</f>
        <v>7.66074579134574</v>
      </c>
      <c r="H705" s="69" t="n">
        <f aca="false">H704+Z704*dt</f>
        <v>56.54830981211</v>
      </c>
      <c r="I705" s="69" t="n">
        <f aca="false">I704+AA704*dt</f>
        <v>-91.2395349210978</v>
      </c>
      <c r="J705" s="1" t="n">
        <f aca="false">SQRT(G705^2+H705^2+I705^2)</f>
        <v>107.615292135013</v>
      </c>
      <c r="K705" s="1" t="n">
        <f aca="false">IF(D705&gt;=hwind,SQRT((G705-vxw)^2+(H705-vyw)^2+I705^2),J705)</f>
        <v>107.615292135013</v>
      </c>
      <c r="L705" s="1" t="n">
        <f aca="false">J705/1.467</f>
        <v>73.3573906850805</v>
      </c>
      <c r="M705" s="70" t="n">
        <f aca="false">cd0+cdspin*(spin/1000)*EXP(-A705/(tau*146.7/K705))</f>
        <v>0.35462007540462</v>
      </c>
      <c r="N705" s="71" t="n">
        <f aca="false">(romega/K705)*EXP(-A705/(tau*146.7/K705))</f>
        <v>0.217064018173114</v>
      </c>
      <c r="O705" s="71" t="n">
        <f aca="false">cl2_*N705/(cl0+cl1_*N705)</f>
        <v>0.223158977122314</v>
      </c>
      <c r="P705" s="71" t="n">
        <f aca="false">IF(D705&gt;=hwind,vxw,0)</f>
        <v>0</v>
      </c>
      <c r="Q705" s="71" t="n">
        <f aca="false">IF(D705&gt;=hwind,vyw,0)</f>
        <v>0</v>
      </c>
      <c r="R705" s="70" t="n">
        <f aca="false">-const*$M705*$K705*(G705-P705)</f>
        <v>-1.57155414098534</v>
      </c>
      <c r="S705" s="70" t="n">
        <f aca="false">-const*$M705*$K705*(H705-Q705)</f>
        <v>-11.6005324901052</v>
      </c>
      <c r="T705" s="70" t="n">
        <f aca="false">-const*$M705*$K705*I705</f>
        <v>18.7172205986539</v>
      </c>
      <c r="U705" s="72" t="n">
        <f aca="false">omega*EXP(-A705/tau)*30/PI()</f>
        <v>1842.82281075309</v>
      </c>
      <c r="V705" s="70" t="n">
        <f aca="false">const*($O705/omega)*K705*(wy*I705-wz*(H705-Q705))</f>
        <v>1.30354121560276</v>
      </c>
      <c r="W705" s="70" t="n">
        <f aca="false">const*($O705/omega)*K705*(wz*(G705-P705)-wx*I705)</f>
        <v>10.0281351307594</v>
      </c>
      <c r="X705" s="70" t="n">
        <f aca="false">const*($O705/omega)*K705*(wx*(H705-Q705)-wy*(G705-P705))</f>
        <v>6.32467263880937</v>
      </c>
      <c r="Y705" s="70" t="n">
        <f aca="false">R705+V705</f>
        <v>-0.268012925382578</v>
      </c>
      <c r="Z705" s="70" t="n">
        <f aca="false">S705+W705</f>
        <v>-1.57239735934588</v>
      </c>
      <c r="AA705" s="70" t="n">
        <f aca="false">T705+X705-32.174</f>
        <v>-7.13210676253677</v>
      </c>
      <c r="AB705" s="0" t="n">
        <f aca="false">IF(($D705-height)*($D706-height)&lt;0,1,0)</f>
        <v>0</v>
      </c>
    </row>
    <row r="706" customFormat="false" ht="12.75" hidden="false" customHeight="false" outlineLevel="0" collapsed="false">
      <c r="A706" s="0" t="n">
        <f aca="false">A705+dt</f>
        <v>6.7399999999999</v>
      </c>
      <c r="B706" s="70" t="n">
        <f aca="false">B705+G705*dt+0.5*Y705*dt*dt</f>
        <v>36.2819965917277</v>
      </c>
      <c r="C706" s="70" t="n">
        <f aca="false">C705+H705*dt+0.5*Z705*dt*dt</f>
        <v>472.446349308358</v>
      </c>
      <c r="D706" s="70" t="n">
        <f aca="false">D705+I705*dt+0.5*AA705*dt*dt</f>
        <v>-294.708956352816</v>
      </c>
      <c r="E706" s="1" t="n">
        <f aca="false">SQRT(B706^2+C706^2)</f>
        <v>473.837457628116</v>
      </c>
      <c r="F706" s="1" t="n">
        <f aca="false">ATAN2(C706,B706)*180/PI()</f>
        <v>4.39146795640703</v>
      </c>
      <c r="G706" s="69" t="n">
        <f aca="false">G705+Y705*dt</f>
        <v>7.65806566209192</v>
      </c>
      <c r="H706" s="69" t="n">
        <f aca="false">H705+Z705*dt</f>
        <v>56.5325858385166</v>
      </c>
      <c r="I706" s="69" t="n">
        <f aca="false">I705+AA705*dt</f>
        <v>-91.3108559887232</v>
      </c>
      <c r="J706" s="1" t="n">
        <f aca="false">SQRT(G706^2+H706^2+I706^2)</f>
        <v>107.667319334455</v>
      </c>
      <c r="K706" s="1" t="n">
        <f aca="false">IF(D706&gt;=hwind,SQRT((G706-vxw)^2+(H706-vyw)^2+I706^2),J706)</f>
        <v>107.667319334455</v>
      </c>
      <c r="L706" s="1" t="n">
        <f aca="false">J706/1.467</f>
        <v>73.3928557153749</v>
      </c>
      <c r="M706" s="70" t="n">
        <f aca="false">cd0+cdspin*(spin/1000)*EXP(-A706/(tau*146.7/K706))</f>
        <v>0.354620023058798</v>
      </c>
      <c r="N706" s="71" t="n">
        <f aca="false">(romega/K706)*EXP(-A706/(tau*146.7/K706))</f>
        <v>0.216958917084169</v>
      </c>
      <c r="O706" s="71" t="n">
        <f aca="false">cl2_*N706/(cl0+cl1_*N706)</f>
        <v>0.223101139749667</v>
      </c>
      <c r="P706" s="71" t="n">
        <f aca="false">IF(D706&gt;=hwind,vxw,0)</f>
        <v>0</v>
      </c>
      <c r="Q706" s="71" t="n">
        <f aca="false">IF(D706&gt;=hwind,vyw,0)</f>
        <v>0</v>
      </c>
      <c r="R706" s="70" t="n">
        <f aca="false">-const*$M706*$K706*(G706-P706)</f>
        <v>-1.57176360780684</v>
      </c>
      <c r="S706" s="70" t="n">
        <f aca="false">-const*$M706*$K706*(H706-Q706)</f>
        <v>-11.6029118836159</v>
      </c>
      <c r="T706" s="70" t="n">
        <f aca="false">-const*$M706*$K706*I706</f>
        <v>18.740904919528</v>
      </c>
      <c r="U706" s="72" t="n">
        <f aca="false">omega*EXP(-A706/tau)*30/PI()</f>
        <v>1842.8209679312</v>
      </c>
      <c r="V706" s="70" t="n">
        <f aca="false">const*($O706/omega)*K706*(wy*I706-wz*(H706-Q706))</f>
        <v>1.3015048881066</v>
      </c>
      <c r="W706" s="70" t="n">
        <f aca="false">const*($O706/omega)*K706*(wz*(G706-P706)-wx*I706)</f>
        <v>10.0387078826648</v>
      </c>
      <c r="X706" s="70" t="n">
        <f aca="false">const*($O706/omega)*K706*(wx*(H706-Q706)-wy*(G706-P706))</f>
        <v>6.32434247520922</v>
      </c>
      <c r="Y706" s="70" t="n">
        <f aca="false">R706+V706</f>
        <v>-0.270258719700249</v>
      </c>
      <c r="Z706" s="70" t="n">
        <f aca="false">S706+W706</f>
        <v>-1.56420400095108</v>
      </c>
      <c r="AA706" s="70" t="n">
        <f aca="false">T706+X706-32.174</f>
        <v>-7.10875260526279</v>
      </c>
      <c r="AB706" s="0" t="n">
        <f aca="false">IF(($D706-height)*($D707-height)&lt;0,1,0)</f>
        <v>0</v>
      </c>
    </row>
    <row r="707" customFormat="false" ht="12.75" hidden="false" customHeight="false" outlineLevel="0" collapsed="false">
      <c r="A707" s="0" t="n">
        <f aca="false">A706+dt</f>
        <v>6.7499999999999</v>
      </c>
      <c r="B707" s="70" t="n">
        <f aca="false">B706+G706*dt+0.5*Y706*dt*dt</f>
        <v>36.3585637354126</v>
      </c>
      <c r="C707" s="70" t="n">
        <f aca="false">C706+H706*dt+0.5*Z706*dt*dt</f>
        <v>473.011596956543</v>
      </c>
      <c r="D707" s="70" t="n">
        <f aca="false">D706+I706*dt+0.5*AA706*dt*dt</f>
        <v>-295.622420350334</v>
      </c>
      <c r="E707" s="1" t="n">
        <f aca="false">SQRT(B707^2+C707^2)</f>
        <v>474.406909743398</v>
      </c>
      <c r="F707" s="1" t="n">
        <f aca="false">ATAN2(C707,B707)*180/PI()</f>
        <v>4.39546085244536</v>
      </c>
      <c r="G707" s="69" t="n">
        <f aca="false">G706+Y706*dt</f>
        <v>7.65536307489491</v>
      </c>
      <c r="H707" s="69" t="n">
        <f aca="false">H706+Z706*dt</f>
        <v>56.5169437985071</v>
      </c>
      <c r="I707" s="69" t="n">
        <f aca="false">I706+AA706*dt</f>
        <v>-91.3819435147758</v>
      </c>
      <c r="J707" s="1" t="n">
        <f aca="false">SQRT(G707^2+H707^2+I707^2)</f>
        <v>107.719214259434</v>
      </c>
      <c r="K707" s="1" t="n">
        <f aca="false">IF(D707&gt;=hwind,SQRT((G707-vxw)^2+(H707-vyw)^2+I707^2),J707)</f>
        <v>107.719214259434</v>
      </c>
      <c r="L707" s="1" t="n">
        <f aca="false">J707/1.467</f>
        <v>73.4282305790276</v>
      </c>
      <c r="M707" s="70" t="n">
        <f aca="false">cd0+cdspin*(spin/1000)*EXP(-A707/(tau*146.7/K707))</f>
        <v>0.354619970707609</v>
      </c>
      <c r="N707" s="71" t="n">
        <f aca="false">(romega/K707)*EXP(-A707/(tau*146.7/K707))</f>
        <v>0.216854183785905</v>
      </c>
      <c r="O707" s="71" t="n">
        <f aca="false">cl2_*N707/(cl0+cl1_*N707)</f>
        <v>0.223043478862259</v>
      </c>
      <c r="P707" s="71" t="n">
        <f aca="false">IF(D707&gt;=hwind,vxw,0)</f>
        <v>0</v>
      </c>
      <c r="Q707" s="71" t="n">
        <f aca="false">IF(D707&gt;=hwind,vyw,0)</f>
        <v>0</v>
      </c>
      <c r="R707" s="70" t="n">
        <f aca="false">-const*$M707*$K707*(G707-P707)</f>
        <v>-1.57196600105857</v>
      </c>
      <c r="S707" s="70" t="n">
        <f aca="false">-const*$M707*$K707*(H707-Q707)</f>
        <v>-11.6052907309312</v>
      </c>
      <c r="T707" s="70" t="n">
        <f aca="false">-const*$M707*$K707*I707</f>
        <v>18.7645323821371</v>
      </c>
      <c r="U707" s="72" t="n">
        <f aca="false">omega*EXP(-A707/tau)*30/PI()</f>
        <v>1842.81912511115</v>
      </c>
      <c r="V707" s="70" t="n">
        <f aca="false">const*($O707/omega)*K707*(wy*I707-wz*(H707-Q707))</f>
        <v>1.29947595159271</v>
      </c>
      <c r="W707" s="70" t="n">
        <f aca="false">const*($O707/omega)*K707*(wz*(G707-P707)-wx*I707)</f>
        <v>10.0492519393209</v>
      </c>
      <c r="X707" s="70" t="n">
        <f aca="false">const*($O707/omega)*K707*(wx*(H707-Q707)-wy*(G707-P707))</f>
        <v>6.32401703291342</v>
      </c>
      <c r="Y707" s="70" t="n">
        <f aca="false">R707+V707</f>
        <v>-0.272490049465862</v>
      </c>
      <c r="Z707" s="70" t="n">
        <f aca="false">S707+W707</f>
        <v>-1.55603879161035</v>
      </c>
      <c r="AA707" s="70" t="n">
        <f aca="false">T707+X707-32.174</f>
        <v>-7.08545058494945</v>
      </c>
      <c r="AB707" s="0" t="n">
        <f aca="false">IF(($D707-height)*($D708-height)&lt;0,1,0)</f>
        <v>0</v>
      </c>
    </row>
    <row r="708" customFormat="false" ht="12.75" hidden="false" customHeight="false" outlineLevel="0" collapsed="false">
      <c r="A708" s="0" t="n">
        <f aca="false">A707+dt</f>
        <v>6.7599999999999</v>
      </c>
      <c r="B708" s="70" t="n">
        <f aca="false">B707+G707*dt+0.5*Y707*dt*dt</f>
        <v>36.4351037416591</v>
      </c>
      <c r="C708" s="70" t="n">
        <f aca="false">C707+H707*dt+0.5*Z707*dt*dt</f>
        <v>473.576688592588</v>
      </c>
      <c r="D708" s="70" t="n">
        <f aca="false">D707+I707*dt+0.5*AA707*dt*dt</f>
        <v>-296.536594058011</v>
      </c>
      <c r="E708" s="1" t="n">
        <f aca="false">SQRT(B708^2+C708^2)</f>
        <v>474.976206523008</v>
      </c>
      <c r="F708" s="1" t="n">
        <f aca="false">ATAN2(C708,B708)*180/PI()</f>
        <v>4.39944235397457</v>
      </c>
      <c r="G708" s="69" t="n">
        <f aca="false">G707+Y707*dt</f>
        <v>7.65263817440026</v>
      </c>
      <c r="H708" s="69" t="n">
        <f aca="false">H707+Z707*dt</f>
        <v>56.501383410591</v>
      </c>
      <c r="I708" s="69" t="n">
        <f aca="false">I707+AA707*dt</f>
        <v>-91.4527980206253</v>
      </c>
      <c r="J708" s="1" t="n">
        <f aca="false">SQRT(G708^2+H708^2+I708^2)</f>
        <v>107.770976910021</v>
      </c>
      <c r="K708" s="1" t="n">
        <f aca="false">IF(D708&gt;=hwind,SQRT((G708-vxw)^2+(H708-vyw)^2+I708^2),J708)</f>
        <v>107.770976910021</v>
      </c>
      <c r="L708" s="1" t="n">
        <f aca="false">J708/1.467</f>
        <v>73.4635152760876</v>
      </c>
      <c r="M708" s="70" t="n">
        <f aca="false">cd0+cdspin*(spin/1000)*EXP(-A708/(tau*146.7/K708))</f>
        <v>0.354619918351197</v>
      </c>
      <c r="N708" s="71" t="n">
        <f aca="false">(romega/K708)*EXP(-A708/(tau*146.7/K708))</f>
        <v>0.216749817361818</v>
      </c>
      <c r="O708" s="71" t="n">
        <f aca="false">cl2_*N708/(cl0+cl1_*N708)</f>
        <v>0.22298599421034</v>
      </c>
      <c r="P708" s="71" t="n">
        <f aca="false">IF(D708&gt;=hwind,vxw,0)</f>
        <v>0</v>
      </c>
      <c r="Q708" s="71" t="n">
        <f aca="false">IF(D708&gt;=hwind,vyw,0)</f>
        <v>0</v>
      </c>
      <c r="R708" s="70" t="n">
        <f aca="false">-const*$M708*$K708*(G708-P708)</f>
        <v>-1.57216134584075</v>
      </c>
      <c r="S708" s="70" t="n">
        <f aca="false">-const*$M708*$K708*(H708-Q708)</f>
        <v>-11.6076690103829</v>
      </c>
      <c r="T708" s="70" t="n">
        <f aca="false">-const*$M708*$K708*I708</f>
        <v>18.788102970552</v>
      </c>
      <c r="U708" s="72" t="n">
        <f aca="false">omega*EXP(-A708/tau)*30/PI()</f>
        <v>1842.81728229295</v>
      </c>
      <c r="V708" s="70" t="n">
        <f aca="false">const*($O708/omega)*K708*(wy*I708-wz*(H708-Q708))</f>
        <v>1.29745439202284</v>
      </c>
      <c r="W708" s="70" t="n">
        <f aca="false">const*($O708/omega)*K708*(wz*(G708-P708)-wx*I708)</f>
        <v>10.0597673280369</v>
      </c>
      <c r="X708" s="70" t="n">
        <f aca="false">const*($O708/omega)*K708*(wx*(H708-Q708)-wy*(G708-P708))</f>
        <v>6.32369629305667</v>
      </c>
      <c r="Y708" s="70" t="n">
        <f aca="false">R708+V708</f>
        <v>-0.27470695381791</v>
      </c>
      <c r="Z708" s="70" t="n">
        <f aca="false">S708+W708</f>
        <v>-1.54790168234596</v>
      </c>
      <c r="AA708" s="70" t="n">
        <f aca="false">T708+X708-32.174</f>
        <v>-7.06220073639137</v>
      </c>
      <c r="AB708" s="0" t="n">
        <f aca="false">IF(($D708-height)*($D709-height)&lt;0,1,0)</f>
        <v>0</v>
      </c>
    </row>
    <row r="709" customFormat="false" ht="12.75" hidden="false" customHeight="false" outlineLevel="0" collapsed="false">
      <c r="A709" s="0" t="n">
        <f aca="false">A708+dt</f>
        <v>6.7699999999999</v>
      </c>
      <c r="B709" s="70" t="n">
        <f aca="false">B708+G708*dt+0.5*Y708*dt*dt</f>
        <v>36.5116163880554</v>
      </c>
      <c r="C709" s="70" t="n">
        <f aca="false">C708+H708*dt+0.5*Z708*dt*dt</f>
        <v>474.14162503161</v>
      </c>
      <c r="D709" s="70" t="n">
        <f aca="false">D708+I708*dt+0.5*AA708*dt*dt</f>
        <v>-297.451475148254</v>
      </c>
      <c r="E709" s="1" t="n">
        <f aca="false">SQRT(B709^2+C709^2)</f>
        <v>475.545348751183</v>
      </c>
      <c r="F709" s="1" t="n">
        <f aca="false">ATAN2(C709,B709)*180/PI()</f>
        <v>4.40341247157995</v>
      </c>
      <c r="G709" s="69" t="n">
        <f aca="false">G708+Y708*dt</f>
        <v>7.64989110486208</v>
      </c>
      <c r="H709" s="69" t="n">
        <f aca="false">H708+Z708*dt</f>
        <v>56.4859043937675</v>
      </c>
      <c r="I709" s="69" t="n">
        <f aca="false">I708+AA708*dt</f>
        <v>-91.5234200279892</v>
      </c>
      <c r="J709" s="1" t="n">
        <f aca="false">SQRT(G709^2+H709^2+I709^2)</f>
        <v>107.822607289556</v>
      </c>
      <c r="K709" s="1" t="n">
        <f aca="false">IF(D709&gt;=hwind,SQRT((G709-vxw)^2+(H709-vyw)^2+I709^2),J709)</f>
        <v>107.822607289556</v>
      </c>
      <c r="L709" s="1" t="n">
        <f aca="false">J709/1.467</f>
        <v>73.4987098088317</v>
      </c>
      <c r="M709" s="70" t="n">
        <f aca="false">cd0+cdspin*(spin/1000)*EXP(-A709/(tau*146.7/K709))</f>
        <v>0.354619865989709</v>
      </c>
      <c r="N709" s="71" t="n">
        <f aca="false">(romega/K709)*EXP(-A709/(tau*146.7/K709))</f>
        <v>0.216645816893299</v>
      </c>
      <c r="O709" s="71" t="n">
        <f aca="false">cl2_*N709/(cl0+cl1_*N709)</f>
        <v>0.222928685541493</v>
      </c>
      <c r="P709" s="71" t="n">
        <f aca="false">IF(D709&gt;=hwind,vxw,0)</f>
        <v>0</v>
      </c>
      <c r="Q709" s="71" t="n">
        <f aca="false">IF(D709&gt;=hwind,vyw,0)</f>
        <v>0</v>
      </c>
      <c r="R709" s="70" t="n">
        <f aca="false">-const*$M709*$K709*(G709-P709)</f>
        <v>-1.57234966731173</v>
      </c>
      <c r="S709" s="70" t="n">
        <f aca="false">-const*$M709*$K709*(H709-Q709)</f>
        <v>-11.6100467005202</v>
      </c>
      <c r="T709" s="70" t="n">
        <f aca="false">-const*$M709*$K709*I709</f>
        <v>18.8116166700435</v>
      </c>
      <c r="U709" s="72" t="n">
        <f aca="false">omega*EXP(-A709/tau)*30/PI()</f>
        <v>1842.81543947659</v>
      </c>
      <c r="V709" s="70" t="n">
        <f aca="false">const*($O709/omega)*K709*(wy*I709-wz*(H709-Q709))</f>
        <v>1.29544019532162</v>
      </c>
      <c r="W709" s="70" t="n">
        <f aca="false">const*($O709/omega)*K709*(wz*(G709-P709)-wx*I709)</f>
        <v>10.0702540764717</v>
      </c>
      <c r="X709" s="70" t="n">
        <f aca="false">const*($O709/omega)*K709*(wx*(H709-Q709)-wy*(G709-P709))</f>
        <v>6.32338023682479</v>
      </c>
      <c r="Y709" s="70" t="n">
        <f aca="false">R709+V709</f>
        <v>-0.27690947199011</v>
      </c>
      <c r="Z709" s="70" t="n">
        <f aca="false">S709+W709</f>
        <v>-1.53979262404845</v>
      </c>
      <c r="AA709" s="70" t="n">
        <f aca="false">T709+X709-32.174</f>
        <v>-7.03900309313175</v>
      </c>
      <c r="AB709" s="0" t="n">
        <f aca="false">IF(($D709-height)*($D710-height)&lt;0,1,0)</f>
        <v>0</v>
      </c>
    </row>
    <row r="710" customFormat="false" ht="12.75" hidden="false" customHeight="false" outlineLevel="0" collapsed="false">
      <c r="A710" s="0" t="n">
        <f aca="false">A709+dt</f>
        <v>6.7799999999999</v>
      </c>
      <c r="B710" s="70" t="n">
        <f aca="false">B709+G709*dt+0.5*Y709*dt*dt</f>
        <v>36.5881014536305</v>
      </c>
      <c r="C710" s="70" t="n">
        <f aca="false">C709+H709*dt+0.5*Z709*dt*dt</f>
        <v>474.706407085916</v>
      </c>
      <c r="D710" s="70" t="n">
        <f aca="false">D709+I709*dt+0.5*AA709*dt*dt</f>
        <v>-298.367061298688</v>
      </c>
      <c r="E710" s="1" t="n">
        <f aca="false">SQRT(B710^2+C710^2)</f>
        <v>476.114337209457</v>
      </c>
      <c r="F710" s="1" t="n">
        <f aca="false">ATAN2(C710,B710)*180/PI()</f>
        <v>4.40737121594634</v>
      </c>
      <c r="G710" s="69" t="n">
        <f aca="false">G709+Y709*dt</f>
        <v>7.64712201014218</v>
      </c>
      <c r="H710" s="69" t="n">
        <f aca="false">H709+Z709*dt</f>
        <v>56.470506467527</v>
      </c>
      <c r="I710" s="69" t="n">
        <f aca="false">I709+AA709*dt</f>
        <v>-91.5938100589205</v>
      </c>
      <c r="J710" s="1" t="n">
        <f aca="false">SQRT(G710^2+H710^2+I710^2)</f>
        <v>107.874105404618</v>
      </c>
      <c r="K710" s="1" t="n">
        <f aca="false">IF(D710&gt;=hwind,SQRT((G710-vxw)^2+(H710-vyw)^2+I710^2),J710)</f>
        <v>107.874105404618</v>
      </c>
      <c r="L710" s="1" t="n">
        <f aca="false">J710/1.467</f>
        <v>73.5338141817436</v>
      </c>
      <c r="M710" s="70" t="n">
        <f aca="false">cd0+cdspin*(spin/1000)*EXP(-A710/(tau*146.7/K710))</f>
        <v>0.354619813623288</v>
      </c>
      <c r="N710" s="71" t="n">
        <f aca="false">(romega/K710)*EXP(-A710/(tau*146.7/K710))</f>
        <v>0.216542181459702</v>
      </c>
      <c r="O710" s="71" t="n">
        <f aca="false">cl2_*N710/(cl0+cl1_*N710)</f>
        <v>0.222871552600668</v>
      </c>
      <c r="P710" s="71" t="n">
        <f aca="false">IF(D710&gt;=hwind,vxw,0)</f>
        <v>0</v>
      </c>
      <c r="Q710" s="71" t="n">
        <f aca="false">IF(D710&gt;=hwind,vyw,0)</f>
        <v>0</v>
      </c>
      <c r="R710" s="70" t="n">
        <f aca="false">-const*$M710*$K710*(G710-P710)</f>
        <v>-1.57253099068669</v>
      </c>
      <c r="S710" s="70" t="n">
        <f aca="false">-const*$M710*$K710*(H710-Q710)</f>
        <v>-11.6124237801077</v>
      </c>
      <c r="T710" s="70" t="n">
        <f aca="false">-const*$M710*$K710*I710</f>
        <v>18.8350734670762</v>
      </c>
      <c r="U710" s="72" t="n">
        <f aca="false">omega*EXP(-A710/tau)*30/PI()</f>
        <v>1842.81359666207</v>
      </c>
      <c r="V710" s="70" t="n">
        <f aca="false">const*($O710/omega)*K710*(wy*I710-wz*(H710-Q710))</f>
        <v>1.29343334737689</v>
      </c>
      <c r="W710" s="70" t="n">
        <f aca="false">const*($O710/omega)*K710*(wz*(G710-P710)-wx*I710)</f>
        <v>10.0807122126305</v>
      </c>
      <c r="X710" s="70" t="n">
        <f aca="false">const*($O710/omega)*K710*(wx*(H710-Q710)-wy*(G710-P710))</f>
        <v>6.32306884545415</v>
      </c>
      <c r="Y710" s="70" t="n">
        <f aca="false">R710+V710</f>
        <v>-0.279097643309809</v>
      </c>
      <c r="Z710" s="70" t="n">
        <f aca="false">S710+W710</f>
        <v>-1.53171156747718</v>
      </c>
      <c r="AA710" s="70" t="n">
        <f aca="false">T710+X710-32.174</f>
        <v>-7.01585768746966</v>
      </c>
      <c r="AB710" s="0" t="n">
        <f aca="false">IF(($D710-height)*($D711-height)&lt;0,1,0)</f>
        <v>0</v>
      </c>
    </row>
    <row r="711" customFormat="false" ht="12.75" hidden="false" customHeight="false" outlineLevel="0" collapsed="false">
      <c r="A711" s="0" t="n">
        <f aca="false">A710+dt</f>
        <v>6.7899999999999</v>
      </c>
      <c r="B711" s="70" t="n">
        <f aca="false">B710+G710*dt+0.5*Y710*dt*dt</f>
        <v>36.6645587188497</v>
      </c>
      <c r="C711" s="70" t="n">
        <f aca="false">C710+H710*dt+0.5*Z710*dt*dt</f>
        <v>475.271035565013</v>
      </c>
      <c r="D711" s="70" t="n">
        <f aca="false">D710+I710*dt+0.5*AA710*dt*dt</f>
        <v>-299.283350192162</v>
      </c>
      <c r="E711" s="1" t="n">
        <f aca="false">SQRT(B711^2+C711^2)</f>
        <v>476.683172676662</v>
      </c>
      <c r="F711" s="1" t="n">
        <f aca="false">ATAN2(C711,B711)*180/PI()</f>
        <v>4.41131859785743</v>
      </c>
      <c r="G711" s="69" t="n">
        <f aca="false">G710+Y710*dt</f>
        <v>7.64433103370908</v>
      </c>
      <c r="H711" s="69" t="n">
        <f aca="false">H710+Z710*dt</f>
        <v>56.4551893518522</v>
      </c>
      <c r="I711" s="69" t="n">
        <f aca="false">I710+AA710*dt</f>
        <v>-91.6639686357952</v>
      </c>
      <c r="J711" s="1" t="n">
        <f aca="false">SQRT(G711^2+H711^2+I711^2)</f>
        <v>107.925471264991</v>
      </c>
      <c r="K711" s="1" t="n">
        <f aca="false">IF(D711&gt;=hwind,SQRT((G711-vxw)^2+(H711-vyw)^2+I711^2),J711)</f>
        <v>107.925471264991</v>
      </c>
      <c r="L711" s="1" t="n">
        <f aca="false">J711/1.467</f>
        <v>73.5688284014937</v>
      </c>
      <c r="M711" s="70" t="n">
        <f aca="false">cd0+cdspin*(spin/1000)*EXP(-A711/(tau*146.7/K711))</f>
        <v>0.354619761252076</v>
      </c>
      <c r="N711" s="71" t="n">
        <f aca="false">(romega/K711)*EXP(-A711/(tau*146.7/K711))</f>
        <v>0.216438910138412</v>
      </c>
      <c r="O711" s="71" t="n">
        <f aca="false">cl2_*N711/(cl0+cl1_*N711)</f>
        <v>0.222814595130229</v>
      </c>
      <c r="P711" s="71" t="n">
        <f aca="false">IF(D711&gt;=hwind,vxw,0)</f>
        <v>0</v>
      </c>
      <c r="Q711" s="71" t="n">
        <f aca="false">IF(D711&gt;=hwind,vyw,0)</f>
        <v>0</v>
      </c>
      <c r="R711" s="70" t="n">
        <f aca="false">-const*$M711*$K711*(G711-P711)</f>
        <v>-1.57270534123638</v>
      </c>
      <c r="S711" s="70" t="n">
        <f aca="false">-const*$M711*$K711*(H711-Q711)</f>
        <v>-11.6148002281227</v>
      </c>
      <c r="T711" s="70" t="n">
        <f aca="false">-const*$M711*$K711*I711</f>
        <v>18.8584733493013</v>
      </c>
      <c r="U711" s="72" t="n">
        <f aca="false">omega*EXP(-A711/tau)*30/PI()</f>
        <v>1842.8117538494</v>
      </c>
      <c r="V711" s="70" t="n">
        <f aca="false">const*($O711/omega)*K711*(wy*I711-wz*(H711-Q711))</f>
        <v>1.29143383403997</v>
      </c>
      <c r="W711" s="70" t="n">
        <f aca="false">const*($O711/omega)*K711*(wz*(G711-P711)-wx*I711)</f>
        <v>10.0911417648618</v>
      </c>
      <c r="X711" s="70" t="n">
        <f aca="false">const*($O711/omega)*K711*(wx*(H711-Q711)-wy*(G711-P711))</f>
        <v>6.32276210023125</v>
      </c>
      <c r="Y711" s="70" t="n">
        <f aca="false">R711+V711</f>
        <v>-0.281271507196408</v>
      </c>
      <c r="Z711" s="70" t="n">
        <f aca="false">S711+W711</f>
        <v>-1.52365846326084</v>
      </c>
      <c r="AA711" s="70" t="n">
        <f aca="false">T711+X711-32.174</f>
        <v>-6.99276455046748</v>
      </c>
      <c r="AB711" s="0" t="n">
        <f aca="false">IF(($D711-height)*($D712-height)&lt;0,1,0)</f>
        <v>0</v>
      </c>
    </row>
    <row r="712" customFormat="false" ht="12.75" hidden="false" customHeight="false" outlineLevel="0" collapsed="false">
      <c r="A712" s="0" t="n">
        <f aca="false">A711+dt</f>
        <v>6.7999999999999</v>
      </c>
      <c r="B712" s="70" t="n">
        <f aca="false">B711+G711*dt+0.5*Y711*dt*dt</f>
        <v>36.7409879656115</v>
      </c>
      <c r="C712" s="70" t="n">
        <f aca="false">C711+H711*dt+0.5*Z711*dt*dt</f>
        <v>475.835511275609</v>
      </c>
      <c r="D712" s="70" t="n">
        <f aca="false">D711+I711*dt+0.5*AA711*dt*dt</f>
        <v>-300.200339516747</v>
      </c>
      <c r="E712" s="1" t="n">
        <f aca="false">SQRT(B712^2+C712^2)</f>
        <v>477.251855928931</v>
      </c>
      <c r="F712" s="1" t="n">
        <f aca="false">ATAN2(C712,B712)*180/PI()</f>
        <v>4.41525462819493</v>
      </c>
      <c r="G712" s="69" t="n">
        <f aca="false">G711+Y711*dt</f>
        <v>7.64151831863711</v>
      </c>
      <c r="H712" s="69" t="n">
        <f aca="false">H711+Z711*dt</f>
        <v>56.4399527672196</v>
      </c>
      <c r="I712" s="69" t="n">
        <f aca="false">I711+AA711*dt</f>
        <v>-91.7338962812999</v>
      </c>
      <c r="J712" s="1" t="n">
        <f aca="false">SQRT(G712^2+H712^2+I712^2)</f>
        <v>107.976704883638</v>
      </c>
      <c r="K712" s="1" t="n">
        <f aca="false">IF(D712&gt;=hwind,SQRT((G712-vxw)^2+(H712-vyw)^2+I712^2),J712)</f>
        <v>107.976704883638</v>
      </c>
      <c r="L712" s="1" t="n">
        <f aca="false">J712/1.467</f>
        <v>73.6037524769178</v>
      </c>
      <c r="M712" s="70" t="n">
        <f aca="false">cd0+cdspin*(spin/1000)*EXP(-A712/(tau*146.7/K712))</f>
        <v>0.354619708876217</v>
      </c>
      <c r="N712" s="71" t="n">
        <f aca="false">(romega/K712)*EXP(-A712/(tau*146.7/K712))</f>
        <v>0.216336002004921</v>
      </c>
      <c r="O712" s="71" t="n">
        <f aca="false">cl2_*N712/(cl0+cl1_*N712)</f>
        <v>0.222757812869989</v>
      </c>
      <c r="P712" s="71" t="n">
        <f aca="false">IF(D712&gt;=hwind,vxw,0)</f>
        <v>0</v>
      </c>
      <c r="Q712" s="71" t="n">
        <f aca="false">IF(D712&gt;=hwind,vyw,0)</f>
        <v>0</v>
      </c>
      <c r="R712" s="70" t="n">
        <f aca="false">-const*$M712*$K712*(G712-P712)</f>
        <v>-1.57287274428581</v>
      </c>
      <c r="S712" s="70" t="n">
        <f aca="false">-const*$M712*$K712*(H712-Q712)</f>
        <v>-11.6171760237527</v>
      </c>
      <c r="T712" s="70" t="n">
        <f aca="false">-const*$M712*$K712*I712</f>
        <v>18.8818163055496</v>
      </c>
      <c r="U712" s="72" t="n">
        <f aca="false">omega*EXP(-A712/tau)*30/PI()</f>
        <v>1842.80991103856</v>
      </c>
      <c r="V712" s="70" t="n">
        <f aca="false">const*($O712/omega)*K712*(wy*I712-wz*(H712-Q712))</f>
        <v>1.28944164112603</v>
      </c>
      <c r="W712" s="70" t="n">
        <f aca="false">const*($O712/omega)*K712*(wz*(G712-P712)-wx*I712)</f>
        <v>10.1015427618547</v>
      </c>
      <c r="X712" s="70" t="n">
        <f aca="false">const*($O712/omega)*K712*(wx*(H712-Q712)-wy*(G712-P712))</f>
        <v>6.32245998249217</v>
      </c>
      <c r="Y712" s="70" t="n">
        <f aca="false">R712+V712</f>
        <v>-0.283431103159777</v>
      </c>
      <c r="Z712" s="70" t="n">
        <f aca="false">S712+W712</f>
        <v>-1.51563326189803</v>
      </c>
      <c r="AA712" s="70" t="n">
        <f aca="false">T712+X712-32.174</f>
        <v>-6.96972371195825</v>
      </c>
      <c r="AB712" s="0" t="n">
        <f aca="false">IF(($D712-height)*($D713-height)&lt;0,1,0)</f>
        <v>0</v>
      </c>
    </row>
    <row r="713" customFormat="false" ht="12.75" hidden="false" customHeight="false" outlineLevel="0" collapsed="false">
      <c r="A713" s="0" t="n">
        <f aca="false">A712+dt</f>
        <v>6.8099999999999</v>
      </c>
      <c r="B713" s="70" t="n">
        <f aca="false">B712+G712*dt+0.5*Y712*dt*dt</f>
        <v>36.8173889772427</v>
      </c>
      <c r="C713" s="70" t="n">
        <f aca="false">C712+H712*dt+0.5*Z712*dt*dt</f>
        <v>476.399835021618</v>
      </c>
      <c r="D713" s="70" t="n">
        <f aca="false">D712+I712*dt+0.5*AA712*dt*dt</f>
        <v>-301.118026965746</v>
      </c>
      <c r="E713" s="1" t="n">
        <f aca="false">SQRT(B713^2+C713^2)</f>
        <v>477.820387739709</v>
      </c>
      <c r="F713" s="1" t="n">
        <f aca="false">ATAN2(C713,B713)*180/PI()</f>
        <v>4.41917931793781</v>
      </c>
      <c r="G713" s="69" t="n">
        <f aca="false">G712+Y712*dt</f>
        <v>7.63868400760552</v>
      </c>
      <c r="H713" s="69" t="n">
        <f aca="false">H712+Z712*dt</f>
        <v>56.4247964346007</v>
      </c>
      <c r="I713" s="69" t="n">
        <f aca="false">I712+AA712*dt</f>
        <v>-91.8035935184195</v>
      </c>
      <c r="J713" s="1" t="n">
        <f aca="false">SQRT(G713^2+H713^2+I713^2)</f>
        <v>108.027806276668</v>
      </c>
      <c r="K713" s="1" t="n">
        <f aca="false">IF(D713&gt;=hwind,SQRT((G713-vxw)^2+(H713-vyw)^2+I713^2),J713)</f>
        <v>108.027806276668</v>
      </c>
      <c r="L713" s="1" t="n">
        <f aca="false">J713/1.467</f>
        <v>73.6385864189968</v>
      </c>
      <c r="M713" s="70" t="n">
        <f aca="false">cd0+cdspin*(spin/1000)*EXP(-A713/(tau*146.7/K713))</f>
        <v>0.354619656495852</v>
      </c>
      <c r="N713" s="71" t="n">
        <f aca="false">(romega/K713)*EXP(-A713/(tau*146.7/K713))</f>
        <v>0.216233456132888</v>
      </c>
      <c r="O713" s="71" t="n">
        <f aca="false">cl2_*N713/(cl0+cl1_*N713)</f>
        <v>0.222701205557251</v>
      </c>
      <c r="P713" s="71" t="n">
        <f aca="false">IF(D713&gt;=hwind,vxw,0)</f>
        <v>0</v>
      </c>
      <c r="Q713" s="71" t="n">
        <f aca="false">IF(D713&gt;=hwind,vyw,0)</f>
        <v>0</v>
      </c>
      <c r="R713" s="70" t="n">
        <f aca="false">-const*$M713*$K713*(G713-P713)</f>
        <v>-1.57303322521301</v>
      </c>
      <c r="S713" s="70" t="n">
        <f aca="false">-const*$M713*$K713*(H713-Q713)</f>
        <v>-11.6195511463931</v>
      </c>
      <c r="T713" s="70" t="n">
        <f aca="false">-const*$M713*$K713*I713</f>
        <v>18.9051023258248</v>
      </c>
      <c r="U713" s="72" t="n">
        <f aca="false">omega*EXP(-A713/tau)*30/PI()</f>
        <v>1842.80806822957</v>
      </c>
      <c r="V713" s="70" t="n">
        <f aca="false">const*($O713/omega)*K713*(wy*I713-wz*(H713-Q713))</f>
        <v>1.28745675441434</v>
      </c>
      <c r="W713" s="70" t="n">
        <f aca="false">const*($O713/omega)*K713*(wz*(G713-P713)-wx*I713)</f>
        <v>10.1119152326353</v>
      </c>
      <c r="X713" s="70" t="n">
        <f aca="false">const*($O713/omega)*K713*(wx*(H713-Q713)-wy*(G713-P713))</f>
        <v>6.32216247362217</v>
      </c>
      <c r="Y713" s="70" t="n">
        <f aca="false">R713+V713</f>
        <v>-0.285576470798679</v>
      </c>
      <c r="Z713" s="70" t="n">
        <f aca="false">S713+W713</f>
        <v>-1.50763591375781</v>
      </c>
      <c r="AA713" s="70" t="n">
        <f aca="false">T713+X713-32.174</f>
        <v>-6.946735200553</v>
      </c>
      <c r="AB713" s="0" t="n">
        <f aca="false">IF(($D713-height)*($D714-height)&lt;0,1,0)</f>
        <v>0</v>
      </c>
    </row>
    <row r="714" customFormat="false" ht="12.75" hidden="false" customHeight="false" outlineLevel="0" collapsed="false">
      <c r="A714" s="0" t="n">
        <f aca="false">A713+dt</f>
        <v>6.8199999999999</v>
      </c>
      <c r="B714" s="70" t="n">
        <f aca="false">B713+G713*dt+0.5*Y713*dt*dt</f>
        <v>36.8937615384952</v>
      </c>
      <c r="C714" s="70" t="n">
        <f aca="false">C713+H713*dt+0.5*Z713*dt*dt</f>
        <v>476.964007604168</v>
      </c>
      <c r="D714" s="70" t="n">
        <f aca="false">D713+I713*dt+0.5*AA713*dt*dt</f>
        <v>-302.03641023769</v>
      </c>
      <c r="E714" s="1" t="n">
        <f aca="false">SQRT(B714^2+C714^2)</f>
        <v>478.388768879756</v>
      </c>
      <c r="F714" s="1" t="n">
        <f aca="false">ATAN2(C714,B714)*180/PI()</f>
        <v>4.42309267816156</v>
      </c>
      <c r="G714" s="69" t="n">
        <f aca="false">G713+Y713*dt</f>
        <v>7.63582824289753</v>
      </c>
      <c r="H714" s="69" t="n">
        <f aca="false">H713+Z713*dt</f>
        <v>56.4097200754631</v>
      </c>
      <c r="I714" s="69" t="n">
        <f aca="false">I713+AA713*dt</f>
        <v>-91.873060870425</v>
      </c>
      <c r="J714" s="1" t="n">
        <f aca="false">SQRT(G714^2+H714^2+I714^2)</f>
        <v>108.078775463307</v>
      </c>
      <c r="K714" s="1" t="n">
        <f aca="false">IF(D714&gt;=hwind,SQRT((G714-vxw)^2+(H714-vyw)^2+I714^2),J714)</f>
        <v>108.078775463307</v>
      </c>
      <c r="L714" s="1" t="n">
        <f aca="false">J714/1.467</f>
        <v>73.6733302408365</v>
      </c>
      <c r="M714" s="70" t="n">
        <f aca="false">cd0+cdspin*(spin/1000)*EXP(-A714/(tau*146.7/K714))</f>
        <v>0.354619604111122</v>
      </c>
      <c r="N714" s="71" t="n">
        <f aca="false">(romega/K714)*EXP(-A714/(tau*146.7/K714))</f>
        <v>0.216131271594212</v>
      </c>
      <c r="O714" s="71" t="n">
        <f aca="false">cl2_*N714/(cl0+cl1_*N714)</f>
        <v>0.222644772926845</v>
      </c>
      <c r="P714" s="71" t="n">
        <f aca="false">IF(D714&gt;=hwind,vxw,0)</f>
        <v>0</v>
      </c>
      <c r="Q714" s="71" t="n">
        <f aca="false">IF(D714&gt;=hwind,vyw,0)</f>
        <v>0</v>
      </c>
      <c r="R714" s="70" t="n">
        <f aca="false">-const*$M714*$K714*(G714-P714)</f>
        <v>-1.57318680944778</v>
      </c>
      <c r="S714" s="70" t="n">
        <f aca="false">-const*$M714*$K714*(H714-Q714)</f>
        <v>-11.6219255756446</v>
      </c>
      <c r="T714" s="70" t="n">
        <f aca="false">-const*$M714*$K714*I714</f>
        <v>18.9283314012967</v>
      </c>
      <c r="U714" s="72" t="n">
        <f aca="false">omega*EXP(-A714/tau)*30/PI()</f>
        <v>1842.80622542243</v>
      </c>
      <c r="V714" s="70" t="n">
        <f aca="false">const*($O714/omega)*K714*(wy*I714-wz*(H714-Q714))</f>
        <v>1.28547915964859</v>
      </c>
      <c r="W714" s="70" t="n">
        <f aca="false">const*($O714/omega)*K714*(wz*(G714-P714)-wx*I714)</f>
        <v>10.1222592065642</v>
      </c>
      <c r="X714" s="70" t="n">
        <f aca="false">const*($O714/omega)*K714*(wx*(H714-Q714)-wy*(G714-P714))</f>
        <v>6.32186955505515</v>
      </c>
      <c r="Y714" s="70" t="n">
        <f aca="false">R714+V714</f>
        <v>-0.287707649799189</v>
      </c>
      <c r="Z714" s="70" t="n">
        <f aca="false">S714+W714</f>
        <v>-1.49966636908034</v>
      </c>
      <c r="AA714" s="70" t="n">
        <f aca="false">T714+X714-32.174</f>
        <v>-6.92379904364818</v>
      </c>
      <c r="AB714" s="0" t="n">
        <f aca="false">IF(($D714-height)*($D715-height)&lt;0,1,0)</f>
        <v>0</v>
      </c>
    </row>
    <row r="715" customFormat="false" ht="12.75" hidden="false" customHeight="false" outlineLevel="0" collapsed="false">
      <c r="A715" s="0" t="n">
        <f aca="false">A714+dt</f>
        <v>6.8299999999999</v>
      </c>
      <c r="B715" s="70" t="n">
        <f aca="false">B714+G714*dt+0.5*Y714*dt*dt</f>
        <v>36.9701054355417</v>
      </c>
      <c r="C715" s="70" t="n">
        <f aca="false">C714+H714*dt+0.5*Z714*dt*dt</f>
        <v>477.528029821604</v>
      </c>
      <c r="D715" s="70" t="n">
        <f aca="false">D714+I714*dt+0.5*AA714*dt*dt</f>
        <v>-302.955487036346</v>
      </c>
      <c r="E715" s="1" t="n">
        <f aca="false">SQRT(B715^2+C715^2)</f>
        <v>478.957000117148</v>
      </c>
      <c r="F715" s="1" t="n">
        <f aca="false">ATAN2(C715,B715)*180/PI()</f>
        <v>4.42699472003738</v>
      </c>
      <c r="G715" s="69" t="n">
        <f aca="false">G714+Y714*dt</f>
        <v>7.63295116639954</v>
      </c>
      <c r="H715" s="69" t="n">
        <f aca="false">H714+Z714*dt</f>
        <v>56.3947234117723</v>
      </c>
      <c r="I715" s="69" t="n">
        <f aca="false">I714+AA714*dt</f>
        <v>-91.9422988608615</v>
      </c>
      <c r="J715" s="1" t="n">
        <f aca="false">SQRT(G715^2+H715^2+I715^2)</f>
        <v>108.129612465869</v>
      </c>
      <c r="K715" s="1" t="n">
        <f aca="false">IF(D715&gt;=hwind,SQRT((G715-vxw)^2+(H715-vyw)^2+I715^2),J715)</f>
        <v>108.129612465869</v>
      </c>
      <c r="L715" s="1" t="n">
        <f aca="false">J715/1.467</f>
        <v>73.7079839576473</v>
      </c>
      <c r="M715" s="70" t="n">
        <f aca="false">cd0+cdspin*(spin/1000)*EXP(-A715/(tau*146.7/K715))</f>
        <v>0.354619551722166</v>
      </c>
      <c r="N715" s="71" t="n">
        <f aca="false">(romega/K715)*EXP(-A715/(tau*146.7/K715))</f>
        <v>0.216029447459096</v>
      </c>
      <c r="O715" s="71" t="n">
        <f aca="false">cl2_*N715/(cl0+cl1_*N715)</f>
        <v>0.222588514711172</v>
      </c>
      <c r="P715" s="71" t="n">
        <f aca="false">IF(D715&gt;=hwind,vxw,0)</f>
        <v>0</v>
      </c>
      <c r="Q715" s="71" t="n">
        <f aca="false">IF(D715&gt;=hwind,vyw,0)</f>
        <v>0</v>
      </c>
      <c r="R715" s="70" t="n">
        <f aca="false">-const*$M715*$K715*(G715-P715)</f>
        <v>-1.57333352247037</v>
      </c>
      <c r="S715" s="70" t="n">
        <f aca="false">-const*$M715*$K715*(H715-Q715)</f>
        <v>-11.6242992913105</v>
      </c>
      <c r="T715" s="70" t="n">
        <f aca="false">-const*$M715*$K715*I715</f>
        <v>18.9515035242937</v>
      </c>
      <c r="U715" s="72" t="n">
        <f aca="false">omega*EXP(-A715/tau)*30/PI()</f>
        <v>1842.80438261712</v>
      </c>
      <c r="V715" s="70" t="n">
        <f aca="false">const*($O715/omega)*K715*(wy*I715-wz*(H715-Q715))</f>
        <v>1.28350884253725</v>
      </c>
      <c r="W715" s="70" t="n">
        <f aca="false">const*($O715/omega)*K715*(wz*(G715-P715)-wx*I715)</f>
        <v>10.1325747133331</v>
      </c>
      <c r="X715" s="70" t="n">
        <f aca="false">const*($O715/omega)*K715*(wx*(H715-Q715)-wy*(G715-P715))</f>
        <v>6.32158120827327</v>
      </c>
      <c r="Y715" s="70" t="n">
        <f aca="false">R715+V715</f>
        <v>-0.289824679933127</v>
      </c>
      <c r="Z715" s="70" t="n">
        <f aca="false">S715+W715</f>
        <v>-1.49172457797742</v>
      </c>
      <c r="AA715" s="70" t="n">
        <f aca="false">T715+X715-32.174</f>
        <v>-6.90091526743298</v>
      </c>
      <c r="AB715" s="0" t="n">
        <f aca="false">IF(($D715-height)*($D716-height)&lt;0,1,0)</f>
        <v>0</v>
      </c>
    </row>
    <row r="716" customFormat="false" ht="12.75" hidden="false" customHeight="false" outlineLevel="0" collapsed="false">
      <c r="A716" s="0" t="n">
        <f aca="false">A715+dt</f>
        <v>6.8399999999999</v>
      </c>
      <c r="B716" s="70" t="n">
        <f aca="false">B715+G715*dt+0.5*Y715*dt*dt</f>
        <v>37.0464204559717</v>
      </c>
      <c r="C716" s="70" t="n">
        <f aca="false">C715+H715*dt+0.5*Z715*dt*dt</f>
        <v>478.091902469493</v>
      </c>
      <c r="D716" s="70" t="n">
        <f aca="false">D715+I715*dt+0.5*AA715*dt*dt</f>
        <v>-303.875255070718</v>
      </c>
      <c r="E716" s="1" t="n">
        <f aca="false">SQRT(B716^2+C716^2)</f>
        <v>479.525082217291</v>
      </c>
      <c r="F716" s="1" t="n">
        <f aca="false">ATAN2(C716,B716)*180/PI()</f>
        <v>4.43088545483148</v>
      </c>
      <c r="G716" s="69" t="n">
        <f aca="false">G715+Y715*dt</f>
        <v>7.63005291960021</v>
      </c>
      <c r="H716" s="69" t="n">
        <f aca="false">H715+Z715*dt</f>
        <v>56.3798061659925</v>
      </c>
      <c r="I716" s="69" t="n">
        <f aca="false">I715+AA715*dt</f>
        <v>-92.0113080135358</v>
      </c>
      <c r="J716" s="1" t="n">
        <f aca="false">SQRT(G716^2+H716^2+I716^2)</f>
        <v>108.180317309724</v>
      </c>
      <c r="K716" s="1" t="n">
        <f aca="false">IF(D716&gt;=hwind,SQRT((G716-vxw)^2+(H716-vyw)^2+I716^2),J716)</f>
        <v>108.180317309724</v>
      </c>
      <c r="L716" s="1" t="n">
        <f aca="false">J716/1.467</f>
        <v>73.7425475867238</v>
      </c>
      <c r="M716" s="70" t="n">
        <f aca="false">cd0+cdspin*(spin/1000)*EXP(-A716/(tau*146.7/K716))</f>
        <v>0.354619499329123</v>
      </c>
      <c r="N716" s="71" t="n">
        <f aca="false">(romega/K716)*EXP(-A716/(tau*146.7/K716))</f>
        <v>0.215927982796112</v>
      </c>
      <c r="O716" s="71" t="n">
        <f aca="false">cl2_*N716/(cl0+cl1_*N716)</f>
        <v>0.222532430640231</v>
      </c>
      <c r="P716" s="71" t="n">
        <f aca="false">IF(D716&gt;=hwind,vxw,0)</f>
        <v>0</v>
      </c>
      <c r="Q716" s="71" t="n">
        <f aca="false">IF(D716&gt;=hwind,vyw,0)</f>
        <v>0</v>
      </c>
      <c r="R716" s="70" t="n">
        <f aca="false">-const*$M716*$K716*(G716-P716)</f>
        <v>-1.57347338981033</v>
      </c>
      <c r="S716" s="70" t="n">
        <f aca="false">-const*$M716*$K716*(H716-Q716)</f>
        <v>-11.6266722733951</v>
      </c>
      <c r="T716" s="70" t="n">
        <f aca="false">-const*$M716*$K716*I716</f>
        <v>18.9746186882969</v>
      </c>
      <c r="U716" s="72" t="n">
        <f aca="false">omega*EXP(-A716/tau)*30/PI()</f>
        <v>1842.80253981366</v>
      </c>
      <c r="V716" s="70" t="n">
        <f aca="false">const*($O716/omega)*K716*(wy*I716-wz*(H716-Q716))</f>
        <v>1.28154578875384</v>
      </c>
      <c r="W716" s="70" t="n">
        <f aca="false">const*($O716/omega)*K716*(wz*(G716-P716)-wx*I716)</f>
        <v>10.1428617829619</v>
      </c>
      <c r="X716" s="70" t="n">
        <f aca="false">const*($O716/omega)*K716*(wx*(H716-Q716)-wy*(G716-P716))</f>
        <v>6.32129741480649</v>
      </c>
      <c r="Y716" s="70" t="n">
        <f aca="false">R716+V716</f>
        <v>-0.291927601056488</v>
      </c>
      <c r="Z716" s="70" t="n">
        <f aca="false">S716+W716</f>
        <v>-1.48381049043322</v>
      </c>
      <c r="AA716" s="70" t="n">
        <f aca="false">T716+X716-32.174</f>
        <v>-6.87808389689664</v>
      </c>
      <c r="AB716" s="0" t="n">
        <f aca="false">IF(($D716-height)*($D717-height)&lt;0,1,0)</f>
        <v>0</v>
      </c>
    </row>
    <row r="717" customFormat="false" ht="12.75" hidden="false" customHeight="false" outlineLevel="0" collapsed="false">
      <c r="A717" s="0" t="n">
        <f aca="false">A716+dt</f>
        <v>6.8499999999999</v>
      </c>
      <c r="B717" s="70" t="n">
        <f aca="false">B716+G716*dt+0.5*Y716*dt*dt</f>
        <v>37.1227063887876</v>
      </c>
      <c r="C717" s="70" t="n">
        <f aca="false">C716+H716*dt+0.5*Z716*dt*dt</f>
        <v>478.655626340629</v>
      </c>
      <c r="D717" s="70" t="n">
        <f aca="false">D716+I716*dt+0.5*AA716*dt*dt</f>
        <v>-304.795712055049</v>
      </c>
      <c r="E717" s="1" t="n">
        <f aca="false">SQRT(B717^2+C717^2)</f>
        <v>480.093015942919</v>
      </c>
      <c r="F717" s="1" t="n">
        <f aca="false">ATAN2(C717,B717)*180/PI()</f>
        <v>4.43476489390428</v>
      </c>
      <c r="G717" s="69" t="n">
        <f aca="false">G716+Y716*dt</f>
        <v>7.62713364358964</v>
      </c>
      <c r="H717" s="69" t="n">
        <f aca="false">H716+Z716*dt</f>
        <v>56.3649680610882</v>
      </c>
      <c r="I717" s="69" t="n">
        <f aca="false">I716+AA716*dt</f>
        <v>-92.0800888525048</v>
      </c>
      <c r="J717" s="1" t="n">
        <f aca="false">SQRT(G717^2+H717^2+I717^2)</f>
        <v>108.230890023273</v>
      </c>
      <c r="K717" s="1" t="n">
        <f aca="false">IF(D717&gt;=hwind,SQRT((G717-vxw)^2+(H717-vyw)^2+I717^2),J717)</f>
        <v>108.230890023273</v>
      </c>
      <c r="L717" s="1" t="n">
        <f aca="false">J717/1.467</f>
        <v>73.7770211474254</v>
      </c>
      <c r="M717" s="70" t="n">
        <f aca="false">cd0+cdspin*(spin/1000)*EXP(-A717/(tau*146.7/K717))</f>
        <v>0.354619446932133</v>
      </c>
      <c r="N717" s="71" t="n">
        <f aca="false">(romega/K717)*EXP(-A717/(tau*146.7/K717))</f>
        <v>0.215826876672267</v>
      </c>
      <c r="O717" s="71" t="n">
        <f aca="false">cl2_*N717/(cl0+cl1_*N717)</f>
        <v>0.22247652044167</v>
      </c>
      <c r="P717" s="71" t="n">
        <f aca="false">IF(D717&gt;=hwind,vxw,0)</f>
        <v>0</v>
      </c>
      <c r="Q717" s="71" t="n">
        <f aca="false">IF(D717&gt;=hwind,vyw,0)</f>
        <v>0</v>
      </c>
      <c r="R717" s="70" t="n">
        <f aca="false">-const*$M717*$K717*(G717-P717)</f>
        <v>-1.57360643704516</v>
      </c>
      <c r="S717" s="70" t="n">
        <f aca="false">-const*$M717*$K717*(H717-Q717)</f>
        <v>-11.6290445021007</v>
      </c>
      <c r="T717" s="70" t="n">
        <f aca="false">-const*$M717*$K717*I717</f>
        <v>18.997676887932</v>
      </c>
      <c r="U717" s="72" t="n">
        <f aca="false">omega*EXP(-A717/tau)*30/PI()</f>
        <v>1842.80069701204</v>
      </c>
      <c r="V717" s="70" t="n">
        <f aca="false">const*($O717/omega)*K717*(wy*I717-wz*(H717-Q717))</f>
        <v>1.27958998393729</v>
      </c>
      <c r="W717" s="70" t="n">
        <f aca="false">const*($O717/omega)*K717*(wz*(G717-P717)-wx*I717)</f>
        <v>10.1531204457958</v>
      </c>
      <c r="X717" s="70" t="n">
        <f aca="false">const*($O717/omega)*K717*(wx*(H717-Q717)-wy*(G717-P717))</f>
        <v>6.32101815623212</v>
      </c>
      <c r="Y717" s="70" t="n">
        <f aca="false">R717+V717</f>
        <v>-0.294016453107872</v>
      </c>
      <c r="Z717" s="70" t="n">
        <f aca="false">S717+W717</f>
        <v>-1.47592405630488</v>
      </c>
      <c r="AA717" s="70" t="n">
        <f aca="false">T717+X717-32.174</f>
        <v>-6.85530495583583</v>
      </c>
      <c r="AB717" s="0" t="n">
        <f aca="false">IF(($D717-height)*($D718-height)&lt;0,1,0)</f>
        <v>0</v>
      </c>
    </row>
    <row r="718" customFormat="false" ht="12.75" hidden="false" customHeight="false" outlineLevel="0" collapsed="false">
      <c r="A718" s="0" t="n">
        <f aca="false">A717+dt</f>
        <v>6.8599999999999</v>
      </c>
      <c r="B718" s="70" t="n">
        <f aca="false">B717+G717*dt+0.5*Y717*dt*dt</f>
        <v>37.1989630244008</v>
      </c>
      <c r="C718" s="70" t="n">
        <f aca="false">C717+H717*dt+0.5*Z717*dt*dt</f>
        <v>479.219202225037</v>
      </c>
      <c r="D718" s="70" t="n">
        <f aca="false">D717+I717*dt+0.5*AA717*dt*dt</f>
        <v>-305.716855708821</v>
      </c>
      <c r="E718" s="1" t="n">
        <f aca="false">SQRT(B718^2+C718^2)</f>
        <v>480.660802054101</v>
      </c>
      <c r="F718" s="1" t="n">
        <f aca="false">ATAN2(C718,B718)*180/PI()</f>
        <v>4.43863304870966</v>
      </c>
      <c r="G718" s="69" t="n">
        <f aca="false">G717+Y717*dt</f>
        <v>7.62419347905856</v>
      </c>
      <c r="H718" s="69" t="n">
        <f aca="false">H717+Z717*dt</f>
        <v>56.3502088205251</v>
      </c>
      <c r="I718" s="69" t="n">
        <f aca="false">I717+AA717*dt</f>
        <v>-92.1486419020631</v>
      </c>
      <c r="J718" s="1" t="n">
        <f aca="false">SQRT(G718^2+H718^2+I718^2)</f>
        <v>108.281330637915</v>
      </c>
      <c r="K718" s="1" t="n">
        <f aca="false">IF(D718&gt;=hwind,SQRT((G718-vxw)^2+(H718-vyw)^2+I718^2),J718)</f>
        <v>108.281330637915</v>
      </c>
      <c r="L718" s="1" t="n">
        <f aca="false">J718/1.467</f>
        <v>73.8114046611557</v>
      </c>
      <c r="M718" s="70" t="n">
        <f aca="false">cd0+cdspin*(spin/1000)*EXP(-A718/(tau*146.7/K718))</f>
        <v>0.354619394531332</v>
      </c>
      <c r="N718" s="71" t="n">
        <f aca="false">(romega/K718)*EXP(-A718/(tau*146.7/K718))</f>
        <v>0.215726128153067</v>
      </c>
      <c r="O718" s="71" t="n">
        <f aca="false">cl2_*N718/(cl0+cl1_*N718)</f>
        <v>0.222420783840813</v>
      </c>
      <c r="P718" s="71" t="n">
        <f aca="false">IF(D718&gt;=hwind,vxw,0)</f>
        <v>0</v>
      </c>
      <c r="Q718" s="71" t="n">
        <f aca="false">IF(D718&gt;=hwind,vyw,0)</f>
        <v>0</v>
      </c>
      <c r="R718" s="70" t="n">
        <f aca="false">-const*$M718*$K718*(G718-P718)</f>
        <v>-1.57373268979917</v>
      </c>
      <c r="S718" s="70" t="n">
        <f aca="false">-const*$M718*$K718*(H718-Q718)</f>
        <v>-11.6314159578253</v>
      </c>
      <c r="T718" s="70" t="n">
        <f aca="false">-const*$M718*$K718*I718</f>
        <v>19.0206781189636</v>
      </c>
      <c r="U718" s="72" t="n">
        <f aca="false">omega*EXP(-A718/tau)*30/PI()</f>
        <v>1842.79885421227</v>
      </c>
      <c r="V718" s="70" t="n">
        <f aca="false">const*($O718/omega)*K718*(wy*I718-wz*(H718-Q718))</f>
        <v>1.27764141369224</v>
      </c>
      <c r="W718" s="70" t="n">
        <f aca="false">const*($O718/omega)*K718*(wz*(G718-P718)-wx*I718)</f>
        <v>10.1633507325022</v>
      </c>
      <c r="X718" s="70" t="n">
        <f aca="false">const*($O718/omega)*K718*(wx*(H718-Q718)-wy*(G718-P718))</f>
        <v>6.32074341417441</v>
      </c>
      <c r="Y718" s="70" t="n">
        <f aca="false">R718+V718</f>
        <v>-0.296091276106924</v>
      </c>
      <c r="Z718" s="70" t="n">
        <f aca="false">S718+W718</f>
        <v>-1.46806522532317</v>
      </c>
      <c r="AA718" s="70" t="n">
        <f aca="false">T718+X718-32.174</f>
        <v>-6.83257846686201</v>
      </c>
      <c r="AB718" s="0" t="n">
        <f aca="false">IF(($D718-height)*($D719-height)&lt;0,1,0)</f>
        <v>0</v>
      </c>
    </row>
    <row r="719" customFormat="false" ht="12.75" hidden="false" customHeight="false" outlineLevel="0" collapsed="false">
      <c r="A719" s="0" t="n">
        <f aca="false">A718+dt</f>
        <v>6.8699999999999</v>
      </c>
      <c r="B719" s="70" t="n">
        <f aca="false">B718+G718*dt+0.5*Y718*dt*dt</f>
        <v>37.2751901546276</v>
      </c>
      <c r="C719" s="70" t="n">
        <f aca="false">C718+H718*dt+0.5*Z718*dt*dt</f>
        <v>479.782630909981</v>
      </c>
      <c r="D719" s="70" t="n">
        <f aca="false">D718+I718*dt+0.5*AA718*dt*dt</f>
        <v>-306.638683756765</v>
      </c>
      <c r="E719" s="1" t="n">
        <f aca="false">SQRT(B719^2+C719^2)</f>
        <v>481.228441308248</v>
      </c>
      <c r="F719" s="1" t="n">
        <f aca="false">ATAN2(C719,B719)*180/PI()</f>
        <v>4.44248993079423</v>
      </c>
      <c r="G719" s="69" t="n">
        <f aca="false">G718+Y718*dt</f>
        <v>7.62123256629749</v>
      </c>
      <c r="H719" s="69" t="n">
        <f aca="false">H718+Z718*dt</f>
        <v>56.3355281682719</v>
      </c>
      <c r="I719" s="69" t="n">
        <f aca="false">I718+AA718*dt</f>
        <v>-92.2169676867317</v>
      </c>
      <c r="J719" s="1" t="n">
        <f aca="false">SQRT(G719^2+H719^2+I719^2)</f>
        <v>108.331639188021</v>
      </c>
      <c r="K719" s="1" t="n">
        <f aca="false">IF(D719&gt;=hwind,SQRT((G719-vxw)^2+(H719-vyw)^2+I719^2),J719)</f>
        <v>108.331639188021</v>
      </c>
      <c r="L719" s="1" t="n">
        <f aca="false">J719/1.467</f>
        <v>73.8456981513433</v>
      </c>
      <c r="M719" s="70" t="n">
        <f aca="false">cd0+cdspin*(spin/1000)*EXP(-A719/(tau*146.7/K719))</f>
        <v>0.354619342126857</v>
      </c>
      <c r="N719" s="71" t="n">
        <f aca="false">(romega/K719)*EXP(-A719/(tau*146.7/K719))</f>
        <v>0.215625736302575</v>
      </c>
      <c r="O719" s="71" t="n">
        <f aca="false">cl2_*N719/(cl0+cl1_*N719)</f>
        <v>0.222365220560701</v>
      </c>
      <c r="P719" s="71" t="n">
        <f aca="false">IF(D719&gt;=hwind,vxw,0)</f>
        <v>0</v>
      </c>
      <c r="Q719" s="71" t="n">
        <f aca="false">IF(D719&gt;=hwind,vyw,0)</f>
        <v>0</v>
      </c>
      <c r="R719" s="70" t="n">
        <f aca="false">-const*$M719*$K719*(G719-P719)</f>
        <v>-1.57385217374216</v>
      </c>
      <c r="S719" s="70" t="n">
        <f aca="false">-const*$M719*$K719*(H719-Q719)</f>
        <v>-11.6337866211609</v>
      </c>
      <c r="T719" s="70" t="n">
        <f aca="false">-const*$M719*$K719*I719</f>
        <v>19.0436223782871</v>
      </c>
      <c r="U719" s="72" t="n">
        <f aca="false">omega*EXP(-A719/tau)*30/PI()</f>
        <v>1842.79701141433</v>
      </c>
      <c r="V719" s="70" t="n">
        <f aca="false">const*($O719/omega)*K719*(wy*I719-wz*(H719-Q719))</f>
        <v>1.27570006358939</v>
      </c>
      <c r="W719" s="70" t="n">
        <f aca="false">const*($O719/omega)*K719*(wz*(G719-P719)-wx*I719)</f>
        <v>10.1735526740677</v>
      </c>
      <c r="X719" s="70" t="n">
        <f aca="false">const*($O719/omega)*K719*(wx*(H719-Q719)-wy*(G719-P719))</f>
        <v>6.32047317030416</v>
      </c>
      <c r="Y719" s="70" t="n">
        <f aca="false">R719+V719</f>
        <v>-0.298152110152777</v>
      </c>
      <c r="Z719" s="70" t="n">
        <f aca="false">S719+W719</f>
        <v>-1.46023394709321</v>
      </c>
      <c r="AA719" s="70" t="n">
        <f aca="false">T719+X719-32.174</f>
        <v>-6.80990445140871</v>
      </c>
      <c r="AB719" s="0" t="n">
        <f aca="false">IF(($D719-height)*($D720-height)&lt;0,1,0)</f>
        <v>0</v>
      </c>
    </row>
    <row r="720" customFormat="false" ht="12.75" hidden="false" customHeight="false" outlineLevel="0" collapsed="false">
      <c r="A720" s="0" t="n">
        <f aca="false">A719+dt</f>
        <v>6.8799999999999</v>
      </c>
      <c r="B720" s="70" t="n">
        <f aca="false">B719+G719*dt+0.5*Y719*dt*dt</f>
        <v>37.3513875726851</v>
      </c>
      <c r="C720" s="70" t="n">
        <f aca="false">C719+H719*dt+0.5*Z719*dt*dt</f>
        <v>480.345913179966</v>
      </c>
      <c r="D720" s="70" t="n">
        <f aca="false">D719+I719*dt+0.5*AA719*dt*dt</f>
        <v>-307.561193928855</v>
      </c>
      <c r="E720" s="1" t="n">
        <f aca="false">SQRT(B720^2+C720^2)</f>
        <v>481.79593446012</v>
      </c>
      <c r="F720" s="1" t="n">
        <f aca="false">ATAN2(C720,B720)*180/PI()</f>
        <v>4.44633555179654</v>
      </c>
      <c r="G720" s="69" t="n">
        <f aca="false">G719+Y719*dt</f>
        <v>7.61825104519597</v>
      </c>
      <c r="H720" s="69" t="n">
        <f aca="false">H719+Z719*dt</f>
        <v>56.3209258288009</v>
      </c>
      <c r="I720" s="69" t="n">
        <f aca="false">I719+AA719*dt</f>
        <v>-92.2850667312458</v>
      </c>
      <c r="J720" s="1" t="n">
        <f aca="false">SQRT(G720^2+H720^2+I720^2)</f>
        <v>108.3818157109</v>
      </c>
      <c r="K720" s="1" t="n">
        <f aca="false">IF(D720&gt;=hwind,SQRT((G720-vxw)^2+(H720-vyw)^2+I720^2),J720)</f>
        <v>108.3818157109</v>
      </c>
      <c r="L720" s="1" t="n">
        <f aca="false">J720/1.467</f>
        <v>73.8799016434217</v>
      </c>
      <c r="M720" s="70" t="n">
        <f aca="false">cd0+cdspin*(spin/1000)*EXP(-A720/(tau*146.7/K720))</f>
        <v>0.354619289718845</v>
      </c>
      <c r="N720" s="71" t="n">
        <f aca="false">(romega/K720)*EXP(-A720/(tau*146.7/K720))</f>
        <v>0.215525700183482</v>
      </c>
      <c r="O720" s="71" t="n">
        <f aca="false">cl2_*N720/(cl0+cl1_*N720)</f>
        <v>0.222309830322128</v>
      </c>
      <c r="P720" s="71" t="n">
        <f aca="false">IF(D720&gt;=hwind,vxw,0)</f>
        <v>0</v>
      </c>
      <c r="Q720" s="71" t="n">
        <f aca="false">IF(D720&gt;=hwind,vyw,0)</f>
        <v>0</v>
      </c>
      <c r="R720" s="70" t="n">
        <f aca="false">-const*$M720*$K720*(G720-P720)</f>
        <v>-1.57396491458828</v>
      </c>
      <c r="S720" s="70" t="n">
        <f aca="false">-const*$M720*$K720*(H720-Q720)</f>
        <v>-11.6361564728905</v>
      </c>
      <c r="T720" s="70" t="n">
        <f aca="false">-const*$M720*$K720*I720</f>
        <v>19.0665096639229</v>
      </c>
      <c r="U720" s="72" t="n">
        <f aca="false">omega*EXP(-A720/tau)*30/PI()</f>
        <v>1842.79516861824</v>
      </c>
      <c r="V720" s="70" t="n">
        <f aca="false">const*($O720/omega)*K720*(wy*I720-wz*(H720-Q720))</f>
        <v>1.27376591916579</v>
      </c>
      <c r="W720" s="70" t="n">
        <f aca="false">const*($O720/omega)*K720*(wz*(G720-P720)-wx*I720)</f>
        <v>10.1837263017953</v>
      </c>
      <c r="X720" s="70" t="n">
        <f aca="false">const*($O720/omega)*K720*(wx*(H720-Q720)-wy*(G720-P720))</f>
        <v>6.32020740633827</v>
      </c>
      <c r="Y720" s="70" t="n">
        <f aca="false">R720+V720</f>
        <v>-0.30019899542249</v>
      </c>
      <c r="Z720" s="70" t="n">
        <f aca="false">S720+W720</f>
        <v>-1.45243017109518</v>
      </c>
      <c r="AA720" s="70" t="n">
        <f aca="false">T720+X720-32.174</f>
        <v>-6.78728292973888</v>
      </c>
      <c r="AB720" s="0" t="n">
        <f aca="false">IF(($D720-height)*($D721-height)&lt;0,1,0)</f>
        <v>0</v>
      </c>
    </row>
    <row r="721" customFormat="false" ht="12.75" hidden="false" customHeight="false" outlineLevel="0" collapsed="false">
      <c r="A721" s="0" t="n">
        <f aca="false">A720+dt</f>
        <v>6.8899999999999</v>
      </c>
      <c r="B721" s="70" t="n">
        <f aca="false">B720+G720*dt+0.5*Y720*dt*dt</f>
        <v>37.4275550731873</v>
      </c>
      <c r="C721" s="70" t="n">
        <f aca="false">C720+H720*dt+0.5*Z720*dt*dt</f>
        <v>480.909049816746</v>
      </c>
      <c r="D721" s="70" t="n">
        <f aca="false">D720+I720*dt+0.5*AA720*dt*dt</f>
        <v>-308.484383960314</v>
      </c>
      <c r="E721" s="1" t="n">
        <f aca="false">SQRT(B721^2+C721^2)</f>
        <v>482.363282261825</v>
      </c>
      <c r="F721" s="1" t="n">
        <f aca="false">ATAN2(C721,B721)*180/PI()</f>
        <v>4.45016992344641</v>
      </c>
      <c r="G721" s="69" t="n">
        <f aca="false">G720+Y720*dt</f>
        <v>7.61524905524174</v>
      </c>
      <c r="H721" s="69" t="n">
        <f aca="false">H720+Z720*dt</f>
        <v>56.30640152709</v>
      </c>
      <c r="I721" s="69" t="n">
        <f aca="false">I720+AA720*dt</f>
        <v>-92.3529395605432</v>
      </c>
      <c r="J721" s="1" t="n">
        <f aca="false">SQRT(G721^2+H721^2+I721^2)</f>
        <v>108.431860246777</v>
      </c>
      <c r="K721" s="1" t="n">
        <f aca="false">IF(D721&gt;=hwind,SQRT((G721-vxw)^2+(H721-vyw)^2+I721^2),J721)</f>
        <v>108.431860246777</v>
      </c>
      <c r="L721" s="1" t="n">
        <f aca="false">J721/1.467</f>
        <v>73.9140151648105</v>
      </c>
      <c r="M721" s="70" t="n">
        <f aca="false">cd0+cdspin*(spin/1000)*EXP(-A721/(tau*146.7/K721))</f>
        <v>0.35461923730743</v>
      </c>
      <c r="N721" s="71" t="n">
        <f aca="false">(romega/K721)*EXP(-A721/(tau*146.7/K721))</f>
        <v>0.215426018857156</v>
      </c>
      <c r="O721" s="71" t="n">
        <f aca="false">cl2_*N721/(cl0+cl1_*N721)</f>
        <v>0.22225461284368</v>
      </c>
      <c r="P721" s="71" t="n">
        <f aca="false">IF(D721&gt;=hwind,vxw,0)</f>
        <v>0</v>
      </c>
      <c r="Q721" s="71" t="n">
        <f aca="false">IF(D721&gt;=hwind,vyw,0)</f>
        <v>0</v>
      </c>
      <c r="R721" s="70" t="n">
        <f aca="false">-const*$M721*$K721*(G721-P721)</f>
        <v>-1.57407093809474</v>
      </c>
      <c r="S721" s="70" t="n">
        <f aca="false">-const*$M721*$K721*(H721-Q721)</f>
        <v>-11.6385254939863</v>
      </c>
      <c r="T721" s="70" t="n">
        <f aca="false">-const*$M721*$K721*I721</f>
        <v>19.0893399750084</v>
      </c>
      <c r="U721" s="72" t="n">
        <f aca="false">omega*EXP(-A721/tau)*30/PI()</f>
        <v>1842.793325824</v>
      </c>
      <c r="V721" s="70" t="n">
        <f aca="false">const*($O721/omega)*K721*(wy*I721-wz*(H721-Q721))</f>
        <v>1.27183896592524</v>
      </c>
      <c r="W721" s="70" t="n">
        <f aca="false">const*($O721/omega)*K721*(wz*(G721-P721)-wx*I721)</f>
        <v>10.1938716473012</v>
      </c>
      <c r="X721" s="70" t="n">
        <f aca="false">const*($O721/omega)*K721*(wx*(H721-Q721)-wy*(G721-P721))</f>
        <v>6.31994610403941</v>
      </c>
      <c r="Y721" s="70" t="n">
        <f aca="false">R721+V721</f>
        <v>-0.302231972169501</v>
      </c>
      <c r="Z721" s="70" t="n">
        <f aca="false">S721+W721</f>
        <v>-1.44465384668504</v>
      </c>
      <c r="AA721" s="70" t="n">
        <f aca="false">T721+X721-32.174</f>
        <v>-6.76471392095216</v>
      </c>
      <c r="AB721" s="0" t="n">
        <f aca="false">IF(($D721-height)*($D722-height)&lt;0,1,0)</f>
        <v>0</v>
      </c>
    </row>
    <row r="722" customFormat="false" ht="12.75" hidden="false" customHeight="false" outlineLevel="0" collapsed="false">
      <c r="A722" s="0" t="n">
        <f aca="false">A721+dt</f>
        <v>6.8999999999999</v>
      </c>
      <c r="B722" s="70" t="n">
        <f aca="false">B721+G721*dt+0.5*Y721*dt*dt</f>
        <v>37.5036924521411</v>
      </c>
      <c r="C722" s="70" t="n">
        <f aca="false">C721+H721*dt+0.5*Z721*dt*dt</f>
        <v>481.472041599324</v>
      </c>
      <c r="D722" s="70" t="n">
        <f aca="false">D721+I721*dt+0.5*AA721*dt*dt</f>
        <v>-309.408251591616</v>
      </c>
      <c r="E722" s="1" t="n">
        <f aca="false">SQRT(B722^2+C722^2)</f>
        <v>482.930485462831</v>
      </c>
      <c r="F722" s="1" t="n">
        <f aca="false">ATAN2(C722,B722)*180/PI()</f>
        <v>4.45399305756411</v>
      </c>
      <c r="G722" s="69" t="n">
        <f aca="false">G721+Y721*dt</f>
        <v>7.61222673552005</v>
      </c>
      <c r="H722" s="69" t="n">
        <f aca="false">H721+Z721*dt</f>
        <v>56.2919549886231</v>
      </c>
      <c r="I722" s="69" t="n">
        <f aca="false">I721+AA721*dt</f>
        <v>-92.4205866997528</v>
      </c>
      <c r="J722" s="1" t="n">
        <f aca="false">SQRT(G722^2+H722^2+I722^2)</f>
        <v>108.481772838762</v>
      </c>
      <c r="K722" s="1" t="n">
        <f aca="false">IF(D722&gt;=hwind,SQRT((G722-vxw)^2+(H722-vyw)^2+I722^2),J722)</f>
        <v>108.481772838762</v>
      </c>
      <c r="L722" s="1" t="n">
        <f aca="false">J722/1.467</f>
        <v>73.9480387448954</v>
      </c>
      <c r="M722" s="70" t="n">
        <f aca="false">cd0+cdspin*(spin/1000)*EXP(-A722/(tau*146.7/K722))</f>
        <v>0.354619184892747</v>
      </c>
      <c r="N722" s="71" t="n">
        <f aca="false">(romega/K722)*EXP(-A722/(tau*146.7/K722))</f>
        <v>0.215326691383714</v>
      </c>
      <c r="O722" s="71" t="n">
        <f aca="false">cl2_*N722/(cl0+cl1_*N722)</f>
        <v>0.222199567841763</v>
      </c>
      <c r="P722" s="71" t="n">
        <f aca="false">IF(D722&gt;=hwind,vxw,0)</f>
        <v>0</v>
      </c>
      <c r="Q722" s="71" t="n">
        <f aca="false">IF(D722&gt;=hwind,vyw,0)</f>
        <v>0</v>
      </c>
      <c r="R722" s="70" t="n">
        <f aca="false">-const*$M722*$K722*(G722-P722)</f>
        <v>-1.57417027006064</v>
      </c>
      <c r="S722" s="70" t="n">
        <f aca="false">-const*$M722*$K722*(H722-Q722)</f>
        <v>-11.6408936656074</v>
      </c>
      <c r="T722" s="70" t="n">
        <f aca="false">-const*$M722*$K722*I722</f>
        <v>19.1121133117921</v>
      </c>
      <c r="U722" s="72" t="n">
        <f aca="false">omega*EXP(-A722/tau)*30/PI()</f>
        <v>1842.79148303159</v>
      </c>
      <c r="V722" s="70" t="n">
        <f aca="false">const*($O722/omega)*K722*(wy*I722-wz*(H722-Q722))</f>
        <v>1.26991918933856</v>
      </c>
      <c r="W722" s="70" t="n">
        <f aca="false">const*($O722/omega)*K722*(wz*(G722-P722)-wx*I722)</f>
        <v>10.2039887425121</v>
      </c>
      <c r="X722" s="70" t="n">
        <f aca="false">const*($O722/omega)*K722*(wx*(H722-Q722)-wy*(G722-P722))</f>
        <v>6.3196892452156</v>
      </c>
      <c r="Y722" s="70" t="n">
        <f aca="false">R722+V722</f>
        <v>-0.304251080722081</v>
      </c>
      <c r="Z722" s="70" t="n">
        <f aca="false">S722+W722</f>
        <v>-1.43690492309524</v>
      </c>
      <c r="AA722" s="70" t="n">
        <f aca="false">T722+X722-32.174</f>
        <v>-6.74219744299226</v>
      </c>
      <c r="AB722" s="0" t="n">
        <f aca="false">IF(($D722-height)*($D723-height)&lt;0,1,0)</f>
        <v>0</v>
      </c>
    </row>
    <row r="723" customFormat="false" ht="12.75" hidden="false" customHeight="false" outlineLevel="0" collapsed="false">
      <c r="A723" s="0" t="n">
        <f aca="false">A722+dt</f>
        <v>6.9099999999999</v>
      </c>
      <c r="B723" s="70" t="n">
        <f aca="false">B722+G722*dt+0.5*Y722*dt*dt</f>
        <v>37.5797995069423</v>
      </c>
      <c r="C723" s="70" t="n">
        <f aca="false">C722+H722*dt+0.5*Z722*dt*dt</f>
        <v>482.034889303964</v>
      </c>
      <c r="D723" s="70" t="n">
        <f aca="false">D722+I722*dt+0.5*AA722*dt*dt</f>
        <v>-310.332794568485</v>
      </c>
      <c r="E723" s="1" t="n">
        <f aca="false">SQRT(B723^2+C723^2)</f>
        <v>483.497544809968</v>
      </c>
      <c r="F723" s="1" t="n">
        <f aca="false">ATAN2(C723,B723)*180/PI()</f>
        <v>4.45780496605967</v>
      </c>
      <c r="G723" s="69" t="n">
        <f aca="false">G722+Y722*dt</f>
        <v>7.60918422471282</v>
      </c>
      <c r="H723" s="69" t="n">
        <f aca="false">H722+Z722*dt</f>
        <v>56.2775859393922</v>
      </c>
      <c r="I723" s="69" t="n">
        <f aca="false">I722+AA722*dt</f>
        <v>-92.4880086741827</v>
      </c>
      <c r="J723" s="1" t="n">
        <f aca="false">SQRT(G723^2+H723^2+I723^2)</f>
        <v>108.531553532818</v>
      </c>
      <c r="K723" s="1" t="n">
        <f aca="false">IF(D723&gt;=hwind,SQRT((G723-vxw)^2+(H723-vyw)^2+I723^2),J723)</f>
        <v>108.531553532818</v>
      </c>
      <c r="L723" s="1" t="n">
        <f aca="false">J723/1.467</f>
        <v>73.981972415009</v>
      </c>
      <c r="M723" s="70" t="n">
        <f aca="false">cd0+cdspin*(spin/1000)*EXP(-A723/(tau*146.7/K723))</f>
        <v>0.354619132474929</v>
      </c>
      <c r="N723" s="71" t="n">
        <f aca="false">(romega/K723)*EXP(-A723/(tau*146.7/K723))</f>
        <v>0.215227716822074</v>
      </c>
      <c r="O723" s="71" t="n">
        <f aca="false">cl2_*N723/(cl0+cl1_*N723)</f>
        <v>0.222144695030649</v>
      </c>
      <c r="P723" s="71" t="n">
        <f aca="false">IF(D723&gt;=hwind,vxw,0)</f>
        <v>0</v>
      </c>
      <c r="Q723" s="71" t="n">
        <f aca="false">IF(D723&gt;=hwind,vyw,0)</f>
        <v>0</v>
      </c>
      <c r="R723" s="70" t="n">
        <f aca="false">-const*$M723*$K723*(G723-P723)</f>
        <v>-1.57426293632575</v>
      </c>
      <c r="S723" s="70" t="n">
        <f aca="false">-const*$M723*$K723*(H723-Q723)</f>
        <v>-11.6432609690976</v>
      </c>
      <c r="T723" s="70" t="n">
        <f aca="false">-const*$M723*$K723*I723</f>
        <v>19.134829675626</v>
      </c>
      <c r="U723" s="72" t="n">
        <f aca="false">omega*EXP(-A723/tau)*30/PI()</f>
        <v>1842.78964024103</v>
      </c>
      <c r="V723" s="70" t="n">
        <f aca="false">const*($O723/omega)*K723*(wy*I723-wz*(H723-Q723))</f>
        <v>1.26800657484397</v>
      </c>
      <c r="W723" s="70" t="n">
        <f aca="false">const*($O723/omega)*K723*(wz*(G723-P723)-wx*I723)</f>
        <v>10.2140776196621</v>
      </c>
      <c r="X723" s="70" t="n">
        <f aca="false">const*($O723/omega)*K723*(wx*(H723-Q723)-wy*(G723-P723))</f>
        <v>6.31943681171981</v>
      </c>
      <c r="Y723" s="70" t="n">
        <f aca="false">R723+V723</f>
        <v>-0.306256361481779</v>
      </c>
      <c r="Z723" s="70" t="n">
        <f aca="false">S723+W723</f>
        <v>-1.42918334943553</v>
      </c>
      <c r="AA723" s="70" t="n">
        <f aca="false">T723+X723-32.174</f>
        <v>-6.7197335126542</v>
      </c>
      <c r="AB723" s="0" t="n">
        <f aca="false">IF(($D723-height)*($D724-height)&lt;0,1,0)</f>
        <v>0</v>
      </c>
    </row>
    <row r="724" customFormat="false" ht="12.75" hidden="false" customHeight="false" outlineLevel="0" collapsed="false">
      <c r="A724" s="0" t="n">
        <f aca="false">A723+dt</f>
        <v>6.9199999999999</v>
      </c>
      <c r="B724" s="70" t="n">
        <f aca="false">B723+G723*dt+0.5*Y723*dt*dt</f>
        <v>37.6558760363713</v>
      </c>
      <c r="C724" s="70" t="n">
        <f aca="false">C723+H723*dt+0.5*Z723*dt*dt</f>
        <v>482.597593704191</v>
      </c>
      <c r="D724" s="70" t="n">
        <f aca="false">D723+I723*dt+0.5*AA723*dt*dt</f>
        <v>-311.258010641903</v>
      </c>
      <c r="E724" s="1" t="n">
        <f aca="false">SQRT(B724^2+C724^2)</f>
        <v>484.064461047433</v>
      </c>
      <c r="F724" s="1" t="n">
        <f aca="false">ATAN2(C724,B724)*180/PI()</f>
        <v>4.46160566093213</v>
      </c>
      <c r="G724" s="69" t="n">
        <f aca="false">G723+Y723*dt</f>
        <v>7.60612166109801</v>
      </c>
      <c r="H724" s="69" t="n">
        <f aca="false">H723+Z723*dt</f>
        <v>56.2632941058978</v>
      </c>
      <c r="I724" s="69" t="n">
        <f aca="false">I723+AA723*dt</f>
        <v>-92.5552060093092</v>
      </c>
      <c r="J724" s="1" t="n">
        <f aca="false">SQRT(G724^2+H724^2+I724^2)</f>
        <v>108.581202377741</v>
      </c>
      <c r="K724" s="1" t="n">
        <f aca="false">IF(D724&gt;=hwind,SQRT((G724-vxw)^2+(H724-vyw)^2+I724^2),J724)</f>
        <v>108.581202377741</v>
      </c>
      <c r="L724" s="1" t="n">
        <f aca="false">J724/1.467</f>
        <v>74.0158162084121</v>
      </c>
      <c r="M724" s="70" t="n">
        <f aca="false">cd0+cdspin*(spin/1000)*EXP(-A724/(tau*146.7/K724))</f>
        <v>0.354619080054109</v>
      </c>
      <c r="N724" s="71" t="n">
        <f aca="false">(romega/K724)*EXP(-A724/(tau*146.7/K724))</f>
        <v>0.215129094230014</v>
      </c>
      <c r="O724" s="71" t="n">
        <f aca="false">cl2_*N724/(cl0+cl1_*N724)</f>
        <v>0.222089994122503</v>
      </c>
      <c r="P724" s="71" t="n">
        <f aca="false">IF(D724&gt;=hwind,vxw,0)</f>
        <v>0</v>
      </c>
      <c r="Q724" s="71" t="n">
        <f aca="false">IF(D724&gt;=hwind,vyw,0)</f>
        <v>0</v>
      </c>
      <c r="R724" s="70" t="n">
        <f aca="false">-const*$M724*$K724*(G724-P724)</f>
        <v>-1.57434896276931</v>
      </c>
      <c r="S724" s="70" t="n">
        <f aca="false">-const*$M724*$K724*(H724-Q724)</f>
        <v>-11.6456273859834</v>
      </c>
      <c r="T724" s="70" t="n">
        <f aca="false">-const*$M724*$K724*I724</f>
        <v>19.1574890689588</v>
      </c>
      <c r="U724" s="72" t="n">
        <f aca="false">omega*EXP(-A724/tau)*30/PI()</f>
        <v>1842.78779745231</v>
      </c>
      <c r="V724" s="70" t="n">
        <f aca="false">const*($O724/omega)*K724*(wy*I724-wz*(H724-Q724))</f>
        <v>1.26610110784741</v>
      </c>
      <c r="W724" s="70" t="n">
        <f aca="false">const*($O724/omega)*K724*(wz*(G724-P724)-wx*I724)</f>
        <v>10.2241383112897</v>
      </c>
      <c r="X724" s="70" t="n">
        <f aca="false">const*($O724/omega)*K724*(wx*(H724-Q724)-wy*(G724-P724))</f>
        <v>6.31918878544965</v>
      </c>
      <c r="Y724" s="70" t="n">
        <f aca="false">R724+V724</f>
        <v>-0.308247854921901</v>
      </c>
      <c r="Z724" s="70" t="n">
        <f aca="false">S724+W724</f>
        <v>-1.42148907469372</v>
      </c>
      <c r="AA724" s="70" t="n">
        <f aca="false">T724+X724-32.174</f>
        <v>-6.69732214559159</v>
      </c>
      <c r="AB724" s="0" t="n">
        <f aca="false">IF(($D724-height)*($D725-height)&lt;0,1,0)</f>
        <v>0</v>
      </c>
    </row>
    <row r="725" customFormat="false" ht="12.75" hidden="false" customHeight="false" outlineLevel="0" collapsed="false">
      <c r="A725" s="0" t="n">
        <f aca="false">A724+dt</f>
        <v>6.9299999999999</v>
      </c>
      <c r="B725" s="70" t="n">
        <f aca="false">B724+G724*dt+0.5*Y724*dt*dt</f>
        <v>37.7319218405895</v>
      </c>
      <c r="C725" s="70" t="n">
        <f aca="false">C724+H724*dt+0.5*Z724*dt*dt</f>
        <v>483.160155570796</v>
      </c>
      <c r="D725" s="70" t="n">
        <f aca="false">D724+I724*dt+0.5*AA724*dt*dt</f>
        <v>-312.183897568103</v>
      </c>
      <c r="E725" s="1" t="n">
        <f aca="false">SQRT(B725^2+C725^2)</f>
        <v>484.631234916797</v>
      </c>
      <c r="F725" s="1" t="n">
        <f aca="false">ATAN2(C725,B725)*180/PI()</f>
        <v>4.4653951542688</v>
      </c>
      <c r="G725" s="69" t="n">
        <f aca="false">G724+Y724*dt</f>
        <v>7.60303918254879</v>
      </c>
      <c r="H725" s="69" t="n">
        <f aca="false">H724+Z724*dt</f>
        <v>56.2490792151509</v>
      </c>
      <c r="I725" s="69" t="n">
        <f aca="false">I724+AA724*dt</f>
        <v>-92.6221792307651</v>
      </c>
      <c r="J725" s="1" t="n">
        <f aca="false">SQRT(G725^2+H725^2+I725^2)</f>
        <v>108.630719425122</v>
      </c>
      <c r="K725" s="1" t="n">
        <f aca="false">IF(D725&gt;=hwind,SQRT((G725-vxw)^2+(H725-vyw)^2+I725^2),J725)</f>
        <v>108.630719425122</v>
      </c>
      <c r="L725" s="1" t="n">
        <f aca="false">J725/1.467</f>
        <v>74.0495701602743</v>
      </c>
      <c r="M725" s="70" t="n">
        <f aca="false">cd0+cdspin*(spin/1000)*EXP(-A725/(tau*146.7/K725))</f>
        <v>0.354619027630419</v>
      </c>
      <c r="N725" s="71" t="n">
        <f aca="false">(romega/K725)*EXP(-A725/(tau*146.7/K725))</f>
        <v>0.215030822664233</v>
      </c>
      <c r="O725" s="71" t="n">
        <f aca="false">cl2_*N725/(cl0+cl1_*N725)</f>
        <v>0.22203546482742</v>
      </c>
      <c r="P725" s="71" t="n">
        <f aca="false">IF(D725&gt;=hwind,vxw,0)</f>
        <v>0</v>
      </c>
      <c r="Q725" s="71" t="n">
        <f aca="false">IF(D725&gt;=hwind,vyw,0)</f>
        <v>0</v>
      </c>
      <c r="R725" s="70" t="n">
        <f aca="false">-const*$M725*$K725*(G725-P725)</f>
        <v>-1.57442837530884</v>
      </c>
      <c r="S725" s="70" t="n">
        <f aca="false">-const*$M725*$K725*(H725-Q725)</f>
        <v>-11.6479928979716</v>
      </c>
      <c r="T725" s="70" t="n">
        <f aca="false">-const*$M725*$K725*I725</f>
        <v>19.1800914953291</v>
      </c>
      <c r="U725" s="72" t="n">
        <f aca="false">omega*EXP(-A725/tau)*30/PI()</f>
        <v>1842.78595466544</v>
      </c>
      <c r="V725" s="70" t="n">
        <f aca="false">const*($O725/omega)*K725*(wy*I725-wz*(H725-Q725))</f>
        <v>1.26420277372289</v>
      </c>
      <c r="W725" s="70" t="n">
        <f aca="false">const*($O725/omega)*K725*(wz*(G725-P725)-wx*I725)</f>
        <v>10.2341708502352</v>
      </c>
      <c r="X725" s="70" t="n">
        <f aca="false">const*($O725/omega)*K725*(wx*(H725-Q725)-wy*(G725-P725))</f>
        <v>6.31894514834699</v>
      </c>
      <c r="Y725" s="70" t="n">
        <f aca="false">R725+V725</f>
        <v>-0.310225601585951</v>
      </c>
      <c r="Z725" s="70" t="n">
        <f aca="false">S725+W725</f>
        <v>-1.41382204773644</v>
      </c>
      <c r="AA725" s="70" t="n">
        <f aca="false">T725+X725-32.174</f>
        <v>-6.67496335632396</v>
      </c>
      <c r="AB725" s="0" t="n">
        <f aca="false">IF(($D725-height)*($D726-height)&lt;0,1,0)</f>
        <v>0</v>
      </c>
    </row>
    <row r="726" customFormat="false" ht="12.75" hidden="false" customHeight="false" outlineLevel="0" collapsed="false">
      <c r="A726" s="0" t="n">
        <f aca="false">A725+dt</f>
        <v>6.9399999999999</v>
      </c>
      <c r="B726" s="70" t="n">
        <f aca="false">B725+G725*dt+0.5*Y725*dt*dt</f>
        <v>37.807936721135</v>
      </c>
      <c r="C726" s="70" t="n">
        <f aca="false">C725+H725*dt+0.5*Z725*dt*dt</f>
        <v>483.722575671845</v>
      </c>
      <c r="D726" s="70" t="n">
        <f aca="false">D725+I725*dt+0.5*AA725*dt*dt</f>
        <v>-313.110453108579</v>
      </c>
      <c r="E726" s="1" t="n">
        <f aca="false">SQRT(B726^2+C726^2)</f>
        <v>485.197867157012</v>
      </c>
      <c r="F726" s="1" t="n">
        <f aca="false">ATAN2(C726,B726)*180/PI()</f>
        <v>4.46917345824454</v>
      </c>
      <c r="G726" s="69" t="n">
        <f aca="false">G725+Y725*dt</f>
        <v>7.59993692653293</v>
      </c>
      <c r="H726" s="69" t="n">
        <f aca="false">H725+Z725*dt</f>
        <v>56.2349409946735</v>
      </c>
      <c r="I726" s="69" t="n">
        <f aca="false">I725+AA725*dt</f>
        <v>-92.6889288643283</v>
      </c>
      <c r="J726" s="1" t="n">
        <f aca="false">SQRT(G726^2+H726^2+I726^2)</f>
        <v>108.68010472933</v>
      </c>
      <c r="K726" s="1" t="n">
        <f aca="false">IF(D726&gt;=hwind,SQRT((G726-vxw)^2+(H726-vyw)^2+I726^2),J726)</f>
        <v>108.68010472933</v>
      </c>
      <c r="L726" s="1" t="n">
        <f aca="false">J726/1.467</f>
        <v>74.0832343076553</v>
      </c>
      <c r="M726" s="70" t="n">
        <f aca="false">cd0+cdspin*(spin/1000)*EXP(-A726/(tau*146.7/K726))</f>
        <v>0.35461897520399</v>
      </c>
      <c r="N726" s="71" t="n">
        <f aca="false">(romega/K726)*EXP(-A726/(tau*146.7/K726))</f>
        <v>0.214932901180406</v>
      </c>
      <c r="O726" s="71" t="n">
        <f aca="false">cl2_*N726/(cl0+cl1_*N726)</f>
        <v>0.221981106853461</v>
      </c>
      <c r="P726" s="71" t="n">
        <f aca="false">IF(D726&gt;=hwind,vxw,0)</f>
        <v>0</v>
      </c>
      <c r="Q726" s="71" t="n">
        <f aca="false">IF(D726&gt;=hwind,vyw,0)</f>
        <v>0</v>
      </c>
      <c r="R726" s="70" t="n">
        <f aca="false">-const*$M726*$K726*(G726-P726)</f>
        <v>-1.57450119989896</v>
      </c>
      <c r="S726" s="70" t="n">
        <f aca="false">-const*$M726*$K726*(H726-Q726)</f>
        <v>-11.6503574869474</v>
      </c>
      <c r="T726" s="70" t="n">
        <f aca="false">-const*$M726*$K726*I726</f>
        <v>19.2026369593585</v>
      </c>
      <c r="U726" s="72" t="n">
        <f aca="false">omega*EXP(-A726/tau)*30/PI()</f>
        <v>1842.7841118804</v>
      </c>
      <c r="V726" s="70" t="n">
        <f aca="false">const*($O726/omega)*K726*(wy*I726-wz*(H726-Q726))</f>
        <v>1.26231155781284</v>
      </c>
      <c r="W726" s="70" t="n">
        <f aca="false">const*($O726/omega)*K726*(wz*(G726-P726)-wx*I726)</f>
        <v>10.2441752696374</v>
      </c>
      <c r="X726" s="70" t="n">
        <f aca="false">const*($O726/omega)*K726*(wx*(H726-Q726)-wy*(G726-P726))</f>
        <v>6.31870588239759</v>
      </c>
      <c r="Y726" s="70" t="n">
        <f aca="false">R726+V726</f>
        <v>-0.312189642086124</v>
      </c>
      <c r="Z726" s="70" t="n">
        <f aca="false">S726+W726</f>
        <v>-1.40618221730999</v>
      </c>
      <c r="AA726" s="70" t="n">
        <f aca="false">T726+X726-32.174</f>
        <v>-6.65265715824395</v>
      </c>
      <c r="AB726" s="0" t="n">
        <f aca="false">IF(($D726-height)*($D727-height)&lt;0,1,0)</f>
        <v>0</v>
      </c>
    </row>
    <row r="727" customFormat="false" ht="12.75" hidden="false" customHeight="false" outlineLevel="0" collapsed="false">
      <c r="A727" s="0" t="n">
        <f aca="false">A726+dt</f>
        <v>6.9499999999999</v>
      </c>
      <c r="B727" s="70" t="n">
        <f aca="false">B726+G726*dt+0.5*Y726*dt*dt</f>
        <v>37.8839204809182</v>
      </c>
      <c r="C727" s="70" t="n">
        <f aca="false">C726+H726*dt+0.5*Z726*dt*dt</f>
        <v>484.284854772681</v>
      </c>
      <c r="D727" s="70" t="n">
        <f aca="false">D726+I726*dt+0.5*AA726*dt*dt</f>
        <v>-314.03767503008</v>
      </c>
      <c r="E727" s="1" t="n">
        <f aca="false">SQRT(B727^2+C727^2)</f>
        <v>485.76435850441</v>
      </c>
      <c r="F727" s="1" t="n">
        <f aca="false">ATAN2(C727,B727)*180/PI()</f>
        <v>4.47294058512105</v>
      </c>
      <c r="G727" s="69" t="n">
        <f aca="false">G726+Y726*dt</f>
        <v>7.59681503011207</v>
      </c>
      <c r="H727" s="69" t="n">
        <f aca="false">H726+Z726*dt</f>
        <v>56.2208791725004</v>
      </c>
      <c r="I727" s="69" t="n">
        <f aca="false">I726+AA726*dt</f>
        <v>-92.7554554359108</v>
      </c>
      <c r="J727" s="1" t="n">
        <f aca="false">SQRT(G727^2+H727^2+I727^2)</f>
        <v>108.729358347476</v>
      </c>
      <c r="K727" s="1" t="n">
        <f aca="false">IF(D727&gt;=hwind,SQRT((G727-vxw)^2+(H727-vyw)^2+I727^2),J727)</f>
        <v>108.729358347476</v>
      </c>
      <c r="L727" s="1" t="n">
        <f aca="false">J727/1.467</f>
        <v>74.1168086894861</v>
      </c>
      <c r="M727" s="70" t="n">
        <f aca="false">cd0+cdspin*(spin/1000)*EXP(-A727/(tau*146.7/K727))</f>
        <v>0.354618922774954</v>
      </c>
      <c r="N727" s="71" t="n">
        <f aca="false">(romega/K727)*EXP(-A727/(tau*146.7/K727))</f>
        <v>0.214835328833238</v>
      </c>
      <c r="O727" s="71" t="n">
        <f aca="false">cl2_*N727/(cl0+cl1_*N727)</f>
        <v>0.221926919906685</v>
      </c>
      <c r="P727" s="71" t="n">
        <f aca="false">IF(D727&gt;=hwind,vxw,0)</f>
        <v>0</v>
      </c>
      <c r="Q727" s="71" t="n">
        <f aca="false">IF(D727&gt;=hwind,vyw,0)</f>
        <v>0</v>
      </c>
      <c r="R727" s="70" t="n">
        <f aca="false">-const*$M727*$K727*(G727-P727)</f>
        <v>-1.5745674625302</v>
      </c>
      <c r="S727" s="70" t="n">
        <f aca="false">-const*$M727*$K727*(H727-Q727)</f>
        <v>-11.6527211349722</v>
      </c>
      <c r="T727" s="70" t="n">
        <f aca="false">-const*$M727*$K727*I727</f>
        <v>19.2251254667446</v>
      </c>
      <c r="U727" s="72" t="n">
        <f aca="false">omega*EXP(-A727/tau)*30/PI()</f>
        <v>1842.78226909721</v>
      </c>
      <c r="V727" s="70" t="n">
        <f aca="false">const*($O727/omega)*K727*(wy*I727-wz*(H727-Q727))</f>
        <v>1.26042744542844</v>
      </c>
      <c r="W727" s="70" t="n">
        <f aca="false">const*($O727/omega)*K727*(wz*(G727-P727)-wx*I727)</f>
        <v>10.254151602931</v>
      </c>
      <c r="X727" s="70" t="n">
        <f aca="false">const*($O727/omega)*K727*(wx*(H727-Q727)-wy*(G727-P727))</f>
        <v>6.31847096963078</v>
      </c>
      <c r="Y727" s="70" t="n">
        <f aca="false">R727+V727</f>
        <v>-0.314140017101759</v>
      </c>
      <c r="Z727" s="70" t="n">
        <f aca="false">S727+W727</f>
        <v>-1.39856953204113</v>
      </c>
      <c r="AA727" s="70" t="n">
        <f aca="false">T727+X727-32.174</f>
        <v>-6.63040356362465</v>
      </c>
      <c r="AB727" s="0" t="n">
        <f aca="false">IF(($D727-height)*($D728-height)&lt;0,1,0)</f>
        <v>0</v>
      </c>
    </row>
    <row r="728" customFormat="false" ht="12.75" hidden="false" customHeight="false" outlineLevel="0" collapsed="false">
      <c r="A728" s="0" t="n">
        <f aca="false">A727+dt</f>
        <v>6.9599999999999</v>
      </c>
      <c r="B728" s="70" t="n">
        <f aca="false">B727+G727*dt+0.5*Y727*dt*dt</f>
        <v>37.9598729242184</v>
      </c>
      <c r="C728" s="70" t="n">
        <f aca="false">C727+H727*dt+0.5*Z727*dt*dt</f>
        <v>484.846993635929</v>
      </c>
      <c r="D728" s="70" t="n">
        <f aca="false">D727+I727*dt+0.5*AA727*dt*dt</f>
        <v>-314.965561104617</v>
      </c>
      <c r="E728" s="1" t="n">
        <f aca="false">SQRT(B728^2+C728^2)</f>
        <v>486.330709692717</v>
      </c>
      <c r="F728" s="1" t="n">
        <f aca="false">ATAN2(C728,B728)*180/PI()</f>
        <v>4.47669654724611</v>
      </c>
      <c r="G728" s="69" t="n">
        <f aca="false">G727+Y727*dt</f>
        <v>7.59367362994105</v>
      </c>
      <c r="H728" s="69" t="n">
        <f aca="false">H727+Z727*dt</f>
        <v>56.20689347718</v>
      </c>
      <c r="I728" s="69" t="n">
        <f aca="false">I727+AA727*dt</f>
        <v>-92.821759471547</v>
      </c>
      <c r="J728" s="1" t="n">
        <f aca="false">SQRT(G728^2+H728^2+I728^2)</f>
        <v>108.778480339389</v>
      </c>
      <c r="K728" s="1" t="n">
        <f aca="false">IF(D728&gt;=hwind,SQRT((G728-vxw)^2+(H728-vyw)^2+I728^2),J728)</f>
        <v>108.778480339389</v>
      </c>
      <c r="L728" s="1" t="n">
        <f aca="false">J728/1.467</f>
        <v>74.1502933465502</v>
      </c>
      <c r="M728" s="70" t="n">
        <f aca="false">cd0+cdspin*(spin/1000)*EXP(-A728/(tau*146.7/K728))</f>
        <v>0.354618870343438</v>
      </c>
      <c r="N728" s="71" t="n">
        <f aca="false">(romega/K728)*EXP(-A728/(tau*146.7/K728))</f>
        <v>0.214738104676523</v>
      </c>
      <c r="O728" s="71" t="n">
        <f aca="false">cl2_*N728/(cl0+cl1_*N728)</f>
        <v>0.221872903691185</v>
      </c>
      <c r="P728" s="71" t="n">
        <f aca="false">IF(D728&gt;=hwind,vxw,0)</f>
        <v>0</v>
      </c>
      <c r="Q728" s="71" t="n">
        <f aca="false">IF(D728&gt;=hwind,vyw,0)</f>
        <v>0</v>
      </c>
      <c r="R728" s="70" t="n">
        <f aca="false">-const*$M728*$K728*(G728-P728)</f>
        <v>-1.57462718922784</v>
      </c>
      <c r="S728" s="70" t="n">
        <f aca="false">-const*$M728*$K728*(H728-Q728)</f>
        <v>-11.6550838242817</v>
      </c>
      <c r="T728" s="70" t="n">
        <f aca="false">-const*$M728*$K728*I728</f>
        <v>19.247557024254</v>
      </c>
      <c r="U728" s="72" t="n">
        <f aca="false">omega*EXP(-A728/tau)*30/PI()</f>
        <v>1842.78042631587</v>
      </c>
      <c r="V728" s="70" t="n">
        <f aca="false">const*($O728/omega)*K728*(wy*I728-wz*(H728-Q728))</f>
        <v>1.25855042185001</v>
      </c>
      <c r="W728" s="70" t="n">
        <f aca="false">const*($O728/omega)*K728*(wz*(G728-P728)-wx*I728)</f>
        <v>10.2640998838438</v>
      </c>
      <c r="X728" s="70" t="n">
        <f aca="false">const*($O728/omega)*K728*(wx*(H728-Q728)-wy*(G728-P728))</f>
        <v>6.31824039211914</v>
      </c>
      <c r="Y728" s="70" t="n">
        <f aca="false">R728+V728</f>
        <v>-0.31607676737783</v>
      </c>
      <c r="Z728" s="70" t="n">
        <f aca="false">S728+W728</f>
        <v>-1.39098394043794</v>
      </c>
      <c r="AA728" s="70" t="n">
        <f aca="false">T728+X728-32.174</f>
        <v>-6.60820258362681</v>
      </c>
      <c r="AB728" s="0" t="n">
        <f aca="false">IF(($D728-height)*($D729-height)&lt;0,1,0)</f>
        <v>0</v>
      </c>
    </row>
    <row r="729" customFormat="false" ht="12.75" hidden="false" customHeight="false" outlineLevel="0" collapsed="false">
      <c r="A729" s="0" t="n">
        <f aca="false">A728+dt</f>
        <v>6.9699999999999</v>
      </c>
      <c r="B729" s="70" t="n">
        <f aca="false">B728+G728*dt+0.5*Y728*dt*dt</f>
        <v>38.0357938566795</v>
      </c>
      <c r="C729" s="70" t="n">
        <f aca="false">C728+H728*dt+0.5*Z728*dt*dt</f>
        <v>485.408993021504</v>
      </c>
      <c r="D729" s="70" t="n">
        <f aca="false">D728+I728*dt+0.5*AA728*dt*dt</f>
        <v>-315.894109109462</v>
      </c>
      <c r="E729" s="1" t="n">
        <f aca="false">SQRT(B729^2+C729^2)</f>
        <v>486.896921453051</v>
      </c>
      <c r="F729" s="1" t="n">
        <f aca="false">ATAN2(C729,B729)*180/PI()</f>
        <v>4.4804413570529</v>
      </c>
      <c r="G729" s="69" t="n">
        <f aca="false">G728+Y728*dt</f>
        <v>7.59051286226727</v>
      </c>
      <c r="H729" s="69" t="n">
        <f aca="false">H728+Z728*dt</f>
        <v>56.1929836377757</v>
      </c>
      <c r="I729" s="69" t="n">
        <f aca="false">I728+AA728*dt</f>
        <v>-92.8878414973833</v>
      </c>
      <c r="J729" s="1" t="n">
        <f aca="false">SQRT(G729^2+H729^2+I729^2)</f>
        <v>108.82747076759</v>
      </c>
      <c r="K729" s="1" t="n">
        <f aca="false">IF(D729&gt;=hwind,SQRT((G729-vxw)^2+(H729-vyw)^2+I729^2),J729)</f>
        <v>108.82747076759</v>
      </c>
      <c r="L729" s="1" t="n">
        <f aca="false">J729/1.467</f>
        <v>74.1836883214653</v>
      </c>
      <c r="M729" s="70" t="n">
        <f aca="false">cd0+cdspin*(spin/1000)*EXP(-A729/(tau*146.7/K729))</f>
        <v>0.354618817909573</v>
      </c>
      <c r="N729" s="71" t="n">
        <f aca="false">(romega/K729)*EXP(-A729/(tau*146.7/K729))</f>
        <v>0.214641227763197</v>
      </c>
      <c r="O729" s="71" t="n">
        <f aca="false">cl2_*N729/(cl0+cl1_*N729)</f>
        <v>0.22181905790912</v>
      </c>
      <c r="P729" s="71" t="n">
        <f aca="false">IF(D729&gt;=hwind,vxw,0)</f>
        <v>0</v>
      </c>
      <c r="Q729" s="71" t="n">
        <f aca="false">IF(D729&gt;=hwind,vyw,0)</f>
        <v>0</v>
      </c>
      <c r="R729" s="70" t="n">
        <f aca="false">-const*$M729*$K729*(G729-P729)</f>
        <v>-1.57468040605071</v>
      </c>
      <c r="S729" s="70" t="n">
        <f aca="false">-const*$M729*$K729*(H729-Q729)</f>
        <v>-11.6574455372839</v>
      </c>
      <c r="T729" s="70" t="n">
        <f aca="false">-const*$M729*$K729*I729</f>
        <v>19.2699316397158</v>
      </c>
      <c r="U729" s="72" t="n">
        <f aca="false">omega*EXP(-A729/tau)*30/PI()</f>
        <v>1842.77858353636</v>
      </c>
      <c r="V729" s="70" t="n">
        <f aca="false">const*($O729/omega)*K729*(wy*I729-wz*(H729-Q729))</f>
        <v>1.25668047232729</v>
      </c>
      <c r="W729" s="70" t="n">
        <f aca="false">const*($O729/omega)*K729*(wz*(G729-P729)-wx*I729)</f>
        <v>10.2740201463933</v>
      </c>
      <c r="X729" s="70" t="n">
        <f aca="false">const*($O729/omega)*K729*(wx*(H729-Q729)-wy*(G729-P729))</f>
        <v>6.31801413197814</v>
      </c>
      <c r="Y729" s="70" t="n">
        <f aca="false">R729+V729</f>
        <v>-0.317999933723423</v>
      </c>
      <c r="Z729" s="70" t="n">
        <f aca="false">S729+W729</f>
        <v>-1.38342539089065</v>
      </c>
      <c r="AA729" s="70" t="n">
        <f aca="false">T729+X729-32.174</f>
        <v>-6.58605422830606</v>
      </c>
      <c r="AB729" s="0" t="n">
        <f aca="false">IF(($D729-height)*($D730-height)&lt;0,1,0)</f>
        <v>0</v>
      </c>
    </row>
    <row r="730" customFormat="false" ht="12.75" hidden="false" customHeight="false" outlineLevel="0" collapsed="false">
      <c r="A730" s="0" t="n">
        <f aca="false">A729+dt</f>
        <v>6.9799999999999</v>
      </c>
      <c r="B730" s="70" t="n">
        <f aca="false">B729+G729*dt+0.5*Y729*dt*dt</f>
        <v>38.1116830853055</v>
      </c>
      <c r="C730" s="70" t="n">
        <f aca="false">C729+H729*dt+0.5*Z729*dt*dt</f>
        <v>485.970853686612</v>
      </c>
      <c r="D730" s="70" t="n">
        <f aca="false">D729+I729*dt+0.5*AA729*dt*dt</f>
        <v>-316.823316827147</v>
      </c>
      <c r="E730" s="1" t="n">
        <f aca="false">SQRT(B730^2+C730^2)</f>
        <v>487.462994513932</v>
      </c>
      <c r="F730" s="1" t="n">
        <f aca="false">ATAN2(C730,B730)*180/PI()</f>
        <v>4.48417502705925</v>
      </c>
      <c r="G730" s="69" t="n">
        <f aca="false">G729+Y729*dt</f>
        <v>7.58733286293004</v>
      </c>
      <c r="H730" s="69" t="n">
        <f aca="false">H729+Z729*dt</f>
        <v>56.1791493838667</v>
      </c>
      <c r="I730" s="69" t="n">
        <f aca="false">I729+AA729*dt</f>
        <v>-92.9537020396664</v>
      </c>
      <c r="J730" s="1" t="n">
        <f aca="false">SQRT(G730^2+H730^2+I730^2)</f>
        <v>108.876329697262</v>
      </c>
      <c r="K730" s="1" t="n">
        <f aca="false">IF(D730&gt;=hwind,SQRT((G730-vxw)^2+(H730-vyw)^2+I730^2),J730)</f>
        <v>108.876329697262</v>
      </c>
      <c r="L730" s="1" t="n">
        <f aca="false">J730/1.467</f>
        <v>74.216993658665</v>
      </c>
      <c r="M730" s="70" t="n">
        <f aca="false">cd0+cdspin*(spin/1000)*EXP(-A730/(tau*146.7/K730))</f>
        <v>0.354618765473487</v>
      </c>
      <c r="N730" s="71" t="n">
        <f aca="false">(romega/K730)*EXP(-A730/(tau*146.7/K730))</f>
        <v>0.214544697145391</v>
      </c>
      <c r="O730" s="71" t="n">
        <f aca="false">cl2_*N730/(cl0+cl1_*N730)</f>
        <v>0.221765382260746</v>
      </c>
      <c r="P730" s="71" t="n">
        <f aca="false">IF(D730&gt;=hwind,vxw,0)</f>
        <v>0</v>
      </c>
      <c r="Q730" s="71" t="n">
        <f aca="false">IF(D730&gt;=hwind,vyw,0)</f>
        <v>0</v>
      </c>
      <c r="R730" s="70" t="n">
        <f aca="false">-const*$M730*$K730*(G730-P730)</f>
        <v>-1.57472713909009</v>
      </c>
      <c r="S730" s="70" t="n">
        <f aca="false">-const*$M730*$K730*(H730-Q730)</f>
        <v>-11.6598062565569</v>
      </c>
      <c r="T730" s="70" t="n">
        <f aca="false">-const*$M730*$K730*I730</f>
        <v>19.292249322014</v>
      </c>
      <c r="U730" s="72" t="n">
        <f aca="false">omega*EXP(-A730/tau)*30/PI()</f>
        <v>1842.7767407587</v>
      </c>
      <c r="V730" s="70" t="n">
        <f aca="false">const*($O730/omega)*K730*(wy*I730-wz*(H730-Q730))</f>
        <v>1.25481758207986</v>
      </c>
      <c r="W730" s="70" t="n">
        <f aca="false">const*($O730/omega)*K730*(wz*(G730-P730)-wx*I730)</f>
        <v>10.2839124248844</v>
      </c>
      <c r="X730" s="70" t="n">
        <f aca="false">const*($O730/omega)*K730*(wx*(H730-Q730)-wy*(G730-P730))</f>
        <v>6.31779217136586</v>
      </c>
      <c r="Y730" s="70" t="n">
        <f aca="false">R730+V730</f>
        <v>-0.319909557010226</v>
      </c>
      <c r="Z730" s="70" t="n">
        <f aca="false">S730+W730</f>
        <v>-1.3758938316725</v>
      </c>
      <c r="AA730" s="70" t="n">
        <f aca="false">T730+X730-32.174</f>
        <v>-6.56395850662016</v>
      </c>
      <c r="AB730" s="0" t="n">
        <f aca="false">IF(($D730-height)*($D731-height)&lt;0,1,0)</f>
        <v>0</v>
      </c>
    </row>
    <row r="731" customFormat="false" ht="12.75" hidden="false" customHeight="false" outlineLevel="0" collapsed="false">
      <c r="A731" s="0" t="n">
        <f aca="false">A730+dt</f>
        <v>6.9899999999999</v>
      </c>
      <c r="B731" s="70" t="n">
        <f aca="false">B730+G730*dt+0.5*Y730*dt*dt</f>
        <v>38.1875404184569</v>
      </c>
      <c r="C731" s="70" t="n">
        <f aca="false">C730+H730*dt+0.5*Z730*dt*dt</f>
        <v>486.532576385759</v>
      </c>
      <c r="D731" s="70" t="n">
        <f aca="false">D730+I730*dt+0.5*AA730*dt*dt</f>
        <v>-317.753182045469</v>
      </c>
      <c r="E731" s="1" t="n">
        <f aca="false">SQRT(B731^2+C731^2)</f>
        <v>488.028929601285</v>
      </c>
      <c r="F731" s="1" t="n">
        <f aca="false">ATAN2(C731,B731)*180/PI()</f>
        <v>4.48789756986693</v>
      </c>
      <c r="G731" s="69" t="n">
        <f aca="false">G730+Y730*dt</f>
        <v>7.58413376735993</v>
      </c>
      <c r="H731" s="69" t="n">
        <f aca="false">H730+Z730*dt</f>
        <v>56.16539044555</v>
      </c>
      <c r="I731" s="69" t="n">
        <f aca="false">I730+AA730*dt</f>
        <v>-93.0193416247326</v>
      </c>
      <c r="J731" s="1" t="n">
        <f aca="false">SQRT(G731^2+H731^2+I731^2)</f>
        <v>108.925057196226</v>
      </c>
      <c r="K731" s="1" t="n">
        <f aca="false">IF(D731&gt;=hwind,SQRT((G731-vxw)^2+(H731-vyw)^2+I731^2),J731)</f>
        <v>108.925057196226</v>
      </c>
      <c r="L731" s="1" t="n">
        <f aca="false">J731/1.467</f>
        <v>74.25020940438</v>
      </c>
      <c r="M731" s="70" t="n">
        <f aca="false">cd0+cdspin*(spin/1000)*EXP(-A731/(tau*146.7/K731))</f>
        <v>0.354618713035306</v>
      </c>
      <c r="N731" s="71" t="n">
        <f aca="false">(romega/K731)*EXP(-A731/(tau*146.7/K731))</f>
        <v>0.214448511874484</v>
      </c>
      <c r="O731" s="71" t="n">
        <f aca="false">cl2_*N731/(cl0+cl1_*N731)</f>
        <v>0.221711876444453</v>
      </c>
      <c r="P731" s="71" t="n">
        <f aca="false">IF(D731&gt;=hwind,vxw,0)</f>
        <v>0</v>
      </c>
      <c r="Q731" s="71" t="n">
        <f aca="false">IF(D731&gt;=hwind,vyw,0)</f>
        <v>0</v>
      </c>
      <c r="R731" s="70" t="n">
        <f aca="false">-const*$M731*$K731*(G731-P731)</f>
        <v>-1.57476741446849</v>
      </c>
      <c r="S731" s="70" t="n">
        <f aca="false">-const*$M731*$K731*(H731-Q731)</f>
        <v>-11.662165964847</v>
      </c>
      <c r="T731" s="70" t="n">
        <f aca="false">-const*$M731*$K731*I731</f>
        <v>19.3145100810811</v>
      </c>
      <c r="U731" s="72" t="n">
        <f aca="false">omega*EXP(-A731/tau)*30/PI()</f>
        <v>1842.77489798288</v>
      </c>
      <c r="V731" s="70" t="n">
        <f aca="false">const*($O731/omega)*K731*(wy*I731-wz*(H731-Q731))</f>
        <v>1.25296173629747</v>
      </c>
      <c r="W731" s="70" t="n">
        <f aca="false">const*($O731/omega)*K731*(wz*(G731-P731)-wx*I731)</f>
        <v>10.2937767539063</v>
      </c>
      <c r="X731" s="70" t="n">
        <f aca="false">const*($O731/omega)*K731*(wx*(H731-Q731)-wy*(G731-P731))</f>
        <v>6.31757449248265</v>
      </c>
      <c r="Y731" s="70" t="n">
        <f aca="false">R731+V731</f>
        <v>-0.321805678171018</v>
      </c>
      <c r="Z731" s="70" t="n">
        <f aca="false">S731+W731</f>
        <v>-1.36838921094066</v>
      </c>
      <c r="AA731" s="70" t="n">
        <f aca="false">T731+X731-32.174</f>
        <v>-6.54191542643623</v>
      </c>
      <c r="AB731" s="0" t="n">
        <f aca="false">IF(($D731-height)*($D732-height)&lt;0,1,0)</f>
        <v>0</v>
      </c>
    </row>
    <row r="732" customFormat="false" ht="12.75" hidden="false" customHeight="false" outlineLevel="0" collapsed="false">
      <c r="A732" s="0" t="n">
        <f aca="false">A731+dt</f>
        <v>6.9999999999999</v>
      </c>
      <c r="B732" s="70" t="n">
        <f aca="false">B731+G731*dt+0.5*Y731*dt*dt</f>
        <v>38.2633656658466</v>
      </c>
      <c r="C732" s="70" t="n">
        <f aca="false">C731+H731*dt+0.5*Z731*dt*dt</f>
        <v>487.094161870754</v>
      </c>
      <c r="D732" s="70" t="n">
        <f aca="false">D731+I731*dt+0.5*AA731*dt*dt</f>
        <v>-318.683702557488</v>
      </c>
      <c r="E732" s="1" t="n">
        <f aca="false">SQRT(B732^2+C732^2)</f>
        <v>488.594727438448</v>
      </c>
      <c r="F732" s="1" t="n">
        <f aca="false">ATAN2(C732,B732)*180/PI()</f>
        <v>4.49160899816099</v>
      </c>
      <c r="G732" s="69" t="n">
        <f aca="false">G731+Y731*dt</f>
        <v>7.58091571057822</v>
      </c>
      <c r="H732" s="69" t="n">
        <f aca="false">H731+Z731*dt</f>
        <v>56.1517065534406</v>
      </c>
      <c r="I732" s="69" t="n">
        <f aca="false">I731+AA731*dt</f>
        <v>-93.0847607789969</v>
      </c>
      <c r="J732" s="1" t="n">
        <f aca="false">SQRT(G732^2+H732^2+I732^2)</f>
        <v>108.973653334913</v>
      </c>
      <c r="K732" s="1" t="n">
        <f aca="false">IF(D732&gt;=hwind,SQRT((G732-vxw)^2+(H732-vyw)^2+I732^2),J732)</f>
        <v>108.973653334913</v>
      </c>
      <c r="L732" s="1" t="n">
        <f aca="false">J732/1.467</f>
        <v>74.2833356066206</v>
      </c>
      <c r="M732" s="70" t="n">
        <f aca="false">cd0+cdspin*(spin/1000)*EXP(-A732/(tau*146.7/K732))</f>
        <v>0.354618660595157</v>
      </c>
      <c r="N732" s="71" t="n">
        <f aca="false">(romega/K732)*EXP(-A732/(tau*146.7/K732))</f>
        <v>0.214352671001155</v>
      </c>
      <c r="O732" s="71" t="n">
        <f aca="false">cl2_*N732/(cl0+cl1_*N732)</f>
        <v>0.221658540156795</v>
      </c>
      <c r="P732" s="71" t="n">
        <f aca="false">IF(D732&gt;=hwind,vxw,0)</f>
        <v>0</v>
      </c>
      <c r="Q732" s="71" t="n">
        <f aca="false">IF(D732&gt;=hwind,vyw,0)</f>
        <v>0</v>
      </c>
      <c r="R732" s="70" t="n">
        <f aca="false">-const*$M732*$K732*(G732-P732)</f>
        <v>-1.57480125833855</v>
      </c>
      <c r="S732" s="70" t="n">
        <f aca="false">-const*$M732*$K732*(H732-Q732)</f>
        <v>-11.664524645067</v>
      </c>
      <c r="T732" s="70" t="n">
        <f aca="false">-const*$M732*$K732*I732</f>
        <v>19.3367139278912</v>
      </c>
      <c r="U732" s="72" t="n">
        <f aca="false">omega*EXP(-A732/tau)*30/PI()</f>
        <v>1842.7730552089</v>
      </c>
      <c r="V732" s="70" t="n">
        <f aca="false">const*($O732/omega)*K732*(wy*I732-wz*(H732-Q732))</f>
        <v>1.25111292014038</v>
      </c>
      <c r="W732" s="70" t="n">
        <f aca="false">const*($O732/omega)*K732*(wz*(G732-P732)-wx*I732)</f>
        <v>10.3036131683299</v>
      </c>
      <c r="X732" s="70" t="n">
        <f aca="false">const*($O732/omega)*K732*(wx*(H732-Q732)-wy*(G732-P732))</f>
        <v>6.31736107757084</v>
      </c>
      <c r="Y732" s="70" t="n">
        <f aca="false">R732+V732</f>
        <v>-0.323688338198168</v>
      </c>
      <c r="Z732" s="70" t="n">
        <f aca="false">S732+W732</f>
        <v>-1.36091147673709</v>
      </c>
      <c r="AA732" s="70" t="n">
        <f aca="false">T732+X732-32.174</f>
        <v>-6.51992499453791</v>
      </c>
      <c r="AB732" s="0" t="n">
        <f aca="false">IF(($D732-height)*($D733-height)&lt;0,1,0)</f>
        <v>0</v>
      </c>
    </row>
    <row r="733" customFormat="false" ht="12.75" hidden="false" customHeight="false" outlineLevel="0" collapsed="false">
      <c r="A733" s="0" t="n">
        <f aca="false">A732+dt</f>
        <v>7.0099999999999</v>
      </c>
      <c r="B733" s="70" t="n">
        <f aca="false">B732+G732*dt+0.5*Y732*dt*dt</f>
        <v>38.3391586385355</v>
      </c>
      <c r="C733" s="70" t="n">
        <f aca="false">C732+H732*dt+0.5*Z732*dt*dt</f>
        <v>487.655610890715</v>
      </c>
      <c r="D733" s="70" t="n">
        <f aca="false">D732+I732*dt+0.5*AA732*dt*dt</f>
        <v>-319.614876161528</v>
      </c>
      <c r="E733" s="1" t="n">
        <f aca="false">SQRT(B733^2+C733^2)</f>
        <v>489.160388746173</v>
      </c>
      <c r="F733" s="1" t="n">
        <f aca="false">ATAN2(C733,B733)*180/PI()</f>
        <v>4.49530932470897</v>
      </c>
      <c r="G733" s="69" t="n">
        <f aca="false">G732+Y732*dt</f>
        <v>7.57767882719624</v>
      </c>
      <c r="H733" s="69" t="n">
        <f aca="false">H732+Z732*dt</f>
        <v>56.1380974386732</v>
      </c>
      <c r="I733" s="69" t="n">
        <f aca="false">I732+AA732*dt</f>
        <v>-93.1499600289423</v>
      </c>
      <c r="J733" s="1" t="n">
        <f aca="false">SQRT(G733^2+H733^2+I733^2)</f>
        <v>109.022118186337</v>
      </c>
      <c r="K733" s="1" t="n">
        <f aca="false">IF(D733&gt;=hwind,SQRT((G733-vxw)^2+(H733-vyw)^2+I733^2),J733)</f>
        <v>109.022118186337</v>
      </c>
      <c r="L733" s="1" t="n">
        <f aca="false">J733/1.467</f>
        <v>74.3163723151582</v>
      </c>
      <c r="M733" s="70" t="n">
        <f aca="false">cd0+cdspin*(spin/1000)*EXP(-A733/(tau*146.7/K733))</f>
        <v>0.354618608153167</v>
      </c>
      <c r="N733" s="71" t="n">
        <f aca="false">(romega/K733)*EXP(-A733/(tau*146.7/K733))</f>
        <v>0.214257173575437</v>
      </c>
      <c r="O733" s="71" t="n">
        <f aca="false">cl2_*N733/(cl0+cl1_*N733)</f>
        <v>0.221605373092521</v>
      </c>
      <c r="P733" s="71" t="n">
        <f aca="false">IF(D733&gt;=hwind,vxw,0)</f>
        <v>0</v>
      </c>
      <c r="Q733" s="71" t="n">
        <f aca="false">IF(D733&gt;=hwind,vyw,0)</f>
        <v>0</v>
      </c>
      <c r="R733" s="70" t="n">
        <f aca="false">-const*$M733*$K733*(G733-P733)</f>
        <v>-1.57482869688189</v>
      </c>
      <c r="S733" s="70" t="n">
        <f aca="false">-const*$M733*$K733*(H733-Q733)</f>
        <v>-11.666882280294</v>
      </c>
      <c r="T733" s="70" t="n">
        <f aca="false">-const*$M733*$K733*I733</f>
        <v>19.3588608744529</v>
      </c>
      <c r="U733" s="72" t="n">
        <f aca="false">omega*EXP(-A733/tau)*30/PI()</f>
        <v>1842.77121243677</v>
      </c>
      <c r="V733" s="70" t="n">
        <f aca="false">const*($O733/omega)*K733*(wy*I733-wz*(H733-Q733))</f>
        <v>1.24927111873975</v>
      </c>
      <c r="W733" s="70" t="n">
        <f aca="false">const*($O733/omega)*K733*(wz*(G733-P733)-wx*I733)</f>
        <v>10.3134217033046</v>
      </c>
      <c r="X733" s="70" t="n">
        <f aca="false">const*($O733/omega)*K733*(wx*(H733-Q733)-wy*(G733-P733))</f>
        <v>6.31715190891448</v>
      </c>
      <c r="Y733" s="70" t="n">
        <f aca="false">R733+V733</f>
        <v>-0.325557578142141</v>
      </c>
      <c r="Z733" s="70" t="n">
        <f aca="false">S733+W733</f>
        <v>-1.35346057698941</v>
      </c>
      <c r="AA733" s="70" t="n">
        <f aca="false">T733+X733-32.174</f>
        <v>-6.49798721663258</v>
      </c>
      <c r="AB733" s="0" t="n">
        <f aca="false">IF(($D733-height)*($D734-height)&lt;0,1,0)</f>
        <v>0</v>
      </c>
    </row>
    <row r="734" customFormat="false" ht="12.75" hidden="false" customHeight="false" outlineLevel="0" collapsed="false">
      <c r="A734" s="0" t="n">
        <f aca="false">A733+dt</f>
        <v>7.0199999999999</v>
      </c>
      <c r="B734" s="70" t="n">
        <f aca="false">B733+G733*dt+0.5*Y733*dt*dt</f>
        <v>38.4149191489285</v>
      </c>
      <c r="C734" s="70" t="n">
        <f aca="false">C733+H733*dt+0.5*Z733*dt*dt</f>
        <v>488.216924192073</v>
      </c>
      <c r="D734" s="70" t="n">
        <f aca="false">D733+I733*dt+0.5*AA733*dt*dt</f>
        <v>-320.546700661178</v>
      </c>
      <c r="E734" s="1" t="n">
        <f aca="false">SQRT(B734^2+C734^2)</f>
        <v>489.725914242637</v>
      </c>
      <c r="F734" s="1" t="n">
        <f aca="false">ATAN2(C734,B734)*180/PI()</f>
        <v>4.49899856236025</v>
      </c>
      <c r="G734" s="69" t="n">
        <f aca="false">G733+Y733*dt</f>
        <v>7.57442325141482</v>
      </c>
      <c r="H734" s="69" t="n">
        <f aca="false">H733+Z733*dt</f>
        <v>56.1245628329034</v>
      </c>
      <c r="I734" s="69" t="n">
        <f aca="false">I733+AA733*dt</f>
        <v>-93.2149399011086</v>
      </c>
      <c r="J734" s="1" t="n">
        <f aca="false">SQRT(G734^2+H734^2+I734^2)</f>
        <v>109.070451826072</v>
      </c>
      <c r="K734" s="1" t="n">
        <f aca="false">IF(D734&gt;=hwind,SQRT((G734-vxw)^2+(H734-vyw)^2+I734^2),J734)</f>
        <v>109.070451826072</v>
      </c>
      <c r="L734" s="1" t="n">
        <f aca="false">J734/1.467</f>
        <v>74.3493195815075</v>
      </c>
      <c r="M734" s="70" t="n">
        <f aca="false">cd0+cdspin*(spin/1000)*EXP(-A734/(tau*146.7/K734))</f>
        <v>0.354618555709459</v>
      </c>
      <c r="N734" s="71" t="n">
        <f aca="false">(romega/K734)*EXP(-A734/(tau*146.7/K734))</f>
        <v>0.214162018646764</v>
      </c>
      <c r="O734" s="71" t="n">
        <f aca="false">cl2_*N734/(cl0+cl1_*N734)</f>
        <v>0.221552374944611</v>
      </c>
      <c r="P734" s="71" t="n">
        <f aca="false">IF(D734&gt;=hwind,vxw,0)</f>
        <v>0</v>
      </c>
      <c r="Q734" s="71" t="n">
        <f aca="false">IF(D734&gt;=hwind,vyw,0)</f>
        <v>0</v>
      </c>
      <c r="R734" s="70" t="n">
        <f aca="false">-const*$M734*$K734*(G734-P734)</f>
        <v>-1.57484975630797</v>
      </c>
      <c r="S734" s="70" t="n">
        <f aca="false">-const*$M734*$K734*(H734-Q734)</f>
        <v>-11.6692388537674</v>
      </c>
      <c r="T734" s="70" t="n">
        <f aca="false">-const*$M734*$K734*I734</f>
        <v>19.3809509338025</v>
      </c>
      <c r="U734" s="72" t="n">
        <f aca="false">omega*EXP(-A734/tau)*30/PI()</f>
        <v>1842.76936966648</v>
      </c>
      <c r="V734" s="70" t="n">
        <f aca="false">const*($O734/omega)*K734*(wy*I734-wz*(H734-Q734))</f>
        <v>1.24743631719797</v>
      </c>
      <c r="W734" s="70" t="n">
        <f aca="false">const*($O734/omega)*K734*(wz*(G734-P734)-wx*I734)</f>
        <v>10.3232023942555</v>
      </c>
      <c r="X734" s="70" t="n">
        <f aca="false">const*($O734/omega)*K734*(wx*(H734-Q734)-wy*(G734-P734))</f>
        <v>6.31694696883899</v>
      </c>
      <c r="Y734" s="70" t="n">
        <f aca="false">R734+V734</f>
        <v>-0.327413439109999</v>
      </c>
      <c r="Z734" s="70" t="n">
        <f aca="false">S734+W734</f>
        <v>-1.3460364595119</v>
      </c>
      <c r="AA734" s="70" t="n">
        <f aca="false">T734+X734-32.174</f>
        <v>-6.47610209735856</v>
      </c>
      <c r="AB734" s="0" t="n">
        <f aca="false">IF(($D734-height)*($D735-height)&lt;0,1,0)</f>
        <v>0</v>
      </c>
    </row>
    <row r="735" customFormat="false" ht="12.75" hidden="false" customHeight="false" outlineLevel="0" collapsed="false">
      <c r="A735" s="0" t="n">
        <f aca="false">A734+dt</f>
        <v>7.02999999999989</v>
      </c>
      <c r="B735" s="70" t="n">
        <f aca="false">B734+G734*dt+0.5*Y734*dt*dt</f>
        <v>38.4906470107707</v>
      </c>
      <c r="C735" s="70" t="n">
        <f aca="false">C734+H734*dt+0.5*Z734*dt*dt</f>
        <v>488.778102518579</v>
      </c>
      <c r="D735" s="70" t="n">
        <f aca="false">D734+I734*dt+0.5*AA734*dt*dt</f>
        <v>-321.479173865294</v>
      </c>
      <c r="E735" s="1" t="n">
        <f aca="false">SQRT(B735^2+C735^2)</f>
        <v>490.291304643444</v>
      </c>
      <c r="F735" s="1" t="n">
        <f aca="false">ATAN2(C735,B735)*180/PI()</f>
        <v>4.50267672404533</v>
      </c>
      <c r="G735" s="69" t="n">
        <f aca="false">G734+Y734*dt</f>
        <v>7.57114911702372</v>
      </c>
      <c r="H735" s="69" t="n">
        <f aca="false">H734+Z734*dt</f>
        <v>56.1111024683082</v>
      </c>
      <c r="I735" s="69" t="n">
        <f aca="false">I734+AA734*dt</f>
        <v>-93.2797009220822</v>
      </c>
      <c r="J735" s="1" t="n">
        <f aca="false">SQRT(G735^2+H735^2+I735^2)</f>
        <v>109.118654332219</v>
      </c>
      <c r="K735" s="1" t="n">
        <f aca="false">IF(D735&gt;=hwind,SQRT((G735-vxw)^2+(H735-vyw)^2+I735^2),J735)</f>
        <v>109.118654332219</v>
      </c>
      <c r="L735" s="1" t="n">
        <f aca="false">J735/1.467</f>
        <v>74.3821774589087</v>
      </c>
      <c r="M735" s="70" t="n">
        <f aca="false">cd0+cdspin*(spin/1000)*EXP(-A735/(tau*146.7/K735))</f>
        <v>0.354618503264159</v>
      </c>
      <c r="N735" s="71" t="n">
        <f aca="false">(romega/K735)*EXP(-A735/(tau*146.7/K735))</f>
        <v>0.214067205264024</v>
      </c>
      <c r="O735" s="71" t="n">
        <f aca="false">cl2_*N735/(cl0+cl1_*N735)</f>
        <v>0.2214995454043</v>
      </c>
      <c r="P735" s="71" t="n">
        <f aca="false">IF(D735&gt;=hwind,vxw,0)</f>
        <v>0</v>
      </c>
      <c r="Q735" s="71" t="n">
        <f aca="false">IF(D735&gt;=hwind,vyw,0)</f>
        <v>0</v>
      </c>
      <c r="R735" s="70" t="n">
        <f aca="false">-const*$M735*$K735*(G735-P735)</f>
        <v>-1.57486446285296</v>
      </c>
      <c r="S735" s="70" t="n">
        <f aca="false">-const*$M735*$K735*(H735-Q735)</f>
        <v>-11.6715943488876</v>
      </c>
      <c r="T735" s="70" t="n">
        <f aca="false">-const*$M735*$K735*I735</f>
        <v>19.4029841199969</v>
      </c>
      <c r="U735" s="72" t="n">
        <f aca="false">omega*EXP(-A735/tau)*30/PI()</f>
        <v>1842.76752689803</v>
      </c>
      <c r="V735" s="70" t="n">
        <f aca="false">const*($O735/omega)*K735*(wy*I735-wz*(H735-Q735))</f>
        <v>1.24560850058904</v>
      </c>
      <c r="W735" s="70" t="n">
        <f aca="false">const*($O735/omega)*K735*(wz*(G735-P735)-wx*I735)</f>
        <v>10.3329552768813</v>
      </c>
      <c r="X735" s="70" t="n">
        <f aca="false">const*($O735/omega)*K735*(wx*(H735-Q735)-wy*(G735-P735))</f>
        <v>6.31674623971092</v>
      </c>
      <c r="Y735" s="70" t="n">
        <f aca="false">R735+V735</f>
        <v>-0.329255962263922</v>
      </c>
      <c r="Z735" s="70" t="n">
        <f aca="false">S735+W735</f>
        <v>-1.33863907200637</v>
      </c>
      <c r="AA735" s="70" t="n">
        <f aca="false">T735+X735-32.174</f>
        <v>-6.4542696402922</v>
      </c>
      <c r="AB735" s="0" t="n">
        <f aca="false">IF(($D735-height)*($D736-height)&lt;0,1,0)</f>
        <v>0</v>
      </c>
    </row>
    <row r="736" customFormat="false" ht="12.75" hidden="false" customHeight="false" outlineLevel="0" collapsed="false">
      <c r="A736" s="0" t="n">
        <f aca="false">A735+dt</f>
        <v>7.03999999999989</v>
      </c>
      <c r="B736" s="70" t="n">
        <f aca="false">B735+G735*dt+0.5*Y735*dt*dt</f>
        <v>38.5663420391429</v>
      </c>
      <c r="C736" s="70" t="n">
        <f aca="false">C735+H735*dt+0.5*Z735*dt*dt</f>
        <v>489.339146611308</v>
      </c>
      <c r="D736" s="70" t="n">
        <f aca="false">D735+I735*dt+0.5*AA735*dt*dt</f>
        <v>-322.412293587997</v>
      </c>
      <c r="E736" s="1" t="n">
        <f aca="false">SQRT(B736^2+C736^2)</f>
        <v>490.856560661629</v>
      </c>
      <c r="F736" s="1" t="n">
        <f aca="false">ATAN2(C736,B736)*180/PI()</f>
        <v>4.50634382277516</v>
      </c>
      <c r="G736" s="69" t="n">
        <f aca="false">G735+Y735*dt</f>
        <v>7.56785655740108</v>
      </c>
      <c r="H736" s="69" t="n">
        <f aca="false">H735+Z735*dt</f>
        <v>56.0977160775882</v>
      </c>
      <c r="I736" s="69" t="n">
        <f aca="false">I735+AA735*dt</f>
        <v>-93.3442436184852</v>
      </c>
      <c r="J736" s="1" t="n">
        <f aca="false">SQRT(G736^2+H736^2+I736^2)</f>
        <v>109.166725785388</v>
      </c>
      <c r="K736" s="1" t="n">
        <f aca="false">IF(D736&gt;=hwind,SQRT((G736-vxw)^2+(H736-vyw)^2+I736^2),J736)</f>
        <v>109.166725785388</v>
      </c>
      <c r="L736" s="1" t="n">
        <f aca="false">J736/1.467</f>
        <v>74.4149460023098</v>
      </c>
      <c r="M736" s="70" t="n">
        <f aca="false">cd0+cdspin*(spin/1000)*EXP(-A736/(tau*146.7/K736))</f>
        <v>0.35461845081739</v>
      </c>
      <c r="N736" s="71" t="n">
        <f aca="false">(romega/K736)*EXP(-A736/(tau*146.7/K736))</f>
        <v>0.213972732475605</v>
      </c>
      <c r="O736" s="71" t="n">
        <f aca="false">cl2_*N736/(cl0+cl1_*N736)</f>
        <v>0.221446884161117</v>
      </c>
      <c r="P736" s="71" t="n">
        <f aca="false">IF(D736&gt;=hwind,vxw,0)</f>
        <v>0</v>
      </c>
      <c r="Q736" s="71" t="n">
        <f aca="false">IF(D736&gt;=hwind,vyw,0)</f>
        <v>0</v>
      </c>
      <c r="R736" s="70" t="n">
        <f aca="false">-const*$M736*$K736*(G736-P736)</f>
        <v>-1.57487284277863</v>
      </c>
      <c r="S736" s="70" t="n">
        <f aca="false">-const*$M736*$K736*(H736-Q736)</f>
        <v>-11.6739487492135</v>
      </c>
      <c r="T736" s="70" t="n">
        <f aca="false">-const*$M736*$K736*I736</f>
        <v>19.4249604481072</v>
      </c>
      <c r="U736" s="72" t="n">
        <f aca="false">omega*EXP(-A736/tau)*30/PI()</f>
        <v>1842.76568413142</v>
      </c>
      <c r="V736" s="70" t="n">
        <f aca="false">const*($O736/omega)*K736*(wy*I736-wz*(H736-Q736))</f>
        <v>1.24378765395891</v>
      </c>
      <c r="W736" s="70" t="n">
        <f aca="false">const*($O736/omega)*K736*(wz*(G736-P736)-wx*I736)</f>
        <v>10.3426803871504</v>
      </c>
      <c r="X736" s="70" t="n">
        <f aca="false">const*($O736/omega)*K736*(wx*(H736-Q736)-wy*(G736-P736))</f>
        <v>6.3165497039377</v>
      </c>
      <c r="Y736" s="70" t="n">
        <f aca="false">R736+V736</f>
        <v>-0.331085188819719</v>
      </c>
      <c r="Z736" s="70" t="n">
        <f aca="false">S736+W736</f>
        <v>-1.3312683620631</v>
      </c>
      <c r="AA736" s="70" t="n">
        <f aca="false">T736+X736-32.174</f>
        <v>-6.43248984795514</v>
      </c>
      <c r="AB736" s="0" t="n">
        <f aca="false">IF(($D736-height)*($D737-height)&lt;0,1,0)</f>
        <v>0</v>
      </c>
    </row>
    <row r="737" customFormat="false" ht="12.75" hidden="false" customHeight="false" outlineLevel="0" collapsed="false">
      <c r="A737" s="0" t="n">
        <f aca="false">A736+dt</f>
        <v>7.04999999999989</v>
      </c>
      <c r="B737" s="70" t="n">
        <f aca="false">B736+G736*dt+0.5*Y736*dt*dt</f>
        <v>38.6420040504574</v>
      </c>
      <c r="C737" s="70" t="n">
        <f aca="false">C736+H736*dt+0.5*Z736*dt*dt</f>
        <v>489.900057208666</v>
      </c>
      <c r="D737" s="70" t="n">
        <f aca="false">D736+I736*dt+0.5*AA736*dt*dt</f>
        <v>-323.346057648674</v>
      </c>
      <c r="E737" s="1" t="n">
        <f aca="false">SQRT(B737^2+C737^2)</f>
        <v>491.421683007669</v>
      </c>
      <c r="F737" s="1" t="n">
        <f aca="false">ATAN2(C737,B737)*180/PI()</f>
        <v>4.50999987164038</v>
      </c>
      <c r="G737" s="69" t="n">
        <f aca="false">G736+Y736*dt</f>
        <v>7.56454570551288</v>
      </c>
      <c r="H737" s="69" t="n">
        <f aca="false">H736+Z736*dt</f>
        <v>56.0844033939675</v>
      </c>
      <c r="I737" s="69" t="n">
        <f aca="false">I736+AA736*dt</f>
        <v>-93.4085685169647</v>
      </c>
      <c r="J737" s="1" t="n">
        <f aca="false">SQRT(G737^2+H737^2+I737^2)</f>
        <v>109.214666268668</v>
      </c>
      <c r="K737" s="1" t="n">
        <f aca="false">IF(D737&gt;=hwind,SQRT((G737-vxw)^2+(H737-vyw)^2+I737^2),J737)</f>
        <v>109.214666268668</v>
      </c>
      <c r="L737" s="1" t="n">
        <f aca="false">J737/1.467</f>
        <v>74.4476252683491</v>
      </c>
      <c r="M737" s="70" t="n">
        <f aca="false">cd0+cdspin*(spin/1000)*EXP(-A737/(tau*146.7/K737))</f>
        <v>0.354618398369275</v>
      </c>
      <c r="N737" s="71" t="n">
        <f aca="false">(romega/K737)*EXP(-A737/(tau*146.7/K737))</f>
        <v>0.213878599329447</v>
      </c>
      <c r="O737" s="71" t="n">
        <f aca="false">cl2_*N737/(cl0+cl1_*N737)</f>
        <v>0.221394390902911</v>
      </c>
      <c r="P737" s="71" t="n">
        <f aca="false">IF(D737&gt;=hwind,vxw,0)</f>
        <v>0</v>
      </c>
      <c r="Q737" s="71" t="n">
        <f aca="false">IF(D737&gt;=hwind,vyw,0)</f>
        <v>0</v>
      </c>
      <c r="R737" s="70" t="n">
        <f aca="false">-const*$M737*$K737*(G737-P737)</f>
        <v>-1.57487492237123</v>
      </c>
      <c r="S737" s="70" t="n">
        <f aca="false">-const*$M737*$K737*(H737-Q737)</f>
        <v>-11.676302038461</v>
      </c>
      <c r="T737" s="70" t="n">
        <f aca="false">-const*$M737*$K737*I737</f>
        <v>19.4468799342113</v>
      </c>
      <c r="U737" s="72" t="n">
        <f aca="false">omega*EXP(-A737/tau)*30/PI()</f>
        <v>1842.76384136666</v>
      </c>
      <c r="V737" s="70" t="n">
        <f aca="false">const*($O737/omega)*K737*(wy*I737-wz*(H737-Q737))</f>
        <v>1.24197376232588</v>
      </c>
      <c r="W737" s="70" t="n">
        <f aca="false">const*($O737/omega)*K737*(wz*(G737-P737)-wx*I737)</f>
        <v>10.3523777612992</v>
      </c>
      <c r="X737" s="70" t="n">
        <f aca="false">const*($O737/omega)*K737*(wx*(H737-Q737)-wy*(G737-P737))</f>
        <v>6.3163573439673</v>
      </c>
      <c r="Y737" s="70" t="n">
        <f aca="false">R737+V737</f>
        <v>-0.332901160045356</v>
      </c>
      <c r="Z737" s="70" t="n">
        <f aca="false">S737+W737</f>
        <v>-1.32392427716185</v>
      </c>
      <c r="AA737" s="70" t="n">
        <f aca="false">T737+X737-32.174</f>
        <v>-6.41076272182138</v>
      </c>
      <c r="AB737" s="0" t="n">
        <f aca="false">IF(($D737-height)*($D738-height)&lt;0,1,0)</f>
        <v>0</v>
      </c>
    </row>
    <row r="738" customFormat="false" ht="12.75" hidden="false" customHeight="false" outlineLevel="0" collapsed="false">
      <c r="A738" s="0" t="n">
        <f aca="false">A737+dt</f>
        <v>7.05999999999989</v>
      </c>
      <c r="B738" s="70" t="n">
        <f aca="false">B737+G737*dt+0.5*Y737*dt*dt</f>
        <v>38.7176328624546</v>
      </c>
      <c r="C738" s="70" t="n">
        <f aca="false">C737+H737*dt+0.5*Z737*dt*dt</f>
        <v>490.460835046392</v>
      </c>
      <c r="D738" s="70" t="n">
        <f aca="false">D737+I737*dt+0.5*AA737*dt*dt</f>
        <v>-324.28046387198</v>
      </c>
      <c r="E738" s="1" t="n">
        <f aca="false">SQRT(B738^2+C738^2)</f>
        <v>491.986672389482</v>
      </c>
      <c r="F738" s="1" t="n">
        <f aca="false">ATAN2(C738,B738)*180/PI()</f>
        <v>4.5136448838107</v>
      </c>
      <c r="G738" s="69" t="n">
        <f aca="false">G737+Y737*dt</f>
        <v>7.56121669391243</v>
      </c>
      <c r="H738" s="69" t="n">
        <f aca="false">H737+Z737*dt</f>
        <v>56.0711641511959</v>
      </c>
      <c r="I738" s="69" t="n">
        <f aca="false">I737+AA737*dt</f>
        <v>-93.4726761441829</v>
      </c>
      <c r="J738" s="1" t="n">
        <f aca="false">SQRT(G738^2+H738^2+I738^2)</f>
        <v>109.2624758676</v>
      </c>
      <c r="K738" s="1" t="n">
        <f aca="false">IF(D738&gt;=hwind,SQRT((G738-vxw)^2+(H738-vyw)^2+I738^2),J738)</f>
        <v>109.2624758676</v>
      </c>
      <c r="L738" s="1" t="n">
        <f aca="false">J738/1.467</f>
        <v>74.4802153153377</v>
      </c>
      <c r="M738" s="70" t="n">
        <f aca="false">cd0+cdspin*(spin/1000)*EXP(-A738/(tau*146.7/K738))</f>
        <v>0.354618345919936</v>
      </c>
      <c r="N738" s="71" t="n">
        <f aca="false">(romega/K738)*EXP(-A738/(tau*146.7/K738))</f>
        <v>0.213784804873088</v>
      </c>
      <c r="O738" s="71" t="n">
        <f aca="false">cl2_*N738/(cl0+cl1_*N738)</f>
        <v>0.221342065315884</v>
      </c>
      <c r="P738" s="71" t="n">
        <f aca="false">IF(D738&gt;=hwind,vxw,0)</f>
        <v>0</v>
      </c>
      <c r="Q738" s="71" t="n">
        <f aca="false">IF(D738&gt;=hwind,vyw,0)</f>
        <v>0</v>
      </c>
      <c r="R738" s="70" t="n">
        <f aca="false">-const*$M738*$K738*(G738-P738)</f>
        <v>-1.57487072794042</v>
      </c>
      <c r="S738" s="70" t="n">
        <f aca="false">-const*$M738*$K738*(H738-Q738)</f>
        <v>-11.6786542005012</v>
      </c>
      <c r="T738" s="70" t="n">
        <f aca="false">-const*$M738*$K738*I738</f>
        <v>19.4687425953875</v>
      </c>
      <c r="U738" s="72" t="n">
        <f aca="false">omega*EXP(-A738/tau)*30/PI()</f>
        <v>1842.76199860374</v>
      </c>
      <c r="V738" s="70" t="n">
        <f aca="false">const*($O738/omega)*K738*(wy*I738-wz*(H738-Q738))</f>
        <v>1.24016681068093</v>
      </c>
      <c r="W738" s="70" t="n">
        <f aca="false">const*($O738/omega)*K738*(wz*(G738-P738)-wx*I738)</f>
        <v>10.3620474358285</v>
      </c>
      <c r="X738" s="70" t="n">
        <f aca="false">const*($O738/omega)*K738*(wx*(H738-Q738)-wy*(G738-P738))</f>
        <v>6.31616914228808</v>
      </c>
      <c r="Y738" s="70" t="n">
        <f aca="false">R738+V738</f>
        <v>-0.334703917259486</v>
      </c>
      <c r="Z738" s="70" t="n">
        <f aca="false">S738+W738</f>
        <v>-1.31660676467274</v>
      </c>
      <c r="AA738" s="70" t="n">
        <f aca="false">T738+X738-32.174</f>
        <v>-6.38908826232441</v>
      </c>
      <c r="AB738" s="0" t="n">
        <f aca="false">IF(($D738-height)*($D739-height)&lt;0,1,0)</f>
        <v>0</v>
      </c>
    </row>
    <row r="739" customFormat="false" ht="12.75" hidden="false" customHeight="false" outlineLevel="0" collapsed="false">
      <c r="A739" s="0" t="n">
        <f aca="false">A738+dt</f>
        <v>7.06999999999989</v>
      </c>
      <c r="B739" s="70" t="n">
        <f aca="false">B738+G738*dt+0.5*Y738*dt*dt</f>
        <v>38.7932282941978</v>
      </c>
      <c r="C739" s="70" t="n">
        <f aca="false">C738+H738*dt+0.5*Z738*dt*dt</f>
        <v>491.021480857566</v>
      </c>
      <c r="D739" s="70" t="n">
        <f aca="false">D738+I738*dt+0.5*AA738*dt*dt</f>
        <v>-325.215510087835</v>
      </c>
      <c r="E739" s="1" t="n">
        <f aca="false">SQRT(B739^2+C739^2)</f>
        <v>492.551529512438</v>
      </c>
      <c r="F739" s="1" t="n">
        <f aca="false">ATAN2(C739,B739)*180/PI()</f>
        <v>4.51727887253415</v>
      </c>
      <c r="G739" s="69" t="n">
        <f aca="false">G738+Y738*dt</f>
        <v>7.55786965473984</v>
      </c>
      <c r="H739" s="69" t="n">
        <f aca="false">H738+Z738*dt</f>
        <v>56.0579980835492</v>
      </c>
      <c r="I739" s="69" t="n">
        <f aca="false">I738+AA738*dt</f>
        <v>-93.5365670268062</v>
      </c>
      <c r="J739" s="1" t="n">
        <f aca="false">SQRT(G739^2+H739^2+I739^2)</f>
        <v>109.310154670156</v>
      </c>
      <c r="K739" s="1" t="n">
        <f aca="false">IF(D739&gt;=hwind,SQRT((G739-vxw)^2+(H739-vyw)^2+I739^2),J739)</f>
        <v>109.310154670156</v>
      </c>
      <c r="L739" s="1" t="n">
        <f aca="false">J739/1.467</f>
        <v>74.512716203242</v>
      </c>
      <c r="M739" s="70" t="n">
        <f aca="false">cd0+cdspin*(spin/1000)*EXP(-A739/(tau*146.7/K739))</f>
        <v>0.354618293469493</v>
      </c>
      <c r="N739" s="71" t="n">
        <f aca="false">(romega/K739)*EXP(-A739/(tau*146.7/K739))</f>
        <v>0.213691348153711</v>
      </c>
      <c r="O739" s="71" t="n">
        <f aca="false">cl2_*N739/(cl0+cl1_*N739)</f>
        <v>0.221289907084618</v>
      </c>
      <c r="P739" s="71" t="n">
        <f aca="false">IF(D739&gt;=hwind,vxw,0)</f>
        <v>0</v>
      </c>
      <c r="Q739" s="71" t="n">
        <f aca="false">IF(D739&gt;=hwind,vyw,0)</f>
        <v>0</v>
      </c>
      <c r="R739" s="70" t="n">
        <f aca="false">-const*$M739*$K739*(G739-P739)</f>
        <v>-1.57486028581809</v>
      </c>
      <c r="S739" s="70" t="n">
        <f aca="false">-const*$M739*$K739*(H739-Q739)</f>
        <v>-11.6810052193586</v>
      </c>
      <c r="T739" s="70" t="n">
        <f aca="false">-const*$M739*$K739*I739</f>
        <v>19.4905484497072</v>
      </c>
      <c r="U739" s="72" t="n">
        <f aca="false">omega*EXP(-A739/tau)*30/PI()</f>
        <v>1842.76015584266</v>
      </c>
      <c r="V739" s="70" t="n">
        <f aca="false">const*($O739/omega)*K739*(wy*I739-wz*(H739-Q739))</f>
        <v>1.23836678398811</v>
      </c>
      <c r="W739" s="70" t="n">
        <f aca="false">const*($O739/omega)*K739*(wz*(G739-P739)-wx*I739)</f>
        <v>10.3716894475013</v>
      </c>
      <c r="X739" s="70" t="n">
        <f aca="false">const*($O739/omega)*K739*(wx*(H739-Q739)-wy*(G739-P739))</f>
        <v>6.31598508142842</v>
      </c>
      <c r="Y739" s="70" t="n">
        <f aca="false">R739+V739</f>
        <v>-0.336493501829979</v>
      </c>
      <c r="Z739" s="70" t="n">
        <f aca="false">S739+W739</f>
        <v>-1.30931577185729</v>
      </c>
      <c r="AA739" s="70" t="n">
        <f aca="false">T739+X739-32.174</f>
        <v>-6.36746646886439</v>
      </c>
      <c r="AB739" s="0" t="n">
        <f aca="false">IF(($D739-height)*($D740-height)&lt;0,1,0)</f>
        <v>0</v>
      </c>
    </row>
    <row r="740" customFormat="false" ht="12.75" hidden="false" customHeight="false" outlineLevel="0" collapsed="false">
      <c r="A740" s="0" t="n">
        <f aca="false">A739+dt</f>
        <v>7.07999999999989</v>
      </c>
      <c r="B740" s="70" t="n">
        <f aca="false">B739+G739*dt+0.5*Y739*dt*dt</f>
        <v>38.8687901660701</v>
      </c>
      <c r="C740" s="70" t="n">
        <f aca="false">C739+H739*dt+0.5*Z739*dt*dt</f>
        <v>491.581995372613</v>
      </c>
      <c r="D740" s="70" t="n">
        <f aca="false">D739+I739*dt+0.5*AA739*dt*dt</f>
        <v>-326.151194131426</v>
      </c>
      <c r="E740" s="1" t="n">
        <f aca="false">SQRT(B740^2+C740^2)</f>
        <v>493.116255079361</v>
      </c>
      <c r="F740" s="1" t="n">
        <f aca="false">ATAN2(C740,B740)*180/PI()</f>
        <v>4.52090185113644</v>
      </c>
      <c r="G740" s="69" t="n">
        <f aca="false">G739+Y739*dt</f>
        <v>7.55450471972154</v>
      </c>
      <c r="H740" s="69" t="n">
        <f aca="false">H739+Z739*dt</f>
        <v>56.0449049258306</v>
      </c>
      <c r="I740" s="69" t="n">
        <f aca="false">I739+AA739*dt</f>
        <v>-93.6002416914948</v>
      </c>
      <c r="J740" s="1" t="n">
        <f aca="false">SQRT(G740^2+H740^2+I740^2)</f>
        <v>109.357702766709</v>
      </c>
      <c r="K740" s="1" t="n">
        <f aca="false">IF(D740&gt;=hwind,SQRT((G740-vxw)^2+(H740-vyw)^2+I740^2),J740)</f>
        <v>109.357702766709</v>
      </c>
      <c r="L740" s="1" t="n">
        <f aca="false">J740/1.467</f>
        <v>74.5451279936669</v>
      </c>
      <c r="M740" s="70" t="n">
        <f aca="false">cd0+cdspin*(spin/1000)*EXP(-A740/(tau*146.7/K740))</f>
        <v>0.354618241018068</v>
      </c>
      <c r="N740" s="71" t="n">
        <f aca="false">(romega/K740)*EXP(-A740/(tau*146.7/K740))</f>
        <v>0.213598228218192</v>
      </c>
      <c r="O740" s="71" t="n">
        <f aca="false">cl2_*N740/(cl0+cl1_*N740)</f>
        <v>0.221237915892108</v>
      </c>
      <c r="P740" s="71" t="n">
        <f aca="false">IF(D740&gt;=hwind,vxw,0)</f>
        <v>0</v>
      </c>
      <c r="Q740" s="71" t="n">
        <f aca="false">IF(D740&gt;=hwind,vyw,0)</f>
        <v>0</v>
      </c>
      <c r="R740" s="70" t="n">
        <f aca="false">-const*$M740*$K740*(G740-P740)</f>
        <v>-1.57484362235735</v>
      </c>
      <c r="S740" s="70" t="n">
        <f aca="false">-const*$M740*$K740*(H740-Q740)</f>
        <v>-11.6833550792092</v>
      </c>
      <c r="T740" s="70" t="n">
        <f aca="false">-const*$M740*$K740*I740</f>
        <v>19.5122975162283</v>
      </c>
      <c r="U740" s="72" t="n">
        <f aca="false">omega*EXP(-A740/tau)*30/PI()</f>
        <v>1842.75831308343</v>
      </c>
      <c r="V740" s="70" t="n">
        <f aca="false">const*($O740/omega)*K740*(wy*I740-wz*(H740-Q740))</f>
        <v>1.23657366718488</v>
      </c>
      <c r="W740" s="70" t="n">
        <f aca="false">const*($O740/omega)*K740*(wz*(G740-P740)-wx*I740)</f>
        <v>10.3813038333398</v>
      </c>
      <c r="X740" s="70" t="n">
        <f aca="false">const*($O740/omega)*K740*(wx*(H740-Q740)-wy*(G740-P740))</f>
        <v>6.31580514395658</v>
      </c>
      <c r="Y740" s="70" t="n">
        <f aca="false">R740+V740</f>
        <v>-0.338269955172474</v>
      </c>
      <c r="Z740" s="70" t="n">
        <f aca="false">S740+W740</f>
        <v>-1.30205124586941</v>
      </c>
      <c r="AA740" s="70" t="n">
        <f aca="false">T740+X740-32.174</f>
        <v>-6.34589733981512</v>
      </c>
      <c r="AB740" s="0" t="n">
        <f aca="false">IF(($D740-height)*($D741-height)&lt;0,1,0)</f>
        <v>0</v>
      </c>
    </row>
    <row r="741" customFormat="false" ht="12.75" hidden="false" customHeight="false" outlineLevel="0" collapsed="false">
      <c r="A741" s="0" t="n">
        <f aca="false">A740+dt</f>
        <v>7.08999999999989</v>
      </c>
      <c r="B741" s="70" t="n">
        <f aca="false">B740+G740*dt+0.5*Y740*dt*dt</f>
        <v>38.9443182997696</v>
      </c>
      <c r="C741" s="70" t="n">
        <f aca="false">C740+H740*dt+0.5*Z740*dt*dt</f>
        <v>492.142379319309</v>
      </c>
      <c r="D741" s="70" t="n">
        <f aca="false">D740+I740*dt+0.5*AA740*dt*dt</f>
        <v>-327.087513843208</v>
      </c>
      <c r="E741" s="1" t="n">
        <f aca="false">SQRT(B741^2+C741^2)</f>
        <v>493.680849790534</v>
      </c>
      <c r="F741" s="1" t="n">
        <f aca="false">ATAN2(C741,B741)*180/PI()</f>
        <v>4.52451383302024</v>
      </c>
      <c r="G741" s="69" t="n">
        <f aca="false">G740+Y740*dt</f>
        <v>7.55112202016981</v>
      </c>
      <c r="H741" s="69" t="n">
        <f aca="false">H740+Z740*dt</f>
        <v>56.0318844133719</v>
      </c>
      <c r="I741" s="69" t="n">
        <f aca="false">I740+AA740*dt</f>
        <v>-93.663700664893</v>
      </c>
      <c r="J741" s="1" t="n">
        <f aca="false">SQRT(G741^2+H741^2+I741^2)</f>
        <v>109.405120250012</v>
      </c>
      <c r="K741" s="1" t="n">
        <f aca="false">IF(D741&gt;=hwind,SQRT((G741-vxw)^2+(H741-vyw)^2+I741^2),J741)</f>
        <v>109.405120250012</v>
      </c>
      <c r="L741" s="1" t="n">
        <f aca="false">J741/1.467</f>
        <v>74.5774507498379</v>
      </c>
      <c r="M741" s="70" t="n">
        <f aca="false">cd0+cdspin*(spin/1000)*EXP(-A741/(tau*146.7/K741))</f>
        <v>0.35461818856578</v>
      </c>
      <c r="N741" s="71" t="n">
        <f aca="false">(romega/K741)*EXP(-A741/(tau*146.7/K741))</f>
        <v>0.213505444113144</v>
      </c>
      <c r="O741" s="71" t="n">
        <f aca="false">cl2_*N741/(cl0+cl1_*N741)</f>
        <v>0.221186091419791</v>
      </c>
      <c r="P741" s="71" t="n">
        <f aca="false">IF(D741&gt;=hwind,vxw,0)</f>
        <v>0</v>
      </c>
      <c r="Q741" s="71" t="n">
        <f aca="false">IF(D741&gt;=hwind,vyw,0)</f>
        <v>0</v>
      </c>
      <c r="R741" s="70" t="n">
        <f aca="false">-const*$M741*$K741*(G741-P741)</f>
        <v>-1.57482076393143</v>
      </c>
      <c r="S741" s="70" t="n">
        <f aca="false">-const*$M741*$K741*(H741-Q741)</f>
        <v>-11.685703764379</v>
      </c>
      <c r="T741" s="70" t="n">
        <f aca="false">-const*$M741*$K741*I741</f>
        <v>19.5339898149883</v>
      </c>
      <c r="U741" s="72" t="n">
        <f aca="false">omega*EXP(-A741/tau)*30/PI()</f>
        <v>1842.75647032604</v>
      </c>
      <c r="V741" s="70" t="n">
        <f aca="false">const*($O741/omega)*K741*(wy*I741-wz*(H741-Q741))</f>
        <v>1.23478744518251</v>
      </c>
      <c r="W741" s="70" t="n">
        <f aca="false">const*($O741/omega)*K741*(wz*(G741-P741)-wx*I741)</f>
        <v>10.3908906306227</v>
      </c>
      <c r="X741" s="70" t="n">
        <f aca="false">const*($O741/omega)*K741*(wx*(H741-Q741)-wy*(G741-P741))</f>
        <v>6.31562931248038</v>
      </c>
      <c r="Y741" s="70" t="n">
        <f aca="false">R741+V741</f>
        <v>-0.340033318748913</v>
      </c>
      <c r="Z741" s="70" t="n">
        <f aca="false">S741+W741</f>
        <v>-1.29481313375634</v>
      </c>
      <c r="AA741" s="70" t="n">
        <f aca="false">T741+X741-32.174</f>
        <v>-6.32438087253129</v>
      </c>
      <c r="AB741" s="0" t="n">
        <f aca="false">IF(($D741-height)*($D742-height)&lt;0,1,0)</f>
        <v>0</v>
      </c>
    </row>
    <row r="742" customFormat="false" ht="12.75" hidden="false" customHeight="false" outlineLevel="0" collapsed="false">
      <c r="A742" s="0" t="n">
        <f aca="false">A741+dt</f>
        <v>7.09999999999989</v>
      </c>
      <c r="B742" s="70" t="n">
        <f aca="false">B741+G741*dt+0.5*Y741*dt*dt</f>
        <v>39.0198125183053</v>
      </c>
      <c r="C742" s="70" t="n">
        <f aca="false">C741+H741*dt+0.5*Z741*dt*dt</f>
        <v>492.702633422786</v>
      </c>
      <c r="D742" s="70" t="n">
        <f aca="false">D741+I741*dt+0.5*AA741*dt*dt</f>
        <v>-328.024467068901</v>
      </c>
      <c r="E742" s="1" t="n">
        <f aca="false">SQRT(B742^2+C742^2)</f>
        <v>494.245314343709</v>
      </c>
      <c r="F742" s="1" t="n">
        <f aca="false">ATAN2(C742,B742)*180/PI()</f>
        <v>4.52811483166452</v>
      </c>
      <c r="G742" s="69" t="n">
        <f aca="false">G741+Y741*dt</f>
        <v>7.54772168698232</v>
      </c>
      <c r="H742" s="69" t="n">
        <f aca="false">H741+Z741*dt</f>
        <v>56.0189362820344</v>
      </c>
      <c r="I742" s="69" t="n">
        <f aca="false">I741+AA741*dt</f>
        <v>-93.7269444736183</v>
      </c>
      <c r="J742" s="1" t="n">
        <f aca="false">SQRT(G742^2+H742^2+I742^2)</f>
        <v>109.45240721517</v>
      </c>
      <c r="K742" s="1" t="n">
        <f aca="false">IF(D742&gt;=hwind,SQRT((G742-vxw)^2+(H742-vyw)^2+I742^2),J742)</f>
        <v>109.45240721517</v>
      </c>
      <c r="L742" s="1" t="n">
        <f aca="false">J742/1.467</f>
        <v>74.6096845365852</v>
      </c>
      <c r="M742" s="70" t="n">
        <f aca="false">cd0+cdspin*(spin/1000)*EXP(-A742/(tau*146.7/K742))</f>
        <v>0.354618136112748</v>
      </c>
      <c r="N742" s="71" t="n">
        <f aca="false">(romega/K742)*EXP(-A742/(tau*146.7/K742))</f>
        <v>0.213412994884961</v>
      </c>
      <c r="O742" s="71" t="n">
        <f aca="false">cl2_*N742/(cl0+cl1_*N742)</f>
        <v>0.221134433347572</v>
      </c>
      <c r="P742" s="71" t="n">
        <f aca="false">IF(D742&gt;=hwind,vxw,0)</f>
        <v>0</v>
      </c>
      <c r="Q742" s="71" t="n">
        <f aca="false">IF(D742&gt;=hwind,vyw,0)</f>
        <v>0</v>
      </c>
      <c r="R742" s="70" t="n">
        <f aca="false">-const*$M742*$K742*(G742-P742)</f>
        <v>-1.57479173693254</v>
      </c>
      <c r="S742" s="70" t="n">
        <f aca="false">-const*$M742*$K742*(H742-Q742)</f>
        <v>-11.6880512593422</v>
      </c>
      <c r="T742" s="70" t="n">
        <f aca="false">-const*$M742*$K742*I742</f>
        <v>19.5556253669975</v>
      </c>
      <c r="U742" s="72" t="n">
        <f aca="false">omega*EXP(-A742/tau)*30/PI()</f>
        <v>1842.75462757049</v>
      </c>
      <c r="V742" s="70" t="n">
        <f aca="false">const*($O742/omega)*K742*(wy*I742-wz*(H742-Q742))</f>
        <v>1.23300810286644</v>
      </c>
      <c r="W742" s="70" t="n">
        <f aca="false">const*($O742/omega)*K742*(wz*(G742-P742)-wx*I742)</f>
        <v>10.4004498768825</v>
      </c>
      <c r="X742" s="70" t="n">
        <f aca="false">const*($O742/omega)*K742*(wx*(H742-Q742)-wy*(G742-P742))</f>
        <v>6.31545756964704</v>
      </c>
      <c r="Y742" s="70" t="n">
        <f aca="false">R742+V742</f>
        <v>-0.341783634066101</v>
      </c>
      <c r="Z742" s="70" t="n">
        <f aca="false">S742+W742</f>
        <v>-1.28760138245973</v>
      </c>
      <c r="AA742" s="70" t="n">
        <f aca="false">T742+X742-32.174</f>
        <v>-6.30291706335542</v>
      </c>
      <c r="AB742" s="0" t="n">
        <f aca="false">IF(($D742-height)*($D743-height)&lt;0,1,0)</f>
        <v>0</v>
      </c>
    </row>
    <row r="743" customFormat="false" ht="12.75" hidden="false" customHeight="false" outlineLevel="0" collapsed="false">
      <c r="A743" s="0" t="n">
        <f aca="false">A742+dt</f>
        <v>7.10999999999989</v>
      </c>
      <c r="B743" s="70" t="n">
        <f aca="false">B742+G742*dt+0.5*Y742*dt*dt</f>
        <v>39.0952726459935</v>
      </c>
      <c r="C743" s="70" t="n">
        <f aca="false">C742+H742*dt+0.5*Z742*dt*dt</f>
        <v>493.262758405537</v>
      </c>
      <c r="D743" s="70" t="n">
        <f aca="false">D742+I742*dt+0.5*AA742*dt*dt</f>
        <v>-328.96205165949</v>
      </c>
      <c r="E743" s="1" t="n">
        <f aca="false">SQRT(B743^2+C743^2)</f>
        <v>494.809649434107</v>
      </c>
      <c r="F743" s="1" t="n">
        <f aca="false">ATAN2(C743,B743)*180/PI()</f>
        <v>4.53170486062386</v>
      </c>
      <c r="G743" s="69" t="n">
        <f aca="false">G742+Y742*dt</f>
        <v>7.54430385064166</v>
      </c>
      <c r="H743" s="69" t="n">
        <f aca="false">H742+Z742*dt</f>
        <v>56.0060602682098</v>
      </c>
      <c r="I743" s="69" t="n">
        <f aca="false">I742+AA742*dt</f>
        <v>-93.7899736442519</v>
      </c>
      <c r="J743" s="1" t="n">
        <f aca="false">SQRT(G743^2+H743^2+I743^2)</f>
        <v>109.499563759618</v>
      </c>
      <c r="K743" s="1" t="n">
        <f aca="false">IF(D743&gt;=hwind,SQRT((G743-vxw)^2+(H743-vyw)^2+I743^2),J743)</f>
        <v>109.499563759618</v>
      </c>
      <c r="L743" s="1" t="n">
        <f aca="false">J743/1.467</f>
        <v>74.6418294203257</v>
      </c>
      <c r="M743" s="70" t="n">
        <f aca="false">cd0+cdspin*(spin/1000)*EXP(-A743/(tau*146.7/K743))</f>
        <v>0.35461808365909</v>
      </c>
      <c r="N743" s="71" t="n">
        <f aca="false">(romega/K743)*EXP(-A743/(tau*146.7/K743))</f>
        <v>0.213320879579867</v>
      </c>
      <c r="O743" s="71" t="n">
        <f aca="false">cl2_*N743/(cl0+cl1_*N743)</f>
        <v>0.221082941353858</v>
      </c>
      <c r="P743" s="71" t="n">
        <f aca="false">IF(D743&gt;=hwind,vxw,0)</f>
        <v>0</v>
      </c>
      <c r="Q743" s="71" t="n">
        <f aca="false">IF(D743&gt;=hwind,vyw,0)</f>
        <v>0</v>
      </c>
      <c r="R743" s="70" t="n">
        <f aca="false">-const*$M743*$K743*(G743-P743)</f>
        <v>-1.57475656777088</v>
      </c>
      <c r="S743" s="70" t="n">
        <f aca="false">-const*$M743*$K743*(H743-Q743)</f>
        <v>-11.6903975487193</v>
      </c>
      <c r="T743" s="70" t="n">
        <f aca="false">-const*$M743*$K743*I743</f>
        <v>19.5772041942321</v>
      </c>
      <c r="U743" s="72" t="n">
        <f aca="false">omega*EXP(-A743/tau)*30/PI()</f>
        <v>1842.75278481678</v>
      </c>
      <c r="V743" s="70" t="n">
        <f aca="false">const*($O743/omega)*K743*(wy*I743-wz*(H743-Q743))</f>
        <v>1.23123562509662</v>
      </c>
      <c r="W743" s="70" t="n">
        <f aca="false">const*($O743/omega)*K743*(wz*(G743-P743)-wx*I743)</f>
        <v>10.4099816099028</v>
      </c>
      <c r="X743" s="70" t="n">
        <f aca="false">const*($O743/omega)*K743*(wx*(H743-Q743)-wy*(G743-P743))</f>
        <v>6.3152898981429</v>
      </c>
      <c r="Y743" s="70" t="n">
        <f aca="false">R743+V743</f>
        <v>-0.343520942674265</v>
      </c>
      <c r="Z743" s="70" t="n">
        <f aca="false">S743+W743</f>
        <v>-1.28041593881659</v>
      </c>
      <c r="AA743" s="70" t="n">
        <f aca="false">T743+X743-32.174</f>
        <v>-6.28150590762499</v>
      </c>
      <c r="AB743" s="0" t="n">
        <f aca="false">IF(($D743-height)*($D744-height)&lt;0,1,0)</f>
        <v>0</v>
      </c>
    </row>
    <row r="744" customFormat="false" ht="12.75" hidden="false" customHeight="false" outlineLevel="0" collapsed="false">
      <c r="A744" s="0" t="n">
        <f aca="false">A743+dt</f>
        <v>7.11999999999989</v>
      </c>
      <c r="B744" s="70" t="n">
        <f aca="false">B743+G743*dt+0.5*Y743*dt*dt</f>
        <v>39.1706985084527</v>
      </c>
      <c r="C744" s="70" t="n">
        <f aca="false">C743+H743*dt+0.5*Z743*dt*dt</f>
        <v>493.822754987422</v>
      </c>
      <c r="D744" s="70" t="n">
        <f aca="false">D743+I743*dt+0.5*AA743*dt*dt</f>
        <v>-329.900265471228</v>
      </c>
      <c r="E744" s="1" t="n">
        <f aca="false">SQRT(B744^2+C744^2)</f>
        <v>495.373855754427</v>
      </c>
      <c r="F744" s="1" t="n">
        <f aca="false">ATAN2(C744,B744)*180/PI()</f>
        <v>4.53528393352777</v>
      </c>
      <c r="G744" s="69" t="n">
        <f aca="false">G743+Y743*dt</f>
        <v>7.54086864121492</v>
      </c>
      <c r="H744" s="69" t="n">
        <f aca="false">H743+Z743*dt</f>
        <v>55.9932561088216</v>
      </c>
      <c r="I744" s="69" t="n">
        <f aca="false">I743+AA743*dt</f>
        <v>-93.8527887033281</v>
      </c>
      <c r="J744" s="1" t="n">
        <f aca="false">SQRT(G744^2+H744^2+I744^2)</f>
        <v>109.546589983092</v>
      </c>
      <c r="K744" s="1" t="n">
        <f aca="false">IF(D744&gt;=hwind,SQRT((G744-vxw)^2+(H744-vyw)^2+I744^2),J744)</f>
        <v>109.546589983092</v>
      </c>
      <c r="L744" s="1" t="n">
        <f aca="false">J744/1.467</f>
        <v>74.6738854690471</v>
      </c>
      <c r="M744" s="70" t="n">
        <f aca="false">cd0+cdspin*(spin/1000)*EXP(-A744/(tau*146.7/K744))</f>
        <v>0.354618031204924</v>
      </c>
      <c r="N744" s="71" t="n">
        <f aca="false">(romega/K744)*EXP(-A744/(tau*146.7/K744))</f>
        <v>0.213229097243954</v>
      </c>
      <c r="O744" s="71" t="n">
        <f aca="false">cl2_*N744/(cl0+cl1_*N744)</f>
        <v>0.221031615115584</v>
      </c>
      <c r="P744" s="71" t="n">
        <f aca="false">IF(D744&gt;=hwind,vxw,0)</f>
        <v>0</v>
      </c>
      <c r="Q744" s="71" t="n">
        <f aca="false">IF(D744&gt;=hwind,vyw,0)</f>
        <v>0</v>
      </c>
      <c r="R744" s="70" t="n">
        <f aca="false">-const*$M744*$K744*(G744-P744)</f>
        <v>-1.57471528287353</v>
      </c>
      <c r="S744" s="70" t="n">
        <f aca="false">-const*$M744*$K744*(H744-Q744)</f>
        <v>-11.6927426172759</v>
      </c>
      <c r="T744" s="70" t="n">
        <f aca="false">-const*$M744*$K744*I744</f>
        <v>19.5987263196273</v>
      </c>
      <c r="U744" s="72" t="n">
        <f aca="false">omega*EXP(-A744/tau)*30/PI()</f>
        <v>1842.75094206492</v>
      </c>
      <c r="V744" s="70" t="n">
        <f aca="false">const*($O744/omega)*K744*(wy*I744-wz*(H744-Q744))</f>
        <v>1.22946999670792</v>
      </c>
      <c r="W744" s="70" t="n">
        <f aca="false">const*($O744/omega)*K744*(wz*(G744-P744)-wx*I744)</f>
        <v>10.4194858677156</v>
      </c>
      <c r="X744" s="70" t="n">
        <f aca="false">const*($O744/omega)*K744*(wx*(H744-Q744)-wy*(G744-P744))</f>
        <v>6.31512628069321</v>
      </c>
      <c r="Y744" s="70" t="n">
        <f aca="false">R744+V744</f>
        <v>-0.345245286165616</v>
      </c>
      <c r="Z744" s="70" t="n">
        <f aca="false">S744+W744</f>
        <v>-1.27325674956036</v>
      </c>
      <c r="AA744" s="70" t="n">
        <f aca="false">T744+X744-32.174</f>
        <v>-6.26014739967945</v>
      </c>
      <c r="AB744" s="0" t="n">
        <f aca="false">IF(($D744-height)*($D745-height)&lt;0,1,0)</f>
        <v>0</v>
      </c>
    </row>
    <row r="745" customFormat="false" ht="12.75" hidden="false" customHeight="false" outlineLevel="0" collapsed="false">
      <c r="A745" s="0" t="n">
        <f aca="false">A744+dt</f>
        <v>7.12999999999989</v>
      </c>
      <c r="B745" s="70" t="n">
        <f aca="false">B744+G744*dt+0.5*Y744*dt*dt</f>
        <v>39.2460899326006</v>
      </c>
      <c r="C745" s="70" t="n">
        <f aca="false">C744+H744*dt+0.5*Z744*dt*dt</f>
        <v>494.382623885673</v>
      </c>
      <c r="D745" s="70" t="n">
        <f aca="false">D744+I744*dt+0.5*AA744*dt*dt</f>
        <v>-330.839106365631</v>
      </c>
      <c r="E745" s="1" t="n">
        <f aca="false">SQRT(B745^2+C745^2)</f>
        <v>495.93793399485</v>
      </c>
      <c r="F745" s="1" t="n">
        <f aca="false">ATAN2(C745,B745)*180/PI()</f>
        <v>4.53885206408005</v>
      </c>
      <c r="G745" s="69" t="n">
        <f aca="false">G744+Y744*dt</f>
        <v>7.53741618835326</v>
      </c>
      <c r="H745" s="69" t="n">
        <f aca="false">H744+Z744*dt</f>
        <v>55.980523541326</v>
      </c>
      <c r="I745" s="69" t="n">
        <f aca="false">I744+AA744*dt</f>
        <v>-93.9153901773249</v>
      </c>
      <c r="J745" s="1" t="n">
        <f aca="false">SQRT(G745^2+H745^2+I745^2)</f>
        <v>109.59348598761</v>
      </c>
      <c r="K745" s="1" t="n">
        <f aca="false">IF(D745&gt;=hwind,SQRT((G745-vxw)^2+(H745-vyw)^2+I745^2),J745)</f>
        <v>109.59348598761</v>
      </c>
      <c r="L745" s="1" t="n">
        <f aca="false">J745/1.467</f>
        <v>74.7058527522907</v>
      </c>
      <c r="M745" s="70" t="n">
        <f aca="false">cd0+cdspin*(spin/1000)*EXP(-A745/(tau*146.7/K745))</f>
        <v>0.354617978750367</v>
      </c>
      <c r="N745" s="71" t="n">
        <f aca="false">(romega/K745)*EXP(-A745/(tau*146.7/K745))</f>
        <v>0.213137646923231</v>
      </c>
      <c r="O745" s="71" t="n">
        <f aca="false">cl2_*N745/(cl0+cl1_*N745)</f>
        <v>0.22098045430824</v>
      </c>
      <c r="P745" s="71" t="n">
        <f aca="false">IF(D745&gt;=hwind,vxw,0)</f>
        <v>0</v>
      </c>
      <c r="Q745" s="71" t="n">
        <f aca="false">IF(D745&gt;=hwind,vyw,0)</f>
        <v>0</v>
      </c>
      <c r="R745" s="70" t="n">
        <f aca="false">-const*$M745*$K745*(G745-P745)</f>
        <v>-1.57466790868341</v>
      </c>
      <c r="S745" s="70" t="n">
        <f aca="false">-const*$M745*$K745*(H745-Q745)</f>
        <v>-11.6950864499206</v>
      </c>
      <c r="T745" s="70" t="n">
        <f aca="false">-const*$M745*$K745*I745</f>
        <v>19.6201917670708</v>
      </c>
      <c r="U745" s="72" t="n">
        <f aca="false">omega*EXP(-A745/tau)*30/PI()</f>
        <v>1842.7490993149</v>
      </c>
      <c r="V745" s="70" t="n">
        <f aca="false">const*($O745/omega)*K745*(wy*I745-wz*(H745-Q745))</f>
        <v>1.22771120251049</v>
      </c>
      <c r="W745" s="70" t="n">
        <f aca="false">const*($O745/omega)*K745*(wz*(G745-P745)-wx*I745)</f>
        <v>10.4289626885986</v>
      </c>
      <c r="X745" s="70" t="n">
        <f aca="false">const*($O745/omega)*K745*(wx*(H745-Q745)-wy*(G745-P745))</f>
        <v>6.31496670006195</v>
      </c>
      <c r="Y745" s="70" t="n">
        <f aca="false">R745+V745</f>
        <v>-0.346956706172923</v>
      </c>
      <c r="Z745" s="70" t="n">
        <f aca="false">S745+W745</f>
        <v>-1.26612376132195</v>
      </c>
      <c r="AA745" s="70" t="n">
        <f aca="false">T745+X745-32.174</f>
        <v>-6.23884153286726</v>
      </c>
      <c r="AB745" s="0" t="n">
        <f aca="false">IF(($D745-height)*($D746-height)&lt;0,1,0)</f>
        <v>0</v>
      </c>
    </row>
    <row r="746" customFormat="false" ht="12.75" hidden="false" customHeight="false" outlineLevel="0" collapsed="false">
      <c r="A746" s="0" t="n">
        <f aca="false">A745+dt</f>
        <v>7.13999999999989</v>
      </c>
      <c r="B746" s="70" t="n">
        <f aca="false">B745+G745*dt+0.5*Y745*dt*dt</f>
        <v>39.3214467466488</v>
      </c>
      <c r="C746" s="70" t="n">
        <f aca="false">C745+H745*dt+0.5*Z745*dt*dt</f>
        <v>494.942365814898</v>
      </c>
      <c r="D746" s="70" t="n">
        <f aca="false">D745+I745*dt+0.5*AA745*dt*dt</f>
        <v>-331.778572209481</v>
      </c>
      <c r="E746" s="1" t="n">
        <f aca="false">SQRT(B746^2+C746^2)</f>
        <v>496.501884843046</v>
      </c>
      <c r="F746" s="1" t="n">
        <f aca="false">ATAN2(C746,B746)*180/PI()</f>
        <v>4.54240926605808</v>
      </c>
      <c r="G746" s="69" t="n">
        <f aca="false">G745+Y745*dt</f>
        <v>7.53394662129153</v>
      </c>
      <c r="H746" s="69" t="n">
        <f aca="false">H745+Z745*dt</f>
        <v>55.9678623037128</v>
      </c>
      <c r="I746" s="69" t="n">
        <f aca="false">I745+AA745*dt</f>
        <v>-93.9777785926536</v>
      </c>
      <c r="J746" s="1" t="n">
        <f aca="false">SQRT(G746^2+H746^2+I746^2)</f>
        <v>109.640251877445</v>
      </c>
      <c r="K746" s="1" t="n">
        <f aca="false">IF(D746&gt;=hwind,SQRT((G746-vxw)^2+(H746-vyw)^2+I746^2),J746)</f>
        <v>109.640251877445</v>
      </c>
      <c r="L746" s="1" t="n">
        <f aca="false">J746/1.467</f>
        <v>74.7377313411351</v>
      </c>
      <c r="M746" s="70" t="n">
        <f aca="false">cd0+cdspin*(spin/1000)*EXP(-A746/(tau*146.7/K746))</f>
        <v>0.354617926295534</v>
      </c>
      <c r="N746" s="71" t="n">
        <f aca="false">(romega/K746)*EXP(-A746/(tau*146.7/K746))</f>
        <v>0.213046527663662</v>
      </c>
      <c r="O746" s="71" t="n">
        <f aca="false">cl2_*N746/(cl0+cl1_*N746)</f>
        <v>0.2209294586059</v>
      </c>
      <c r="P746" s="71" t="n">
        <f aca="false">IF(D746&gt;=hwind,vxw,0)</f>
        <v>0</v>
      </c>
      <c r="Q746" s="71" t="n">
        <f aca="false">IF(D746&gt;=hwind,vyw,0)</f>
        <v>0</v>
      </c>
      <c r="R746" s="70" t="n">
        <f aca="false">-const*$M746*$K746*(G746-P746)</f>
        <v>-1.57461447165821</v>
      </c>
      <c r="S746" s="70" t="n">
        <f aca="false">-const*$M746*$K746*(H746-Q746)</f>
        <v>-11.6974290317035</v>
      </c>
      <c r="T746" s="70" t="n">
        <f aca="false">-const*$M746*$K746*I746</f>
        <v>19.6416005613955</v>
      </c>
      <c r="U746" s="72" t="n">
        <f aca="false">omega*EXP(-A746/tau)*30/PI()</f>
        <v>1842.74725656672</v>
      </c>
      <c r="V746" s="70" t="n">
        <f aca="false">const*($O746/omega)*K746*(wy*I746-wz*(H746-Q746))</f>
        <v>1.22595922729013</v>
      </c>
      <c r="W746" s="70" t="n">
        <f aca="false">const*($O746/omega)*K746*(wz*(G746-P746)-wx*I746)</f>
        <v>10.4384121110728</v>
      </c>
      <c r="X746" s="70" t="n">
        <f aca="false">const*($O746/omega)*K746*(wx*(H746-Q746)-wy*(G746-P746))</f>
        <v>6.31481113905159</v>
      </c>
      <c r="Y746" s="70" t="n">
        <f aca="false">R746+V746</f>
        <v>-0.348655244368087</v>
      </c>
      <c r="Z746" s="70" t="n">
        <f aca="false">S746+W746</f>
        <v>-1.25901692063075</v>
      </c>
      <c r="AA746" s="70" t="n">
        <f aca="false">T746+X746-32.174</f>
        <v>-6.21758829955291</v>
      </c>
      <c r="AB746" s="0" t="n">
        <f aca="false">IF(($D746-height)*($D747-height)&lt;0,1,0)</f>
        <v>0</v>
      </c>
    </row>
    <row r="747" customFormat="false" ht="12.75" hidden="false" customHeight="false" outlineLevel="0" collapsed="false">
      <c r="A747" s="0" t="n">
        <f aca="false">A746+dt</f>
        <v>7.14999999999989</v>
      </c>
      <c r="B747" s="70" t="n">
        <f aca="false">B746+G746*dt+0.5*Y746*dt*dt</f>
        <v>39.3967687800995</v>
      </c>
      <c r="C747" s="70" t="n">
        <f aca="false">C746+H746*dt+0.5*Z746*dt*dt</f>
        <v>495.501981487089</v>
      </c>
      <c r="D747" s="70" t="n">
        <f aca="false">D746+I746*dt+0.5*AA746*dt*dt</f>
        <v>-332.718660874822</v>
      </c>
      <c r="E747" s="1" t="n">
        <f aca="false">SQRT(B747^2+C747^2)</f>
        <v>497.065708984179</v>
      </c>
      <c r="F747" s="1" t="n">
        <f aca="false">ATAN2(C747,B747)*180/PI()</f>
        <v>4.54595555331215</v>
      </c>
      <c r="G747" s="69" t="n">
        <f aca="false">G746+Y746*dt</f>
        <v>7.53046006884785</v>
      </c>
      <c r="H747" s="69" t="n">
        <f aca="false">H746+Z746*dt</f>
        <v>55.9552721345065</v>
      </c>
      <c r="I747" s="69" t="n">
        <f aca="false">I746+AA746*dt</f>
        <v>-94.0399544756491</v>
      </c>
      <c r="J747" s="1" t="n">
        <f aca="false">SQRT(G747^2+H747^2+I747^2)</f>
        <v>109.6868877591</v>
      </c>
      <c r="K747" s="1" t="n">
        <f aca="false">IF(D747&gt;=hwind,SQRT((G747-vxw)^2+(H747-vyw)^2+I747^2),J747)</f>
        <v>109.6868877591</v>
      </c>
      <c r="L747" s="1" t="n">
        <f aca="false">J747/1.467</f>
        <v>74.7695213081798</v>
      </c>
      <c r="M747" s="70" t="n">
        <f aca="false">cd0+cdspin*(spin/1000)*EXP(-A747/(tau*146.7/K747))</f>
        <v>0.354617873840541</v>
      </c>
      <c r="N747" s="71" t="n">
        <f aca="false">(romega/K747)*EXP(-A747/(tau*146.7/K747))</f>
        <v>0.212955738511207</v>
      </c>
      <c r="O747" s="71" t="n">
        <f aca="false">cl2_*N747/(cl0+cl1_*N747)</f>
        <v>0.220878627681253</v>
      </c>
      <c r="P747" s="71" t="n">
        <f aca="false">IF(D747&gt;=hwind,vxw,0)</f>
        <v>0</v>
      </c>
      <c r="Q747" s="71" t="n">
        <f aca="false">IF(D747&gt;=hwind,vyw,0)</f>
        <v>0</v>
      </c>
      <c r="R747" s="70" t="n">
        <f aca="false">-const*$M747*$K747*(G747-P747)</f>
        <v>-1.57455499826937</v>
      </c>
      <c r="S747" s="70" t="n">
        <f aca="false">-const*$M747*$K747*(H747-Q747)</f>
        <v>-11.6997703478149</v>
      </c>
      <c r="T747" s="70" t="n">
        <f aca="false">-const*$M747*$K747*I747</f>
        <v>19.6629527283732</v>
      </c>
      <c r="U747" s="72" t="n">
        <f aca="false">omega*EXP(-A747/tau)*30/PI()</f>
        <v>1842.74541382038</v>
      </c>
      <c r="V747" s="70" t="n">
        <f aca="false">const*($O747/omega)*K747*(wy*I747-wz*(H747-Q747))</f>
        <v>1.22421405580865</v>
      </c>
      <c r="W747" s="70" t="n">
        <f aca="false">const*($O747/omega)*K747*(wz*(G747-P747)-wx*I747)</f>
        <v>10.4478341738992</v>
      </c>
      <c r="X747" s="70" t="n">
        <f aca="false">const*($O747/omega)*K747*(wx*(H747-Q747)-wy*(G747-P747))</f>
        <v>6.3146595805029</v>
      </c>
      <c r="Y747" s="70" t="n">
        <f aca="false">R747+V747</f>
        <v>-0.350340942460727</v>
      </c>
      <c r="Z747" s="70" t="n">
        <f aca="false">S747+W747</f>
        <v>-1.25193617391571</v>
      </c>
      <c r="AA747" s="70" t="n">
        <f aca="false">T747+X747-32.174</f>
        <v>-6.19638769112386</v>
      </c>
      <c r="AB747" s="0" t="n">
        <f aca="false">IF(($D747-height)*($D748-height)&lt;0,1,0)</f>
        <v>0</v>
      </c>
    </row>
    <row r="748" customFormat="false" ht="12.75" hidden="false" customHeight="false" outlineLevel="0" collapsed="false">
      <c r="A748" s="0" t="n">
        <f aca="false">A747+dt</f>
        <v>7.15999999999989</v>
      </c>
      <c r="B748" s="70" t="n">
        <f aca="false">B747+G747*dt+0.5*Y747*dt*dt</f>
        <v>39.4720558637408</v>
      </c>
      <c r="C748" s="70" t="n">
        <f aca="false">C747+H747*dt+0.5*Z747*dt*dt</f>
        <v>496.061471611625</v>
      </c>
      <c r="D748" s="70" t="n">
        <f aca="false">D747+I747*dt+0.5*AA747*dt*dt</f>
        <v>-333.659370238963</v>
      </c>
      <c r="E748" s="1" t="n">
        <f aca="false">SQRT(B748^2+C748^2)</f>
        <v>497.629407100909</v>
      </c>
      <c r="F748" s="1" t="n">
        <f aca="false">ATAN2(C748,B748)*180/PI()</f>
        <v>4.54949093976485</v>
      </c>
      <c r="G748" s="69" t="n">
        <f aca="false">G747+Y747*dt</f>
        <v>7.52695665942325</v>
      </c>
      <c r="H748" s="69" t="n">
        <f aca="false">H747+Z747*dt</f>
        <v>55.9427527727673</v>
      </c>
      <c r="I748" s="69" t="n">
        <f aca="false">I747+AA747*dt</f>
        <v>-94.1019183525603</v>
      </c>
      <c r="J748" s="1" t="n">
        <f aca="false">SQRT(G748^2+H748^2+I748^2)</f>
        <v>109.733393741284</v>
      </c>
      <c r="K748" s="1" t="n">
        <f aca="false">IF(D748&gt;=hwind,SQRT((G748-vxw)^2+(H748-vyw)^2+I748^2),J748)</f>
        <v>109.733393741284</v>
      </c>
      <c r="L748" s="1" t="n">
        <f aca="false">J748/1.467</f>
        <v>74.8012227275285</v>
      </c>
      <c r="M748" s="70" t="n">
        <f aca="false">cd0+cdspin*(spin/1000)*EXP(-A748/(tau*146.7/K748))</f>
        <v>0.354617821385503</v>
      </c>
      <c r="N748" s="71" t="n">
        <f aca="false">(romega/K748)*EXP(-A748/(tau*146.7/K748))</f>
        <v>0.21286527851187</v>
      </c>
      <c r="O748" s="71" t="n">
        <f aca="false">cl2_*N748/(cl0+cl1_*N748)</f>
        <v>0.220827961205626</v>
      </c>
      <c r="P748" s="71" t="n">
        <f aca="false">IF(D748&gt;=hwind,vxw,0)</f>
        <v>0</v>
      </c>
      <c r="Q748" s="71" t="n">
        <f aca="false">IF(D748&gt;=hwind,vyw,0)</f>
        <v>0</v>
      </c>
      <c r="R748" s="70" t="n">
        <f aca="false">-const*$M748*$K748*(G748-P748)</f>
        <v>-1.57448951500104</v>
      </c>
      <c r="S748" s="70" t="n">
        <f aca="false">-const*$M748*$K748*(H748-Q748)</f>
        <v>-11.7021103835832</v>
      </c>
      <c r="T748" s="70" t="n">
        <f aca="false">-const*$M748*$K748*I748</f>
        <v>19.6842482947076</v>
      </c>
      <c r="U748" s="72" t="n">
        <f aca="false">omega*EXP(-A748/tau)*30/PI()</f>
        <v>1842.74357107589</v>
      </c>
      <c r="V748" s="70" t="n">
        <f aca="false">const*($O748/omega)*K748*(wy*I748-wz*(H748-Q748))</f>
        <v>1.22247567280427</v>
      </c>
      <c r="W748" s="70" t="n">
        <f aca="false">const*($O748/omega)*K748*(wz*(G748-P748)-wx*I748)</f>
        <v>10.4572289160768</v>
      </c>
      <c r="X748" s="70" t="n">
        <f aca="false">const*($O748/omega)*K748*(wx*(H748-Q748)-wy*(G748-P748))</f>
        <v>6.31451200729476</v>
      </c>
      <c r="Y748" s="70" t="n">
        <f aca="false">R748+V748</f>
        <v>-0.352013842196768</v>
      </c>
      <c r="Z748" s="70" t="n">
        <f aca="false">S748+W748</f>
        <v>-1.24488146750642</v>
      </c>
      <c r="AA748" s="70" t="n">
        <f aca="false">T748+X748-32.174</f>
        <v>-6.17523969799763</v>
      </c>
      <c r="AB748" s="0" t="n">
        <f aca="false">IF(($D748-height)*($D749-height)&lt;0,1,0)</f>
        <v>0</v>
      </c>
    </row>
    <row r="749" customFormat="false" ht="12.75" hidden="false" customHeight="false" outlineLevel="0" collapsed="false">
      <c r="A749" s="0" t="n">
        <f aca="false">A748+dt</f>
        <v>7.16999999999989</v>
      </c>
      <c r="B749" s="70" t="n">
        <f aca="false">B748+G748*dt+0.5*Y748*dt*dt</f>
        <v>39.547307829643</v>
      </c>
      <c r="C749" s="70" t="n">
        <f aca="false">C748+H748*dt+0.5*Z748*dt*dt</f>
        <v>496.62083689528</v>
      </c>
      <c r="D749" s="70" t="n">
        <f aca="false">D748+I748*dt+0.5*AA748*dt*dt</f>
        <v>-334.600698184474</v>
      </c>
      <c r="E749" s="1" t="n">
        <f aca="false">SQRT(B749^2+C749^2)</f>
        <v>498.192979873403</v>
      </c>
      <c r="F749" s="1" t="n">
        <f aca="false">ATAN2(C749,B749)*180/PI()</f>
        <v>4.55301543941035</v>
      </c>
      <c r="G749" s="69" t="n">
        <f aca="false">G748+Y748*dt</f>
        <v>7.52343652100128</v>
      </c>
      <c r="H749" s="69" t="n">
        <f aca="false">H748+Z748*dt</f>
        <v>55.9303039580922</v>
      </c>
      <c r="I749" s="69" t="n">
        <f aca="false">I748+AA748*dt</f>
        <v>-94.1636707495403</v>
      </c>
      <c r="J749" s="1" t="n">
        <f aca="false">SQRT(G749^2+H749^2+I749^2)</f>
        <v>109.779769934893</v>
      </c>
      <c r="K749" s="1" t="n">
        <f aca="false">IF(D749&gt;=hwind,SQRT((G749-vxw)^2+(H749-vyw)^2+I749^2),J749)</f>
        <v>109.779769934893</v>
      </c>
      <c r="L749" s="1" t="n">
        <f aca="false">J749/1.467</f>
        <v>74.8328356747734</v>
      </c>
      <c r="M749" s="70" t="n">
        <f aca="false">cd0+cdspin*(spin/1000)*EXP(-A749/(tau*146.7/K749))</f>
        <v>0.354617768930533</v>
      </c>
      <c r="N749" s="71" t="n">
        <f aca="false">(romega/K749)*EXP(-A749/(tau*146.7/K749))</f>
        <v>0.212775146711732</v>
      </c>
      <c r="O749" s="71" t="n">
        <f aca="false">cl2_*N749/(cl0+cl1_*N749)</f>
        <v>0.220777458849013</v>
      </c>
      <c r="P749" s="71" t="n">
        <f aca="false">IF(D749&gt;=hwind,vxw,0)</f>
        <v>0</v>
      </c>
      <c r="Q749" s="71" t="n">
        <f aca="false">IF(D749&gt;=hwind,vyw,0)</f>
        <v>0</v>
      </c>
      <c r="R749" s="70" t="n">
        <f aca="false">-const*$M749*$K749*(G749-P749)</f>
        <v>-1.57441804834903</v>
      </c>
      <c r="S749" s="70" t="n">
        <f aca="false">-const*$M749*$K749*(H749-Q749)</f>
        <v>-11.7044491244738</v>
      </c>
      <c r="T749" s="70" t="n">
        <f aca="false">-const*$M749*$K749*I749</f>
        <v>19.7054872880274</v>
      </c>
      <c r="U749" s="72" t="n">
        <f aca="false">omega*EXP(-A749/tau)*30/PI()</f>
        <v>1842.74172833324</v>
      </c>
      <c r="V749" s="70" t="n">
        <f aca="false">const*($O749/omega)*K749*(wy*I749-wz*(H749-Q749))</f>
        <v>1.22074406299199</v>
      </c>
      <c r="W749" s="70" t="n">
        <f aca="false">const*($O749/omega)*K749*(wz*(G749-P749)-wx*I749)</f>
        <v>10.4665963768396</v>
      </c>
      <c r="X749" s="70" t="n">
        <f aca="false">const*($O749/omega)*K749*(wx*(H749-Q749)-wy*(G749-P749))</f>
        <v>6.31436840234396</v>
      </c>
      <c r="Y749" s="70" t="n">
        <f aca="false">R749+V749</f>
        <v>-0.353673985357043</v>
      </c>
      <c r="Z749" s="70" t="n">
        <f aca="false">S749+W749</f>
        <v>-1.23785274763415</v>
      </c>
      <c r="AA749" s="70" t="n">
        <f aca="false">T749+X749-32.174</f>
        <v>-6.15414430962863</v>
      </c>
      <c r="AB749" s="0" t="n">
        <f aca="false">IF(($D749-height)*($D750-height)&lt;0,1,0)</f>
        <v>0</v>
      </c>
    </row>
    <row r="750" customFormat="false" ht="12.75" hidden="false" customHeight="false" outlineLevel="0" collapsed="false">
      <c r="A750" s="0" t="n">
        <f aca="false">A749+dt</f>
        <v>7.17999999999989</v>
      </c>
      <c r="B750" s="70" t="n">
        <f aca="false">B749+G749*dt+0.5*Y749*dt*dt</f>
        <v>39.6225245111537</v>
      </c>
      <c r="C750" s="70" t="n">
        <f aca="false">C749+H749*dt+0.5*Z749*dt*dt</f>
        <v>497.180078042223</v>
      </c>
      <c r="D750" s="70" t="n">
        <f aca="false">D749+I749*dt+0.5*AA749*dt*dt</f>
        <v>-335.542642599185</v>
      </c>
      <c r="E750" s="1" t="n">
        <f aca="false">SQRT(B750^2+C750^2)</f>
        <v>498.756427979338</v>
      </c>
      <c r="F750" s="1" t="n">
        <f aca="false">ATAN2(C750,B750)*180/PI()</f>
        <v>4.55652906631376</v>
      </c>
      <c r="G750" s="69" t="n">
        <f aca="false">G749+Y749*dt</f>
        <v>7.51989978114771</v>
      </c>
      <c r="H750" s="69" t="n">
        <f aca="false">H749+Z749*dt</f>
        <v>55.9179254306159</v>
      </c>
      <c r="I750" s="69" t="n">
        <f aca="false">I749+AA749*dt</f>
        <v>-94.2252121926366</v>
      </c>
      <c r="J750" s="1" t="n">
        <f aca="false">SQRT(G750^2+H750^2+I750^2)</f>
        <v>109.826016452978</v>
      </c>
      <c r="K750" s="1" t="n">
        <f aca="false">IF(D750&gt;=hwind,SQRT((G750-vxw)^2+(H750-vyw)^2+I750^2),J750)</f>
        <v>109.826016452978</v>
      </c>
      <c r="L750" s="1" t="n">
        <f aca="false">J750/1.467</f>
        <v>74.8643602269789</v>
      </c>
      <c r="M750" s="70" t="n">
        <f aca="false">cd0+cdspin*(spin/1000)*EXP(-A750/(tau*146.7/K750))</f>
        <v>0.354617716475743</v>
      </c>
      <c r="N750" s="71" t="n">
        <f aca="false">(romega/K750)*EXP(-A750/(tau*146.7/K750))</f>
        <v>0.212685342156995</v>
      </c>
      <c r="O750" s="71" t="n">
        <f aca="false">cl2_*N750/(cl0+cl1_*N750)</f>
        <v>0.2207271202801</v>
      </c>
      <c r="P750" s="71" t="n">
        <f aca="false">IF(D750&gt;=hwind,vxw,0)</f>
        <v>0</v>
      </c>
      <c r="Q750" s="71" t="n">
        <f aca="false">IF(D750&gt;=hwind,vyw,0)</f>
        <v>0</v>
      </c>
      <c r="R750" s="70" t="n">
        <f aca="false">-const*$M750*$K750*(G750-P750)</f>
        <v>-1.57434062481981</v>
      </c>
      <c r="S750" s="70" t="n">
        <f aca="false">-const*$M750*$K750*(H750-Q750)</f>
        <v>-11.7067865560873</v>
      </c>
      <c r="T750" s="70" t="n">
        <f aca="false">-const*$M750*$K750*I750</f>
        <v>19.7266697368797</v>
      </c>
      <c r="U750" s="72" t="n">
        <f aca="false">omega*EXP(-A750/tau)*30/PI()</f>
        <v>1842.73988559244</v>
      </c>
      <c r="V750" s="70" t="n">
        <f aca="false">const*($O750/omega)*K750*(wy*I750-wz*(H750-Q750))</f>
        <v>1.21901921106393</v>
      </c>
      <c r="W750" s="70" t="n">
        <f aca="false">const*($O750/omega)*K750*(wz*(G750-P750)-wx*I750)</f>
        <v>10.4759365956544</v>
      </c>
      <c r="X750" s="70" t="n">
        <f aca="false">const*($O750/omega)*K750*(wx*(H750-Q750)-wy*(G750-P750))</f>
        <v>6.31422874860502</v>
      </c>
      <c r="Y750" s="70" t="n">
        <f aca="false">R750+V750</f>
        <v>-0.355321413755885</v>
      </c>
      <c r="Z750" s="70" t="n">
        <f aca="false">S750+W750</f>
        <v>-1.23084996043292</v>
      </c>
      <c r="AA750" s="70" t="n">
        <f aca="false">T750+X750-32.174</f>
        <v>-6.13310151451524</v>
      </c>
      <c r="AB750" s="0" t="n">
        <f aca="false">IF(($D750-height)*($D751-height)&lt;0,1,0)</f>
        <v>0</v>
      </c>
    </row>
    <row r="751" customFormat="false" ht="12.75" hidden="false" customHeight="false" outlineLevel="0" collapsed="false">
      <c r="A751" s="0" t="n">
        <f aca="false">A750+dt</f>
        <v>7.18999999999989</v>
      </c>
      <c r="B751" s="70" t="n">
        <f aca="false">B750+G750*dt+0.5*Y750*dt*dt</f>
        <v>39.6977057428945</v>
      </c>
      <c r="C751" s="70" t="n">
        <f aca="false">C750+H750*dt+0.5*Z750*dt*dt</f>
        <v>497.739195754031</v>
      </c>
      <c r="D751" s="70" t="n">
        <f aca="false">D750+I750*dt+0.5*AA750*dt*dt</f>
        <v>-336.485201376187</v>
      </c>
      <c r="E751" s="1" t="n">
        <f aca="false">SQRT(B751^2+C751^2)</f>
        <v>499.319752093906</v>
      </c>
      <c r="F751" s="1" t="n">
        <f aca="false">ATAN2(C751,B751)*180/PI()</f>
        <v>4.5600318346105</v>
      </c>
      <c r="G751" s="69" t="n">
        <f aca="false">G750+Y750*dt</f>
        <v>7.51634656701015</v>
      </c>
      <c r="H751" s="69" t="n">
        <f aca="false">H750+Z750*dt</f>
        <v>55.9056169310116</v>
      </c>
      <c r="I751" s="69" t="n">
        <f aca="false">I750+AA750*dt</f>
        <v>-94.2865432077818</v>
      </c>
      <c r="J751" s="1" t="n">
        <f aca="false">SQRT(G751^2+H751^2+I751^2)</f>
        <v>109.87213341073</v>
      </c>
      <c r="K751" s="1" t="n">
        <f aca="false">IF(D751&gt;=hwind,SQRT((G751-vxw)^2+(H751-vyw)^2+I751^2),J751)</f>
        <v>109.87213341073</v>
      </c>
      <c r="L751" s="1" t="n">
        <f aca="false">J751/1.467</f>
        <v>74.8957964626655</v>
      </c>
      <c r="M751" s="70" t="n">
        <f aca="false">cd0+cdspin*(spin/1000)*EXP(-A751/(tau*146.7/K751))</f>
        <v>0.354617664021248</v>
      </c>
      <c r="N751" s="71" t="n">
        <f aca="false">(romega/K751)*EXP(-A751/(tau*146.7/K751))</f>
        <v>0.212595863894021</v>
      </c>
      <c r="O751" s="71" t="n">
        <f aca="false">cl2_*N751/(cl0+cl1_*N751)</f>
        <v>0.220676945166297</v>
      </c>
      <c r="P751" s="71" t="n">
        <f aca="false">IF(D751&gt;=hwind,vxw,0)</f>
        <v>0</v>
      </c>
      <c r="Q751" s="71" t="n">
        <f aca="false">IF(D751&gt;=hwind,vyw,0)</f>
        <v>0</v>
      </c>
      <c r="R751" s="70" t="n">
        <f aca="false">-const*$M751*$K751*(G751-P751)</f>
        <v>-1.5742572709295</v>
      </c>
      <c r="S751" s="70" t="n">
        <f aca="false">-const*$M751*$K751*(H751-Q751)</f>
        <v>-11.709122664158</v>
      </c>
      <c r="T751" s="70" t="n">
        <f aca="false">-const*$M751*$K751*I751</f>
        <v>19.7477956707233</v>
      </c>
      <c r="U751" s="72" t="n">
        <f aca="false">omega*EXP(-A751/tau)*30/PI()</f>
        <v>1842.73804285347</v>
      </c>
      <c r="V751" s="70" t="n">
        <f aca="false">const*($O751/omega)*K751*(wy*I751-wz*(H751-Q751))</f>
        <v>1.21730110168975</v>
      </c>
      <c r="W751" s="70" t="n">
        <f aca="false">const*($O751/omega)*K751*(wz*(G751-P751)-wx*I751)</f>
        <v>10.4852496122173</v>
      </c>
      <c r="X751" s="70" t="n">
        <f aca="false">const*($O751/omega)*K751*(wx*(H751-Q751)-wy*(G751-P751))</f>
        <v>6.31409302907002</v>
      </c>
      <c r="Y751" s="70" t="n">
        <f aca="false">R751+V751</f>
        <v>-0.35695616923975</v>
      </c>
      <c r="Z751" s="70" t="n">
        <f aca="false">S751+W751</f>
        <v>-1.22387305194063</v>
      </c>
      <c r="AA751" s="70" t="n">
        <f aca="false">T751+X751-32.174</f>
        <v>-6.11211130020664</v>
      </c>
      <c r="AB751" s="0" t="n">
        <f aca="false">IF(($D751-height)*($D752-height)&lt;0,1,0)</f>
        <v>0</v>
      </c>
    </row>
    <row r="752" customFormat="false" ht="12.75" hidden="false" customHeight="false" outlineLevel="0" collapsed="false">
      <c r="A752" s="0" t="n">
        <f aca="false">A751+dt</f>
        <v>7.19999999999989</v>
      </c>
      <c r="B752" s="70" t="n">
        <f aca="false">B751+G751*dt+0.5*Y751*dt*dt</f>
        <v>39.7728513607561</v>
      </c>
      <c r="C752" s="70" t="n">
        <f aca="false">C751+H751*dt+0.5*Z751*dt*dt</f>
        <v>498.298190729689</v>
      </c>
      <c r="D752" s="70" t="n">
        <f aca="false">D751+I751*dt+0.5*AA751*dt*dt</f>
        <v>-337.42837241383</v>
      </c>
      <c r="E752" s="1" t="n">
        <f aca="false">SQRT(B752^2+C752^2)</f>
        <v>499.88295288982</v>
      </c>
      <c r="F752" s="1" t="n">
        <f aca="false">ATAN2(C752,B752)*180/PI()</f>
        <v>4.5635237585056</v>
      </c>
      <c r="G752" s="69" t="n">
        <f aca="false">G751+Y751*dt</f>
        <v>7.51277700531775</v>
      </c>
      <c r="H752" s="69" t="n">
        <f aca="false">H751+Z751*dt</f>
        <v>55.8933782004922</v>
      </c>
      <c r="I752" s="69" t="n">
        <f aca="false">I751+AA751*dt</f>
        <v>-94.3476643207838</v>
      </c>
      <c r="J752" s="1" t="n">
        <f aca="false">SQRT(G752^2+H752^2+I752^2)</f>
        <v>109.918120925452</v>
      </c>
      <c r="K752" s="1" t="n">
        <f aca="false">IF(D752&gt;=hwind,SQRT((G752-vxw)^2+(H752-vyw)^2+I752^2),J752)</f>
        <v>109.918120925452</v>
      </c>
      <c r="L752" s="1" t="n">
        <f aca="false">J752/1.467</f>
        <v>74.9271444617938</v>
      </c>
      <c r="M752" s="70" t="n">
        <f aca="false">cd0+cdspin*(spin/1000)*EXP(-A752/(tau*146.7/K752))</f>
        <v>0.354617611567158</v>
      </c>
      <c r="N752" s="71" t="n">
        <f aca="false">(romega/K752)*EXP(-A752/(tau*146.7/K752))</f>
        <v>0.212506710969369</v>
      </c>
      <c r="O752" s="71" t="n">
        <f aca="false">cl2_*N752/(cl0+cl1_*N752)</f>
        <v>0.220626933173757</v>
      </c>
      <c r="P752" s="71" t="n">
        <f aca="false">IF(D752&gt;=hwind,vxw,0)</f>
        <v>0</v>
      </c>
      <c r="Q752" s="71" t="n">
        <f aca="false">IF(D752&gt;=hwind,vyw,0)</f>
        <v>0</v>
      </c>
      <c r="R752" s="70" t="n">
        <f aca="false">-const*$M752*$K752*(G752-P752)</f>
        <v>-1.57416801320284</v>
      </c>
      <c r="S752" s="70" t="n">
        <f aca="false">-const*$M752*$K752*(H752-Q752)</f>
        <v>-11.7114574345525</v>
      </c>
      <c r="T752" s="70" t="n">
        <f aca="false">-const*$M752*$K752*I752</f>
        <v>19.7688651199219</v>
      </c>
      <c r="U752" s="72" t="n">
        <f aca="false">omega*EXP(-A752/tau)*30/PI()</f>
        <v>1842.73620011635</v>
      </c>
      <c r="V752" s="70" t="n">
        <f aca="false">const*($O752/omega)*K752*(wy*I752-wz*(H752-Q752))</f>
        <v>1.21558971951702</v>
      </c>
      <c r="W752" s="70" t="n">
        <f aca="false">const*($O752/omega)*K752*(wz*(G752-P752)-wx*I752)</f>
        <v>10.4945354664524</v>
      </c>
      <c r="X752" s="70" t="n">
        <f aca="false">const*($O752/omega)*K752*(wx*(H752-Q752)-wy*(G752-P752))</f>
        <v>6.31396122676841</v>
      </c>
      <c r="Y752" s="70" t="n">
        <f aca="false">R752+V752</f>
        <v>-0.358578293685821</v>
      </c>
      <c r="Z752" s="70" t="n">
        <f aca="false">S752+W752</f>
        <v>-1.21692196810013</v>
      </c>
      <c r="AA752" s="70" t="n">
        <f aca="false">T752+X752-32.174</f>
        <v>-6.09117365330974</v>
      </c>
      <c r="AB752" s="0" t="n">
        <f aca="false">IF(($D752-height)*($D753-height)&lt;0,1,0)</f>
        <v>0</v>
      </c>
    </row>
    <row r="753" customFormat="false" ht="12.75" hidden="false" customHeight="false" outlineLevel="0" collapsed="false">
      <c r="A753" s="0" t="n">
        <f aca="false">A752+dt</f>
        <v>7.20999999999989</v>
      </c>
      <c r="B753" s="70" t="n">
        <f aca="false">B752+G752*dt+0.5*Y752*dt*dt</f>
        <v>39.8479612018946</v>
      </c>
      <c r="C753" s="70" t="n">
        <f aca="false">C752+H752*dt+0.5*Z752*dt*dt</f>
        <v>498.857063665595</v>
      </c>
      <c r="D753" s="70" t="n">
        <f aca="false">D752+I752*dt+0.5*AA752*dt*dt</f>
        <v>-338.37215361572</v>
      </c>
      <c r="E753" s="1" t="n">
        <f aca="false">SQRT(B753^2+C753^2)</f>
        <v>500.446031037321</v>
      </c>
      <c r="F753" s="1" t="n">
        <f aca="false">ATAN2(C753,B753)*180/PI()</f>
        <v>4.56700485227309</v>
      </c>
      <c r="G753" s="69" t="n">
        <f aca="false">G752+Y752*dt</f>
        <v>7.50919122238089</v>
      </c>
      <c r="H753" s="69" t="n">
        <f aca="false">H752+Z752*dt</f>
        <v>55.8812089808112</v>
      </c>
      <c r="I753" s="69" t="n">
        <f aca="false">I752+AA752*dt</f>
        <v>-94.4085760573169</v>
      </c>
      <c r="J753" s="1" t="n">
        <f aca="false">SQRT(G753^2+H753^2+I753^2)</f>
        <v>109.963979116534</v>
      </c>
      <c r="K753" s="1" t="n">
        <f aca="false">IF(D753&gt;=hwind,SQRT((G753-vxw)^2+(H753-vyw)^2+I753^2),J753)</f>
        <v>109.963979116534</v>
      </c>
      <c r="L753" s="1" t="n">
        <f aca="false">J753/1.467</f>
        <v>74.9584043057493</v>
      </c>
      <c r="M753" s="70" t="n">
        <f aca="false">cd0+cdspin*(spin/1000)*EXP(-A753/(tau*146.7/K753))</f>
        <v>0.354617559113583</v>
      </c>
      <c r="N753" s="71" t="n">
        <f aca="false">(romega/K753)*EXP(-A753/(tau*146.7/K753))</f>
        <v>0.212417882429835</v>
      </c>
      <c r="O753" s="71" t="n">
        <f aca="false">cl2_*N753/(cl0+cl1_*N753)</f>
        <v>0.220577083967409</v>
      </c>
      <c r="P753" s="71" t="n">
        <f aca="false">IF(D753&gt;=hwind,vxw,0)</f>
        <v>0</v>
      </c>
      <c r="Q753" s="71" t="n">
        <f aca="false">IF(D753&gt;=hwind,vyw,0)</f>
        <v>0</v>
      </c>
      <c r="R753" s="70" t="n">
        <f aca="false">-const*$M753*$K753*(G753-P753)</f>
        <v>-1.5740728781722</v>
      </c>
      <c r="S753" s="70" t="n">
        <f aca="false">-const*$M753*$K753*(H753-Q753)</f>
        <v>-11.7137908532683</v>
      </c>
      <c r="T753" s="70" t="n">
        <f aca="false">-const*$M753*$K753*I753</f>
        <v>19.789878115737</v>
      </c>
      <c r="U753" s="72" t="n">
        <f aca="false">omega*EXP(-A753/tau)*30/PI()</f>
        <v>1842.73435738107</v>
      </c>
      <c r="V753" s="70" t="n">
        <f aca="false">const*($O753/omega)*K753*(wy*I753-wz*(H753-Q753))</f>
        <v>1.21388504917156</v>
      </c>
      <c r="W753" s="70" t="n">
        <f aca="false">const*($O753/omega)*K753*(wz*(G753-P753)-wx*I753)</f>
        <v>10.503794198508</v>
      </c>
      <c r="X753" s="70" t="n">
        <f aca="false">const*($O753/omega)*K753*(wx*(H753-Q753)-wy*(G753-P753))</f>
        <v>6.31383332476685</v>
      </c>
      <c r="Y753" s="70" t="n">
        <f aca="false">R753+V753</f>
        <v>-0.360187829000639</v>
      </c>
      <c r="Z753" s="70" t="n">
        <f aca="false">S753+W753</f>
        <v>-1.20999665476032</v>
      </c>
      <c r="AA753" s="70" t="n">
        <f aca="false">T753+X753-32.174</f>
        <v>-6.07028855949614</v>
      </c>
      <c r="AB753" s="0" t="n">
        <f aca="false">IF(($D753-height)*($D754-height)&lt;0,1,0)</f>
        <v>0</v>
      </c>
    </row>
    <row r="754" customFormat="false" ht="12.75" hidden="false" customHeight="false" outlineLevel="0" collapsed="false">
      <c r="A754" s="0" t="n">
        <f aca="false">A753+dt</f>
        <v>7.21999999999989</v>
      </c>
      <c r="B754" s="70" t="n">
        <f aca="false">B753+G753*dt+0.5*Y753*dt*dt</f>
        <v>39.923035104727</v>
      </c>
      <c r="C754" s="70" t="n">
        <f aca="false">C753+H753*dt+0.5*Z753*dt*dt</f>
        <v>499.415815255571</v>
      </c>
      <c r="D754" s="70" t="n">
        <f aca="false">D753+I753*dt+0.5*AA753*dt*dt</f>
        <v>-339.316542890721</v>
      </c>
      <c r="E754" s="1" t="n">
        <f aca="false">SQRT(B754^2+C754^2)</f>
        <v>501.008987204181</v>
      </c>
      <c r="F754" s="1" t="n">
        <f aca="false">ATAN2(C754,B754)*180/PI()</f>
        <v>4.57047513025533</v>
      </c>
      <c r="G754" s="69" t="n">
        <f aca="false">G753+Y753*dt</f>
        <v>7.50558934409089</v>
      </c>
      <c r="H754" s="69" t="n">
        <f aca="false">H753+Z753*dt</f>
        <v>55.8691090142636</v>
      </c>
      <c r="I754" s="69" t="n">
        <f aca="false">I753+AA753*dt</f>
        <v>-94.4692789429119</v>
      </c>
      <c r="J754" s="1" t="n">
        <f aca="false">SQRT(G754^2+H754^2+I754^2)</f>
        <v>110.009708105437</v>
      </c>
      <c r="K754" s="1" t="n">
        <f aca="false">IF(D754&gt;=hwind,SQRT((G754-vxw)^2+(H754-vyw)^2+I754^2),J754)</f>
        <v>110.009708105437</v>
      </c>
      <c r="L754" s="1" t="n">
        <f aca="false">J754/1.467</f>
        <v>74.989576077326</v>
      </c>
      <c r="M754" s="70" t="n">
        <f aca="false">cd0+cdspin*(spin/1000)*EXP(-A754/(tau*146.7/K754))</f>
        <v>0.354617506660635</v>
      </c>
      <c r="N754" s="71" t="n">
        <f aca="false">(romega/K754)*EXP(-A754/(tau*146.7/K754))</f>
        <v>0.212329377322489</v>
      </c>
      <c r="O754" s="71" t="n">
        <f aca="false">cl2_*N754/(cl0+cl1_*N754)</f>
        <v>0.220527397210979</v>
      </c>
      <c r="P754" s="71" t="n">
        <f aca="false">IF(D754&gt;=hwind,vxw,0)</f>
        <v>0</v>
      </c>
      <c r="Q754" s="71" t="n">
        <f aca="false">IF(D754&gt;=hwind,vyw,0)</f>
        <v>0</v>
      </c>
      <c r="R754" s="70" t="n">
        <f aca="false">-const*$M754*$K754*(G754-P754)</f>
        <v>-1.57397189237659</v>
      </c>
      <c r="S754" s="70" t="n">
        <f aca="false">-const*$M754*$K754*(H754-Q754)</f>
        <v>-11.7161229064319</v>
      </c>
      <c r="T754" s="70" t="n">
        <f aca="false">-const*$M754*$K754*I754</f>
        <v>19.810834690322</v>
      </c>
      <c r="U754" s="72" t="n">
        <f aca="false">omega*EXP(-A754/tau)*30/PI()</f>
        <v>1842.73251464763</v>
      </c>
      <c r="V754" s="70" t="n">
        <f aca="false">const*($O754/omega)*K754*(wy*I754-wz*(H754-Q754))</f>
        <v>1.21218707525786</v>
      </c>
      <c r="W754" s="70" t="n">
        <f aca="false">const*($O754/omega)*K754*(wz*(G754-P754)-wx*I754)</f>
        <v>10.5130258487546</v>
      </c>
      <c r="X754" s="70" t="n">
        <f aca="false">const*($O754/omega)*K754*(wx*(H754-Q754)-wy*(G754-P754))</f>
        <v>6.31370930616906</v>
      </c>
      <c r="Y754" s="70" t="n">
        <f aca="false">R754+V754</f>
        <v>-0.361784817118729</v>
      </c>
      <c r="Z754" s="70" t="n">
        <f aca="false">S754+W754</f>
        <v>-1.20309705767725</v>
      </c>
      <c r="AA754" s="70" t="n">
        <f aca="false">T754+X754-32.174</f>
        <v>-6.04945600350894</v>
      </c>
      <c r="AB754" s="0" t="n">
        <f aca="false">IF(($D754-height)*($D755-height)&lt;0,1,0)</f>
        <v>0</v>
      </c>
    </row>
    <row r="755" customFormat="false" ht="12.75" hidden="false" customHeight="false" outlineLevel="0" collapsed="false">
      <c r="A755" s="0" t="n">
        <f aca="false">A754+dt</f>
        <v>7.22999999999989</v>
      </c>
      <c r="B755" s="70" t="n">
        <f aca="false">B754+G754*dt+0.5*Y754*dt*dt</f>
        <v>39.998072908927</v>
      </c>
      <c r="C755" s="70" t="n">
        <f aca="false">C754+H754*dt+0.5*Z754*dt*dt</f>
        <v>499.974446190861</v>
      </c>
      <c r="D755" s="70" t="n">
        <f aca="false">D754+I754*dt+0.5*AA754*dt*dt</f>
        <v>-340.261538152951</v>
      </c>
      <c r="E755" s="1" t="n">
        <f aca="false">SQRT(B755^2+C755^2)</f>
        <v>501.571822055711</v>
      </c>
      <c r="F755" s="1" t="n">
        <f aca="false">ATAN2(C755,B755)*180/PI()</f>
        <v>4.57393460686239</v>
      </c>
      <c r="G755" s="69" t="n">
        <f aca="false">G754+Y754*dt</f>
        <v>7.5019714959197</v>
      </c>
      <c r="H755" s="69" t="n">
        <f aca="false">H754+Z754*dt</f>
        <v>55.8570780436868</v>
      </c>
      <c r="I755" s="69" t="n">
        <f aca="false">I754+AA754*dt</f>
        <v>-94.529773502947</v>
      </c>
      <c r="J755" s="1" t="n">
        <f aca="false">SQRT(G755^2+H755^2+I755^2)</f>
        <v>110.055308015664</v>
      </c>
      <c r="K755" s="1" t="n">
        <f aca="false">IF(D755&gt;=hwind,SQRT((G755-vxw)^2+(H755-vyw)^2+I755^2),J755)</f>
        <v>110.055308015664</v>
      </c>
      <c r="L755" s="1" t="n">
        <f aca="false">J755/1.467</f>
        <v>75.0206598607113</v>
      </c>
      <c r="M755" s="70" t="n">
        <f aca="false">cd0+cdspin*(spin/1000)*EXP(-A755/(tau*146.7/K755))</f>
        <v>0.354617454208423</v>
      </c>
      <c r="N755" s="71" t="n">
        <f aca="false">(romega/K755)*EXP(-A755/(tau*146.7/K755))</f>
        <v>0.212241194694713</v>
      </c>
      <c r="O755" s="71" t="n">
        <f aca="false">cl2_*N755/(cl0+cl1_*N755)</f>
        <v>0.220477872567015</v>
      </c>
      <c r="P755" s="71" t="n">
        <f aca="false">IF(D755&gt;=hwind,vxw,0)</f>
        <v>0</v>
      </c>
      <c r="Q755" s="71" t="n">
        <f aca="false">IF(D755&gt;=hwind,vyw,0)</f>
        <v>0</v>
      </c>
      <c r="R755" s="70" t="n">
        <f aca="false">-const*$M755*$K755*(G755-P755)</f>
        <v>-1.57386508236066</v>
      </c>
      <c r="S755" s="70" t="n">
        <f aca="false">-const*$M755*$K755*(H755-Q755)</f>
        <v>-11.7184535802979</v>
      </c>
      <c r="T755" s="70" t="n">
        <f aca="false">-const*$M755*$K755*I755</f>
        <v>19.8317348767147</v>
      </c>
      <c r="U755" s="72" t="n">
        <f aca="false">omega*EXP(-A755/tau)*30/PI()</f>
        <v>1842.73067191604</v>
      </c>
      <c r="V755" s="70" t="n">
        <f aca="false">const*($O755/omega)*K755*(wy*I755-wz*(H755-Q755))</f>
        <v>1.21049578235942</v>
      </c>
      <c r="W755" s="70" t="n">
        <f aca="false">const*($O755/omega)*K755*(wz*(G755-P755)-wx*I755)</f>
        <v>10.5222304577826</v>
      </c>
      <c r="X755" s="70" t="n">
        <f aca="false">const*($O755/omega)*K755*(wx*(H755-Q755)-wy*(G755-P755))</f>
        <v>6.31358915411564</v>
      </c>
      <c r="Y755" s="70" t="n">
        <f aca="false">R755+V755</f>
        <v>-0.36336930000124</v>
      </c>
      <c r="Z755" s="70" t="n">
        <f aca="false">S755+W755</f>
        <v>-1.19622312251529</v>
      </c>
      <c r="AA755" s="70" t="n">
        <f aca="false">T755+X755-32.174</f>
        <v>-6.02867596916963</v>
      </c>
      <c r="AB755" s="0" t="n">
        <f aca="false">IF(($D755-height)*($D756-height)&lt;0,1,0)</f>
        <v>0</v>
      </c>
    </row>
    <row r="756" customFormat="false" ht="12.75" hidden="false" customHeight="false" outlineLevel="0" collapsed="false">
      <c r="A756" s="0" t="n">
        <f aca="false">A755+dt</f>
        <v>7.23999999999989</v>
      </c>
      <c r="B756" s="70" t="n">
        <f aca="false">B755+G755*dt+0.5*Y755*dt*dt</f>
        <v>40.0730744554213</v>
      </c>
      <c r="C756" s="70" t="n">
        <f aca="false">C755+H755*dt+0.5*Z755*dt*dt</f>
        <v>500.532957160141</v>
      </c>
      <c r="D756" s="70" t="n">
        <f aca="false">D755+I755*dt+0.5*AA755*dt*dt</f>
        <v>-341.207137321779</v>
      </c>
      <c r="E756" s="1" t="n">
        <f aca="false">SQRT(B756^2+C756^2)</f>
        <v>502.134536254763</v>
      </c>
      <c r="F756" s="1" t="n">
        <f aca="false">ATAN2(C756,B756)*180/PI()</f>
        <v>4.57738329657136</v>
      </c>
      <c r="G756" s="69" t="n">
        <f aca="false">G755+Y755*dt</f>
        <v>7.49833780291969</v>
      </c>
      <c r="H756" s="69" t="n">
        <f aca="false">H755+Z755*dt</f>
        <v>55.8451158124616</v>
      </c>
      <c r="I756" s="69" t="n">
        <f aca="false">I755+AA755*dt</f>
        <v>-94.5900602626387</v>
      </c>
      <c r="J756" s="1" t="n">
        <f aca="false">SQRT(G756^2+H756^2+I756^2)</f>
        <v>110.100778972737</v>
      </c>
      <c r="K756" s="1" t="n">
        <f aca="false">IF(D756&gt;=hwind,SQRT((G756-vxw)^2+(H756-vyw)^2+I756^2),J756)</f>
        <v>110.100778972737</v>
      </c>
      <c r="L756" s="1" t="n">
        <f aca="false">J756/1.467</f>
        <v>75.0516557414706</v>
      </c>
      <c r="M756" s="70" t="n">
        <f aca="false">cd0+cdspin*(spin/1000)*EXP(-A756/(tau*146.7/K756))</f>
        <v>0.354617401757055</v>
      </c>
      <c r="N756" s="71" t="n">
        <f aca="false">(romega/K756)*EXP(-A756/(tau*146.7/K756))</f>
        <v>0.212153333594235</v>
      </c>
      <c r="O756" s="71" t="n">
        <f aca="false">cl2_*N756/(cl0+cl1_*N756)</f>
        <v>0.220428509696918</v>
      </c>
      <c r="P756" s="71" t="n">
        <f aca="false">IF(D756&gt;=hwind,vxw,0)</f>
        <v>0</v>
      </c>
      <c r="Q756" s="71" t="n">
        <f aca="false">IF(D756&gt;=hwind,vyw,0)</f>
        <v>0</v>
      </c>
      <c r="R756" s="70" t="n">
        <f aca="false">-const*$M756*$K756*(G756-P756)</f>
        <v>-1.57375247467375</v>
      </c>
      <c r="S756" s="70" t="n">
        <f aca="false">-const*$M756*$K756*(H756-Q756)</f>
        <v>-11.7207828612473</v>
      </c>
      <c r="T756" s="70" t="n">
        <f aca="false">-const*$M756*$K756*I756</f>
        <v>19.8525787088312</v>
      </c>
      <c r="U756" s="72" t="n">
        <f aca="false">omega*EXP(-A756/tau)*30/PI()</f>
        <v>1842.72882918629</v>
      </c>
      <c r="V756" s="70" t="n">
        <f aca="false">const*($O756/omega)*K756*(wy*I756-wz*(H756-Q756))</f>
        <v>1.20881115503917</v>
      </c>
      <c r="W756" s="70" t="n">
        <f aca="false">const*($O756/omega)*K756*(wz*(G756-P756)-wx*I756)</f>
        <v>10.5314080663991</v>
      </c>
      <c r="X756" s="70" t="n">
        <f aca="false">const*($O756/omega)*K756*(wx*(H756-Q756)-wy*(G756-P756))</f>
        <v>6.31347285178392</v>
      </c>
      <c r="Y756" s="70" t="n">
        <f aca="false">R756+V756</f>
        <v>-0.364941319634582</v>
      </c>
      <c r="Z756" s="70" t="n">
        <f aca="false">S756+W756</f>
        <v>-1.18937479484817</v>
      </c>
      <c r="AA756" s="70" t="n">
        <f aca="false">T756+X756-32.174</f>
        <v>-6.00794843938493</v>
      </c>
      <c r="AB756" s="0" t="n">
        <f aca="false">IF(($D756-height)*($D757-height)&lt;0,1,0)</f>
        <v>0</v>
      </c>
    </row>
    <row r="757" customFormat="false" ht="12.75" hidden="false" customHeight="false" outlineLevel="0" collapsed="false">
      <c r="A757" s="0" t="n">
        <f aca="false">A756+dt</f>
        <v>7.24999999999989</v>
      </c>
      <c r="B757" s="70" t="n">
        <f aca="false">B756+G756*dt+0.5*Y756*dt*dt</f>
        <v>40.1480395863845</v>
      </c>
      <c r="C757" s="70" t="n">
        <f aca="false">C756+H756*dt+0.5*Z756*dt*dt</f>
        <v>501.091348849526</v>
      </c>
      <c r="D757" s="70" t="n">
        <f aca="false">D756+I756*dt+0.5*AA756*dt*dt</f>
        <v>-342.153338321827</v>
      </c>
      <c r="E757" s="1" t="n">
        <f aca="false">SQRT(B757^2+C757^2)</f>
        <v>502.69713046174</v>
      </c>
      <c r="F757" s="1" t="n">
        <f aca="false">ATAN2(C757,B757)*180/PI()</f>
        <v>4.58082121392577</v>
      </c>
      <c r="G757" s="69" t="n">
        <f aca="false">G756+Y756*dt</f>
        <v>7.49468838972334</v>
      </c>
      <c r="H757" s="69" t="n">
        <f aca="false">H756+Z756*dt</f>
        <v>55.8332220645131</v>
      </c>
      <c r="I757" s="69" t="n">
        <f aca="false">I756+AA756*dt</f>
        <v>-94.6501397470325</v>
      </c>
      <c r="J757" s="1" t="n">
        <f aca="false">SQRT(G757^2+H757^2+I757^2)</f>
        <v>110.146121104182</v>
      </c>
      <c r="K757" s="1" t="n">
        <f aca="false">IF(D757&gt;=hwind,SQRT((G757-vxw)^2+(H757-vyw)^2+I757^2),J757)</f>
        <v>110.146121104182</v>
      </c>
      <c r="L757" s="1" t="n">
        <f aca="false">J757/1.467</f>
        <v>75.0825638065315</v>
      </c>
      <c r="M757" s="70" t="n">
        <f aca="false">cd0+cdspin*(spin/1000)*EXP(-A757/(tau*146.7/K757))</f>
        <v>0.354617349306639</v>
      </c>
      <c r="N757" s="71" t="n">
        <f aca="false">(romega/K757)*EXP(-A757/(tau*146.7/K757))</f>
        <v>0.212065793069168</v>
      </c>
      <c r="O757" s="71" t="n">
        <f aca="false">cl2_*N757/(cl0+cl1_*N757)</f>
        <v>0.22037930826096</v>
      </c>
      <c r="P757" s="71" t="n">
        <f aca="false">IF(D757&gt;=hwind,vxw,0)</f>
        <v>0</v>
      </c>
      <c r="Q757" s="71" t="n">
        <f aca="false">IF(D757&gt;=hwind,vyw,0)</f>
        <v>0</v>
      </c>
      <c r="R757" s="70" t="n">
        <f aca="false">-const*$M757*$K757*(G757-P757)</f>
        <v>-1.57363409586889</v>
      </c>
      <c r="S757" s="70" t="n">
        <f aca="false">-const*$M757*$K757*(H757-Q757)</f>
        <v>-11.7231107357861</v>
      </c>
      <c r="T757" s="70" t="n">
        <f aca="false">-const*$M757*$K757*I757</f>
        <v>19.8733662214586</v>
      </c>
      <c r="U757" s="72" t="n">
        <f aca="false">omega*EXP(-A757/tau)*30/PI()</f>
        <v>1842.72698645838</v>
      </c>
      <c r="V757" s="70" t="n">
        <f aca="false">const*($O757/omega)*K757*(wy*I757-wz*(H757-Q757))</f>
        <v>1.20713317783981</v>
      </c>
      <c r="W757" s="70" t="n">
        <f aca="false">const*($O757/omega)*K757*(wz*(G757-P757)-wx*I757)</f>
        <v>10.5405587156259</v>
      </c>
      <c r="X757" s="70" t="n">
        <f aca="false">const*($O757/omega)*K757*(wx*(H757-Q757)-wy*(G757-P757))</f>
        <v>6.31336038238784</v>
      </c>
      <c r="Y757" s="70" t="n">
        <f aca="false">R757+V757</f>
        <v>-0.36650091802908</v>
      </c>
      <c r="Z757" s="70" t="n">
        <f aca="false">S757+W757</f>
        <v>-1.18255202016015</v>
      </c>
      <c r="AA757" s="70" t="n">
        <f aca="false">T757+X757-32.174</f>
        <v>-5.98727339615361</v>
      </c>
      <c r="AB757" s="0" t="n">
        <f aca="false">IF(($D757-height)*($D758-height)&lt;0,1,0)</f>
        <v>0</v>
      </c>
    </row>
    <row r="758" customFormat="false" ht="12.75" hidden="false" customHeight="false" outlineLevel="0" collapsed="false">
      <c r="A758" s="0" t="n">
        <f aca="false">A757+dt</f>
        <v>7.25999999999989</v>
      </c>
      <c r="B758" s="70" t="n">
        <f aca="false">B757+G757*dt+0.5*Y757*dt*dt</f>
        <v>40.2229681452358</v>
      </c>
      <c r="C758" s="70" t="n">
        <f aca="false">C757+H757*dt+0.5*Z757*dt*dt</f>
        <v>501.64962194257</v>
      </c>
      <c r="D758" s="70" t="n">
        <f aca="false">D757+I757*dt+0.5*AA757*dt*dt</f>
        <v>-343.100139082967</v>
      </c>
      <c r="E758" s="1" t="n">
        <f aca="false">SQRT(B758^2+C758^2)</f>
        <v>503.259605334599</v>
      </c>
      <c r="F758" s="1" t="n">
        <f aca="false">ATAN2(C758,B758)*180/PI()</f>
        <v>4.5842483735349</v>
      </c>
      <c r="G758" s="69" t="n">
        <f aca="false">G757+Y757*dt</f>
        <v>7.49102338054305</v>
      </c>
      <c r="H758" s="69" t="n">
        <f aca="false">H757+Z757*dt</f>
        <v>55.8213965443115</v>
      </c>
      <c r="I758" s="69" t="n">
        <f aca="false">I757+AA757*dt</f>
        <v>-94.7100124809941</v>
      </c>
      <c r="J758" s="1" t="n">
        <f aca="false">SQRT(G758^2+H758^2+I758^2)</f>
        <v>110.191334539496</v>
      </c>
      <c r="K758" s="1" t="n">
        <f aca="false">IF(D758&gt;=hwind,SQRT((G758-vxw)^2+(H758-vyw)^2+I758^2),J758)</f>
        <v>110.191334539496</v>
      </c>
      <c r="L758" s="1" t="n">
        <f aca="false">J758/1.467</f>
        <v>75.1133841441692</v>
      </c>
      <c r="M758" s="70" t="n">
        <f aca="false">cd0+cdspin*(spin/1000)*EXP(-A758/(tau*146.7/K758))</f>
        <v>0.354617296857283</v>
      </c>
      <c r="N758" s="71" t="n">
        <f aca="false">(romega/K758)*EXP(-A758/(tau*146.7/K758))</f>
        <v>0.211978572168042</v>
      </c>
      <c r="O758" s="71" t="n">
        <f aca="false">cl2_*N758/(cl0+cl1_*N758)</f>
        <v>0.220330267918315</v>
      </c>
      <c r="P758" s="71" t="n">
        <f aca="false">IF(D758&gt;=hwind,vxw,0)</f>
        <v>0</v>
      </c>
      <c r="Q758" s="71" t="n">
        <f aca="false">IF(D758&gt;=hwind,vyw,0)</f>
        <v>0</v>
      </c>
      <c r="R758" s="70" t="n">
        <f aca="false">-const*$M758*$K758*(G758-P758)</f>
        <v>-1.57350997250183</v>
      </c>
      <c r="S758" s="70" t="n">
        <f aca="false">-const*$M758*$K758*(H758-Q758)</f>
        <v>-11.7254371905439</v>
      </c>
      <c r="T758" s="70" t="n">
        <f aca="false">-const*$M758*$K758*I758</f>
        <v>19.8940974502489</v>
      </c>
      <c r="U758" s="72" t="n">
        <f aca="false">omega*EXP(-A758/tau)*30/PI()</f>
        <v>1842.72514373232</v>
      </c>
      <c r="V758" s="70" t="n">
        <f aca="false">const*($O758/omega)*K758*(wy*I758-wz*(H758-Q758))</f>
        <v>1.20546183528419</v>
      </c>
      <c r="W758" s="70" t="n">
        <f aca="false">const*($O758/omega)*K758*(wz*(G758-P758)-wx*I758)</f>
        <v>10.5496824466967</v>
      </c>
      <c r="X758" s="70" t="n">
        <f aca="false">const*($O758/omega)*K758*(wx*(H758-Q758)-wy*(G758-P758))</f>
        <v>6.31325172917778</v>
      </c>
      <c r="Y758" s="70" t="n">
        <f aca="false">R758+V758</f>
        <v>-0.368048137217637</v>
      </c>
      <c r="Z758" s="70" t="n">
        <f aca="false">S758+W758</f>
        <v>-1.17575474384719</v>
      </c>
      <c r="AA758" s="70" t="n">
        <f aca="false">T758+X758-32.174</f>
        <v>-5.96665082057331</v>
      </c>
      <c r="AB758" s="0" t="n">
        <f aca="false">IF(($D758-height)*($D759-height)&lt;0,1,0)</f>
        <v>0</v>
      </c>
    </row>
    <row r="759" customFormat="false" ht="12.75" hidden="false" customHeight="false" outlineLevel="0" collapsed="false">
      <c r="A759" s="0" t="n">
        <f aca="false">A758+dt</f>
        <v>7.26999999999989</v>
      </c>
      <c r="B759" s="70" t="n">
        <f aca="false">B758+G758*dt+0.5*Y758*dt*dt</f>
        <v>40.2978599766344</v>
      </c>
      <c r="C759" s="70" t="n">
        <f aca="false">C758+H758*dt+0.5*Z758*dt*dt</f>
        <v>502.207777120276</v>
      </c>
      <c r="D759" s="70" t="n">
        <f aca="false">D758+I758*dt+0.5*AA758*dt*dt</f>
        <v>-344.047537540318</v>
      </c>
      <c r="E759" s="1" t="n">
        <f aca="false">SQRT(B759^2+C759^2)</f>
        <v>503.821961528857</v>
      </c>
      <c r="F759" s="1" t="n">
        <f aca="false">ATAN2(C759,B759)*180/PI()</f>
        <v>4.58766479007321</v>
      </c>
      <c r="G759" s="69" t="n">
        <f aca="false">G758+Y758*dt</f>
        <v>7.48734289917087</v>
      </c>
      <c r="H759" s="69" t="n">
        <f aca="false">H758+Z758*dt</f>
        <v>55.8096389968731</v>
      </c>
      <c r="I759" s="69" t="n">
        <f aca="false">I758+AA758*dt</f>
        <v>-94.7696789891998</v>
      </c>
      <c r="J759" s="1" t="n">
        <f aca="false">SQRT(G759^2+H759^2+I759^2)</f>
        <v>110.236419410134</v>
      </c>
      <c r="K759" s="1" t="n">
        <f aca="false">IF(D759&gt;=hwind,SQRT((G759-vxw)^2+(H759-vyw)^2+I759^2),J759)</f>
        <v>110.236419410134</v>
      </c>
      <c r="L759" s="1" t="n">
        <f aca="false">J759/1.467</f>
        <v>75.1441168439907</v>
      </c>
      <c r="M759" s="70" t="n">
        <f aca="false">cd0+cdspin*(spin/1000)*EXP(-A759/(tau*146.7/K759))</f>
        <v>0.354617244409093</v>
      </c>
      <c r="N759" s="71" t="n">
        <f aca="false">(romega/K759)*EXP(-A759/(tau*146.7/K759))</f>
        <v>0.211891669939842</v>
      </c>
      <c r="O759" s="71" t="n">
        <f aca="false">cl2_*N759/(cl0+cl1_*N759)</f>
        <v>0.220281388327078</v>
      </c>
      <c r="P759" s="71" t="n">
        <f aca="false">IF(D759&gt;=hwind,vxw,0)</f>
        <v>0</v>
      </c>
      <c r="Q759" s="71" t="n">
        <f aca="false">IF(D759&gt;=hwind,vyw,0)</f>
        <v>0</v>
      </c>
      <c r="R759" s="70" t="n">
        <f aca="false">-const*$M759*$K759*(G759-P759)</f>
        <v>-1.5733801311301</v>
      </c>
      <c r="S759" s="70" t="n">
        <f aca="false">-const*$M759*$K759*(H759-Q759)</f>
        <v>-11.7277622122726</v>
      </c>
      <c r="T759" s="70" t="n">
        <f aca="false">-const*$M759*$K759*I759</f>
        <v>19.9147724317123</v>
      </c>
      <c r="U759" s="72" t="n">
        <f aca="false">omega*EXP(-A759/tau)*30/PI()</f>
        <v>1842.7233010081</v>
      </c>
      <c r="V759" s="70" t="n">
        <f aca="false">const*($O759/omega)*K759*(wy*I759-wz*(H759-Q759))</f>
        <v>1.20379711187572</v>
      </c>
      <c r="W759" s="70" t="n">
        <f aca="false">const*($O759/omega)*K759*(wz*(G759-P759)-wx*I759)</f>
        <v>10.5587793010546</v>
      </c>
      <c r="X759" s="70" t="n">
        <f aca="false">const*($O759/omega)*K759*(wx*(H759-Q759)-wy*(G759-P759))</f>
        <v>6.31314687544041</v>
      </c>
      <c r="Y759" s="70" t="n">
        <f aca="false">R759+V759</f>
        <v>-0.369583019254385</v>
      </c>
      <c r="Z759" s="70" t="n">
        <f aca="false">S759+W759</f>
        <v>-1.16898291121802</v>
      </c>
      <c r="AA759" s="70" t="n">
        <f aca="false">T759+X759-32.174</f>
        <v>-5.94608069284731</v>
      </c>
      <c r="AB759" s="0" t="n">
        <f aca="false">IF(($D759-height)*($D760-height)&lt;0,1,0)</f>
        <v>0</v>
      </c>
    </row>
    <row r="760" customFormat="false" ht="12.75" hidden="false" customHeight="false" outlineLevel="0" collapsed="false">
      <c r="A760" s="0" t="n">
        <f aca="false">A759+dt</f>
        <v>7.27999999999989</v>
      </c>
      <c r="B760" s="70" t="n">
        <f aca="false">B759+G759*dt+0.5*Y759*dt*dt</f>
        <v>40.3727149264751</v>
      </c>
      <c r="C760" s="70" t="n">
        <f aca="false">C759+H759*dt+0.5*Z759*dt*dt</f>
        <v>502.765815061099</v>
      </c>
      <c r="D760" s="70" t="n">
        <f aca="false">D759+I759*dt+0.5*AA759*dt*dt</f>
        <v>-344.995531634245</v>
      </c>
      <c r="E760" s="1" t="n">
        <f aca="false">SQRT(B760^2+C760^2)</f>
        <v>504.384199697598</v>
      </c>
      <c r="F760" s="1" t="n">
        <f aca="false">ATAN2(C760,B760)*180/PI()</f>
        <v>4.59107047827963</v>
      </c>
      <c r="G760" s="69" t="n">
        <f aca="false">G759+Y759*dt</f>
        <v>7.48364706897833</v>
      </c>
      <c r="H760" s="69" t="n">
        <f aca="false">H759+Z759*dt</f>
        <v>55.7979491677609</v>
      </c>
      <c r="I760" s="69" t="n">
        <f aca="false">I759+AA759*dt</f>
        <v>-94.8291397961283</v>
      </c>
      <c r="J760" s="1" t="n">
        <f aca="false">SQRT(G760^2+H760^2+I760^2)</f>
        <v>110.281375849482</v>
      </c>
      <c r="K760" s="1" t="n">
        <f aca="false">IF(D760&gt;=hwind,SQRT((G760-vxw)^2+(H760-vyw)^2+I760^2),J760)</f>
        <v>110.281375849482</v>
      </c>
      <c r="L760" s="1" t="n">
        <f aca="false">J760/1.467</f>
        <v>75.1747619969202</v>
      </c>
      <c r="M760" s="70" t="n">
        <f aca="false">cd0+cdspin*(spin/1000)*EXP(-A760/(tau*146.7/K760))</f>
        <v>0.354617191962175</v>
      </c>
      <c r="N760" s="71" t="n">
        <f aca="false">(romega/K760)*EXP(-A760/(tau*146.7/K760))</f>
        <v>0.211805085434039</v>
      </c>
      <c r="O760" s="71" t="n">
        <f aca="false">cl2_*N760/(cl0+cl1_*N760)</f>
        <v>0.220232669144291</v>
      </c>
      <c r="P760" s="71" t="n">
        <f aca="false">IF(D760&gt;=hwind,vxw,0)</f>
        <v>0</v>
      </c>
      <c r="Q760" s="71" t="n">
        <f aca="false">IF(D760&gt;=hwind,vyw,0)</f>
        <v>0</v>
      </c>
      <c r="R760" s="70" t="n">
        <f aca="false">-const*$M760*$K760*(G760-P760)</f>
        <v>-1.57324459831207</v>
      </c>
      <c r="S760" s="70" t="n">
        <f aca="false">-const*$M760*$K760*(H760-Q760)</f>
        <v>-11.7300857878451</v>
      </c>
      <c r="T760" s="70" t="n">
        <f aca="false">-const*$M760*$K760*I760</f>
        <v>19.9353912032101</v>
      </c>
      <c r="U760" s="72" t="n">
        <f aca="false">omega*EXP(-A760/tau)*30/PI()</f>
        <v>1842.72145828572</v>
      </c>
      <c r="V760" s="70" t="n">
        <f aca="false">const*($O760/omega)*K760*(wy*I760-wz*(H760-Q760))</f>
        <v>1.2021389920987</v>
      </c>
      <c r="W760" s="70" t="n">
        <f aca="false">const*($O760/omega)*K760*(wz*(G760-P760)-wx*I760)</f>
        <v>10.5678493203498</v>
      </c>
      <c r="X760" s="70" t="n">
        <f aca="false">const*($O760/omega)*K760*(wx*(H760-Q760)-wy*(G760-P760))</f>
        <v>6.31304580449859</v>
      </c>
      <c r="Y760" s="70" t="n">
        <f aca="false">R760+V760</f>
        <v>-0.371105606213371</v>
      </c>
      <c r="Z760" s="70" t="n">
        <f aca="false">S760+W760</f>
        <v>-1.16223646749534</v>
      </c>
      <c r="AA760" s="70" t="n">
        <f aca="false">T760+X760-32.174</f>
        <v>-5.92556299229134</v>
      </c>
      <c r="AB760" s="0" t="n">
        <f aca="false">IF(($D760-height)*($D761-height)&lt;0,1,0)</f>
        <v>0</v>
      </c>
    </row>
    <row r="761" customFormat="false" ht="12.75" hidden="false" customHeight="false" outlineLevel="0" collapsed="false">
      <c r="A761" s="0" t="n">
        <f aca="false">A760+dt</f>
        <v>7.28999999999989</v>
      </c>
      <c r="B761" s="70" t="n">
        <f aca="false">B760+G760*dt+0.5*Y760*dt*dt</f>
        <v>40.4475328418846</v>
      </c>
      <c r="C761" s="70" t="n">
        <f aca="false">C760+H760*dt+0.5*Z760*dt*dt</f>
        <v>503.323736440954</v>
      </c>
      <c r="D761" s="70" t="n">
        <f aca="false">D760+I760*dt+0.5*AA760*dt*dt</f>
        <v>-345.944119310356</v>
      </c>
      <c r="E761" s="1" t="n">
        <f aca="false">SQRT(B761^2+C761^2)</f>
        <v>504.946320491474</v>
      </c>
      <c r="F761" s="1" t="n">
        <f aca="false">ATAN2(C761,B761)*180/PI()</f>
        <v>4.594465452957</v>
      </c>
      <c r="G761" s="69" t="n">
        <f aca="false">G760+Y760*dt</f>
        <v>7.4799360129162</v>
      </c>
      <c r="H761" s="69" t="n">
        <f aca="false">H760+Z760*dt</f>
        <v>55.7863268030859</v>
      </c>
      <c r="I761" s="69" t="n">
        <f aca="false">I760+AA760*dt</f>
        <v>-94.8883954260512</v>
      </c>
      <c r="J761" s="1" t="n">
        <f aca="false">SQRT(G761^2+H761^2+I761^2)</f>
        <v>110.326203992835</v>
      </c>
      <c r="K761" s="1" t="n">
        <f aca="false">IF(D761&gt;=hwind,SQRT((G761-vxw)^2+(H761-vyw)^2+I761^2),J761)</f>
        <v>110.326203992835</v>
      </c>
      <c r="L761" s="1" t="n">
        <f aca="false">J761/1.467</f>
        <v>75.2053196951842</v>
      </c>
      <c r="M761" s="70" t="n">
        <f aca="false">cd0+cdspin*(spin/1000)*EXP(-A761/(tau*146.7/K761))</f>
        <v>0.354617139516635</v>
      </c>
      <c r="N761" s="71" t="n">
        <f aca="false">(romega/K761)*EXP(-A761/(tau*146.7/K761))</f>
        <v>0.211718817700629</v>
      </c>
      <c r="O761" s="71" t="n">
        <f aca="false">cl2_*N761/(cl0+cl1_*N761)</f>
        <v>0.22018411002597</v>
      </c>
      <c r="P761" s="71" t="n">
        <f aca="false">IF(D761&gt;=hwind,vxw,0)</f>
        <v>0</v>
      </c>
      <c r="Q761" s="71" t="n">
        <f aca="false">IF(D761&gt;=hwind,vyw,0)</f>
        <v>0</v>
      </c>
      <c r="R761" s="70" t="n">
        <f aca="false">-const*$M761*$K761*(G761-P761)</f>
        <v>-1.57310340060598</v>
      </c>
      <c r="S761" s="70" t="n">
        <f aca="false">-const*$M761*$K761*(H761-Q761)</f>
        <v>-11.7324079042539</v>
      </c>
      <c r="T761" s="70" t="n">
        <f aca="false">-const*$M761*$K761*I761</f>
        <v>19.9559538029485</v>
      </c>
      <c r="U761" s="72" t="n">
        <f aca="false">omega*EXP(-A761/tau)*30/PI()</f>
        <v>1842.71961556518</v>
      </c>
      <c r="V761" s="70" t="n">
        <f aca="false">const*($O761/omega)*K761*(wy*I761-wz*(H761-Q761))</f>
        <v>1.20048746041876</v>
      </c>
      <c r="W761" s="70" t="n">
        <f aca="false">const*($O761/omega)*K761*(wz*(G761-P761)-wx*I761)</f>
        <v>10.5768925464369</v>
      </c>
      <c r="X761" s="70" t="n">
        <f aca="false">const*($O761/omega)*K761*(wx*(H761-Q761)-wy*(G761-P761))</f>
        <v>6.31294849971123</v>
      </c>
      <c r="Y761" s="70" t="n">
        <f aca="false">R761+V761</f>
        <v>-0.372615940187224</v>
      </c>
      <c r="Z761" s="70" t="n">
        <f aca="false">S761+W761</f>
        <v>-1.15551535781694</v>
      </c>
      <c r="AA761" s="70" t="n">
        <f aca="false">T761+X761-32.174</f>
        <v>-5.90509769734026</v>
      </c>
      <c r="AB761" s="0" t="n">
        <f aca="false">IF(($D761-height)*($D762-height)&lt;0,1,0)</f>
        <v>0</v>
      </c>
    </row>
    <row r="762" customFormat="false" ht="12.75" hidden="false" customHeight="false" outlineLevel="0" collapsed="false">
      <c r="A762" s="0" t="n">
        <f aca="false">A761+dt</f>
        <v>7.29999999999989</v>
      </c>
      <c r="B762" s="70" t="n">
        <f aca="false">B761+G761*dt+0.5*Y761*dt*dt</f>
        <v>40.5223135712167</v>
      </c>
      <c r="C762" s="70" t="n">
        <f aca="false">C761+H761*dt+0.5*Z761*dt*dt</f>
        <v>503.881541933217</v>
      </c>
      <c r="D762" s="70" t="n">
        <f aca="false">D761+I761*dt+0.5*AA761*dt*dt</f>
        <v>-346.893298519501</v>
      </c>
      <c r="E762" s="1" t="n">
        <f aca="false">SQRT(B762^2+C762^2)</f>
        <v>505.508324558716</v>
      </c>
      <c r="F762" s="1" t="n">
        <f aca="false">ATAN2(C762,B762)*180/PI()</f>
        <v>4.59784972897141</v>
      </c>
      <c r="G762" s="69" t="n">
        <f aca="false">G761+Y761*dt</f>
        <v>7.47620985351432</v>
      </c>
      <c r="H762" s="69" t="n">
        <f aca="false">H761+Z761*dt</f>
        <v>55.7747716495078</v>
      </c>
      <c r="I762" s="69" t="n">
        <f aca="false">I761+AA761*dt</f>
        <v>-94.9474464030246</v>
      </c>
      <c r="J762" s="1" t="n">
        <f aca="false">SQRT(G762^2+H762^2+I762^2)</f>
        <v>110.370903977379</v>
      </c>
      <c r="K762" s="1" t="n">
        <f aca="false">IF(D762&gt;=hwind,SQRT((G762-vxw)^2+(H762-vyw)^2+I762^2),J762)</f>
        <v>110.370903977379</v>
      </c>
      <c r="L762" s="1" t="n">
        <f aca="false">J762/1.467</f>
        <v>75.2357900322963</v>
      </c>
      <c r="M762" s="70" t="n">
        <f aca="false">cd0+cdspin*(spin/1000)*EXP(-A762/(tau*146.7/K762))</f>
        <v>0.354617087072576</v>
      </c>
      <c r="N762" s="71" t="n">
        <f aca="false">(romega/K762)*EXP(-A762/(tau*146.7/K762))</f>
        <v>0.21163286579016</v>
      </c>
      <c r="O762" s="71" t="n">
        <f aca="false">cl2_*N762/(cl0+cl1_*N762)</f>
        <v>0.220135710627123</v>
      </c>
      <c r="P762" s="71" t="n">
        <f aca="false">IF(D762&gt;=hwind,vxw,0)</f>
        <v>0</v>
      </c>
      <c r="Q762" s="71" t="n">
        <f aca="false">IF(D762&gt;=hwind,vyw,0)</f>
        <v>0</v>
      </c>
      <c r="R762" s="70" t="n">
        <f aca="false">-const*$M762*$K762*(G762-P762)</f>
        <v>-1.57295656456901</v>
      </c>
      <c r="S762" s="70" t="n">
        <f aca="false">-const*$M762*$K762*(H762-Q762)</f>
        <v>-11.7347285486096</v>
      </c>
      <c r="T762" s="70" t="n">
        <f aca="false">-const*$M762*$K762*I762</f>
        <v>19.976460269972</v>
      </c>
      <c r="U762" s="72" t="n">
        <f aca="false">omega*EXP(-A762/tau)*30/PI()</f>
        <v>1842.71777284649</v>
      </c>
      <c r="V762" s="70" t="n">
        <f aca="false">const*($O762/omega)*K762*(wy*I762-wz*(H762-Q762))</f>
        <v>1.19884250128316</v>
      </c>
      <c r="W762" s="70" t="n">
        <f aca="false">const*($O762/omega)*K762*(wz*(G762-P762)-wx*I762)</f>
        <v>10.5859090213727</v>
      </c>
      <c r="X762" s="70" t="n">
        <f aca="false">const*($O762/omega)*K762*(wx*(H762-Q762)-wy*(G762-P762))</f>
        <v>6.31285494447314</v>
      </c>
      <c r="Y762" s="70" t="n">
        <f aca="false">R762+V762</f>
        <v>-0.374114063285848</v>
      </c>
      <c r="Z762" s="70" t="n">
        <f aca="false">S762+W762</f>
        <v>-1.14881952723688</v>
      </c>
      <c r="AA762" s="70" t="n">
        <f aca="false">T762+X762-32.174</f>
        <v>-5.88468478555487</v>
      </c>
      <c r="AB762" s="0" t="n">
        <f aca="false">IF(($D762-height)*($D763-height)&lt;0,1,0)</f>
        <v>0</v>
      </c>
    </row>
    <row r="763" customFormat="false" ht="12.75" hidden="false" customHeight="false" outlineLevel="0" collapsed="false">
      <c r="A763" s="0" t="n">
        <f aca="false">A762+dt</f>
        <v>7.30999999999989</v>
      </c>
      <c r="B763" s="70" t="n">
        <f aca="false">B762+G762*dt+0.5*Y762*dt*dt</f>
        <v>40.5970569640487</v>
      </c>
      <c r="C763" s="70" t="n">
        <f aca="false">C762+H762*dt+0.5*Z762*dt*dt</f>
        <v>504.439232208735</v>
      </c>
      <c r="D763" s="70" t="n">
        <f aca="false">D762+I762*dt+0.5*AA762*dt*dt</f>
        <v>-347.843067217771</v>
      </c>
      <c r="E763" s="1" t="n">
        <f aca="false">SQRT(B763^2+C763^2)</f>
        <v>506.070212545137</v>
      </c>
      <c r="F763" s="1" t="n">
        <f aca="false">ATAN2(C763,B763)*180/PI()</f>
        <v>4.60122332125158</v>
      </c>
      <c r="G763" s="69" t="n">
        <f aca="false">G762+Y762*dt</f>
        <v>7.47246871288146</v>
      </c>
      <c r="H763" s="69" t="n">
        <f aca="false">H762+Z762*dt</f>
        <v>55.7632834542354</v>
      </c>
      <c r="I763" s="69" t="n">
        <f aca="false">I762+AA762*dt</f>
        <v>-95.0062932508801</v>
      </c>
      <c r="J763" s="1" t="n">
        <f aca="false">SQRT(G763^2+H763^2+I763^2)</f>
        <v>110.415475942164</v>
      </c>
      <c r="K763" s="1" t="n">
        <f aca="false">IF(D763&gt;=hwind,SQRT((G763-vxw)^2+(H763-vyw)^2+I763^2),J763)</f>
        <v>110.415475942164</v>
      </c>
      <c r="L763" s="1" t="n">
        <f aca="false">J763/1.467</f>
        <v>75.266173103043</v>
      </c>
      <c r="M763" s="70" t="n">
        <f aca="false">cd0+cdspin*(spin/1000)*EXP(-A763/(tau*146.7/K763))</f>
        <v>0.354617034630102</v>
      </c>
      <c r="N763" s="71" t="n">
        <f aca="false">(romega/K763)*EXP(-A763/(tau*146.7/K763))</f>
        <v>0.211547228753766</v>
      </c>
      <c r="O763" s="71" t="n">
        <f aca="false">cl2_*N763/(cl0+cl1_*N763)</f>
        <v>0.220087470601781</v>
      </c>
      <c r="P763" s="71" t="n">
        <f aca="false">IF(D763&gt;=hwind,vxw,0)</f>
        <v>0</v>
      </c>
      <c r="Q763" s="71" t="n">
        <f aca="false">IF(D763&gt;=hwind,vyw,0)</f>
        <v>0</v>
      </c>
      <c r="R763" s="70" t="n">
        <f aca="false">-const*$M763*$K763*(G763-P763)</f>
        <v>-1.57280411675635</v>
      </c>
      <c r="S763" s="70" t="n">
        <f aca="false">-const*$M763*$K763*(H763-Q763)</f>
        <v>-11.7370477081399</v>
      </c>
      <c r="T763" s="70" t="n">
        <f aca="false">-const*$M763*$K763*I763</f>
        <v>19.9969106441565</v>
      </c>
      <c r="U763" s="72" t="n">
        <f aca="false">omega*EXP(-A763/tau)*30/PI()</f>
        <v>1842.71593012963</v>
      </c>
      <c r="V763" s="70" t="n">
        <f aca="false">const*($O763/omega)*K763*(wy*I763-wz*(H763-Q763))</f>
        <v>1.19720409912124</v>
      </c>
      <c r="W763" s="70" t="n">
        <f aca="false">const*($O763/omega)*K763*(wz*(G763-P763)-wx*I763)</f>
        <v>10.5948987874133</v>
      </c>
      <c r="X763" s="70" t="n">
        <f aca="false">const*($O763/omega)*K763*(wx*(H763-Q763)-wy*(G763-P763))</f>
        <v>6.31276512221495</v>
      </c>
      <c r="Y763" s="70" t="n">
        <f aca="false">R763+V763</f>
        <v>-0.37560001763511</v>
      </c>
      <c r="Z763" s="70" t="n">
        <f aca="false">S763+W763</f>
        <v>-1.1421489207266</v>
      </c>
      <c r="AA763" s="70" t="n">
        <f aca="false">T763+X763-32.174</f>
        <v>-5.86432423362858</v>
      </c>
      <c r="AB763" s="0" t="n">
        <f aca="false">IF(($D763-height)*($D764-height)&lt;0,1,0)</f>
        <v>0</v>
      </c>
    </row>
    <row r="764" customFormat="false" ht="12.75" hidden="false" customHeight="false" outlineLevel="0" collapsed="false">
      <c r="A764" s="0" t="n">
        <f aca="false">A763+dt</f>
        <v>7.31999999999989</v>
      </c>
      <c r="B764" s="70" t="n">
        <f aca="false">B763+G763*dt+0.5*Y763*dt*dt</f>
        <v>40.6717628711767</v>
      </c>
      <c r="C764" s="70" t="n">
        <f aca="false">C763+H763*dt+0.5*Z763*dt*dt</f>
        <v>504.996807935832</v>
      </c>
      <c r="D764" s="70" t="n">
        <f aca="false">D763+I763*dt+0.5*AA763*dt*dt</f>
        <v>-348.793423366491</v>
      </c>
      <c r="E764" s="1" t="n">
        <f aca="false">SQRT(B764^2+C764^2)</f>
        <v>506.63198509414</v>
      </c>
      <c r="F764" s="1" t="n">
        <f aca="false">ATAN2(C764,B764)*180/PI()</f>
        <v>4.60458624478825</v>
      </c>
      <c r="G764" s="69" t="n">
        <f aca="false">G763+Y763*dt</f>
        <v>7.46871271270511</v>
      </c>
      <c r="H764" s="69" t="n">
        <f aca="false">H763+Z763*dt</f>
        <v>55.7518619650281</v>
      </c>
      <c r="I764" s="69" t="n">
        <f aca="false">I763+AA763*dt</f>
        <v>-95.0649364932164</v>
      </c>
      <c r="J764" s="1" t="n">
        <f aca="false">SQRT(G764^2+H764^2+I764^2)</f>
        <v>110.459920028089</v>
      </c>
      <c r="K764" s="1" t="n">
        <f aca="false">IF(D764&gt;=hwind,SQRT((G764-vxw)^2+(H764-vyw)^2+I764^2),J764)</f>
        <v>110.459920028089</v>
      </c>
      <c r="L764" s="1" t="n">
        <f aca="false">J764/1.467</f>
        <v>75.2964690034687</v>
      </c>
      <c r="M764" s="70" t="n">
        <f aca="false">cd0+cdspin*(spin/1000)*EXP(-A764/(tau*146.7/K764))</f>
        <v>0.354616982189317</v>
      </c>
      <c r="N764" s="71" t="n">
        <f aca="false">(romega/K764)*EXP(-A764/(tau*146.7/K764))</f>
        <v>0.211461905643205</v>
      </c>
      <c r="O764" s="71" t="n">
        <f aca="false">cl2_*N764/(cl0+cl1_*N764)</f>
        <v>0.220039389603012</v>
      </c>
      <c r="P764" s="71" t="n">
        <f aca="false">IF(D764&gt;=hwind,vxw,0)</f>
        <v>0</v>
      </c>
      <c r="Q764" s="71" t="n">
        <f aca="false">IF(D764&gt;=hwind,vyw,0)</f>
        <v>0</v>
      </c>
      <c r="R764" s="70" t="n">
        <f aca="false">-const*$M764*$K764*(G764-P764)</f>
        <v>-1.57264608372029</v>
      </c>
      <c r="S764" s="70" t="n">
        <f aca="false">-const*$M764*$K764*(H764-Q764)</f>
        <v>-11.7393653701883</v>
      </c>
      <c r="T764" s="70" t="n">
        <f aca="false">-const*$M764*$K764*I764</f>
        <v>20.0173049662029</v>
      </c>
      <c r="U764" s="72" t="n">
        <f aca="false">omega*EXP(-A764/tau)*30/PI()</f>
        <v>1842.71408741462</v>
      </c>
      <c r="V764" s="70" t="n">
        <f aca="false">const*($O764/omega)*K764*(wy*I764-wz*(H764-Q764))</f>
        <v>1.19557223834475</v>
      </c>
      <c r="W764" s="70" t="n">
        <f aca="false">const*($O764/omega)*K764*(wz*(G764-P764)-wx*I764)</f>
        <v>10.6038618870122</v>
      </c>
      <c r="X764" s="70" t="n">
        <f aca="false">const*($O764/omega)*K764*(wx*(H764-Q764)-wy*(G764-P764))</f>
        <v>6.31267901640296</v>
      </c>
      <c r="Y764" s="70" t="n">
        <f aca="false">R764+V764</f>
        <v>-0.377073845375547</v>
      </c>
      <c r="Z764" s="70" t="n">
        <f aca="false">S764+W764</f>
        <v>-1.13550348317618</v>
      </c>
      <c r="AA764" s="70" t="n">
        <f aca="false">T764+X764-32.174</f>
        <v>-5.8440160173941</v>
      </c>
      <c r="AB764" s="0" t="n">
        <f aca="false">IF(($D764-height)*($D765-height)&lt;0,1,0)</f>
        <v>0</v>
      </c>
    </row>
    <row r="765" customFormat="false" ht="12.75" hidden="false" customHeight="false" outlineLevel="0" collapsed="false">
      <c r="A765" s="0" t="n">
        <f aca="false">A764+dt</f>
        <v>7.32999999999989</v>
      </c>
      <c r="B765" s="70" t="n">
        <f aca="false">B764+G764*dt+0.5*Y764*dt*dt</f>
        <v>40.7464311446114</v>
      </c>
      <c r="C765" s="70" t="n">
        <f aca="false">C764+H764*dt+0.5*Z764*dt*dt</f>
        <v>505.554269780308</v>
      </c>
      <c r="D765" s="70" t="n">
        <f aca="false">D764+I764*dt+0.5*AA764*dt*dt</f>
        <v>-349.744364932224</v>
      </c>
      <c r="E765" s="1" t="n">
        <f aca="false">SQRT(B765^2+C765^2)</f>
        <v>507.193642846717</v>
      </c>
      <c r="F765" s="1" t="n">
        <f aca="false">ATAN2(C765,B765)*180/PI()</f>
        <v>4.60793851463358</v>
      </c>
      <c r="G765" s="69" t="n">
        <f aca="false">G764+Y764*dt</f>
        <v>7.46494197425136</v>
      </c>
      <c r="H765" s="69" t="n">
        <f aca="false">H764+Z764*dt</f>
        <v>55.7405069301964</v>
      </c>
      <c r="I765" s="69" t="n">
        <f aca="false">I764+AA764*dt</f>
        <v>-95.1233766533904</v>
      </c>
      <c r="J765" s="1" t="n">
        <f aca="false">SQRT(G765^2+H765^2+I765^2)</f>
        <v>110.504236377874</v>
      </c>
      <c r="K765" s="1" t="n">
        <f aca="false">IF(D765&gt;=hwind,SQRT((G765-vxw)^2+(H765-vyw)^2+I765^2),J765)</f>
        <v>110.504236377874</v>
      </c>
      <c r="L765" s="1" t="n">
        <f aca="false">J765/1.467</f>
        <v>75.3266778308614</v>
      </c>
      <c r="M765" s="70" t="n">
        <f aca="false">cd0+cdspin*(spin/1000)*EXP(-A765/(tau*146.7/K765))</f>
        <v>0.354616929750323</v>
      </c>
      <c r="N765" s="71" t="n">
        <f aca="false">(romega/K765)*EXP(-A765/(tau*146.7/K765))</f>
        <v>0.211376895510882</v>
      </c>
      <c r="O765" s="71" t="n">
        <f aca="false">cl2_*N765/(cl0+cl1_*N765)</f>
        <v>0.21999146728295</v>
      </c>
      <c r="P765" s="71" t="n">
        <f aca="false">IF(D765&gt;=hwind,vxw,0)</f>
        <v>0</v>
      </c>
      <c r="Q765" s="71" t="n">
        <f aca="false">IF(D765&gt;=hwind,vyw,0)</f>
        <v>0</v>
      </c>
      <c r="R765" s="70" t="n">
        <f aca="false">-const*$M765*$K765*(G765-P765)</f>
        <v>-1.57248249200929</v>
      </c>
      <c r="S765" s="70" t="n">
        <f aca="false">-const*$M765*$K765*(H765-Q765)</f>
        <v>-11.7416815222126</v>
      </c>
      <c r="T765" s="70" t="n">
        <f aca="false">-const*$M765*$K765*I765</f>
        <v>20.0376432776308</v>
      </c>
      <c r="U765" s="72" t="n">
        <f aca="false">omega*EXP(-A765/tau)*30/PI()</f>
        <v>1842.71224470146</v>
      </c>
      <c r="V765" s="70" t="n">
        <f aca="false">const*($O765/omega)*K765*(wy*I765-wz*(H765-Q765))</f>
        <v>1.19394690334823</v>
      </c>
      <c r="W765" s="70" t="n">
        <f aca="false">const*($O765/omega)*K765*(wz*(G765-P765)-wx*I765)</f>
        <v>10.6127983628172</v>
      </c>
      <c r="X765" s="70" t="n">
        <f aca="false">const*($O765/omega)*K765*(wx*(H765-Q765)-wy*(G765-P765))</f>
        <v>6.31259661053903</v>
      </c>
      <c r="Y765" s="70" t="n">
        <f aca="false">R765+V765</f>
        <v>-0.378535588661067</v>
      </c>
      <c r="Z765" s="70" t="n">
        <f aca="false">S765+W765</f>
        <v>-1.12888315939543</v>
      </c>
      <c r="AA765" s="70" t="n">
        <f aca="false">T765+X765-32.174</f>
        <v>-5.82376011183014</v>
      </c>
      <c r="AB765" s="0" t="n">
        <f aca="false">IF(($D765-height)*($D766-height)&lt;0,1,0)</f>
        <v>0</v>
      </c>
    </row>
    <row r="766" customFormat="false" ht="12.75" hidden="false" customHeight="false" outlineLevel="0" collapsed="false">
      <c r="A766" s="0" t="n">
        <f aca="false">A765+dt</f>
        <v>7.33999999999989</v>
      </c>
      <c r="B766" s="70" t="n">
        <f aca="false">B765+G765*dt+0.5*Y765*dt*dt</f>
        <v>40.8210616375745</v>
      </c>
      <c r="C766" s="70" t="n">
        <f aca="false">C765+H765*dt+0.5*Z765*dt*dt</f>
        <v>506.111618405452</v>
      </c>
      <c r="D766" s="70" t="n">
        <f aca="false">D765+I765*dt+0.5*AA765*dt*dt</f>
        <v>-350.695889886764</v>
      </c>
      <c r="E766" s="1" t="n">
        <f aca="false">SQRT(B766^2+C766^2)</f>
        <v>507.755186441463</v>
      </c>
      <c r="F766" s="1" t="n">
        <f aca="false">ATAN2(C766,B766)*180/PI()</f>
        <v>4.61128014590047</v>
      </c>
      <c r="G766" s="69" t="n">
        <f aca="false">G765+Y765*dt</f>
        <v>7.46115661836475</v>
      </c>
      <c r="H766" s="69" t="n">
        <f aca="false">H765+Z765*dt</f>
        <v>55.7292180986024</v>
      </c>
      <c r="I766" s="69" t="n">
        <f aca="false">I765+AA765*dt</f>
        <v>-95.1816142545087</v>
      </c>
      <c r="J766" s="1" t="n">
        <f aca="false">SQRT(G766^2+H766^2+I766^2)</f>
        <v>110.548425136044</v>
      </c>
      <c r="K766" s="1" t="n">
        <f aca="false">IF(D766&gt;=hwind,SQRT((G766-vxw)^2+(H766-vyw)^2+I766^2),J766)</f>
        <v>110.548425136044</v>
      </c>
      <c r="L766" s="1" t="n">
        <f aca="false">J766/1.467</f>
        <v>75.356799683738</v>
      </c>
      <c r="M766" s="70" t="n">
        <f aca="false">cd0+cdspin*(spin/1000)*EXP(-A766/(tau*146.7/K766))</f>
        <v>0.354616877313222</v>
      </c>
      <c r="N766" s="71" t="n">
        <f aca="false">(romega/K766)*EXP(-A766/(tau*146.7/K766))</f>
        <v>0.211292197409886</v>
      </c>
      <c r="O766" s="71" t="n">
        <f aca="false">cl2_*N766/(cl0+cl1_*N766)</f>
        <v>0.219943703292818</v>
      </c>
      <c r="P766" s="71" t="n">
        <f aca="false">IF(D766&gt;=hwind,vxw,0)</f>
        <v>0</v>
      </c>
      <c r="Q766" s="71" t="n">
        <f aca="false">IF(D766&gt;=hwind,vyw,0)</f>
        <v>0</v>
      </c>
      <c r="R766" s="70" t="n">
        <f aca="false">-const*$M766*$K766*(G766-P766)</f>
        <v>-1.57231336816709</v>
      </c>
      <c r="S766" s="70" t="n">
        <f aca="false">-const*$M766*$K766*(H766-Q766)</f>
        <v>-11.7439961517838</v>
      </c>
      <c r="T766" s="70" t="n">
        <f aca="false">-const*$M766*$K766*I766</f>
        <v>20.0579256207715</v>
      </c>
      <c r="U766" s="72" t="n">
        <f aca="false">omega*EXP(-A766/tau)*30/PI()</f>
        <v>1842.71040199014</v>
      </c>
      <c r="V766" s="70" t="n">
        <f aca="false">const*($O766/omega)*K766*(wy*I766-wz*(H766-Q766))</f>
        <v>1.19232807850942</v>
      </c>
      <c r="W766" s="70" t="n">
        <f aca="false">const*($O766/omega)*K766*(wz*(G766-P766)-wx*I766)</f>
        <v>10.6217082576687</v>
      </c>
      <c r="X766" s="70" t="n">
        <f aca="false">const*($O766/omega)*K766*(wx*(H766-Q766)-wy*(G766-P766))</f>
        <v>6.3125178881605</v>
      </c>
      <c r="Y766" s="70" t="n">
        <f aca="false">R766+V766</f>
        <v>-0.379985289657666</v>
      </c>
      <c r="Z766" s="70" t="n">
        <f aca="false">S766+W766</f>
        <v>-1.12228789411506</v>
      </c>
      <c r="AA766" s="70" t="n">
        <f aca="false">T766+X766-32.174</f>
        <v>-5.80355649106804</v>
      </c>
      <c r="AB766" s="0" t="n">
        <f aca="false">IF(($D766-height)*($D767-height)&lt;0,1,0)</f>
        <v>0</v>
      </c>
    </row>
    <row r="767" customFormat="false" ht="12.75" hidden="false" customHeight="false" outlineLevel="0" collapsed="false">
      <c r="A767" s="0" t="n">
        <f aca="false">A766+dt</f>
        <v>7.34999999999989</v>
      </c>
      <c r="B767" s="70" t="n">
        <f aca="false">B766+G766*dt+0.5*Y766*dt*dt</f>
        <v>40.8956542044937</v>
      </c>
      <c r="C767" s="70" t="n">
        <f aca="false">C766+H766*dt+0.5*Z766*dt*dt</f>
        <v>506.668854472043</v>
      </c>
      <c r="D767" s="70" t="n">
        <f aca="false">D766+I766*dt+0.5*AA766*dt*dt</f>
        <v>-351.647996207133</v>
      </c>
      <c r="E767" s="1" t="n">
        <f aca="false">SQRT(B767^2+C767^2)</f>
        <v>508.316616514575</v>
      </c>
      <c r="F767" s="1" t="n">
        <f aca="false">ATAN2(C767,B767)*180/PI()</f>
        <v>4.61461115376203</v>
      </c>
      <c r="G767" s="69" t="n">
        <f aca="false">G766+Y766*dt</f>
        <v>7.45735676546817</v>
      </c>
      <c r="H767" s="69" t="n">
        <f aca="false">H766+Z766*dt</f>
        <v>55.7179952196613</v>
      </c>
      <c r="I767" s="69" t="n">
        <f aca="false">I766+AA766*dt</f>
        <v>-95.2396498194194</v>
      </c>
      <c r="J767" s="1" t="n">
        <f aca="false">SQRT(G767^2+H767^2+I767^2)</f>
        <v>110.592486448905</v>
      </c>
      <c r="K767" s="1" t="n">
        <f aca="false">IF(D767&gt;=hwind,SQRT((G767-vxw)^2+(H767-vyw)^2+I767^2),J767)</f>
        <v>110.592486448905</v>
      </c>
      <c r="L767" s="1" t="n">
        <f aca="false">J767/1.467</f>
        <v>75.3868346618305</v>
      </c>
      <c r="M767" s="70" t="n">
        <f aca="false">cd0+cdspin*(spin/1000)*EXP(-A767/(tau*146.7/K767))</f>
        <v>0.354616824878114</v>
      </c>
      <c r="N767" s="71" t="n">
        <f aca="false">(romega/K767)*EXP(-A767/(tau*146.7/K767))</f>
        <v>0.211207810394019</v>
      </c>
      <c r="O767" s="71" t="n">
        <f aca="false">cl2_*N767/(cl0+cl1_*N767)</f>
        <v>0.219896097282947</v>
      </c>
      <c r="P767" s="71" t="n">
        <f aca="false">IF(D767&gt;=hwind,vxw,0)</f>
        <v>0</v>
      </c>
      <c r="Q767" s="71" t="n">
        <f aca="false">IF(D767&gt;=hwind,vyw,0)</f>
        <v>0</v>
      </c>
      <c r="R767" s="70" t="n">
        <f aca="false">-const*$M767*$K767*(G767-P767)</f>
        <v>-1.57213873873176</v>
      </c>
      <c r="S767" s="70" t="n">
        <f aca="false">-const*$M767*$K767*(H767-Q767)</f>
        <v>-11.7463092465848</v>
      </c>
      <c r="T767" s="70" t="n">
        <f aca="false">-const*$M767*$K767*I767</f>
        <v>20.0781520387615</v>
      </c>
      <c r="U767" s="72" t="n">
        <f aca="false">omega*EXP(-A767/tau)*30/PI()</f>
        <v>1842.70855928065</v>
      </c>
      <c r="V767" s="70" t="n">
        <f aca="false">const*($O767/omega)*K767*(wy*I767-wz*(H767-Q767))</f>
        <v>1.19071574818961</v>
      </c>
      <c r="W767" s="70" t="n">
        <f aca="false">const*($O767/omega)*K767*(wz*(G767-P767)-wx*I767)</f>
        <v>10.6305916145969</v>
      </c>
      <c r="X767" s="70" t="n">
        <f aca="false">const*($O767/omega)*K767*(wx*(H767-Q767)-wy*(G767-P767))</f>
        <v>6.31244283284006</v>
      </c>
      <c r="Y767" s="70" t="n">
        <f aca="false">R767+V767</f>
        <v>-0.381422990542152</v>
      </c>
      <c r="Z767" s="70" t="n">
        <f aca="false">S767+W767</f>
        <v>-1.11571763198794</v>
      </c>
      <c r="AA767" s="70" t="n">
        <f aca="false">T767+X767-32.174</f>
        <v>-5.78340512839842</v>
      </c>
      <c r="AB767" s="0" t="n">
        <f aca="false">IF(($D767-height)*($D768-height)&lt;0,1,0)</f>
        <v>0</v>
      </c>
    </row>
    <row r="768" customFormat="false" ht="12.75" hidden="false" customHeight="false" outlineLevel="0" collapsed="false">
      <c r="A768" s="0" t="n">
        <f aca="false">A767+dt</f>
        <v>7.35999999999989</v>
      </c>
      <c r="B768" s="70" t="n">
        <f aca="false">B767+G767*dt+0.5*Y767*dt*dt</f>
        <v>40.9702087009988</v>
      </c>
      <c r="C768" s="70" t="n">
        <f aca="false">C767+H767*dt+0.5*Z767*dt*dt</f>
        <v>507.225978638358</v>
      </c>
      <c r="D768" s="70" t="n">
        <f aca="false">D767+I767*dt+0.5*AA767*dt*dt</f>
        <v>-352.600681875584</v>
      </c>
      <c r="E768" s="1" t="n">
        <f aca="false">SQRT(B768^2+C768^2)</f>
        <v>508.877933699864</v>
      </c>
      <c r="F768" s="1" t="n">
        <f aca="false">ATAN2(C768,B768)*180/PI()</f>
        <v>4.61793155345092</v>
      </c>
      <c r="G768" s="69" t="n">
        <f aca="false">G767+Y767*dt</f>
        <v>7.45354253556275</v>
      </c>
      <c r="H768" s="69" t="n">
        <f aca="false">H767+Z767*dt</f>
        <v>55.7068380433414</v>
      </c>
      <c r="I768" s="69" t="n">
        <f aca="false">I767+AA767*dt</f>
        <v>-95.2974838707033</v>
      </c>
      <c r="J768" s="1" t="n">
        <f aca="false">SQRT(G768^2+H768^2+I768^2)</f>
        <v>110.636420464526</v>
      </c>
      <c r="K768" s="1" t="n">
        <f aca="false">IF(D768&gt;=hwind,SQRT((G768-vxw)^2+(H768-vyw)^2+I768^2),J768)</f>
        <v>110.636420464526</v>
      </c>
      <c r="L768" s="1" t="n">
        <f aca="false">J768/1.467</f>
        <v>75.4167828660712</v>
      </c>
      <c r="M768" s="70" t="n">
        <f aca="false">cd0+cdspin*(spin/1000)*EXP(-A768/(tau*146.7/K768))</f>
        <v>0.354616772445099</v>
      </c>
      <c r="N768" s="71" t="n">
        <f aca="false">(romega/K768)*EXP(-A768/(tau*146.7/K768))</f>
        <v>0.211123733517826</v>
      </c>
      <c r="O768" s="71" t="n">
        <f aca="false">cl2_*N768/(cl0+cl1_*N768)</f>
        <v>0.2198486489028</v>
      </c>
      <c r="P768" s="71" t="n">
        <f aca="false">IF(D768&gt;=hwind,vxw,0)</f>
        <v>0</v>
      </c>
      <c r="Q768" s="71" t="n">
        <f aca="false">IF(D768&gt;=hwind,vyw,0)</f>
        <v>0</v>
      </c>
      <c r="R768" s="70" t="n">
        <f aca="false">-const*$M768*$K768*(G768-P768)</f>
        <v>-1.57195863023489</v>
      </c>
      <c r="S768" s="70" t="n">
        <f aca="false">-const*$M768*$K768*(H768-Q768)</f>
        <v>-11.7486207944095</v>
      </c>
      <c r="T768" s="70" t="n">
        <f aca="false">-const*$M768*$K768*I768</f>
        <v>20.0983225755365</v>
      </c>
      <c r="U768" s="72" t="n">
        <f aca="false">omega*EXP(-A768/tau)*30/PI()</f>
        <v>1842.70671657302</v>
      </c>
      <c r="V768" s="70" t="n">
        <f aca="false">const*($O768/omega)*K768*(wy*I768-wz*(H768-Q768))</f>
        <v>1.18910989673402</v>
      </c>
      <c r="W768" s="70" t="n">
        <f aca="false">const*($O768/omega)*K768*(wz*(G768-P768)-wx*I768)</f>
        <v>10.6394484768193</v>
      </c>
      <c r="X768" s="70" t="n">
        <f aca="false">const*($O768/omega)*K768*(wx*(H768-Q768)-wy*(G768-P768))</f>
        <v>6.31237142818566</v>
      </c>
      <c r="Y768" s="70" t="n">
        <f aca="false">R768+V768</f>
        <v>-0.382848733500874</v>
      </c>
      <c r="Z768" s="70" t="n">
        <f aca="false">S768+W768</f>
        <v>-1.1091723175902</v>
      </c>
      <c r="AA768" s="70" t="n">
        <f aca="false">T768+X768-32.174</f>
        <v>-5.76330599627781</v>
      </c>
      <c r="AB768" s="0" t="n">
        <f aca="false">IF(($D768-height)*($D769-height)&lt;0,1,0)</f>
        <v>0</v>
      </c>
    </row>
    <row r="769" customFormat="false" ht="12.75" hidden="false" customHeight="false" outlineLevel="0" collapsed="false">
      <c r="A769" s="0" t="n">
        <f aca="false">A768+dt</f>
        <v>7.36999999999989</v>
      </c>
      <c r="B769" s="70" t="n">
        <f aca="false">B768+G768*dt+0.5*Y768*dt*dt</f>
        <v>41.0447249839178</v>
      </c>
      <c r="C769" s="70" t="n">
        <f aca="false">C768+H768*dt+0.5*Z768*dt*dt</f>
        <v>507.782991560176</v>
      </c>
      <c r="D769" s="70" t="n">
        <f aca="false">D768+I768*dt+0.5*AA768*dt*dt</f>
        <v>-353.553944879591</v>
      </c>
      <c r="E769" s="1" t="n">
        <f aca="false">SQRT(B769^2+C769^2)</f>
        <v>509.439138628754</v>
      </c>
      <c r="F769" s="1" t="n">
        <f aca="false">ATAN2(C769,B769)*180/PI()</f>
        <v>4.62124136025876</v>
      </c>
      <c r="G769" s="69" t="n">
        <f aca="false">G768+Y768*dt</f>
        <v>7.44971404822774</v>
      </c>
      <c r="H769" s="69" t="n">
        <f aca="false">H768+Z768*dt</f>
        <v>55.6957463201655</v>
      </c>
      <c r="I769" s="69" t="n">
        <f aca="false">I768+AA768*dt</f>
        <v>-95.3551169306661</v>
      </c>
      <c r="J769" s="1" t="n">
        <f aca="false">SQRT(G769^2+H769^2+I769^2)</f>
        <v>110.680227332716</v>
      </c>
      <c r="K769" s="1" t="n">
        <f aca="false">IF(D769&gt;=hwind,SQRT((G769-vxw)^2+(H769-vyw)^2+I769^2),J769)</f>
        <v>110.680227332716</v>
      </c>
      <c r="L769" s="1" t="n">
        <f aca="false">J769/1.467</f>
        <v>75.4466443985791</v>
      </c>
      <c r="M769" s="70" t="n">
        <f aca="false">cd0+cdspin*(spin/1000)*EXP(-A769/(tau*146.7/K769))</f>
        <v>0.354616720014278</v>
      </c>
      <c r="N769" s="71" t="n">
        <f aca="false">(romega/K769)*EXP(-A769/(tau*146.7/K769))</f>
        <v>0.211039965836624</v>
      </c>
      <c r="O769" s="71" t="n">
        <f aca="false">cl2_*N769/(cl0+cl1_*N769)</f>
        <v>0.219801357800995</v>
      </c>
      <c r="P769" s="71" t="n">
        <f aca="false">IF(D769&gt;=hwind,vxw,0)</f>
        <v>0</v>
      </c>
      <c r="Q769" s="71" t="n">
        <f aca="false">IF(D769&gt;=hwind,vyw,0)</f>
        <v>0</v>
      </c>
      <c r="R769" s="70" t="n">
        <f aca="false">-const*$M769*$K769*(G769-P769)</f>
        <v>-1.57177306920063</v>
      </c>
      <c r="S769" s="70" t="n">
        <f aca="false">-const*$M769*$K769*(H769-Q769)</f>
        <v>-11.750930783161</v>
      </c>
      <c r="T769" s="70" t="n">
        <f aca="false">-const*$M769*$K769*I769</f>
        <v>20.1184372758244</v>
      </c>
      <c r="U769" s="72" t="n">
        <f aca="false">omega*EXP(-A769/tau)*30/PI()</f>
        <v>1842.70487386722</v>
      </c>
      <c r="V769" s="70" t="n">
        <f aca="false">const*($O769/omega)*K769*(wy*I769-wz*(H769-Q769))</f>
        <v>1.18751050847217</v>
      </c>
      <c r="W769" s="70" t="n">
        <f aca="false">const*($O769/omega)*K769*(wz*(G769-P769)-wx*I769)</f>
        <v>10.6482788877385</v>
      </c>
      <c r="X769" s="70" t="n">
        <f aca="false">const*($O769/omega)*K769*(wx*(H769-Q769)-wy*(G769-P769))</f>
        <v>6.3123036578404</v>
      </c>
      <c r="Y769" s="70" t="n">
        <f aca="false">R769+V769</f>
        <v>-0.384262560728457</v>
      </c>
      <c r="Z769" s="70" t="n">
        <f aca="false">S769+W769</f>
        <v>-1.10265189542243</v>
      </c>
      <c r="AA769" s="70" t="n">
        <f aca="false">T769+X769-32.174</f>
        <v>-5.74325906633517</v>
      </c>
      <c r="AB769" s="0" t="n">
        <f aca="false">IF(($D769-height)*($D770-height)&lt;0,1,0)</f>
        <v>0</v>
      </c>
    </row>
    <row r="770" customFormat="false" ht="12.75" hidden="false" customHeight="false" outlineLevel="0" collapsed="false">
      <c r="A770" s="0" t="n">
        <f aca="false">A769+dt</f>
        <v>7.37999999999989</v>
      </c>
      <c r="B770" s="70" t="n">
        <f aca="false">B769+G769*dt+0.5*Y769*dt*dt</f>
        <v>41.119202911272</v>
      </c>
      <c r="C770" s="70" t="n">
        <f aca="false">C769+H769*dt+0.5*Z769*dt*dt</f>
        <v>508.339893890783</v>
      </c>
      <c r="D770" s="70" t="n">
        <f aca="false">D769+I769*dt+0.5*AA769*dt*dt</f>
        <v>-354.507783211851</v>
      </c>
      <c r="E770" s="1" t="n">
        <f aca="false">SQRT(B770^2+C770^2)</f>
        <v>510.000231930291</v>
      </c>
      <c r="F770" s="1" t="n">
        <f aca="false">ATAN2(C770,B770)*180/PI()</f>
        <v>4.62454058953553</v>
      </c>
      <c r="G770" s="69" t="n">
        <f aca="false">G769+Y769*dt</f>
        <v>7.44587142262046</v>
      </c>
      <c r="H770" s="69" t="n">
        <f aca="false">H769+Z769*dt</f>
        <v>55.6847198012113</v>
      </c>
      <c r="I770" s="69" t="n">
        <f aca="false">I769+AA769*dt</f>
        <v>-95.4125495213295</v>
      </c>
      <c r="J770" s="1" t="n">
        <f aca="false">SQRT(G770^2+H770^2+I770^2)</f>
        <v>110.723907205001</v>
      </c>
      <c r="K770" s="1" t="n">
        <f aca="false">IF(D770&gt;=hwind,SQRT((G770-vxw)^2+(H770-vyw)^2+I770^2),J770)</f>
        <v>110.723907205001</v>
      </c>
      <c r="L770" s="1" t="n">
        <f aca="false">J770/1.467</f>
        <v>75.4764193626458</v>
      </c>
      <c r="M770" s="70" t="n">
        <f aca="false">cd0+cdspin*(spin/1000)*EXP(-A770/(tau*146.7/K770))</f>
        <v>0.35461666758575</v>
      </c>
      <c r="N770" s="71" t="n">
        <f aca="false">(romega/K770)*EXP(-A770/(tau*146.7/K770))</f>
        <v>0.210956506406533</v>
      </c>
      <c r="O770" s="71" t="n">
        <f aca="false">cl2_*N770/(cl0+cl1_*N770)</f>
        <v>0.219754223625323</v>
      </c>
      <c r="P770" s="71" t="n">
        <f aca="false">IF(D770&gt;=hwind,vxw,0)</f>
        <v>0</v>
      </c>
      <c r="Q770" s="71" t="n">
        <f aca="false">IF(D770&gt;=hwind,vyw,0)</f>
        <v>0</v>
      </c>
      <c r="R770" s="70" t="n">
        <f aca="false">-const*$M770*$K770*(G770-P770)</f>
        <v>-1.57158208214483</v>
      </c>
      <c r="S770" s="70" t="n">
        <f aca="false">-const*$M770*$K770*(H770-Q770)</f>
        <v>-11.753239200851</v>
      </c>
      <c r="T770" s="70" t="n">
        <f aca="false">-const*$M770*$K770*I770</f>
        <v>20.138496185139</v>
      </c>
      <c r="U770" s="72" t="n">
        <f aca="false">omega*EXP(-A770/tau)*30/PI()</f>
        <v>1842.70303116327</v>
      </c>
      <c r="V770" s="70" t="n">
        <f aca="false">const*($O770/omega)*K770*(wy*I770-wz*(H770-Q770))</f>
        <v>1.18591756771827</v>
      </c>
      <c r="W770" s="70" t="n">
        <f aca="false">const*($O770/omega)*K770*(wz*(G770-P770)-wx*I770)</f>
        <v>10.6570828909401</v>
      </c>
      <c r="X770" s="70" t="n">
        <f aca="false">const*($O770/omega)*K770*(wx*(H770-Q770)-wy*(G770-P770))</f>
        <v>6.31223950548245</v>
      </c>
      <c r="Y770" s="70" t="n">
        <f aca="false">R770+V770</f>
        <v>-0.385664514426552</v>
      </c>
      <c r="Z770" s="70" t="n">
        <f aca="false">S770+W770</f>
        <v>-1.09615630991092</v>
      </c>
      <c r="AA770" s="70" t="n">
        <f aca="false">T770+X770-32.174</f>
        <v>-5.72326430937858</v>
      </c>
      <c r="AB770" s="0" t="n">
        <f aca="false">IF(($D770-height)*($D771-height)&lt;0,1,0)</f>
        <v>0</v>
      </c>
    </row>
    <row r="771" customFormat="false" ht="12.75" hidden="false" customHeight="false" outlineLevel="0" collapsed="false">
      <c r="A771" s="0" t="n">
        <f aca="false">A770+dt</f>
        <v>7.38999999999989</v>
      </c>
      <c r="B771" s="70" t="n">
        <f aca="false">B770+G770*dt+0.5*Y770*dt*dt</f>
        <v>41.1936423422725</v>
      </c>
      <c r="C771" s="70" t="n">
        <f aca="false">C770+H770*dt+0.5*Z770*dt*dt</f>
        <v>508.896686280979</v>
      </c>
      <c r="D771" s="70" t="n">
        <f aca="false">D770+I770*dt+0.5*AA770*dt*dt</f>
        <v>-355.462194870279</v>
      </c>
      <c r="E771" s="1" t="n">
        <f aca="false">SQRT(B771^2+C771^2)</f>
        <v>510.561214231148</v>
      </c>
      <c r="F771" s="1" t="n">
        <f aca="false">ATAN2(C771,B771)*180/PI()</f>
        <v>4.62782925668895</v>
      </c>
      <c r="G771" s="69" t="n">
        <f aca="false">G770+Y770*dt</f>
        <v>7.44201477747619</v>
      </c>
      <c r="H771" s="69" t="n">
        <f aca="false">H770+Z770*dt</f>
        <v>55.6737582381122</v>
      </c>
      <c r="I771" s="69" t="n">
        <f aca="false">I770+AA770*dt</f>
        <v>-95.4697821644233</v>
      </c>
      <c r="J771" s="1" t="n">
        <f aca="false">SQRT(G771^2+H771^2+I771^2)</f>
        <v>110.767460234612</v>
      </c>
      <c r="K771" s="1" t="n">
        <f aca="false">IF(D771&gt;=hwind,SQRT((G771-vxw)^2+(H771-vyw)^2+I771^2),J771)</f>
        <v>110.767460234612</v>
      </c>
      <c r="L771" s="1" t="n">
        <f aca="false">J771/1.467</f>
        <v>75.5061078627213</v>
      </c>
      <c r="M771" s="70" t="n">
        <f aca="false">cd0+cdspin*(spin/1000)*EXP(-A771/(tau*146.7/K771))</f>
        <v>0.354616615159611</v>
      </c>
      <c r="N771" s="71" t="n">
        <f aca="false">(romega/K771)*EXP(-A771/(tau*146.7/K771))</f>
        <v>0.210873354284503</v>
      </c>
      <c r="O771" s="71" t="n">
        <f aca="false">cl2_*N771/(cl0+cl1_*N771)</f>
        <v>0.219707246022773</v>
      </c>
      <c r="P771" s="71" t="n">
        <f aca="false">IF(D771&gt;=hwind,vxw,0)</f>
        <v>0</v>
      </c>
      <c r="Q771" s="71" t="n">
        <f aca="false">IF(D771&gt;=hwind,vyw,0)</f>
        <v>0</v>
      </c>
      <c r="R771" s="70" t="n">
        <f aca="false">-const*$M771*$K771*(G771-P771)</f>
        <v>-1.57138569557418</v>
      </c>
      <c r="S771" s="70" t="n">
        <f aca="false">-const*$M771*$K771*(H771-Q771)</f>
        <v>-11.7555460355983</v>
      </c>
      <c r="T771" s="70" t="n">
        <f aca="false">-const*$M771*$K771*I771</f>
        <v>20.1584993497734</v>
      </c>
      <c r="U771" s="72" t="n">
        <f aca="false">omega*EXP(-A771/tau)*30/PI()</f>
        <v>1842.70118846116</v>
      </c>
      <c r="V771" s="70" t="n">
        <f aca="false">const*($O771/omega)*K771*(wy*I771-wz*(H771-Q771))</f>
        <v>1.18433105877159</v>
      </c>
      <c r="W771" s="70" t="n">
        <f aca="false">const*($O771/omega)*K771*(wz*(G771-P771)-wx*I771)</f>
        <v>10.6658605301895</v>
      </c>
      <c r="X771" s="70" t="n">
        <f aca="false">const*($O771/omega)*K771*(wx*(H771-Q771)-wy*(G771-P771))</f>
        <v>6.31217895482498</v>
      </c>
      <c r="Y771" s="70" t="n">
        <f aca="false">R771+V771</f>
        <v>-0.387054636802584</v>
      </c>
      <c r="Z771" s="70" t="n">
        <f aca="false">S771+W771</f>
        <v>-1.0896855054088</v>
      </c>
      <c r="AA771" s="70" t="n">
        <f aca="false">T771+X771-32.174</f>
        <v>-5.70332169540167</v>
      </c>
      <c r="AB771" s="0" t="n">
        <f aca="false">IF(($D771-height)*($D772-height)&lt;0,1,0)</f>
        <v>0</v>
      </c>
    </row>
    <row r="772" customFormat="false" ht="12.75" hidden="false" customHeight="false" outlineLevel="0" collapsed="false">
      <c r="A772" s="0" t="n">
        <f aca="false">A771+dt</f>
        <v>7.39999999999989</v>
      </c>
      <c r="B772" s="70" t="n">
        <f aca="false">B771+G771*dt+0.5*Y771*dt*dt</f>
        <v>41.2680431373154</v>
      </c>
      <c r="C772" s="70" t="n">
        <f aca="false">C771+H771*dt+0.5*Z771*dt*dt</f>
        <v>509.453369379085</v>
      </c>
      <c r="D772" s="70" t="n">
        <f aca="false">D771+I771*dt+0.5*AA771*dt*dt</f>
        <v>-356.417177858008</v>
      </c>
      <c r="E772" s="1" t="n">
        <f aca="false">SQRT(B772^2+C772^2)</f>
        <v>511.122086155632</v>
      </c>
      <c r="F772" s="1" t="n">
        <f aca="false">ATAN2(C772,B772)*180/PI()</f>
        <v>4.6311073771839</v>
      </c>
      <c r="G772" s="69" t="n">
        <f aca="false">G771+Y771*dt</f>
        <v>7.43814423110816</v>
      </c>
      <c r="H772" s="69" t="n">
        <f aca="false">H771+Z771*dt</f>
        <v>55.6628613830581</v>
      </c>
      <c r="I772" s="69" t="n">
        <f aca="false">I771+AA771*dt</f>
        <v>-95.5268153813773</v>
      </c>
      <c r="J772" s="1" t="n">
        <f aca="false">SQRT(G772^2+H772^2+I772^2)</f>
        <v>110.810886576455</v>
      </c>
      <c r="K772" s="1" t="n">
        <f aca="false">IF(D772&gt;=hwind,SQRT((G772-vxw)^2+(H772-vyw)^2+I772^2),J772)</f>
        <v>110.810886576455</v>
      </c>
      <c r="L772" s="1" t="n">
        <f aca="false">J772/1.467</f>
        <v>75.5357100044003</v>
      </c>
      <c r="M772" s="70" t="n">
        <f aca="false">cd0+cdspin*(spin/1000)*EXP(-A772/(tau*146.7/K772))</f>
        <v>0.354616562735961</v>
      </c>
      <c r="N772" s="71" t="n">
        <f aca="false">(romega/K772)*EXP(-A772/(tau*146.7/K772))</f>
        <v>0.210790508528343</v>
      </c>
      <c r="O772" s="71" t="n">
        <f aca="false">cl2_*N772/(cl0+cl1_*N772)</f>
        <v>0.219660424639555</v>
      </c>
      <c r="P772" s="71" t="n">
        <f aca="false">IF(D772&gt;=hwind,vxw,0)</f>
        <v>0</v>
      </c>
      <c r="Q772" s="71" t="n">
        <f aca="false">IF(D772&gt;=hwind,vyw,0)</f>
        <v>0</v>
      </c>
      <c r="R772" s="70" t="n">
        <f aca="false">-const*$M772*$K772*(G772-P772)</f>
        <v>-1.57118393598534</v>
      </c>
      <c r="S772" s="70" t="n">
        <f aca="false">-const*$M772*$K772*(H772-Q772)</f>
        <v>-11.7578512756279</v>
      </c>
      <c r="T772" s="70" t="n">
        <f aca="false">-const*$M772*$K772*I772</f>
        <v>20.1784468167937</v>
      </c>
      <c r="U772" s="72" t="n">
        <f aca="false">omega*EXP(-A772/tau)*30/PI()</f>
        <v>1842.69934576089</v>
      </c>
      <c r="V772" s="70" t="n">
        <f aca="false">const*($O772/omega)*K772*(wy*I772-wz*(H772-Q772))</f>
        <v>1.18275096591683</v>
      </c>
      <c r="W772" s="70" t="n">
        <f aca="false">const*($O772/omega)*K772*(wz*(G772-P772)-wx*I772)</f>
        <v>10.6746118494307</v>
      </c>
      <c r="X772" s="70" t="n">
        <f aca="false">const*($O772/omega)*K772*(wx*(H772-Q772)-wy*(G772-P772))</f>
        <v>6.31212198961602</v>
      </c>
      <c r="Y772" s="70" t="n">
        <f aca="false">R772+V772</f>
        <v>-0.388432970068511</v>
      </c>
      <c r="Z772" s="70" t="n">
        <f aca="false">S772+W772</f>
        <v>-1.08323942619723</v>
      </c>
      <c r="AA772" s="70" t="n">
        <f aca="false">T772+X772-32.174</f>
        <v>-5.68343119359025</v>
      </c>
      <c r="AB772" s="0" t="n">
        <f aca="false">IF(($D772-height)*($D773-height)&lt;0,1,0)</f>
        <v>0</v>
      </c>
    </row>
    <row r="773" customFormat="false" ht="12.75" hidden="false" customHeight="false" outlineLevel="0" collapsed="false">
      <c r="A773" s="0" t="n">
        <f aca="false">A772+dt</f>
        <v>7.40999999999989</v>
      </c>
      <c r="B773" s="70" t="n">
        <f aca="false">B772+G772*dt+0.5*Y772*dt*dt</f>
        <v>41.342405157978</v>
      </c>
      <c r="C773" s="70" t="n">
        <f aca="false">C772+H772*dt+0.5*Z772*dt*dt</f>
        <v>510.009943830944</v>
      </c>
      <c r="D773" s="70" t="n">
        <f aca="false">D772+I772*dt+0.5*AA772*dt*dt</f>
        <v>-357.372730183382</v>
      </c>
      <c r="E773" s="1" t="n">
        <f aca="false">SQRT(B773^2+C773^2)</f>
        <v>511.682848325688</v>
      </c>
      <c r="F773" s="1" t="n">
        <f aca="false">ATAN2(C773,B773)*180/PI()</f>
        <v>4.63437496654183</v>
      </c>
      <c r="G773" s="69" t="n">
        <f aca="false">G772+Y772*dt</f>
        <v>7.43425990140748</v>
      </c>
      <c r="H773" s="69" t="n">
        <f aca="false">H772+Z772*dt</f>
        <v>55.6520289887961</v>
      </c>
      <c r="I773" s="69" t="n">
        <f aca="false">I772+AA772*dt</f>
        <v>-95.5836496933132</v>
      </c>
      <c r="J773" s="1" t="n">
        <f aca="false">SQRT(G773^2+H773^2+I773^2)</f>
        <v>110.854186387098</v>
      </c>
      <c r="K773" s="1" t="n">
        <f aca="false">IF(D773&gt;=hwind,SQRT((G773-vxw)^2+(H773-vyw)^2+I773^2),J773)</f>
        <v>110.854186387098</v>
      </c>
      <c r="L773" s="1" t="n">
        <f aca="false">J773/1.467</f>
        <v>75.5652258944091</v>
      </c>
      <c r="M773" s="70" t="n">
        <f aca="false">cd0+cdspin*(spin/1000)*EXP(-A773/(tau*146.7/K773))</f>
        <v>0.354616510314896</v>
      </c>
      <c r="N773" s="71" t="n">
        <f aca="false">(romega/K773)*EXP(-A773/(tau*146.7/K773))</f>
        <v>0.210707968196748</v>
      </c>
      <c r="O773" s="71" t="n">
        <f aca="false">cl2_*N773/(cl0+cl1_*N773)</f>
        <v>0.219613759121113</v>
      </c>
      <c r="P773" s="71" t="n">
        <f aca="false">IF(D773&gt;=hwind,vxw,0)</f>
        <v>0</v>
      </c>
      <c r="Q773" s="71" t="n">
        <f aca="false">IF(D773&gt;=hwind,vyw,0)</f>
        <v>0</v>
      </c>
      <c r="R773" s="70" t="n">
        <f aca="false">-const*$M773*$K773*(G773-P773)</f>
        <v>-1.57097682986408</v>
      </c>
      <c r="S773" s="70" t="n">
        <f aca="false">-const*$M773*$K773*(H773-Q773)</f>
        <v>-11.7601549092695</v>
      </c>
      <c r="T773" s="70" t="n">
        <f aca="false">-const*$M773*$K773*I773</f>
        <v>20.1983386340328</v>
      </c>
      <c r="U773" s="72" t="n">
        <f aca="false">omega*EXP(-A773/tau)*30/PI()</f>
        <v>1842.69750306247</v>
      </c>
      <c r="V773" s="70" t="n">
        <f aca="false">const*($O773/omega)*K773*(wy*I773-wz*(H773-Q773))</f>
        <v>1.18117727342448</v>
      </c>
      <c r="W773" s="70" t="n">
        <f aca="false">const*($O773/omega)*K773*(wz*(G773-P773)-wx*I773)</f>
        <v>10.6833368927828</v>
      </c>
      <c r="X773" s="70" t="n">
        <f aca="false">const*($O773/omega)*K773*(wx*(H773-Q773)-wy*(G773-P773))</f>
        <v>6.31206859363842</v>
      </c>
      <c r="Y773" s="70" t="n">
        <f aca="false">R773+V773</f>
        <v>-0.389799556439598</v>
      </c>
      <c r="Z773" s="70" t="n">
        <f aca="false">S773+W773</f>
        <v>-1.07681801648666</v>
      </c>
      <c r="AA773" s="70" t="n">
        <f aca="false">T773+X773-32.174</f>
        <v>-5.66359277232877</v>
      </c>
      <c r="AB773" s="0" t="n">
        <f aca="false">IF(($D773-height)*($D774-height)&lt;0,1,0)</f>
        <v>0</v>
      </c>
    </row>
    <row r="774" customFormat="false" ht="12.75" hidden="false" customHeight="false" outlineLevel="0" collapsed="false">
      <c r="A774" s="0" t="n">
        <f aca="false">A773+dt</f>
        <v>7.41999999999989</v>
      </c>
      <c r="B774" s="70" t="n">
        <f aca="false">B773+G773*dt+0.5*Y773*dt*dt</f>
        <v>41.4167282670143</v>
      </c>
      <c r="C774" s="70" t="n">
        <f aca="false">C773+H773*dt+0.5*Z773*dt*dt</f>
        <v>510.566410279931</v>
      </c>
      <c r="D774" s="70" t="n">
        <f aca="false">D773+I773*dt+0.5*AA773*dt*dt</f>
        <v>-358.328849859954</v>
      </c>
      <c r="E774" s="1" t="n">
        <f aca="false">SQRT(B774^2+C774^2)</f>
        <v>512.243501360905</v>
      </c>
      <c r="F774" s="1" t="n">
        <f aca="false">ATAN2(C774,B774)*180/PI()</f>
        <v>4.63763204034015</v>
      </c>
      <c r="G774" s="69" t="n">
        <f aca="false">G773+Y773*dt</f>
        <v>7.43036190584308</v>
      </c>
      <c r="H774" s="69" t="n">
        <f aca="false">H773+Z773*dt</f>
        <v>55.6412608086312</v>
      </c>
      <c r="I774" s="69" t="n">
        <f aca="false">I773+AA773*dt</f>
        <v>-95.6402856210365</v>
      </c>
      <c r="J774" s="1" t="n">
        <f aca="false">SQRT(G774^2+H774^2+I774^2)</f>
        <v>110.897359824747</v>
      </c>
      <c r="K774" s="1" t="n">
        <f aca="false">IF(D774&gt;=hwind,SQRT((G774-vxw)^2+(H774-vyw)^2+I774^2),J774)</f>
        <v>110.897359824747</v>
      </c>
      <c r="L774" s="1" t="n">
        <f aca="false">J774/1.467</f>
        <v>75.5946556405908</v>
      </c>
      <c r="M774" s="70" t="n">
        <f aca="false">cd0+cdspin*(spin/1000)*EXP(-A774/(tau*146.7/K774))</f>
        <v>0.354616457896511</v>
      </c>
      <c r="N774" s="71" t="n">
        <f aca="false">(romega/K774)*EXP(-A774/(tau*146.7/K774))</f>
        <v>0.210625732349328</v>
      </c>
      <c r="O774" s="71" t="n">
        <f aca="false">cl2_*N774/(cl0+cl1_*N774)</f>
        <v>0.219567249112155</v>
      </c>
      <c r="P774" s="71" t="n">
        <f aca="false">IF(D774&gt;=hwind,vxw,0)</f>
        <v>0</v>
      </c>
      <c r="Q774" s="71" t="n">
        <f aca="false">IF(D774&gt;=hwind,vyw,0)</f>
        <v>0</v>
      </c>
      <c r="R774" s="70" t="n">
        <f aca="false">-const*$M774*$K774*(G774-P774)</f>
        <v>-1.57076440368441</v>
      </c>
      <c r="S774" s="70" t="n">
        <f aca="false">-const*$M774*$K774*(H774-Q774)</f>
        <v>-11.7624569249567</v>
      </c>
      <c r="T774" s="70" t="n">
        <f aca="false">-const*$M774*$K774*I774</f>
        <v>20.2181748500834</v>
      </c>
      <c r="U774" s="72" t="n">
        <f aca="false">omega*EXP(-A774/tau)*30/PI()</f>
        <v>1842.69566036589</v>
      </c>
      <c r="V774" s="70" t="n">
        <f aca="false">const*($O774/omega)*K774*(wy*I774-wz*(H774-Q774))</f>
        <v>1.17960996555123</v>
      </c>
      <c r="W774" s="70" t="n">
        <f aca="false">const*($O774/omega)*K774*(wz*(G774-P774)-wx*I774)</f>
        <v>10.6920357045387</v>
      </c>
      <c r="X774" s="70" t="n">
        <f aca="false">const*($O774/omega)*K774*(wx*(H774-Q774)-wy*(G774-P774))</f>
        <v>6.31201875070979</v>
      </c>
      <c r="Y774" s="70" t="n">
        <f aca="false">R774+V774</f>
        <v>-0.391154438133186</v>
      </c>
      <c r="Z774" s="70" t="n">
        <f aca="false">S774+W774</f>
        <v>-1.07042122041798</v>
      </c>
      <c r="AA774" s="70" t="n">
        <f aca="false">T774+X774-32.174</f>
        <v>-5.64380639920682</v>
      </c>
      <c r="AB774" s="0" t="n">
        <f aca="false">IF(($D774-height)*($D775-height)&lt;0,1,0)</f>
        <v>0</v>
      </c>
    </row>
    <row r="775" customFormat="false" ht="12.75" hidden="false" customHeight="false" outlineLevel="0" collapsed="false">
      <c r="A775" s="0" t="n">
        <f aca="false">A774+dt</f>
        <v>7.42999999999989</v>
      </c>
      <c r="B775" s="70" t="n">
        <f aca="false">B774+G774*dt+0.5*Y774*dt*dt</f>
        <v>41.4910123283508</v>
      </c>
      <c r="C775" s="70" t="n">
        <f aca="false">C774+H774*dt+0.5*Z774*dt*dt</f>
        <v>511.122769366957</v>
      </c>
      <c r="D775" s="70" t="n">
        <f aca="false">D774+I774*dt+0.5*AA774*dt*dt</f>
        <v>-359.285534906484</v>
      </c>
      <c r="E775" s="1" t="n">
        <f aca="false">SQRT(B775^2+C775^2)</f>
        <v>512.804045878519</v>
      </c>
      <c r="F775" s="1" t="n">
        <f aca="false">ATAN2(C775,B775)*180/PI()</f>
        <v>4.64087861421165</v>
      </c>
      <c r="G775" s="69" t="n">
        <f aca="false">G774+Y774*dt</f>
        <v>7.42645036146175</v>
      </c>
      <c r="H775" s="69" t="n">
        <f aca="false">H774+Z774*dt</f>
        <v>55.6305565964271</v>
      </c>
      <c r="I775" s="69" t="n">
        <f aca="false">I774+AA774*dt</f>
        <v>-95.6967236850285</v>
      </c>
      <c r="J775" s="1" t="n">
        <f aca="false">SQRT(G775^2+H775^2+I775^2)</f>
        <v>110.940407049227</v>
      </c>
      <c r="K775" s="1" t="n">
        <f aca="false">IF(D775&gt;=hwind,SQRT((G775-vxw)^2+(H775-vyw)^2+I775^2),J775)</f>
        <v>110.940407049227</v>
      </c>
      <c r="L775" s="1" t="n">
        <f aca="false">J775/1.467</f>
        <v>75.6239993518931</v>
      </c>
      <c r="M775" s="70" t="n">
        <f aca="false">cd0+cdspin*(spin/1000)*EXP(-A775/(tau*146.7/K775))</f>
        <v>0.354616405480904</v>
      </c>
      <c r="N775" s="71" t="n">
        <f aca="false">(romega/K775)*EXP(-A775/(tau*146.7/K775))</f>
        <v>0.210543800046631</v>
      </c>
      <c r="O775" s="71" t="n">
        <f aca="false">cl2_*N775/(cl0+cl1_*N775)</f>
        <v>0.219520894256668</v>
      </c>
      <c r="P775" s="71" t="n">
        <f aca="false">IF(D775&gt;=hwind,vxw,0)</f>
        <v>0</v>
      </c>
      <c r="Q775" s="71" t="n">
        <f aca="false">IF(D775&gt;=hwind,vyw,0)</f>
        <v>0</v>
      </c>
      <c r="R775" s="70" t="n">
        <f aca="false">-const*$M775*$K775*(G775-P775)</f>
        <v>-1.57054668390778</v>
      </c>
      <c r="S775" s="70" t="n">
        <f aca="false">-const*$M775*$K775*(H775-Q775)</f>
        <v>-11.7647573112258</v>
      </c>
      <c r="T775" s="70" t="n">
        <f aca="false">-const*$M775*$K775*I775</f>
        <v>20.2379555142921</v>
      </c>
      <c r="U775" s="72" t="n">
        <f aca="false">omega*EXP(-A775/tau)*30/PI()</f>
        <v>1842.69381767115</v>
      </c>
      <c r="V775" s="70" t="n">
        <f aca="false">const*($O775/omega)*K775*(wy*I775-wz*(H775-Q775))</f>
        <v>1.17804902654031</v>
      </c>
      <c r="W775" s="70" t="n">
        <f aca="false">const*($O775/omega)*K775*(wz*(G775-P775)-wx*I775)</f>
        <v>10.7007083291621</v>
      </c>
      <c r="X775" s="70" t="n">
        <f aca="false">const*($O775/omega)*K775*(wx*(H775-Q775)-wy*(G775-P775))</f>
        <v>6.31197244468235</v>
      </c>
      <c r="Y775" s="70" t="n">
        <f aca="false">R775+V775</f>
        <v>-0.392497657367479</v>
      </c>
      <c r="Z775" s="70" t="n">
        <f aca="false">S775+W775</f>
        <v>-1.06404898206371</v>
      </c>
      <c r="AA775" s="70" t="n">
        <f aca="false">T775+X775-32.174</f>
        <v>-5.6240720410256</v>
      </c>
      <c r="AB775" s="0" t="n">
        <f aca="false">IF(($D775-height)*($D776-height)&lt;0,1,0)</f>
        <v>0</v>
      </c>
    </row>
    <row r="776" customFormat="false" ht="12.75" hidden="false" customHeight="false" outlineLevel="0" collapsed="false">
      <c r="A776" s="0" t="n">
        <f aca="false">A775+dt</f>
        <v>7.43999999999989</v>
      </c>
      <c r="B776" s="70" t="n">
        <f aca="false">B775+G775*dt+0.5*Y775*dt*dt</f>
        <v>41.5652572070825</v>
      </c>
      <c r="C776" s="70" t="n">
        <f aca="false">C775+H775*dt+0.5*Z775*dt*dt</f>
        <v>511.679021730472</v>
      </c>
      <c r="D776" s="70" t="n">
        <f aca="false">D775+I775*dt+0.5*AA775*dt*dt</f>
        <v>-360.242783346936</v>
      </c>
      <c r="E776" s="1" t="n">
        <f aca="false">SQRT(B776^2+C776^2)</f>
        <v>513.364482493427</v>
      </c>
      <c r="F776" s="1" t="n">
        <f aca="false">ATAN2(C776,B776)*180/PI()</f>
        <v>4.64411470384389</v>
      </c>
      <c r="G776" s="69" t="n">
        <f aca="false">G775+Y775*dt</f>
        <v>7.42252538488808</v>
      </c>
      <c r="H776" s="69" t="n">
        <f aca="false">H775+Z775*dt</f>
        <v>55.6199161066064</v>
      </c>
      <c r="I776" s="69" t="n">
        <f aca="false">I775+AA775*dt</f>
        <v>-95.7529644054388</v>
      </c>
      <c r="J776" s="1" t="n">
        <f aca="false">SQRT(G776^2+H776^2+I776^2)</f>
        <v>110.983328221965</v>
      </c>
      <c r="K776" s="1" t="n">
        <f aca="false">IF(D776&gt;=hwind,SQRT((G776-vxw)^2+(H776-vyw)^2+I776^2),J776)</f>
        <v>110.983328221965</v>
      </c>
      <c r="L776" s="1" t="n">
        <f aca="false">J776/1.467</f>
        <v>75.653257138354</v>
      </c>
      <c r="M776" s="70" t="n">
        <f aca="false">cd0+cdspin*(spin/1000)*EXP(-A776/(tau*146.7/K776))</f>
        <v>0.354616353068167</v>
      </c>
      <c r="N776" s="71" t="n">
        <f aca="false">(romega/K776)*EXP(-A776/(tau*146.7/K776))</f>
        <v>0.210462170350177</v>
      </c>
      <c r="O776" s="71" t="n">
        <f aca="false">cl2_*N776/(cl0+cl1_*N776)</f>
        <v>0.219474694197939</v>
      </c>
      <c r="P776" s="71" t="n">
        <f aca="false">IF(D776&gt;=hwind,vxw,0)</f>
        <v>0</v>
      </c>
      <c r="Q776" s="71" t="n">
        <f aca="false">IF(D776&gt;=hwind,vyw,0)</f>
        <v>0</v>
      </c>
      <c r="R776" s="70" t="n">
        <f aca="false">-const*$M776*$K776*(G776-P776)</f>
        <v>-1.5703236969822</v>
      </c>
      <c r="S776" s="70" t="n">
        <f aca="false">-const*$M776*$K776*(H776-Q776)</f>
        <v>-11.7670560567147</v>
      </c>
      <c r="T776" s="70" t="n">
        <f aca="false">-const*$M776*$K776*I776</f>
        <v>20.2576806767527</v>
      </c>
      <c r="U776" s="72" t="n">
        <f aca="false">omega*EXP(-A776/tau)*30/PI()</f>
        <v>1842.69197497825</v>
      </c>
      <c r="V776" s="70" t="n">
        <f aca="false">const*($O776/omega)*K776*(wy*I776-wz*(H776-Q776))</f>
        <v>1.17649444062187</v>
      </c>
      <c r="W776" s="70" t="n">
        <f aca="false">const*($O776/omega)*K776*(wz*(G776-P776)-wx*I776)</f>
        <v>10.7093548112855</v>
      </c>
      <c r="X776" s="70" t="n">
        <f aca="false">const*($O776/omega)*K776*(wx*(H776-Q776)-wy*(G776-P776))</f>
        <v>6.31192965944295</v>
      </c>
      <c r="Y776" s="70" t="n">
        <f aca="false">R776+V776</f>
        <v>-0.39382925636033</v>
      </c>
      <c r="Z776" s="70" t="n">
        <f aca="false">S776+W776</f>
        <v>-1.05770124542926</v>
      </c>
      <c r="AA776" s="70" t="n">
        <f aca="false">T776+X776-32.174</f>
        <v>-5.60438966380436</v>
      </c>
      <c r="AB776" s="0" t="n">
        <f aca="false">IF(($D776-height)*($D777-height)&lt;0,1,0)</f>
        <v>0</v>
      </c>
    </row>
    <row r="777" customFormat="false" ht="12.75" hidden="false" customHeight="false" outlineLevel="0" collapsed="false">
      <c r="A777" s="0" t="n">
        <f aca="false">A776+dt</f>
        <v>7.44999999999989</v>
      </c>
      <c r="B777" s="70" t="n">
        <f aca="false">B776+G776*dt+0.5*Y776*dt*dt</f>
        <v>41.6394627694686</v>
      </c>
      <c r="C777" s="70" t="n">
        <f aca="false">C776+H776*dt+0.5*Z776*dt*dt</f>
        <v>512.235168006476</v>
      </c>
      <c r="D777" s="70" t="n">
        <f aca="false">D776+I776*dt+0.5*AA776*dt*dt</f>
        <v>-361.200593210474</v>
      </c>
      <c r="E777" s="1" t="n">
        <f aca="false">SQRT(B777^2+C777^2)</f>
        <v>513.924811818181</v>
      </c>
      <c r="F777" s="1" t="n">
        <f aca="false">ATAN2(C777,B777)*180/PI()</f>
        <v>4.64734032497867</v>
      </c>
      <c r="G777" s="69" t="n">
        <f aca="false">G776+Y776*dt</f>
        <v>7.41858709232447</v>
      </c>
      <c r="H777" s="69" t="n">
        <f aca="false">H776+Z776*dt</f>
        <v>55.6093390941521</v>
      </c>
      <c r="I777" s="69" t="n">
        <f aca="false">I776+AA776*dt</f>
        <v>-95.8090083020768</v>
      </c>
      <c r="J777" s="1" t="n">
        <f aca="false">SQRT(G777^2+H777^2+I777^2)</f>
        <v>111.026123505967</v>
      </c>
      <c r="K777" s="1" t="n">
        <f aca="false">IF(D777&gt;=hwind,SQRT((G777-vxw)^2+(H777-vyw)^2+I777^2),J777)</f>
        <v>111.026123505967</v>
      </c>
      <c r="L777" s="1" t="n">
        <f aca="false">J777/1.467</f>
        <v>75.6824291110886</v>
      </c>
      <c r="M777" s="70" t="n">
        <f aca="false">cd0+cdspin*(spin/1000)*EXP(-A777/(tau*146.7/K777))</f>
        <v>0.354616300658396</v>
      </c>
      <c r="N777" s="71" t="n">
        <f aca="false">(romega/K777)*EXP(-A777/(tau*146.7/K777))</f>
        <v>0.210380842322475</v>
      </c>
      <c r="O777" s="71" t="n">
        <f aca="false">cl2_*N777/(cl0+cl1_*N777)</f>
        <v>0.219428648578577</v>
      </c>
      <c r="P777" s="71" t="n">
        <f aca="false">IF(D777&gt;=hwind,vxw,0)</f>
        <v>0</v>
      </c>
      <c r="Q777" s="71" t="n">
        <f aca="false">IF(D777&gt;=hwind,vyw,0)</f>
        <v>0</v>
      </c>
      <c r="R777" s="70" t="n">
        <f aca="false">-const*$M777*$K777*(G777-P777)</f>
        <v>-1.57009546934141</v>
      </c>
      <c r="S777" s="70" t="n">
        <f aca="false">-const*$M777*$K777*(H777-Q777)</f>
        <v>-11.7693531501618</v>
      </c>
      <c r="T777" s="70" t="n">
        <f aca="false">-const*$M777*$K777*I777</f>
        <v>20.2773503883002</v>
      </c>
      <c r="U777" s="72" t="n">
        <f aca="false">omega*EXP(-A777/tau)*30/PI()</f>
        <v>1842.6901322872</v>
      </c>
      <c r="V777" s="70" t="n">
        <f aca="false">const*($O777/omega)*K777*(wy*I777-wz*(H777-Q777))</f>
        <v>1.17494619201337</v>
      </c>
      <c r="W777" s="70" t="n">
        <f aca="false">const*($O777/omega)*K777*(wz*(G777-P777)-wx*I777)</f>
        <v>10.7179751957077</v>
      </c>
      <c r="X777" s="70" t="n">
        <f aca="false">const*($O777/omega)*K777*(wx*(H777-Q777)-wy*(G777-P777))</f>
        <v>6.31189037891292</v>
      </c>
      <c r="Y777" s="70" t="n">
        <f aca="false">R777+V777</f>
        <v>-0.395149277328044</v>
      </c>
      <c r="Z777" s="70" t="n">
        <f aca="false">S777+W777</f>
        <v>-1.05137795445409</v>
      </c>
      <c r="AA777" s="70" t="n">
        <f aca="false">T777+X777-32.174</f>
        <v>-5.58475923278684</v>
      </c>
      <c r="AB777" s="0" t="n">
        <f aca="false">IF(($D777-height)*($D778-height)&lt;0,1,0)</f>
        <v>0</v>
      </c>
    </row>
    <row r="778" customFormat="false" ht="12.75" hidden="false" customHeight="false" outlineLevel="0" collapsed="false">
      <c r="A778" s="0" t="n">
        <f aca="false">A777+dt</f>
        <v>7.45999999999989</v>
      </c>
      <c r="B778" s="70" t="n">
        <f aca="false">B777+G777*dt+0.5*Y777*dt*dt</f>
        <v>41.713628882928</v>
      </c>
      <c r="C778" s="70" t="n">
        <f aca="false">C777+H777*dt+0.5*Z777*dt*dt</f>
        <v>512.79120882852</v>
      </c>
      <c r="D778" s="70" t="n">
        <f aca="false">D777+I777*dt+0.5*AA777*dt*dt</f>
        <v>-362.158962531456</v>
      </c>
      <c r="E778" s="1" t="n">
        <f aca="false">SQRT(B778^2+C778^2)</f>
        <v>514.485034463003</v>
      </c>
      <c r="F778" s="1" t="n">
        <f aca="false">ATAN2(C778,B778)*180/PI()</f>
        <v>4.65055549341137</v>
      </c>
      <c r="G778" s="69" t="n">
        <f aca="false">G777+Y777*dt</f>
        <v>7.41463559955119</v>
      </c>
      <c r="H778" s="69" t="n">
        <f aca="false">H777+Z777*dt</f>
        <v>55.5988253146076</v>
      </c>
      <c r="I778" s="69" t="n">
        <f aca="false">I777+AA777*dt</f>
        <v>-95.8648558944047</v>
      </c>
      <c r="J778" s="1" t="n">
        <f aca="false">SQRT(G778^2+H778^2+I778^2)</f>
        <v>111.068793065799</v>
      </c>
      <c r="K778" s="1" t="n">
        <f aca="false">IF(D778&gt;=hwind,SQRT((G778-vxw)^2+(H778-vyw)^2+I778^2),J778)</f>
        <v>111.068793065799</v>
      </c>
      <c r="L778" s="1" t="n">
        <f aca="false">J778/1.467</f>
        <v>75.7115153822763</v>
      </c>
      <c r="M778" s="70" t="n">
        <f aca="false">cd0+cdspin*(spin/1000)*EXP(-A778/(tau*146.7/K778))</f>
        <v>0.354616248251684</v>
      </c>
      <c r="N778" s="71" t="n">
        <f aca="false">(romega/K778)*EXP(-A778/(tau*146.7/K778))</f>
        <v>0.210299815027055</v>
      </c>
      <c r="O778" s="71" t="n">
        <f aca="false">cl2_*N778/(cl0+cl1_*N778)</f>
        <v>0.21938275704053</v>
      </c>
      <c r="P778" s="71" t="n">
        <f aca="false">IF(D778&gt;=hwind,vxw,0)</f>
        <v>0</v>
      </c>
      <c r="Q778" s="71" t="n">
        <f aca="false">IF(D778&gt;=hwind,vyw,0)</f>
        <v>0</v>
      </c>
      <c r="R778" s="70" t="n">
        <f aca="false">-const*$M778*$K778*(G778-P778)</f>
        <v>-1.56986202740411</v>
      </c>
      <c r="S778" s="70" t="n">
        <f aca="false">-const*$M778*$K778*(H778-Q778)</f>
        <v>-11.7716485804049</v>
      </c>
      <c r="T778" s="70" t="n">
        <f aca="false">-const*$M778*$K778*I778</f>
        <v>20.2969647005043</v>
      </c>
      <c r="U778" s="72" t="n">
        <f aca="false">omega*EXP(-A778/tau)*30/PI()</f>
        <v>1842.68828959799</v>
      </c>
      <c r="V778" s="70" t="n">
        <f aca="false">const*($O778/omega)*K778*(wy*I778-wz*(H778-Q778))</f>
        <v>1.17340426491992</v>
      </c>
      <c r="W778" s="70" t="n">
        <f aca="false">const*($O778/omega)*K778*(wz*(G778-P778)-wx*I778)</f>
        <v>10.726569527392</v>
      </c>
      <c r="X778" s="70" t="n">
        <f aca="false">const*($O778/omega)*K778*(wx*(H778-Q778)-wy*(G778-P778))</f>
        <v>6.31185458704806</v>
      </c>
      <c r="Y778" s="70" t="n">
        <f aca="false">R778+V778</f>
        <v>-0.396457762484184</v>
      </c>
      <c r="Z778" s="70" t="n">
        <f aca="false">S778+W778</f>
        <v>-1.04507905301295</v>
      </c>
      <c r="AA778" s="70" t="n">
        <f aca="false">T778+X778-32.174</f>
        <v>-5.56518071244768</v>
      </c>
      <c r="AB778" s="0" t="n">
        <f aca="false">IF(($D778-height)*($D779-height)&lt;0,1,0)</f>
        <v>0</v>
      </c>
    </row>
    <row r="779" customFormat="false" ht="12.75" hidden="false" customHeight="false" outlineLevel="0" collapsed="false">
      <c r="A779" s="0" t="n">
        <f aca="false">A778+dt</f>
        <v>7.46999999999989</v>
      </c>
      <c r="B779" s="70" t="n">
        <f aca="false">B778+G778*dt+0.5*Y778*dt*dt</f>
        <v>41.7877554160354</v>
      </c>
      <c r="C779" s="70" t="n">
        <f aca="false">C778+H778*dt+0.5*Z778*dt*dt</f>
        <v>513.347144827713</v>
      </c>
      <c r="D779" s="70" t="n">
        <f aca="false">D778+I778*dt+0.5*AA778*dt*dt</f>
        <v>-363.117889349436</v>
      </c>
      <c r="E779" s="1" t="n">
        <f aca="false">SQRT(B779^2+C779^2)</f>
        <v>515.045151035786</v>
      </c>
      <c r="F779" s="1" t="n">
        <f aca="false">ATAN2(C779,B779)*180/PI()</f>
        <v>4.65376022499046</v>
      </c>
      <c r="G779" s="69" t="n">
        <f aca="false">G778+Y778*dt</f>
        <v>7.41067102192635</v>
      </c>
      <c r="H779" s="69" t="n">
        <f aca="false">H778+Z778*dt</f>
        <v>55.5883745240775</v>
      </c>
      <c r="I779" s="69" t="n">
        <f aca="false">I778+AA778*dt</f>
        <v>-95.9205077015292</v>
      </c>
      <c r="J779" s="1" t="n">
        <f aca="false">SQRT(G779^2+H779^2+I779^2)</f>
        <v>111.111337067571</v>
      </c>
      <c r="K779" s="1" t="n">
        <f aca="false">IF(D779&gt;=hwind,SQRT((G779-vxw)^2+(H779-vyw)^2+I779^2),J779)</f>
        <v>111.111337067571</v>
      </c>
      <c r="L779" s="1" t="n">
        <f aca="false">J779/1.467</f>
        <v>75.7405160651474</v>
      </c>
      <c r="M779" s="70" t="n">
        <f aca="false">cd0+cdspin*(spin/1000)*EXP(-A779/(tau*146.7/K779))</f>
        <v>0.354616195848125</v>
      </c>
      <c r="N779" s="71" t="n">
        <f aca="false">(romega/K779)*EXP(-A779/(tau*146.7/K779))</f>
        <v>0.210219087528489</v>
      </c>
      <c r="O779" s="71" t="n">
        <f aca="false">cl2_*N779/(cl0+cl1_*N779)</f>
        <v>0.21933701922511</v>
      </c>
      <c r="P779" s="71" t="n">
        <f aca="false">IF(D779&gt;=hwind,vxw,0)</f>
        <v>0</v>
      </c>
      <c r="Q779" s="71" t="n">
        <f aca="false">IF(D779&gt;=hwind,vyw,0)</f>
        <v>0</v>
      </c>
      <c r="R779" s="70" t="n">
        <f aca="false">-const*$M779*$K779*(G779-P779)</f>
        <v>-1.56962339757306</v>
      </c>
      <c r="S779" s="70" t="n">
        <f aca="false">-const*$M779*$K779*(H779-Q779)</f>
        <v>-11.7739423363804</v>
      </c>
      <c r="T779" s="70" t="n">
        <f aca="false">-const*$M779*$K779*I779</f>
        <v>20.3165236656627</v>
      </c>
      <c r="U779" s="72" t="n">
        <f aca="false">omega*EXP(-A779/tau)*30/PI()</f>
        <v>1842.68644691062</v>
      </c>
      <c r="V779" s="70" t="n">
        <f aca="false">const*($O779/omega)*K779*(wy*I779-wz*(H779-Q779))</f>
        <v>1.17186864353468</v>
      </c>
      <c r="W779" s="70" t="n">
        <f aca="false">const*($O779/omega)*K779*(wz*(G779-P779)-wx*I779)</f>
        <v>10.7351378514634</v>
      </c>
      <c r="X779" s="70" t="n">
        <f aca="false">const*($O779/omega)*K779*(wx*(H779-Q779)-wy*(G779-P779))</f>
        <v>6.31182226783856</v>
      </c>
      <c r="Y779" s="70" t="n">
        <f aca="false">R779+V779</f>
        <v>-0.397754754038379</v>
      </c>
      <c r="Z779" s="70" t="n">
        <f aca="false">S779+W779</f>
        <v>-1.03880448491707</v>
      </c>
      <c r="AA779" s="70" t="n">
        <f aca="false">T779+X779-32.174</f>
        <v>-5.54565406649877</v>
      </c>
      <c r="AB779" s="0" t="n">
        <f aca="false">IF(($D779-height)*($D780-height)&lt;0,1,0)</f>
        <v>0</v>
      </c>
    </row>
    <row r="780" customFormat="false" ht="12.75" hidden="false" customHeight="false" outlineLevel="0" collapsed="false">
      <c r="A780" s="0" t="n">
        <f aca="false">A779+dt</f>
        <v>7.47999999999989</v>
      </c>
      <c r="B780" s="70" t="n">
        <f aca="false">B779+G779*dt+0.5*Y779*dt*dt</f>
        <v>41.8618422385169</v>
      </c>
      <c r="C780" s="70" t="n">
        <f aca="false">C779+H779*dt+0.5*Z779*dt*dt</f>
        <v>513.90297663273</v>
      </c>
      <c r="D780" s="70" t="n">
        <f aca="false">D779+I779*dt+0.5*AA779*dt*dt</f>
        <v>-364.077371709155</v>
      </c>
      <c r="E780" s="1" t="n">
        <f aca="false">SQRT(B780^2+C780^2)</f>
        <v>515.605162142101</v>
      </c>
      <c r="F780" s="1" t="n">
        <f aca="false">ATAN2(C780,B780)*180/PI()</f>
        <v>4.65695453561684</v>
      </c>
      <c r="G780" s="69" t="n">
        <f aca="false">G779+Y779*dt</f>
        <v>7.40669347438597</v>
      </c>
      <c r="H780" s="69" t="n">
        <f aca="false">H779+Z779*dt</f>
        <v>55.5779864792283</v>
      </c>
      <c r="I780" s="69" t="n">
        <f aca="false">I779+AA779*dt</f>
        <v>-95.9759642421942</v>
      </c>
      <c r="J780" s="1" t="n">
        <f aca="false">SQRT(G780^2+H780^2+I780^2)</f>
        <v>111.153755678914</v>
      </c>
      <c r="K780" s="1" t="n">
        <f aca="false">IF(D780&gt;=hwind,SQRT((G780-vxw)^2+(H780-vyw)^2+I780^2),J780)</f>
        <v>111.153755678914</v>
      </c>
      <c r="L780" s="1" t="n">
        <f aca="false">J780/1.467</f>
        <v>75.7694312739701</v>
      </c>
      <c r="M780" s="70" t="n">
        <f aca="false">cd0+cdspin*(spin/1000)*EXP(-A780/(tau*146.7/K780))</f>
        <v>0.354616143447809</v>
      </c>
      <c r="N780" s="71" t="n">
        <f aca="false">(romega/K780)*EXP(-A780/(tau*146.7/K780))</f>
        <v>0.210138658892418</v>
      </c>
      <c r="O780" s="71" t="n">
        <f aca="false">cl2_*N780/(cl0+cl1_*N780)</f>
        <v>0.219291434773003</v>
      </c>
      <c r="P780" s="71" t="n">
        <f aca="false">IF(D780&gt;=hwind,vxw,0)</f>
        <v>0</v>
      </c>
      <c r="Q780" s="71" t="n">
        <f aca="false">IF(D780&gt;=hwind,vyw,0)</f>
        <v>0</v>
      </c>
      <c r="R780" s="70" t="n">
        <f aca="false">-const*$M780*$K780*(G780-P780)</f>
        <v>-1.56937960623436</v>
      </c>
      <c r="S780" s="70" t="n">
        <f aca="false">-const*$M780*$K780*(H780-Q780)</f>
        <v>-11.776234407122</v>
      </c>
      <c r="T780" s="70" t="n">
        <f aca="false">-const*$M780*$K780*I780</f>
        <v>20.3360273367955</v>
      </c>
      <c r="U780" s="72" t="n">
        <f aca="false">omega*EXP(-A780/tau)*30/PI()</f>
        <v>1842.68460422509</v>
      </c>
      <c r="V780" s="70" t="n">
        <f aca="false">const*($O780/omega)*K780*(wy*I780-wz*(H780-Q780))</f>
        <v>1.1703393120392</v>
      </c>
      <c r="W780" s="70" t="n">
        <f aca="false">const*($O780/omega)*K780*(wz*(G780-P780)-wx*I780)</f>
        <v>10.7436802132066</v>
      </c>
      <c r="X780" s="70" t="n">
        <f aca="false">const*($O780/omega)*K780*(wx*(H780-Q780)-wy*(G780-P780))</f>
        <v>6.31179340530892</v>
      </c>
      <c r="Y780" s="70" t="n">
        <f aca="false">R780+V780</f>
        <v>-0.399040294195156</v>
      </c>
      <c r="Z780" s="70" t="n">
        <f aca="false">S780+W780</f>
        <v>-1.03255419391539</v>
      </c>
      <c r="AA780" s="70" t="n">
        <f aca="false">T780+X780-32.174</f>
        <v>-5.52617925789563</v>
      </c>
      <c r="AB780" s="0" t="n">
        <f aca="false">IF(($D780-height)*($D781-height)&lt;0,1,0)</f>
        <v>0</v>
      </c>
    </row>
    <row r="781" customFormat="false" ht="12.75" hidden="false" customHeight="false" outlineLevel="0" collapsed="false">
      <c r="A781" s="0" t="n">
        <f aca="false">A780+dt</f>
        <v>7.48999999999989</v>
      </c>
      <c r="B781" s="70" t="n">
        <f aca="false">B780+G780*dt+0.5*Y780*dt*dt</f>
        <v>41.9358892212461</v>
      </c>
      <c r="C781" s="70" t="n">
        <f aca="false">C780+H780*dt+0.5*Z780*dt*dt</f>
        <v>514.458704869812</v>
      </c>
      <c r="D781" s="70" t="n">
        <f aca="false">D780+I780*dt+0.5*AA780*dt*dt</f>
        <v>-365.03740766054</v>
      </c>
      <c r="E781" s="1" t="n">
        <f aca="false">SQRT(B781^2+C781^2)</f>
        <v>516.165068385203</v>
      </c>
      <c r="F781" s="1" t="n">
        <f aca="false">ATAN2(C781,B781)*180/PI()</f>
        <v>4.66013844124331</v>
      </c>
      <c r="G781" s="69" t="n">
        <f aca="false">G780+Y780*dt</f>
        <v>7.40270307144402</v>
      </c>
      <c r="H781" s="69" t="n">
        <f aca="false">H780+Z780*dt</f>
        <v>55.5676609372891</v>
      </c>
      <c r="I781" s="69" t="n">
        <f aca="false">I780+AA780*dt</f>
        <v>-96.0312260347731</v>
      </c>
      <c r="J781" s="1" t="n">
        <f aca="false">SQRT(G781^2+H781^2+I781^2)</f>
        <v>111.196049068963</v>
      </c>
      <c r="K781" s="1" t="n">
        <f aca="false">IF(D781&gt;=hwind,SQRT((G781-vxw)^2+(H781-vyw)^2+I781^2),J781)</f>
        <v>111.196049068963</v>
      </c>
      <c r="L781" s="1" t="n">
        <f aca="false">J781/1.467</f>
        <v>75.7982611240374</v>
      </c>
      <c r="M781" s="70" t="n">
        <f aca="false">cd0+cdspin*(spin/1000)*EXP(-A781/(tau*146.7/K781))</f>
        <v>0.354616091050828</v>
      </c>
      <c r="N781" s="71" t="n">
        <f aca="false">(romega/K781)*EXP(-A781/(tau*146.7/K781))</f>
        <v>0.210058528185578</v>
      </c>
      <c r="O781" s="71" t="n">
        <f aca="false">cl2_*N781/(cl0+cl1_*N781)</f>
        <v>0.2192460033243</v>
      </c>
      <c r="P781" s="71" t="n">
        <f aca="false">IF(D781&gt;=hwind,vxw,0)</f>
        <v>0</v>
      </c>
      <c r="Q781" s="71" t="n">
        <f aca="false">IF(D781&gt;=hwind,vyw,0)</f>
        <v>0</v>
      </c>
      <c r="R781" s="70" t="n">
        <f aca="false">-const*$M781*$K781*(G781-P781)</f>
        <v>-1.56913067975657</v>
      </c>
      <c r="S781" s="70" t="n">
        <f aca="false">-const*$M781*$K781*(H781-Q781)</f>
        <v>-11.7785247817596</v>
      </c>
      <c r="T781" s="70" t="n">
        <f aca="false">-const*$M781*$K781*I781</f>
        <v>20.3554757676383</v>
      </c>
      <c r="U781" s="72" t="n">
        <f aca="false">omega*EXP(-A781/tau)*30/PI()</f>
        <v>1842.68276154141</v>
      </c>
      <c r="V781" s="70" t="n">
        <f aca="false">const*($O781/omega)*K781*(wy*I781-wz*(H781-Q781))</f>
        <v>1.16881625460381</v>
      </c>
      <c r="W781" s="70" t="n">
        <f aca="false">const*($O781/omega)*K781*(wz*(G781-P781)-wx*I781)</f>
        <v>10.7521966580638</v>
      </c>
      <c r="X781" s="70" t="n">
        <f aca="false">const*($O781/omega)*K781*(wx*(H781-Q781)-wy*(G781-P781))</f>
        <v>6.31176798351792</v>
      </c>
      <c r="Y781" s="70" t="n">
        <f aca="false">R781+V781</f>
        <v>-0.400314425152759</v>
      </c>
      <c r="Z781" s="70" t="n">
        <f aca="false">S781+W781</f>
        <v>-1.02632812369576</v>
      </c>
      <c r="AA781" s="70" t="n">
        <f aca="false">T781+X781-32.174</f>
        <v>-5.50675624884375</v>
      </c>
      <c r="AB781" s="0" t="n">
        <f aca="false">IF(($D781-height)*($D782-height)&lt;0,1,0)</f>
        <v>0</v>
      </c>
    </row>
    <row r="782" customFormat="false" ht="12.75" hidden="false" customHeight="false" outlineLevel="0" collapsed="false">
      <c r="A782" s="0" t="n">
        <f aca="false">A781+dt</f>
        <v>7.49999999999988</v>
      </c>
      <c r="B782" s="70" t="n">
        <f aca="false">B781+G781*dt+0.5*Y781*dt*dt</f>
        <v>42.0098962362393</v>
      </c>
      <c r="C782" s="70" t="n">
        <f aca="false">C781+H781*dt+0.5*Z781*dt*dt</f>
        <v>515.014330162779</v>
      </c>
      <c r="D782" s="70" t="n">
        <f aca="false">D781+I781*dt+0.5*AA781*dt*dt</f>
        <v>-365.9979952587</v>
      </c>
      <c r="E782" s="1" t="n">
        <f aca="false">SQRT(B782^2+C782^2)</f>
        <v>516.724870366035</v>
      </c>
      <c r="F782" s="1" t="n">
        <f aca="false">ATAN2(C782,B782)*180/PI()</f>
        <v>4.66331195787399</v>
      </c>
      <c r="G782" s="69" t="n">
        <f aca="false">G781+Y781*dt</f>
        <v>7.39869992719249</v>
      </c>
      <c r="H782" s="69" t="n">
        <f aca="false">H781+Z781*dt</f>
        <v>55.5573976560522</v>
      </c>
      <c r="I782" s="69" t="n">
        <f aca="false">I781+AA781*dt</f>
        <v>-96.0862935972616</v>
      </c>
      <c r="J782" s="1" t="n">
        <f aca="false">SQRT(G782^2+H782^2+I782^2)</f>
        <v>111.238217408337</v>
      </c>
      <c r="K782" s="1" t="n">
        <f aca="false">IF(D782&gt;=hwind,SQRT((G782-vxw)^2+(H782-vyw)^2+I782^2),J782)</f>
        <v>111.238217408337</v>
      </c>
      <c r="L782" s="1" t="n">
        <f aca="false">J782/1.467</f>
        <v>75.8270057316545</v>
      </c>
      <c r="M782" s="70" t="n">
        <f aca="false">cd0+cdspin*(spin/1000)*EXP(-A782/(tau*146.7/K782))</f>
        <v>0.354616038657274</v>
      </c>
      <c r="N782" s="71" t="n">
        <f aca="false">(romega/K782)*EXP(-A782/(tau*146.7/K782))</f>
        <v>0.209978694475818</v>
      </c>
      <c r="O782" s="71" t="n">
        <f aca="false">cl2_*N782/(cl0+cl1_*N782)</f>
        <v>0.219200724518505</v>
      </c>
      <c r="P782" s="71" t="n">
        <f aca="false">IF(D782&gt;=hwind,vxw,0)</f>
        <v>0</v>
      </c>
      <c r="Q782" s="71" t="n">
        <f aca="false">IF(D782&gt;=hwind,vyw,0)</f>
        <v>0</v>
      </c>
      <c r="R782" s="70" t="n">
        <f aca="false">-const*$M782*$K782*(G782-P782)</f>
        <v>-1.56887664448998</v>
      </c>
      <c r="S782" s="70" t="n">
        <f aca="false">-const*$M782*$K782*(H782-Q782)</f>
        <v>-11.7808134495187</v>
      </c>
      <c r="T782" s="70" t="n">
        <f aca="false">-const*$M782*$K782*I782</f>
        <v>20.3748690126365</v>
      </c>
      <c r="U782" s="72" t="n">
        <f aca="false">omega*EXP(-A782/tau)*30/PI()</f>
        <v>1842.68091885957</v>
      </c>
      <c r="V782" s="70" t="n">
        <f aca="false">const*($O782/omega)*K782*(wy*I782-wz*(H782-Q782))</f>
        <v>1.16729945538798</v>
      </c>
      <c r="W782" s="70" t="n">
        <f aca="false">const*($O782/omega)*K782*(wz*(G782-P782)-wx*I782)</f>
        <v>10.7606872316326</v>
      </c>
      <c r="X782" s="70" t="n">
        <f aca="false">const*($O782/omega)*K782*(wx*(H782-Q782)-wy*(G782-P782))</f>
        <v>6.31174598655857</v>
      </c>
      <c r="Y782" s="70" t="n">
        <f aca="false">R782+V782</f>
        <v>-0.401577189101993</v>
      </c>
      <c r="Z782" s="70" t="n">
        <f aca="false">S782+W782</f>
        <v>-1.02012621788615</v>
      </c>
      <c r="AA782" s="70" t="n">
        <f aca="false">T782+X782-32.174</f>
        <v>-5.4873850008049</v>
      </c>
      <c r="AB782" s="0" t="n">
        <f aca="false">IF(($D782-height)*($D783-height)&lt;0,1,0)</f>
        <v>0</v>
      </c>
    </row>
    <row r="783" customFormat="false" ht="12.75" hidden="false" customHeight="false" outlineLevel="0" collapsed="false">
      <c r="A783" s="0" t="n">
        <f aca="false">A782+dt</f>
        <v>7.50999999999988</v>
      </c>
      <c r="B783" s="70" t="n">
        <f aca="false">B782+G782*dt+0.5*Y782*dt*dt</f>
        <v>42.0838631566517</v>
      </c>
      <c r="C783" s="70" t="n">
        <f aca="false">C782+H782*dt+0.5*Z782*dt*dt</f>
        <v>515.569853133029</v>
      </c>
      <c r="D783" s="70" t="n">
        <f aca="false">D782+I782*dt+0.5*AA782*dt*dt</f>
        <v>-366.959132563922</v>
      </c>
      <c r="E783" s="1" t="n">
        <f aca="false">SQRT(B783^2+C783^2)</f>
        <v>517.284568683235</v>
      </c>
      <c r="F783" s="1" t="n">
        <f aca="false">ATAN2(C783,B783)*180/PI()</f>
        <v>4.66647510156377</v>
      </c>
      <c r="G783" s="69" t="n">
        <f aca="false">G782+Y782*dt</f>
        <v>7.39468415530147</v>
      </c>
      <c r="H783" s="69" t="n">
        <f aca="false">H782+Z782*dt</f>
        <v>55.5471963938733</v>
      </c>
      <c r="I783" s="69" t="n">
        <f aca="false">I782+AA782*dt</f>
        <v>-96.1411674472696</v>
      </c>
      <c r="J783" s="1" t="n">
        <f aca="false">SQRT(G783^2+H783^2+I783^2)</f>
        <v>111.280260869123</v>
      </c>
      <c r="K783" s="1" t="n">
        <f aca="false">IF(D783&gt;=hwind,SQRT((G783-vxw)^2+(H783-vyw)^2+I783^2),J783)</f>
        <v>111.280260869123</v>
      </c>
      <c r="L783" s="1" t="n">
        <f aca="false">J783/1.467</f>
        <v>75.8556652141263</v>
      </c>
      <c r="M783" s="70" t="n">
        <f aca="false">cd0+cdspin*(spin/1000)*EXP(-A783/(tau*146.7/K783))</f>
        <v>0.354615986267237</v>
      </c>
      <c r="N783" s="71" t="n">
        <f aca="false">(romega/K783)*EXP(-A783/(tau*146.7/K783))</f>
        <v>0.209899156832129</v>
      </c>
      <c r="O783" s="71" t="n">
        <f aca="false">cl2_*N783/(cl0+cl1_*N783)</f>
        <v>0.219155597994563</v>
      </c>
      <c r="P783" s="71" t="n">
        <f aca="false">IF(D783&gt;=hwind,vxw,0)</f>
        <v>0</v>
      </c>
      <c r="Q783" s="71" t="n">
        <f aca="false">IF(D783&gt;=hwind,vyw,0)</f>
        <v>0</v>
      </c>
      <c r="R783" s="70" t="n">
        <f aca="false">-const*$M783*$K783*(G783-P783)</f>
        <v>-1.56861752676576</v>
      </c>
      <c r="S783" s="70" t="n">
        <f aca="false">-const*$M783*$K783*(H783-Q783)</f>
        <v>-11.7831003997191</v>
      </c>
      <c r="T783" s="70" t="n">
        <f aca="false">-const*$M783*$K783*I783</f>
        <v>20.3942071269385</v>
      </c>
      <c r="U783" s="72" t="n">
        <f aca="false">omega*EXP(-A783/tau)*30/PI()</f>
        <v>1842.67907617957</v>
      </c>
      <c r="V783" s="70" t="n">
        <f aca="false">const*($O783/omega)*K783*(wy*I783-wz*(H783-Q783))</f>
        <v>1.16578889854069</v>
      </c>
      <c r="W783" s="70" t="n">
        <f aca="false">const*($O783/omega)*K783*(wz*(G783-P783)-wx*I783)</f>
        <v>10.7691519796632</v>
      </c>
      <c r="X783" s="70" t="n">
        <f aca="false">const*($O783/omega)*K783*(wx*(H783-Q783)-wy*(G783-P783))</f>
        <v>6.31172739855804</v>
      </c>
      <c r="Y783" s="70" t="n">
        <f aca="false">R783+V783</f>
        <v>-0.402828628225069</v>
      </c>
      <c r="Z783" s="70" t="n">
        <f aca="false">S783+W783</f>
        <v>-1.01394842005591</v>
      </c>
      <c r="AA783" s="70" t="n">
        <f aca="false">T783+X783-32.174</f>
        <v>-5.46806547450342</v>
      </c>
      <c r="AB783" s="0" t="n">
        <f aca="false">IF(($D783-height)*($D784-height)&lt;0,1,0)</f>
        <v>0</v>
      </c>
    </row>
    <row r="784" customFormat="false" ht="12.75" hidden="false" customHeight="false" outlineLevel="0" collapsed="false">
      <c r="A784" s="0" t="n">
        <f aca="false">A783+dt</f>
        <v>7.51999999999988</v>
      </c>
      <c r="B784" s="70" t="n">
        <f aca="false">B783+G783*dt+0.5*Y783*dt*dt</f>
        <v>42.1577898567733</v>
      </c>
      <c r="C784" s="70" t="n">
        <f aca="false">C783+H783*dt+0.5*Z783*dt*dt</f>
        <v>516.125274399546</v>
      </c>
      <c r="D784" s="70" t="n">
        <f aca="false">D783+I783*dt+0.5*AA783*dt*dt</f>
        <v>-367.920817641669</v>
      </c>
      <c r="E784" s="1" t="n">
        <f aca="false">SQRT(B784^2+C784^2)</f>
        <v>517.844163933142</v>
      </c>
      <c r="F784" s="1" t="n">
        <f aca="false">ATAN2(C784,B784)*180/PI()</f>
        <v>4.66962788841769</v>
      </c>
      <c r="G784" s="69" t="n">
        <f aca="false">G783+Y783*dt</f>
        <v>7.39065586901922</v>
      </c>
      <c r="H784" s="69" t="n">
        <f aca="false">H783+Z783*dt</f>
        <v>55.5370569096728</v>
      </c>
      <c r="I784" s="69" t="n">
        <f aca="false">I783+AA783*dt</f>
        <v>-96.1958481020146</v>
      </c>
      <c r="J784" s="1" t="n">
        <f aca="false">SQRT(G784^2+H784^2+I784^2)</f>
        <v>111.322179624855</v>
      </c>
      <c r="K784" s="1" t="n">
        <f aca="false">IF(D784&gt;=hwind,SQRT((G784-vxw)^2+(H784-vyw)^2+I784^2),J784)</f>
        <v>111.322179624855</v>
      </c>
      <c r="L784" s="1" t="n">
        <f aca="false">J784/1.467</f>
        <v>75.884239689744</v>
      </c>
      <c r="M784" s="70" t="n">
        <f aca="false">cd0+cdspin*(spin/1000)*EXP(-A784/(tau*146.7/K784))</f>
        <v>0.354615933880806</v>
      </c>
      <c r="N784" s="71" t="n">
        <f aca="false">(romega/K784)*EXP(-A784/(tau*146.7/K784))</f>
        <v>0.209819914324667</v>
      </c>
      <c r="O784" s="71" t="n">
        <f aca="false">cl2_*N784/(cl0+cl1_*N784)</f>
        <v>0.21911062339087</v>
      </c>
      <c r="P784" s="71" t="n">
        <f aca="false">IF(D784&gt;=hwind,vxw,0)</f>
        <v>0</v>
      </c>
      <c r="Q784" s="71" t="n">
        <f aca="false">IF(D784&gt;=hwind,vyw,0)</f>
        <v>0</v>
      </c>
      <c r="R784" s="70" t="n">
        <f aca="false">-const*$M784*$K784*(G784-P784)</f>
        <v>-1.56835335289524</v>
      </c>
      <c r="S784" s="70" t="n">
        <f aca="false">-const*$M784*$K784*(H784-Q784)</f>
        <v>-11.785385621774</v>
      </c>
      <c r="T784" s="70" t="n">
        <f aca="false">-const*$M784*$K784*I784</f>
        <v>20.4134901663899</v>
      </c>
      <c r="U784" s="72" t="n">
        <f aca="false">omega*EXP(-A784/tau)*30/PI()</f>
        <v>1842.67723350142</v>
      </c>
      <c r="V784" s="70" t="n">
        <f aca="false">const*($O784/omega)*K784*(wy*I784-wz*(H784-Q784))</f>
        <v>1.16428456820078</v>
      </c>
      <c r="W784" s="70" t="n">
        <f aca="false">const*($O784/omega)*K784*(wz*(G784-P784)-wx*I784)</f>
        <v>10.7775909480571</v>
      </c>
      <c r="X784" s="70" t="n">
        <f aca="false">const*($O784/omega)*K784*(wx*(H784-Q784)-wy*(G784-P784))</f>
        <v>6.3117122036776</v>
      </c>
      <c r="Y784" s="70" t="n">
        <f aca="false">R784+V784</f>
        <v>-0.404068784694453</v>
      </c>
      <c r="Z784" s="70" t="n">
        <f aca="false">S784+W784</f>
        <v>-1.00779467371692</v>
      </c>
      <c r="AA784" s="70" t="n">
        <f aca="false">T784+X784-32.174</f>
        <v>-5.44879762993251</v>
      </c>
      <c r="AB784" s="0" t="n">
        <f aca="false">IF(($D784-height)*($D785-height)&lt;0,1,0)</f>
        <v>0</v>
      </c>
    </row>
    <row r="785" customFormat="false" ht="12.75" hidden="false" customHeight="false" outlineLevel="0" collapsed="false">
      <c r="A785" s="0" t="n">
        <f aca="false">A784+dt</f>
        <v>7.52999999999988</v>
      </c>
      <c r="B785" s="70" t="n">
        <f aca="false">B784+G784*dt+0.5*Y784*dt*dt</f>
        <v>42.2316762120243</v>
      </c>
      <c r="C785" s="70" t="n">
        <f aca="false">C784+H784*dt+0.5*Z784*dt*dt</f>
        <v>516.680594578909</v>
      </c>
      <c r="D785" s="70" t="n">
        <f aca="false">D784+I784*dt+0.5*AA784*dt*dt</f>
        <v>-368.88304856257</v>
      </c>
      <c r="E785" s="1" t="n">
        <f aca="false">SQRT(B785^2+C785^2)</f>
        <v>518.4036567098</v>
      </c>
      <c r="F785" s="1" t="n">
        <f aca="false">ATAN2(C785,B785)*180/PI()</f>
        <v>4.67277033459043</v>
      </c>
      <c r="G785" s="69" t="n">
        <f aca="false">G784+Y784*dt</f>
        <v>7.38661518117227</v>
      </c>
      <c r="H785" s="69" t="n">
        <f aca="false">H784+Z784*dt</f>
        <v>55.5269789629356</v>
      </c>
      <c r="I785" s="69" t="n">
        <f aca="false">I784+AA784*dt</f>
        <v>-96.250336078314</v>
      </c>
      <c r="J785" s="1" t="n">
        <f aca="false">SQRT(G785^2+H785^2+I785^2)</f>
        <v>111.363973850494</v>
      </c>
      <c r="K785" s="1" t="n">
        <f aca="false">IF(D785&gt;=hwind,SQRT((G785-vxw)^2+(H785-vyw)^2+I785^2),J785)</f>
        <v>111.363973850494</v>
      </c>
      <c r="L785" s="1" t="n">
        <f aca="false">J785/1.467</f>
        <v>75.9127292777734</v>
      </c>
      <c r="M785" s="70" t="n">
        <f aca="false">cd0+cdspin*(spin/1000)*EXP(-A785/(tau*146.7/K785))</f>
        <v>0.35461588149807</v>
      </c>
      <c r="N785" s="71" t="n">
        <f aca="false">(romega/K785)*EXP(-A785/(tau*146.7/K785))</f>
        <v>0.209740966024769</v>
      </c>
      <c r="O785" s="71" t="n">
        <f aca="false">cl2_*N785/(cl0+cl1_*N785)</f>
        <v>0.219065800345298</v>
      </c>
      <c r="P785" s="71" t="n">
        <f aca="false">IF(D785&gt;=hwind,vxw,0)</f>
        <v>0</v>
      </c>
      <c r="Q785" s="71" t="n">
        <f aca="false">IF(D785&gt;=hwind,vyw,0)</f>
        <v>0</v>
      </c>
      <c r="R785" s="70" t="n">
        <f aca="false">-const*$M785*$K785*(G785-P785)</f>
        <v>-1.56808414916908</v>
      </c>
      <c r="S785" s="70" t="n">
        <f aca="false">-const*$M785*$K785*(H785-Q785)</f>
        <v>-11.787669105189</v>
      </c>
      <c r="T785" s="70" t="n">
        <f aca="false">-const*$M785*$K785*I785</f>
        <v>20.4327181875269</v>
      </c>
      <c r="U785" s="72" t="n">
        <f aca="false">omega*EXP(-A785/tau)*30/PI()</f>
        <v>1842.6753908251</v>
      </c>
      <c r="V785" s="70" t="n">
        <f aca="false">const*($O785/omega)*K785*(wy*I785-wz*(H785-Q785))</f>
        <v>1.16278644849735</v>
      </c>
      <c r="W785" s="70" t="n">
        <f aca="false">const*($O785/omega)*K785*(wz*(G785-P785)-wx*I785)</f>
        <v>10.7860041828641</v>
      </c>
      <c r="X785" s="70" t="n">
        <f aca="false">const*($O785/omega)*K785*(wx*(H785-Q785)-wy*(G785-P785))</f>
        <v>6.31170038611262</v>
      </c>
      <c r="Y785" s="70" t="n">
        <f aca="false">R785+V785</f>
        <v>-0.40529770067173</v>
      </c>
      <c r="Z785" s="70" t="n">
        <f aca="false">S785+W785</f>
        <v>-1.00166492232487</v>
      </c>
      <c r="AA785" s="70" t="n">
        <f aca="false">T785+X785-32.174</f>
        <v>-5.42958142636046</v>
      </c>
      <c r="AB785" s="0" t="n">
        <f aca="false">IF(($D785-height)*($D786-height)&lt;0,1,0)</f>
        <v>0</v>
      </c>
    </row>
    <row r="786" customFormat="false" ht="12.75" hidden="false" customHeight="false" outlineLevel="0" collapsed="false">
      <c r="A786" s="0" t="n">
        <f aca="false">A785+dt</f>
        <v>7.53999999999988</v>
      </c>
      <c r="B786" s="70" t="n">
        <f aca="false">B785+G785*dt+0.5*Y785*dt*dt</f>
        <v>42.305522098951</v>
      </c>
      <c r="C786" s="70" t="n">
        <f aca="false">C785+H785*dt+0.5*Z785*dt*dt</f>
        <v>517.235814285293</v>
      </c>
      <c r="D786" s="70" t="n">
        <f aca="false">D785+I785*dt+0.5*AA785*dt*dt</f>
        <v>-369.845823402425</v>
      </c>
      <c r="E786" s="1" t="n">
        <f aca="false">SQRT(B786^2+C786^2)</f>
        <v>518.963047604966</v>
      </c>
      <c r="F786" s="1" t="n">
        <f aca="false">ATAN2(C786,B786)*180/PI()</f>
        <v>4.67590245628574</v>
      </c>
      <c r="G786" s="69" t="n">
        <f aca="false">G785+Y785*dt</f>
        <v>7.38256220416556</v>
      </c>
      <c r="H786" s="69" t="n">
        <f aca="false">H785+Z785*dt</f>
        <v>55.5169623137123</v>
      </c>
      <c r="I786" s="69" t="n">
        <f aca="false">I785+AA785*dt</f>
        <v>-96.3046318925776</v>
      </c>
      <c r="J786" s="1" t="n">
        <f aca="false">SQRT(G786^2+H786^2+I786^2)</f>
        <v>111.405643722414</v>
      </c>
      <c r="K786" s="1" t="n">
        <f aca="false">IF(D786&gt;=hwind,SQRT((G786-vxw)^2+(H786-vyw)^2+I786^2),J786)</f>
        <v>111.405643722414</v>
      </c>
      <c r="L786" s="1" t="n">
        <f aca="false">J786/1.467</f>
        <v>75.9411340984416</v>
      </c>
      <c r="M786" s="70" t="n">
        <f aca="false">cd0+cdspin*(spin/1000)*EXP(-A786/(tau*146.7/K786))</f>
        <v>0.354615829119118</v>
      </c>
      <c r="N786" s="71" t="n">
        <f aca="false">(romega/K786)*EXP(-A786/(tau*146.7/K786))</f>
        <v>0.209662311004985</v>
      </c>
      <c r="O786" s="71" t="n">
        <f aca="false">cl2_*N786/(cl0+cl1_*N786)</f>
        <v>0.219021128495212</v>
      </c>
      <c r="P786" s="71" t="n">
        <f aca="false">IF(D786&gt;=hwind,vxw,0)</f>
        <v>0</v>
      </c>
      <c r="Q786" s="71" t="n">
        <f aca="false">IF(D786&gt;=hwind,vyw,0)</f>
        <v>0</v>
      </c>
      <c r="R786" s="70" t="n">
        <f aca="false">-const*$M786*$K786*(G786-P786)</f>
        <v>-1.56780994185656</v>
      </c>
      <c r="S786" s="70" t="n">
        <f aca="false">-const*$M786*$K786*(H786-Q786)</f>
        <v>-11.7899508395612</v>
      </c>
      <c r="T786" s="70" t="n">
        <f aca="false">-const*$M786*$K786*I786</f>
        <v>20.4518912475707</v>
      </c>
      <c r="U786" s="72" t="n">
        <f aca="false">omega*EXP(-A786/tau)*30/PI()</f>
        <v>1842.67354815064</v>
      </c>
      <c r="V786" s="70" t="n">
        <f aca="false">const*($O786/omega)*K786*(wy*I786-wz*(H786-Q786))</f>
        <v>1.16129452355008</v>
      </c>
      <c r="W786" s="70" t="n">
        <f aca="false">const*($O786/omega)*K786*(wz*(G786-P786)-wx*I786)</f>
        <v>10.7943917302807</v>
      </c>
      <c r="X786" s="70" t="n">
        <f aca="false">const*($O786/omega)*K786*(wx*(H786-Q786)-wy*(G786-P786))</f>
        <v>6.31169193009248</v>
      </c>
      <c r="Y786" s="70" t="n">
        <f aca="false">R786+V786</f>
        <v>-0.406515418306477</v>
      </c>
      <c r="Z786" s="70" t="n">
        <f aca="false">S786+W786</f>
        <v>-0.995559109280437</v>
      </c>
      <c r="AA786" s="70" t="n">
        <f aca="false">T786+X786-32.174</f>
        <v>-5.41041682233686</v>
      </c>
      <c r="AB786" s="0" t="n">
        <f aca="false">IF(($D786-height)*($D787-height)&lt;0,1,0)</f>
        <v>0</v>
      </c>
    </row>
    <row r="787" customFormat="false" ht="12.75" hidden="false" customHeight="false" outlineLevel="0" collapsed="false">
      <c r="A787" s="0" t="n">
        <f aca="false">A786+dt</f>
        <v>7.54999999999988</v>
      </c>
      <c r="B787" s="70" t="n">
        <f aca="false">B786+G786*dt+0.5*Y786*dt*dt</f>
        <v>42.3793273952217</v>
      </c>
      <c r="C787" s="70" t="n">
        <f aca="false">C786+H786*dt+0.5*Z786*dt*dt</f>
        <v>517.790934130474</v>
      </c>
      <c r="D787" s="70" t="n">
        <f aca="false">D786+I786*dt+0.5*AA786*dt*dt</f>
        <v>-370.809140242192</v>
      </c>
      <c r="E787" s="1" t="n">
        <f aca="false">SQRT(B787^2+C787^2)</f>
        <v>519.522337208113</v>
      </c>
      <c r="F787" s="1" t="n">
        <f aca="false">ATAN2(C787,B787)*180/PI()</f>
        <v>4.67902426975584</v>
      </c>
      <c r="G787" s="69" t="n">
        <f aca="false">G786+Y786*dt</f>
        <v>7.37849704998249</v>
      </c>
      <c r="H787" s="69" t="n">
        <f aca="false">H786+Z786*dt</f>
        <v>55.5070067226195</v>
      </c>
      <c r="I787" s="69" t="n">
        <f aca="false">I786+AA786*dt</f>
        <v>-96.358736060801</v>
      </c>
      <c r="J787" s="1" t="n">
        <f aca="false">SQRT(G787^2+H787^2+I787^2)</f>
        <v>111.447189418382</v>
      </c>
      <c r="K787" s="1" t="n">
        <f aca="false">IF(D787&gt;=hwind,SQRT((G787-vxw)^2+(H787-vyw)^2+I787^2),J787)</f>
        <v>111.447189418382</v>
      </c>
      <c r="L787" s="1" t="n">
        <f aca="false">J787/1.467</f>
        <v>75.9694542729254</v>
      </c>
      <c r="M787" s="70" t="n">
        <f aca="false">cd0+cdspin*(spin/1000)*EXP(-A787/(tau*146.7/K787))</f>
        <v>0.354615776744036</v>
      </c>
      <c r="N787" s="71" t="n">
        <f aca="false">(romega/K787)*EXP(-A787/(tau*146.7/K787))</f>
        <v>0.20958394833909</v>
      </c>
      <c r="O787" s="71" t="n">
        <f aca="false">cl2_*N787/(cl0+cl1_*N787)</f>
        <v>0.218976607477484</v>
      </c>
      <c r="P787" s="71" t="n">
        <f aca="false">IF(D787&gt;=hwind,vxw,0)</f>
        <v>0</v>
      </c>
      <c r="Q787" s="71" t="n">
        <f aca="false">IF(D787&gt;=hwind,vyw,0)</f>
        <v>0</v>
      </c>
      <c r="R787" s="70" t="n">
        <f aca="false">-const*$M787*$K787*(G787-P787)</f>
        <v>-1.56753075720476</v>
      </c>
      <c r="S787" s="70" t="n">
        <f aca="false">-const*$M787*$K787*(H787-Q787)</f>
        <v>-11.7922308145782</v>
      </c>
      <c r="T787" s="70" t="n">
        <f aca="false">-const*$M787*$K787*I787</f>
        <v>20.4710094044206</v>
      </c>
      <c r="U787" s="72" t="n">
        <f aca="false">omega*EXP(-A787/tau)*30/PI()</f>
        <v>1842.67170547801</v>
      </c>
      <c r="V787" s="70" t="n">
        <f aca="false">const*($O787/omega)*K787*(wy*I787-wz*(H787-Q787))</f>
        <v>1.15980877746963</v>
      </c>
      <c r="W787" s="70" t="n">
        <f aca="false">const*($O787/omega)*K787*(wz*(G787-P787)-wx*I787)</f>
        <v>10.8027536366476</v>
      </c>
      <c r="X787" s="70" t="n">
        <f aca="false">const*($O787/omega)*K787*(wx*(H787-Q787)-wy*(G787-P787))</f>
        <v>6.31168681988056</v>
      </c>
      <c r="Y787" s="70" t="n">
        <f aca="false">R787+V787</f>
        <v>-0.407721979735131</v>
      </c>
      <c r="Z787" s="70" t="n">
        <f aca="false">S787+W787</f>
        <v>-0.989477177930525</v>
      </c>
      <c r="AA787" s="70" t="n">
        <f aca="false">T787+X787-32.174</f>
        <v>-5.39130377569885</v>
      </c>
      <c r="AB787" s="0" t="n">
        <f aca="false">IF(($D787-height)*($D788-height)&lt;0,1,0)</f>
        <v>0</v>
      </c>
    </row>
    <row r="788" customFormat="false" ht="12.75" hidden="false" customHeight="false" outlineLevel="0" collapsed="false">
      <c r="A788" s="0" t="n">
        <f aca="false">A787+dt</f>
        <v>7.55999999999988</v>
      </c>
      <c r="B788" s="70" t="n">
        <f aca="false">B787+G787*dt+0.5*Y787*dt*dt</f>
        <v>42.4530919796226</v>
      </c>
      <c r="C788" s="70" t="n">
        <f aca="false">C787+H787*dt+0.5*Z787*dt*dt</f>
        <v>518.345954723841</v>
      </c>
      <c r="D788" s="70" t="n">
        <f aca="false">D787+I787*dt+0.5*AA787*dt*dt</f>
        <v>-371.772997167989</v>
      </c>
      <c r="E788" s="1" t="n">
        <f aca="false">SQRT(B788^2+C788^2)</f>
        <v>520.081526106437</v>
      </c>
      <c r="F788" s="1" t="n">
        <f aca="false">ATAN2(C788,B788)*180/PI()</f>
        <v>4.68213579130093</v>
      </c>
      <c r="G788" s="69" t="n">
        <f aca="false">G787+Y787*dt</f>
        <v>7.37441983018514</v>
      </c>
      <c r="H788" s="69" t="n">
        <f aca="false">H787+Z787*dt</f>
        <v>55.4971119508402</v>
      </c>
      <c r="I788" s="69" t="n">
        <f aca="false">I787+AA787*dt</f>
        <v>-96.4126490985579</v>
      </c>
      <c r="J788" s="1" t="n">
        <f aca="false">SQRT(G788^2+H788^2+I788^2)</f>
        <v>111.488611117538</v>
      </c>
      <c r="K788" s="1" t="n">
        <f aca="false">IF(D788&gt;=hwind,SQRT((G788-vxw)^2+(H788-vyw)^2+I788^2),J788)</f>
        <v>111.488611117538</v>
      </c>
      <c r="L788" s="1" t="n">
        <f aca="false">J788/1.467</f>
        <v>75.9976899233387</v>
      </c>
      <c r="M788" s="70" t="n">
        <f aca="false">cd0+cdspin*(spin/1000)*EXP(-A788/(tau*146.7/K788))</f>
        <v>0.354615724372912</v>
      </c>
      <c r="N788" s="71" t="n">
        <f aca="false">(romega/K788)*EXP(-A788/(tau*146.7/K788))</f>
        <v>0.209505877102116</v>
      </c>
      <c r="O788" s="71" t="n">
        <f aca="false">cl2_*N788/(cl0+cl1_*N788)</f>
        <v>0.218932236928516</v>
      </c>
      <c r="P788" s="71" t="n">
        <f aca="false">IF(D788&gt;=hwind,vxw,0)</f>
        <v>0</v>
      </c>
      <c r="Q788" s="71" t="n">
        <f aca="false">IF(D788&gt;=hwind,vyw,0)</f>
        <v>0</v>
      </c>
      <c r="R788" s="70" t="n">
        <f aca="false">-const*$M788*$K788*(G788-P788)</f>
        <v>-1.56724662143786</v>
      </c>
      <c r="S788" s="70" t="n">
        <f aca="false">-const*$M788*$K788*(H788-Q788)</f>
        <v>-11.7945090200173</v>
      </c>
      <c r="T788" s="70" t="n">
        <f aca="false">-const*$M788*$K788*I788</f>
        <v>20.4900727166486</v>
      </c>
      <c r="U788" s="72" t="n">
        <f aca="false">omega*EXP(-A788/tau)*30/PI()</f>
        <v>1842.66986280722</v>
      </c>
      <c r="V788" s="70" t="n">
        <f aca="false">const*($O788/omega)*K788*(wy*I788-wz*(H788-Q788))</f>
        <v>1.15832919435798</v>
      </c>
      <c r="W788" s="70" t="n">
        <f aca="false">const*($O788/omega)*K788*(wz*(G788-P788)-wx*I788)</f>
        <v>10.8110899484478</v>
      </c>
      <c r="X788" s="70" t="n">
        <f aca="false">const*($O788/omega)*K788*(wx*(H788-Q788)-wy*(G788-P788))</f>
        <v>6.31168503977419</v>
      </c>
      <c r="Y788" s="70" t="n">
        <f aca="false">R788+V788</f>
        <v>-0.40891742707988</v>
      </c>
      <c r="Z788" s="70" t="n">
        <f aca="false">S788+W788</f>
        <v>-0.983419071569474</v>
      </c>
      <c r="AA788" s="70" t="n">
        <f aca="false">T788+X788-32.174</f>
        <v>-5.37224224357725</v>
      </c>
      <c r="AB788" s="0" t="n">
        <f aca="false">IF(($D788-height)*($D789-height)&lt;0,1,0)</f>
        <v>0</v>
      </c>
    </row>
    <row r="789" customFormat="false" ht="12.75" hidden="false" customHeight="false" outlineLevel="0" collapsed="false">
      <c r="A789" s="0" t="n">
        <f aca="false">A788+dt</f>
        <v>7.56999999999988</v>
      </c>
      <c r="B789" s="70" t="n">
        <f aca="false">B788+G788*dt+0.5*Y788*dt*dt</f>
        <v>42.526815732053</v>
      </c>
      <c r="C789" s="70" t="n">
        <f aca="false">C788+H788*dt+0.5*Z788*dt*dt</f>
        <v>518.900876672396</v>
      </c>
      <c r="D789" s="70" t="n">
        <f aca="false">D788+I788*dt+0.5*AA788*dt*dt</f>
        <v>-372.737392271086</v>
      </c>
      <c r="E789" s="1" t="n">
        <f aca="false">SQRT(B789^2+C789^2)</f>
        <v>520.640614884864</v>
      </c>
      <c r="F789" s="1" t="n">
        <f aca="false">ATAN2(C789,B789)*180/PI()</f>
        <v>4.68523703726856</v>
      </c>
      <c r="G789" s="69" t="n">
        <f aca="false">G788+Y788*dt</f>
        <v>7.37033065591434</v>
      </c>
      <c r="H789" s="69" t="n">
        <f aca="false">H788+Z788*dt</f>
        <v>55.4872777601245</v>
      </c>
      <c r="I789" s="69" t="n">
        <f aca="false">I788+AA788*dt</f>
        <v>-96.4663715209937</v>
      </c>
      <c r="J789" s="1" t="n">
        <f aca="false">SQRT(G789^2+H789^2+I789^2)</f>
        <v>111.52990900038</v>
      </c>
      <c r="K789" s="1" t="n">
        <f aca="false">IF(D789&gt;=hwind,SQRT((G789-vxw)^2+(H789-vyw)^2+I789^2),J789)</f>
        <v>111.52990900038</v>
      </c>
      <c r="L789" s="1" t="n">
        <f aca="false">J789/1.467</f>
        <v>76.02584117272</v>
      </c>
      <c r="M789" s="70" t="n">
        <f aca="false">cd0+cdspin*(spin/1000)*EXP(-A789/(tau*146.7/K789))</f>
        <v>0.354615672005833</v>
      </c>
      <c r="N789" s="71" t="n">
        <f aca="false">(romega/K789)*EXP(-A789/(tau*146.7/K789))</f>
        <v>0.209428096370361</v>
      </c>
      <c r="O789" s="71" t="n">
        <f aca="false">cl2_*N789/(cl0+cl1_*N789)</f>
        <v>0.218888016484252</v>
      </c>
      <c r="P789" s="71" t="n">
        <f aca="false">IF(D789&gt;=hwind,vxw,0)</f>
        <v>0</v>
      </c>
      <c r="Q789" s="71" t="n">
        <f aca="false">IF(D789&gt;=hwind,vyw,0)</f>
        <v>0</v>
      </c>
      <c r="R789" s="70" t="n">
        <f aca="false">-const*$M789*$K789*(G789-P789)</f>
        <v>-1.56695756075634</v>
      </c>
      <c r="S789" s="70" t="n">
        <f aca="false">-const*$M789*$K789*(H789-Q789)</f>
        <v>-11.7967854457444</v>
      </c>
      <c r="T789" s="70" t="n">
        <f aca="false">-const*$M789*$K789*I789</f>
        <v>20.5090812434926</v>
      </c>
      <c r="U789" s="72" t="n">
        <f aca="false">omega*EXP(-A789/tau)*30/PI()</f>
        <v>1842.66802013828</v>
      </c>
      <c r="V789" s="70" t="n">
        <f aca="false">const*($O789/omega)*K789*(wy*I789-wz*(H789-Q789))</f>
        <v>1.15685575830879</v>
      </c>
      <c r="W789" s="70" t="n">
        <f aca="false">const*($O789/omega)*K789*(wz*(G789-P789)-wx*I789)</f>
        <v>10.8194007123041</v>
      </c>
      <c r="X789" s="70" t="n">
        <f aca="false">const*($O789/omega)*K789*(wx*(H789-Q789)-wy*(G789-P789))</f>
        <v>6.31168657410461</v>
      </c>
      <c r="Y789" s="70" t="n">
        <f aca="false">R789+V789</f>
        <v>-0.410101802447555</v>
      </c>
      <c r="Z789" s="70" t="n">
        <f aca="false">S789+W789</f>
        <v>-0.977384733440298</v>
      </c>
      <c r="AA789" s="70" t="n">
        <f aca="false">T789+X789-32.174</f>
        <v>-5.35323218240277</v>
      </c>
      <c r="AB789" s="0" t="n">
        <f aca="false">IF(($D789-height)*($D790-height)&lt;0,1,0)</f>
        <v>0</v>
      </c>
    </row>
    <row r="790" customFormat="false" ht="12.75" hidden="false" customHeight="false" outlineLevel="0" collapsed="false">
      <c r="A790" s="0" t="n">
        <f aca="false">A789+dt</f>
        <v>7.57999999999988</v>
      </c>
      <c r="B790" s="70" t="n">
        <f aca="false">B789+G789*dt+0.5*Y789*dt*dt</f>
        <v>42.6004985335221</v>
      </c>
      <c r="C790" s="70" t="n">
        <f aca="false">C789+H789*dt+0.5*Z789*dt*dt</f>
        <v>519.455700580761</v>
      </c>
      <c r="D790" s="70" t="n">
        <f aca="false">D789+I789*dt+0.5*AA789*dt*dt</f>
        <v>-373.702323647905</v>
      </c>
      <c r="E790" s="1" t="n">
        <f aca="false">SQRT(B790^2+C790^2)</f>
        <v>521.199604126052</v>
      </c>
      <c r="F790" s="1" t="n">
        <f aca="false">ATAN2(C790,B790)*180/PI()</f>
        <v>4.68832802405317</v>
      </c>
      <c r="G790" s="69" t="n">
        <f aca="false">G789+Y789*dt</f>
        <v>7.36622963788987</v>
      </c>
      <c r="H790" s="69" t="n">
        <f aca="false">H789+Z789*dt</f>
        <v>55.4775039127901</v>
      </c>
      <c r="I790" s="69" t="n">
        <f aca="false">I789+AA789*dt</f>
        <v>-96.5199038428177</v>
      </c>
      <c r="J790" s="1" t="n">
        <f aca="false">SQRT(G790^2+H790^2+I790^2)</f>
        <v>111.571083248746</v>
      </c>
      <c r="K790" s="1" t="n">
        <f aca="false">IF(D790&gt;=hwind,SQRT((G790-vxw)^2+(H790-vyw)^2+I790^2),J790)</f>
        <v>111.571083248746</v>
      </c>
      <c r="L790" s="1" t="n">
        <f aca="false">J790/1.467</f>
        <v>76.0539081450209</v>
      </c>
      <c r="M790" s="70" t="n">
        <f aca="false">cd0+cdspin*(spin/1000)*EXP(-A790/(tau*146.7/K790))</f>
        <v>0.354615619642883</v>
      </c>
      <c r="N790" s="71" t="n">
        <f aca="false">(romega/K790)*EXP(-A790/(tau*146.7/K790))</f>
        <v>0.209350605221422</v>
      </c>
      <c r="O790" s="71" t="n">
        <f aca="false">cl2_*N790/(cl0+cl1_*N790)</f>
        <v>0.218843945780201</v>
      </c>
      <c r="P790" s="71" t="n">
        <f aca="false">IF(D790&gt;=hwind,vxw,0)</f>
        <v>0</v>
      </c>
      <c r="Q790" s="71" t="n">
        <f aca="false">IF(D790&gt;=hwind,vyw,0)</f>
        <v>0</v>
      </c>
      <c r="R790" s="70" t="n">
        <f aca="false">-const*$M790*$K790*(G790-P790)</f>
        <v>-1.56666360133631</v>
      </c>
      <c r="S790" s="70" t="n">
        <f aca="false">-const*$M790*$K790*(H790-Q790)</f>
        <v>-11.7990600817135</v>
      </c>
      <c r="T790" s="70" t="n">
        <f aca="false">-const*$M790*$K790*I790</f>
        <v>20.528035044851</v>
      </c>
      <c r="U790" s="72" t="n">
        <f aca="false">omega*EXP(-A790/tau)*30/PI()</f>
        <v>1842.66617747118</v>
      </c>
      <c r="V790" s="70" t="n">
        <f aca="false">const*($O790/omega)*K790*(wy*I790-wz*(H790-Q790))</f>
        <v>1.15538845340778</v>
      </c>
      <c r="W790" s="70" t="n">
        <f aca="false">const*($O790/omega)*K790*(wz*(G790-P790)-wx*I790)</f>
        <v>10.8276859749776</v>
      </c>
      <c r="X790" s="70" t="n">
        <f aca="false">const*($O790/omega)*K790*(wx*(H790-Q790)-wy*(G790-P790))</f>
        <v>6.31169140723696</v>
      </c>
      <c r="Y790" s="70" t="n">
        <f aca="false">R790+V790</f>
        <v>-0.411275147928532</v>
      </c>
      <c r="Z790" s="70" t="n">
        <f aca="false">S790+W790</f>
        <v>-0.97137410673588</v>
      </c>
      <c r="AA790" s="70" t="n">
        <f aca="false">T790+X790-32.174</f>
        <v>-5.33427354791205</v>
      </c>
      <c r="AB790" s="0" t="n">
        <f aca="false">IF(($D790-height)*($D791-height)&lt;0,1,0)</f>
        <v>0</v>
      </c>
    </row>
    <row r="791" customFormat="false" ht="12.75" hidden="false" customHeight="false" outlineLevel="0" collapsed="false">
      <c r="A791" s="0" t="n">
        <f aca="false">A790+dt</f>
        <v>7.58999999999988</v>
      </c>
      <c r="B791" s="70" t="n">
        <f aca="false">B790+G790*dt+0.5*Y790*dt*dt</f>
        <v>42.6741402661436</v>
      </c>
      <c r="C791" s="70" t="n">
        <f aca="false">C790+H790*dt+0.5*Z790*dt*dt</f>
        <v>520.010427051183</v>
      </c>
      <c r="D791" s="70" t="n">
        <f aca="false">D790+I790*dt+0.5*AA790*dt*dt</f>
        <v>-374.667789400011</v>
      </c>
      <c r="E791" s="1" t="n">
        <f aca="false">SQRT(B791^2+C791^2)</f>
        <v>521.758494410401</v>
      </c>
      <c r="F791" s="1" t="n">
        <f aca="false">ATAN2(C791,B791)*180/PI()</f>
        <v>4.69140876809545</v>
      </c>
      <c r="G791" s="69" t="n">
        <f aca="false">G790+Y790*dt</f>
        <v>7.36211688641058</v>
      </c>
      <c r="H791" s="69" t="n">
        <f aca="false">H790+Z790*dt</f>
        <v>55.4677901717228</v>
      </c>
      <c r="I791" s="69" t="n">
        <f aca="false">I790+AA790*dt</f>
        <v>-96.5732465782969</v>
      </c>
      <c r="J791" s="1" t="n">
        <f aca="false">SQRT(G791^2+H791^2+I791^2)</f>
        <v>111.612134045793</v>
      </c>
      <c r="K791" s="1" t="n">
        <f aca="false">IF(D791&gt;=hwind,SQRT((G791-vxw)^2+(H791-vyw)^2+I791^2),J791)</f>
        <v>111.612134045793</v>
      </c>
      <c r="L791" s="1" t="n">
        <f aca="false">J791/1.467</f>
        <v>76.0818909650938</v>
      </c>
      <c r="M791" s="70" t="n">
        <f aca="false">cd0+cdspin*(spin/1000)*EXP(-A791/(tau*146.7/K791))</f>
        <v>0.354615567284148</v>
      </c>
      <c r="N791" s="71" t="n">
        <f aca="false">(romega/K791)*EXP(-A791/(tau*146.7/K791))</f>
        <v>0.209273402734207</v>
      </c>
      <c r="O791" s="71" t="n">
        <f aca="false">cl2_*N791/(cl0+cl1_*N791)</f>
        <v>0.218800024451452</v>
      </c>
      <c r="P791" s="71" t="n">
        <f aca="false">IF(D791&gt;=hwind,vxw,0)</f>
        <v>0</v>
      </c>
      <c r="Q791" s="71" t="n">
        <f aca="false">IF(D791&gt;=hwind,vyw,0)</f>
        <v>0</v>
      </c>
      <c r="R791" s="70" t="n">
        <f aca="false">-const*$M791*$K791*(G791-P791)</f>
        <v>-1.5663647693287</v>
      </c>
      <c r="S791" s="70" t="n">
        <f aca="false">-const*$M791*$K791*(H791-Q791)</f>
        <v>-11.8013329179651</v>
      </c>
      <c r="T791" s="70" t="n">
        <f aca="false">-const*$M791*$K791*I791</f>
        <v>20.5469341812759</v>
      </c>
      <c r="U791" s="72" t="n">
        <f aca="false">omega*EXP(-A791/tau)*30/PI()</f>
        <v>1842.66433480593</v>
      </c>
      <c r="V791" s="70" t="n">
        <f aca="false">const*($O791/omega)*K791*(wy*I791-wz*(H791-Q791))</f>
        <v>1.15392726373307</v>
      </c>
      <c r="W791" s="70" t="n">
        <f aca="false">const*($O791/omega)*K791*(wz*(G791-P791)-wx*I791)</f>
        <v>10.8359457833649</v>
      </c>
      <c r="X791" s="70" t="n">
        <f aca="false">const*($O791/omega)*K791*(wx*(H791-Q791)-wy*(G791-P791))</f>
        <v>6.31169952357021</v>
      </c>
      <c r="Y791" s="70" t="n">
        <f aca="false">R791+V791</f>
        <v>-0.412437505595638</v>
      </c>
      <c r="Z791" s="70" t="n">
        <f aca="false">S791+W791</f>
        <v>-0.965387134600192</v>
      </c>
      <c r="AA791" s="70" t="n">
        <f aca="false">T791+X791-32.174</f>
        <v>-5.31536629515389</v>
      </c>
      <c r="AB791" s="0" t="n">
        <f aca="false">IF(($D791-height)*($D792-height)&lt;0,1,0)</f>
        <v>0</v>
      </c>
    </row>
    <row r="792" customFormat="false" ht="12.75" hidden="false" customHeight="false" outlineLevel="0" collapsed="false">
      <c r="A792" s="0" t="n">
        <f aca="false">A791+dt</f>
        <v>7.59999999999988</v>
      </c>
      <c r="B792" s="70" t="n">
        <f aca="false">B791+G791*dt+0.5*Y791*dt*dt</f>
        <v>42.7477408131324</v>
      </c>
      <c r="C792" s="70" t="n">
        <f aca="false">C791+H791*dt+0.5*Z791*dt*dt</f>
        <v>520.565056683544</v>
      </c>
      <c r="D792" s="70" t="n">
        <f aca="false">D791+I791*dt+0.5*AA791*dt*dt</f>
        <v>-375.633787634109</v>
      </c>
      <c r="E792" s="1" t="n">
        <f aca="false">SQRT(B792^2+C792^2)</f>
        <v>522.317286316055</v>
      </c>
      <c r="F792" s="1" t="n">
        <f aca="false">ATAN2(C792,B792)*180/PI()</f>
        <v>4.69447928588184</v>
      </c>
      <c r="G792" s="69" t="n">
        <f aca="false">G791+Y791*dt</f>
        <v>7.35799251135462</v>
      </c>
      <c r="H792" s="69" t="n">
        <f aca="false">H791+Z791*dt</f>
        <v>55.4581363003768</v>
      </c>
      <c r="I792" s="69" t="n">
        <f aca="false">I791+AA791*dt</f>
        <v>-96.6264002412484</v>
      </c>
      <c r="J792" s="1" t="n">
        <f aca="false">SQRT(G792^2+H792^2+I792^2)</f>
        <v>111.653061575983</v>
      </c>
      <c r="K792" s="1" t="n">
        <f aca="false">IF(D792&gt;=hwind,SQRT((G792-vxw)^2+(H792-vyw)^2+I792^2),J792)</f>
        <v>111.653061575983</v>
      </c>
      <c r="L792" s="1" t="n">
        <f aca="false">J792/1.467</f>
        <v>76.1097897586796</v>
      </c>
      <c r="M792" s="70" t="n">
        <f aca="false">cd0+cdspin*(spin/1000)*EXP(-A792/(tau*146.7/K792))</f>
        <v>0.354615514929713</v>
      </c>
      <c r="N792" s="71" t="n">
        <f aca="false">(romega/K792)*EXP(-A792/(tau*146.7/K792))</f>
        <v>0.209196487988955</v>
      </c>
      <c r="O792" s="71" t="n">
        <f aca="false">cl2_*N792/(cl0+cl1_*N792)</f>
        <v>0.218756252132687</v>
      </c>
      <c r="P792" s="71" t="n">
        <f aca="false">IF(D792&gt;=hwind,vxw,0)</f>
        <v>0</v>
      </c>
      <c r="Q792" s="71" t="n">
        <f aca="false">IF(D792&gt;=hwind,vyw,0)</f>
        <v>0</v>
      </c>
      <c r="R792" s="70" t="n">
        <f aca="false">-const*$M792*$K792*(G792-P792)</f>
        <v>-1.56606109085861</v>
      </c>
      <c r="S792" s="70" t="n">
        <f aca="false">-const*$M792*$K792*(H792-Q792)</f>
        <v>-11.8036039446259</v>
      </c>
      <c r="T792" s="70" t="n">
        <f aca="false">-const*$M792*$K792*I792</f>
        <v>20.5657787139676</v>
      </c>
      <c r="U792" s="72" t="n">
        <f aca="false">omega*EXP(-A792/tau)*30/PI()</f>
        <v>1842.66249214251</v>
      </c>
      <c r="V792" s="70" t="n">
        <f aca="false">const*($O792/omega)*K792*(wy*I792-wz*(H792-Q792))</f>
        <v>1.15247217335554</v>
      </c>
      <c r="W792" s="70" t="n">
        <f aca="false">const*($O792/omega)*K792*(wz*(G792-P792)-wx*I792)</f>
        <v>10.8441801844964</v>
      </c>
      <c r="X792" s="70" t="n">
        <f aca="false">const*($O792/omega)*K792*(wx*(H792-Q792)-wy*(G792-P792))</f>
        <v>6.31171090753717</v>
      </c>
      <c r="Y792" s="70" t="n">
        <f aca="false">R792+V792</f>
        <v>-0.41358891750307</v>
      </c>
      <c r="Z792" s="70" t="n">
        <f aca="false">S792+W792</f>
        <v>-0.959423760129543</v>
      </c>
      <c r="AA792" s="70" t="n">
        <f aca="false">T792+X792-32.174</f>
        <v>-5.29651037849524</v>
      </c>
      <c r="AB792" s="0" t="n">
        <f aca="false">IF(($D792-height)*($D793-height)&lt;0,1,0)</f>
        <v>0</v>
      </c>
    </row>
    <row r="793" customFormat="false" ht="12.75" hidden="false" customHeight="false" outlineLevel="0" collapsed="false">
      <c r="A793" s="0" t="n">
        <f aca="false">A792+dt</f>
        <v>7.60999999999988</v>
      </c>
      <c r="B793" s="70" t="n">
        <f aca="false">B792+G792*dt+0.5*Y792*dt*dt</f>
        <v>42.8213000588001</v>
      </c>
      <c r="C793" s="70" t="n">
        <f aca="false">C792+H792*dt+0.5*Z792*dt*dt</f>
        <v>521.11959007536</v>
      </c>
      <c r="D793" s="70" t="n">
        <f aca="false">D792+I792*dt+0.5*AA792*dt*dt</f>
        <v>-376.60031646204</v>
      </c>
      <c r="E793" s="1" t="n">
        <f aca="false">SQRT(B793^2+C793^2)</f>
        <v>522.87598041891</v>
      </c>
      <c r="F793" s="1" t="n">
        <f aca="false">ATAN2(C793,B793)*180/PI()</f>
        <v>4.69753959394401</v>
      </c>
      <c r="G793" s="69" t="n">
        <f aca="false">G792+Y792*dt</f>
        <v>7.35385662217959</v>
      </c>
      <c r="H793" s="69" t="n">
        <f aca="false">H792+Z792*dt</f>
        <v>55.4485420627755</v>
      </c>
      <c r="I793" s="69" t="n">
        <f aca="false">I792+AA792*dt</f>
        <v>-96.6793653450334</v>
      </c>
      <c r="J793" s="1" t="n">
        <f aca="false">SQRT(G793^2+H793^2+I793^2)</f>
        <v>111.693866025066</v>
      </c>
      <c r="K793" s="1" t="n">
        <f aca="false">IF(D793&gt;=hwind,SQRT((G793-vxw)^2+(H793-vyw)^2+I793^2),J793)</f>
        <v>111.693866025066</v>
      </c>
      <c r="L793" s="1" t="n">
        <f aca="false">J793/1.467</f>
        <v>76.1376046523967</v>
      </c>
      <c r="M793" s="70" t="n">
        <f aca="false">cd0+cdspin*(spin/1000)*EXP(-A793/(tau*146.7/K793))</f>
        <v>0.354615462579661</v>
      </c>
      <c r="N793" s="71" t="n">
        <f aca="false">(romega/K793)*EXP(-A793/(tau*146.7/K793))</f>
        <v>0.209119860067263</v>
      </c>
      <c r="O793" s="71" t="n">
        <f aca="false">cl2_*N793/(cl0+cl1_*N793)</f>
        <v>0.218712628458205</v>
      </c>
      <c r="P793" s="71" t="n">
        <f aca="false">IF(D793&gt;=hwind,vxw,0)</f>
        <v>0</v>
      </c>
      <c r="Q793" s="71" t="n">
        <f aca="false">IF(D793&gt;=hwind,vyw,0)</f>
        <v>0</v>
      </c>
      <c r="R793" s="70" t="n">
        <f aca="false">-const*$M793*$K793*(G793-P793)</f>
        <v>-1.56575259202451</v>
      </c>
      <c r="S793" s="70" t="n">
        <f aca="false">-const*$M793*$K793*(H793-Q793)</f>
        <v>-11.805873151908</v>
      </c>
      <c r="T793" s="70" t="n">
        <f aca="false">-const*$M793*$K793*I793</f>
        <v>20.5845687047683</v>
      </c>
      <c r="U793" s="72" t="n">
        <f aca="false">omega*EXP(-A793/tau)*30/PI()</f>
        <v>1842.66064948094</v>
      </c>
      <c r="V793" s="70" t="n">
        <f aca="false">const*($O793/omega)*K793*(wy*I793-wz*(H793-Q793))</f>
        <v>1.15102316633919</v>
      </c>
      <c r="W793" s="70" t="n">
        <f aca="false">const*($O793/omega)*K793*(wz*(G793-P793)-wx*I793)</f>
        <v>10.8523892255342</v>
      </c>
      <c r="X793" s="70" t="n">
        <f aca="false">const*($O793/omega)*K793*(wx*(H793-Q793)-wy*(G793-P793))</f>
        <v>6.31172554360442</v>
      </c>
      <c r="Y793" s="70" t="n">
        <f aca="false">R793+V793</f>
        <v>-0.41472942568532</v>
      </c>
      <c r="Z793" s="70" t="n">
        <f aca="false">S793+W793</f>
        <v>-0.95348392637378</v>
      </c>
      <c r="AA793" s="70" t="n">
        <f aca="false">T793+X793-32.174</f>
        <v>-5.27770575162732</v>
      </c>
      <c r="AB793" s="0" t="n">
        <f aca="false">IF(($D793-height)*($D794-height)&lt;0,1,0)</f>
        <v>0</v>
      </c>
    </row>
    <row r="794" customFormat="false" ht="12.75" hidden="false" customHeight="false" outlineLevel="0" collapsed="false">
      <c r="A794" s="0" t="n">
        <f aca="false">A793+dt</f>
        <v>7.61999999999988</v>
      </c>
      <c r="B794" s="70" t="n">
        <f aca="false">B793+G793*dt+0.5*Y793*dt*dt</f>
        <v>42.8948178885506</v>
      </c>
      <c r="C794" s="70" t="n">
        <f aca="false">C793+H793*dt+0.5*Z793*dt*dt</f>
        <v>521.674027821791</v>
      </c>
      <c r="D794" s="70" t="n">
        <f aca="false">D793+I793*dt+0.5*AA793*dt*dt</f>
        <v>-377.567374000778</v>
      </c>
      <c r="E794" s="1" t="n">
        <f aca="false">SQRT(B794^2+C794^2)</f>
        <v>523.434577292619</v>
      </c>
      <c r="F794" s="1" t="n">
        <f aca="false">ATAN2(C794,B794)*180/PI()</f>
        <v>4.70058970885827</v>
      </c>
      <c r="G794" s="69" t="n">
        <f aca="false">G793+Y793*dt</f>
        <v>7.34970932792274</v>
      </c>
      <c r="H794" s="69" t="n">
        <f aca="false">H793+Z793*dt</f>
        <v>55.4390072235117</v>
      </c>
      <c r="I794" s="69" t="n">
        <f aca="false">I793+AA793*dt</f>
        <v>-96.7321424025496</v>
      </c>
      <c r="J794" s="1" t="n">
        <f aca="false">SQRT(G794^2+H794^2+I794^2)</f>
        <v>111.73454758006</v>
      </c>
      <c r="K794" s="1" t="n">
        <f aca="false">IF(D794&gt;=hwind,SQRT((G794-vxw)^2+(H794-vyw)^2+I794^2),J794)</f>
        <v>111.73454758006</v>
      </c>
      <c r="L794" s="1" t="n">
        <f aca="false">J794/1.467</f>
        <v>76.1653357737287</v>
      </c>
      <c r="M794" s="70" t="n">
        <f aca="false">cd0+cdspin*(spin/1000)*EXP(-A794/(tau*146.7/K794))</f>
        <v>0.354615410234075</v>
      </c>
      <c r="N794" s="71" t="n">
        <f aca="false">(romega/K794)*EXP(-A794/(tau*146.7/K794))</f>
        <v>0.209043518052098</v>
      </c>
      <c r="O794" s="71" t="n">
        <f aca="false">cl2_*N794/(cl0+cl1_*N794)</f>
        <v>0.218669153061933</v>
      </c>
      <c r="P794" s="71" t="n">
        <f aca="false">IF(D794&gt;=hwind,vxw,0)</f>
        <v>0</v>
      </c>
      <c r="Q794" s="71" t="n">
        <f aca="false">IF(D794&gt;=hwind,vyw,0)</f>
        <v>0</v>
      </c>
      <c r="R794" s="70" t="n">
        <f aca="false">-const*$M794*$K794*(G794-P794)</f>
        <v>-1.56543929889762</v>
      </c>
      <c r="S794" s="70" t="n">
        <f aca="false">-const*$M794*$K794*(H794-Q794)</f>
        <v>-11.8081405301076</v>
      </c>
      <c r="T794" s="70" t="n">
        <f aca="false">-const*$M794*$K794*I794</f>
        <v>20.603304216156</v>
      </c>
      <c r="U794" s="72" t="n">
        <f aca="false">omega*EXP(-A794/tau)*30/PI()</f>
        <v>1842.65880682122</v>
      </c>
      <c r="V794" s="70" t="n">
        <f aca="false">const*($O794/omega)*K794*(wy*I794-wz*(H794-Q794))</f>
        <v>1.14958022674151</v>
      </c>
      <c r="W794" s="70" t="n">
        <f aca="false">const*($O794/omega)*K794*(wz*(G794-P794)-wx*I794)</f>
        <v>10.8605729537701</v>
      </c>
      <c r="X794" s="70" t="n">
        <f aca="false">const*($O794/omega)*K794*(wx*(H794-Q794)-wy*(G794-P794))</f>
        <v>6.31174341627236</v>
      </c>
      <c r="Y794" s="70" t="n">
        <f aca="false">R794+V794</f>
        <v>-0.415859072156102</v>
      </c>
      <c r="Z794" s="70" t="n">
        <f aca="false">S794+W794</f>
        <v>-0.947567576337482</v>
      </c>
      <c r="AA794" s="70" t="n">
        <f aca="false">T794+X794-32.174</f>
        <v>-5.25895236757165</v>
      </c>
      <c r="AB794" s="0" t="n">
        <f aca="false">IF(($D794-height)*($D795-height)&lt;0,1,0)</f>
        <v>0</v>
      </c>
    </row>
    <row r="795" customFormat="false" ht="12.75" hidden="false" customHeight="false" outlineLevel="0" collapsed="false">
      <c r="A795" s="0" t="n">
        <f aca="false">A794+dt</f>
        <v>7.62999999999988</v>
      </c>
      <c r="B795" s="70" t="n">
        <f aca="false">B794+G794*dt+0.5*Y794*dt*dt</f>
        <v>42.9682941888762</v>
      </c>
      <c r="C795" s="70" t="n">
        <f aca="false">C794+H794*dt+0.5*Z794*dt*dt</f>
        <v>522.228370515647</v>
      </c>
      <c r="D795" s="70" t="n">
        <f aca="false">D794+I794*dt+0.5*AA794*dt*dt</f>
        <v>-378.534958372422</v>
      </c>
      <c r="E795" s="1" t="n">
        <f aca="false">SQRT(B795^2+C795^2)</f>
        <v>523.993077508596</v>
      </c>
      <c r="F795" s="1" t="n">
        <f aca="false">ATAN2(C795,B795)*180/PI()</f>
        <v>4.70362964724506</v>
      </c>
      <c r="G795" s="69" t="n">
        <f aca="false">G794+Y794*dt</f>
        <v>7.34555073720118</v>
      </c>
      <c r="H795" s="69" t="n">
        <f aca="false">H794+Z794*dt</f>
        <v>55.4295315477484</v>
      </c>
      <c r="I795" s="69" t="n">
        <f aca="false">I794+AA794*dt</f>
        <v>-96.7847319262253</v>
      </c>
      <c r="J795" s="1" t="n">
        <f aca="false">SQRT(G795^2+H795^2+I795^2)</f>
        <v>111.775106429236</v>
      </c>
      <c r="K795" s="1" t="n">
        <f aca="false">IF(D795&gt;=hwind,SQRT((G795-vxw)^2+(H795-vyw)^2+I795^2),J795)</f>
        <v>111.775106429236</v>
      </c>
      <c r="L795" s="1" t="n">
        <f aca="false">J795/1.467</f>
        <v>76.1929832510126</v>
      </c>
      <c r="M795" s="70" t="n">
        <f aca="false">cd0+cdspin*(spin/1000)*EXP(-A795/(tau*146.7/K795))</f>
        <v>0.354615357893039</v>
      </c>
      <c r="N795" s="71" t="n">
        <f aca="false">(romega/K795)*EXP(-A795/(tau*146.7/K795))</f>
        <v>0.208967461027817</v>
      </c>
      <c r="O795" s="71" t="n">
        <f aca="false">cl2_*N795/(cl0+cl1_*N795)</f>
        <v>0.218625825577444</v>
      </c>
      <c r="P795" s="71" t="n">
        <f aca="false">IF(D795&gt;=hwind,vxw,0)</f>
        <v>0</v>
      </c>
      <c r="Q795" s="71" t="n">
        <f aca="false">IF(D795&gt;=hwind,vyw,0)</f>
        <v>0</v>
      </c>
      <c r="R795" s="70" t="n">
        <f aca="false">-const*$M795*$K795*(G795-P795)</f>
        <v>-1.56512123752111</v>
      </c>
      <c r="S795" s="70" t="n">
        <f aca="false">-const*$M795*$K795*(H795-Q795)</f>
        <v>-11.8104060696043</v>
      </c>
      <c r="T795" s="70" t="n">
        <f aca="false">-const*$M795*$K795*I795</f>
        <v>20.6219853112389</v>
      </c>
      <c r="U795" s="72" t="n">
        <f aca="false">omega*EXP(-A795/tau)*30/PI()</f>
        <v>1842.65696416333</v>
      </c>
      <c r="V795" s="70" t="n">
        <f aca="false">const*($O795/omega)*K795*(wy*I795-wz*(H795-Q795))</f>
        <v>1.1481433386138</v>
      </c>
      <c r="W795" s="70" t="n">
        <f aca="false">const*($O795/omega)*K795*(wz*(G795-P795)-wx*I795)</f>
        <v>10.8687314166231</v>
      </c>
      <c r="X795" s="70" t="n">
        <f aca="false">const*($O795/omega)*K795*(wx*(H795-Q795)-wy*(G795-P795))</f>
        <v>6.31176451007509</v>
      </c>
      <c r="Y795" s="70" t="n">
        <f aca="false">R795+V795</f>
        <v>-0.416977898907306</v>
      </c>
      <c r="Z795" s="70" t="n">
        <f aca="false">S795+W795</f>
        <v>-0.941674652981218</v>
      </c>
      <c r="AA795" s="70" t="n">
        <f aca="false">T795+X795-32.174</f>
        <v>-5.24025017868603</v>
      </c>
      <c r="AB795" s="0" t="n">
        <f aca="false">IF(($D795-height)*($D796-height)&lt;0,1,0)</f>
        <v>0</v>
      </c>
    </row>
    <row r="796" customFormat="false" ht="12.75" hidden="false" customHeight="false" outlineLevel="0" collapsed="false">
      <c r="A796" s="0" t="n">
        <f aca="false">A795+dt</f>
        <v>7.63999999999988</v>
      </c>
      <c r="B796" s="70" t="n">
        <f aca="false">B795+G795*dt+0.5*Y795*dt*dt</f>
        <v>43.0417288473533</v>
      </c>
      <c r="C796" s="70" t="n">
        <f aca="false">C795+H795*dt+0.5*Z795*dt*dt</f>
        <v>522.782618747392</v>
      </c>
      <c r="D796" s="70" t="n">
        <f aca="false">D795+I795*dt+0.5*AA795*dt*dt</f>
        <v>-379.503067704193</v>
      </c>
      <c r="E796" s="1" t="n">
        <f aca="false">SQRT(B796^2+C796^2)</f>
        <v>524.551481636026</v>
      </c>
      <c r="F796" s="1" t="n">
        <f aca="false">ATAN2(C796,B796)*180/PI()</f>
        <v>4.7066594257684</v>
      </c>
      <c r="G796" s="69" t="n">
        <f aca="false">G795+Y795*dt</f>
        <v>7.34138095821211</v>
      </c>
      <c r="H796" s="69" t="n">
        <f aca="false">H795+Z795*dt</f>
        <v>55.4201148012185</v>
      </c>
      <c r="I796" s="69" t="n">
        <f aca="false">I795+AA795*dt</f>
        <v>-96.8371344280122</v>
      </c>
      <c r="J796" s="1" t="n">
        <f aca="false">SQRT(G796^2+H796^2+I796^2)</f>
        <v>111.815542762099</v>
      </c>
      <c r="K796" s="1" t="n">
        <f aca="false">IF(D796&gt;=hwind,SQRT((G796-vxw)^2+(H796-vyw)^2+I796^2),J796)</f>
        <v>111.815542762099</v>
      </c>
      <c r="L796" s="1" t="n">
        <f aca="false">J796/1.467</f>
        <v>76.220547213428</v>
      </c>
      <c r="M796" s="70" t="n">
        <f aca="false">cd0+cdspin*(spin/1000)*EXP(-A796/(tau*146.7/K796))</f>
        <v>0.354615305556633</v>
      </c>
      <c r="N796" s="71" t="n">
        <f aca="false">(romega/K796)*EXP(-A796/(tau*146.7/K796))</f>
        <v>0.208891688080189</v>
      </c>
      <c r="O796" s="71" t="n">
        <f aca="false">cl2_*N796/(cl0+cl1_*N796)</f>
        <v>0.218582645637974</v>
      </c>
      <c r="P796" s="71" t="n">
        <f aca="false">IF(D796&gt;=hwind,vxw,0)</f>
        <v>0</v>
      </c>
      <c r="Q796" s="71" t="n">
        <f aca="false">IF(D796&gt;=hwind,vyw,0)</f>
        <v>0</v>
      </c>
      <c r="R796" s="70" t="n">
        <f aca="false">-const*$M796*$K796*(G796-P796)</f>
        <v>-1.56479843390949</v>
      </c>
      <c r="S796" s="70" t="n">
        <f aca="false">-const*$M796*$K796*(H796-Q796)</f>
        <v>-11.8126697608607</v>
      </c>
      <c r="T796" s="70" t="n">
        <f aca="false">-const*$M796*$K796*I796</f>
        <v>20.6406120537489</v>
      </c>
      <c r="U796" s="72" t="n">
        <f aca="false">omega*EXP(-A796/tau)*30/PI()</f>
        <v>1842.65512150729</v>
      </c>
      <c r="V796" s="70" t="n">
        <f aca="false">const*($O796/omega)*K796*(wy*I796-wz*(H796-Q796))</f>
        <v>1.14671248600155</v>
      </c>
      <c r="W796" s="70" t="n">
        <f aca="false">const*($O796/omega)*K796*(wz*(G796-P796)-wx*I796)</f>
        <v>10.8768646616379</v>
      </c>
      <c r="X796" s="70" t="n">
        <f aca="false">const*($O796/omega)*K796*(wx*(H796-Q796)-wy*(G796-P796))</f>
        <v>6.31178880958048</v>
      </c>
      <c r="Y796" s="70" t="n">
        <f aca="false">R796+V796</f>
        <v>-0.418085947907932</v>
      </c>
      <c r="Z796" s="70" t="n">
        <f aca="false">S796+W796</f>
        <v>-0.935805099222744</v>
      </c>
      <c r="AA796" s="70" t="n">
        <f aca="false">T796+X796-32.174</f>
        <v>-5.22159913667058</v>
      </c>
      <c r="AB796" s="0" t="n">
        <f aca="false">IF(($D796-height)*($D797-height)&lt;0,1,0)</f>
        <v>0</v>
      </c>
    </row>
    <row r="797" customFormat="false" ht="12.75" hidden="false" customHeight="false" outlineLevel="0" collapsed="false">
      <c r="A797" s="0" t="n">
        <f aca="false">A796+dt</f>
        <v>7.64999999999988</v>
      </c>
      <c r="B797" s="70" t="n">
        <f aca="false">B796+G796*dt+0.5*Y796*dt*dt</f>
        <v>43.115121752638</v>
      </c>
      <c r="C797" s="70" t="n">
        <f aca="false">C796+H796*dt+0.5*Z796*dt*dt</f>
        <v>523.336773105149</v>
      </c>
      <c r="D797" s="70" t="n">
        <f aca="false">D796+I796*dt+0.5*AA796*dt*dt</f>
        <v>-380.47170012843</v>
      </c>
      <c r="E797" s="1" t="n">
        <f aca="false">SQRT(B797^2+C797^2)</f>
        <v>525.109790241865</v>
      </c>
      <c r="F797" s="1" t="n">
        <f aca="false">ATAN2(C797,B797)*180/PI()</f>
        <v>4.70967906113537</v>
      </c>
      <c r="G797" s="69" t="n">
        <f aca="false">G796+Y796*dt</f>
        <v>7.33720009873303</v>
      </c>
      <c r="H797" s="69" t="n">
        <f aca="false">H796+Z796*dt</f>
        <v>55.4107567502263</v>
      </c>
      <c r="I797" s="69" t="n">
        <f aca="false">I796+AA796*dt</f>
        <v>-96.8893504193789</v>
      </c>
      <c r="J797" s="1" t="n">
        <f aca="false">SQRT(G797^2+H797^2+I797^2)</f>
        <v>111.855856769374</v>
      </c>
      <c r="K797" s="1" t="n">
        <f aca="false">IF(D797&gt;=hwind,SQRT((G797-vxw)^2+(H797-vyw)^2+I797^2),J797)</f>
        <v>111.855856769374</v>
      </c>
      <c r="L797" s="1" t="n">
        <f aca="false">J797/1.467</f>
        <v>76.2480277909846</v>
      </c>
      <c r="M797" s="70" t="n">
        <f aca="false">cd0+cdspin*(spin/1000)*EXP(-A797/(tau*146.7/K797))</f>
        <v>0.354615253224939</v>
      </c>
      <c r="N797" s="71" t="n">
        <f aca="false">(romega/K797)*EXP(-A797/(tau*146.7/K797))</f>
        <v>0.208816198296411</v>
      </c>
      <c r="O797" s="71" t="n">
        <f aca="false">cl2_*N797/(cl0+cl1_*N797)</f>
        <v>0.218539612876437</v>
      </c>
      <c r="P797" s="71" t="n">
        <f aca="false">IF(D797&gt;=hwind,vxw,0)</f>
        <v>0</v>
      </c>
      <c r="Q797" s="71" t="n">
        <f aca="false">IF(D797&gt;=hwind,vyw,0)</f>
        <v>0</v>
      </c>
      <c r="R797" s="70" t="n">
        <f aca="false">-const*$M797*$K797*(G797-P797)</f>
        <v>-1.56447091404784</v>
      </c>
      <c r="S797" s="70" t="n">
        <f aca="false">-const*$M797*$K797*(H797-Q797)</f>
        <v>-11.8149315944209</v>
      </c>
      <c r="T797" s="70" t="n">
        <f aca="false">-const*$M797*$K797*I797</f>
        <v>20.6591845080363</v>
      </c>
      <c r="U797" s="72" t="n">
        <f aca="false">omega*EXP(-A797/tau)*30/PI()</f>
        <v>1842.65327885309</v>
      </c>
      <c r="V797" s="70" t="n">
        <f aca="false">const*($O797/omega)*K797*(wy*I797-wz*(H797-Q797))</f>
        <v>1.14528765294478</v>
      </c>
      <c r="W797" s="70" t="n">
        <f aca="false">const*($O797/omega)*K797*(wz*(G797-P797)-wx*I797)</f>
        <v>10.8849727364827</v>
      </c>
      <c r="X797" s="70" t="n">
        <f aca="false">const*($O797/omega)*K797*(wx*(H797-Q797)-wy*(G797-P797))</f>
        <v>6.31181629939008</v>
      </c>
      <c r="Y797" s="70" t="n">
        <f aca="false">R797+V797</f>
        <v>-0.419183261103059</v>
      </c>
      <c r="Z797" s="70" t="n">
        <f aca="false">S797+W797</f>
        <v>-0.929958857938217</v>
      </c>
      <c r="AA797" s="70" t="n">
        <f aca="false">T797+X797-32.174</f>
        <v>-5.20299919257366</v>
      </c>
      <c r="AB797" s="0" t="n">
        <f aca="false">IF(($D797-height)*($D798-height)&lt;0,1,0)</f>
        <v>0</v>
      </c>
    </row>
    <row r="798" customFormat="false" ht="12.75" hidden="false" customHeight="false" outlineLevel="0" collapsed="false">
      <c r="A798" s="0" t="n">
        <f aca="false">A797+dt</f>
        <v>7.65999999999988</v>
      </c>
      <c r="B798" s="70" t="n">
        <f aca="false">B797+G797*dt+0.5*Y797*dt*dt</f>
        <v>43.1884727944623</v>
      </c>
      <c r="C798" s="70" t="n">
        <f aca="false">C797+H797*dt+0.5*Z797*dt*dt</f>
        <v>523.890834174709</v>
      </c>
      <c r="D798" s="70" t="n">
        <f aca="false">D797+I797*dt+0.5*AA797*dt*dt</f>
        <v>-381.440853782583</v>
      </c>
      <c r="E798" s="1" t="n">
        <f aca="false">SQRT(B798^2+C798^2)</f>
        <v>525.66800389085</v>
      </c>
      <c r="F798" s="1" t="n">
        <f aca="false">ATAN2(C798,B798)*180/PI()</f>
        <v>4.71268857009559</v>
      </c>
      <c r="G798" s="69" t="n">
        <f aca="false">G797+Y797*dt</f>
        <v>7.333008266122</v>
      </c>
      <c r="H798" s="69" t="n">
        <f aca="false">H797+Z797*dt</f>
        <v>55.4014571616469</v>
      </c>
      <c r="I798" s="69" t="n">
        <f aca="false">I797+AA797*dt</f>
        <v>-96.9413804113046</v>
      </c>
      <c r="J798" s="1" t="n">
        <f aca="false">SQRT(G798^2+H798^2+I798^2)</f>
        <v>111.896048642989</v>
      </c>
      <c r="K798" s="1" t="n">
        <f aca="false">IF(D798&gt;=hwind,SQRT((G798-vxw)^2+(H798-vyw)^2+I798^2),J798)</f>
        <v>111.896048642989</v>
      </c>
      <c r="L798" s="1" t="n">
        <f aca="false">J798/1.467</f>
        <v>76.2754251145117</v>
      </c>
      <c r="M798" s="70" t="n">
        <f aca="false">cd0+cdspin*(spin/1000)*EXP(-A798/(tau*146.7/K798))</f>
        <v>0.354615200898038</v>
      </c>
      <c r="N798" s="71" t="n">
        <f aca="false">(romega/K798)*EXP(-A798/(tau*146.7/K798))</f>
        <v>0.208740990765124</v>
      </c>
      <c r="O798" s="71" t="n">
        <f aca="false">cl2_*N798/(cl0+cl1_*N798)</f>
        <v>0.218496726925443</v>
      </c>
      <c r="P798" s="71" t="n">
        <f aca="false">IF(D798&gt;=hwind,vxw,0)</f>
        <v>0</v>
      </c>
      <c r="Q798" s="71" t="n">
        <f aca="false">IF(D798&gt;=hwind,vyw,0)</f>
        <v>0</v>
      </c>
      <c r="R798" s="70" t="n">
        <f aca="false">-const*$M798*$K798*(G798-P798)</f>
        <v>-1.5641387038912</v>
      </c>
      <c r="S798" s="70" t="n">
        <f aca="false">-const*$M798*$K798*(H798-Q798)</f>
        <v>-11.8171915609103</v>
      </c>
      <c r="T798" s="70" t="n">
        <f aca="false">-const*$M798*$K798*I798</f>
        <v>20.677702739063</v>
      </c>
      <c r="U798" s="72" t="n">
        <f aca="false">omega*EXP(-A798/tau)*30/PI()</f>
        <v>1842.65143620073</v>
      </c>
      <c r="V798" s="70" t="n">
        <f aca="false">const*($O798/omega)*K798*(wy*I798-wz*(H798-Q798))</f>
        <v>1.1438688234784</v>
      </c>
      <c r="W798" s="70" t="n">
        <f aca="false">const*($O798/omega)*K798*(wz*(G798-P798)-wx*I798)</f>
        <v>10.8930556889469</v>
      </c>
      <c r="X798" s="70" t="n">
        <f aca="false">const*($O798/omega)*K798*(wx*(H798-Q798)-wy*(G798-P798))</f>
        <v>6.31184696413917</v>
      </c>
      <c r="Y798" s="70" t="n">
        <f aca="false">R798+V798</f>
        <v>-0.420269880412801</v>
      </c>
      <c r="Z798" s="70" t="n">
        <f aca="false">S798+W798</f>
        <v>-0.924135871963399</v>
      </c>
      <c r="AA798" s="70" t="n">
        <f aca="false">T798+X798-32.174</f>
        <v>-5.18445029679786</v>
      </c>
      <c r="AB798" s="0" t="n">
        <f aca="false">IF(($D798-height)*($D799-height)&lt;0,1,0)</f>
        <v>0</v>
      </c>
    </row>
    <row r="799" customFormat="false" ht="12.75" hidden="false" customHeight="false" outlineLevel="0" collapsed="false">
      <c r="A799" s="0" t="n">
        <f aca="false">A798+dt</f>
        <v>7.66999999999988</v>
      </c>
      <c r="B799" s="70" t="n">
        <f aca="false">B798+G798*dt+0.5*Y798*dt*dt</f>
        <v>43.2617818636295</v>
      </c>
      <c r="C799" s="70" t="n">
        <f aca="false">C798+H798*dt+0.5*Z798*dt*dt</f>
        <v>524.444802539532</v>
      </c>
      <c r="D799" s="70" t="n">
        <f aca="false">D798+I798*dt+0.5*AA798*dt*dt</f>
        <v>-382.410526809211</v>
      </c>
      <c r="E799" s="1" t="n">
        <f aca="false">SQRT(B799^2+C799^2)</f>
        <v>526.226123145502</v>
      </c>
      <c r="F799" s="1" t="n">
        <f aca="false">ATAN2(C799,B799)*180/PI()</f>
        <v>4.71568796944064</v>
      </c>
      <c r="G799" s="69" t="n">
        <f aca="false">G798+Y798*dt</f>
        <v>7.32880556731787</v>
      </c>
      <c r="H799" s="69" t="n">
        <f aca="false">H798+Z798*dt</f>
        <v>55.3922158029273</v>
      </c>
      <c r="I799" s="69" t="n">
        <f aca="false">I798+AA798*dt</f>
        <v>-96.9932249142726</v>
      </c>
      <c r="J799" s="1" t="n">
        <f aca="false">SQRT(G799^2+H799^2+I799^2)</f>
        <v>111.936118576053</v>
      </c>
      <c r="K799" s="1" t="n">
        <f aca="false">IF(D799&gt;=hwind,SQRT((G799-vxw)^2+(H799-vyw)^2+I799^2),J799)</f>
        <v>111.936118576053</v>
      </c>
      <c r="L799" s="1" t="n">
        <f aca="false">J799/1.467</f>
        <v>76.3027393156465</v>
      </c>
      <c r="M799" s="70" t="n">
        <f aca="false">cd0+cdspin*(spin/1000)*EXP(-A799/(tau*146.7/K799))</f>
        <v>0.354615148576009</v>
      </c>
      <c r="N799" s="71" t="n">
        <f aca="false">(romega/K799)*EXP(-A799/(tau*146.7/K799))</f>
        <v>0.208666064576436</v>
      </c>
      <c r="O799" s="71" t="n">
        <f aca="false">cl2_*N799/(cl0+cl1_*N799)</f>
        <v>0.218453987417308</v>
      </c>
      <c r="P799" s="71" t="n">
        <f aca="false">IF(D799&gt;=hwind,vxw,0)</f>
        <v>0</v>
      </c>
      <c r="Q799" s="71" t="n">
        <f aca="false">IF(D799&gt;=hwind,vyw,0)</f>
        <v>0</v>
      </c>
      <c r="R799" s="70" t="n">
        <f aca="false">-const*$M799*$K799*(G799-P799)</f>
        <v>-1.56380182936384</v>
      </c>
      <c r="S799" s="70" t="n">
        <f aca="false">-const*$M799*$K799*(H799-Q799)</f>
        <v>-11.8194496510344</v>
      </c>
      <c r="T799" s="70" t="n">
        <f aca="false">-const*$M799*$K799*I799</f>
        <v>20.6961668123974</v>
      </c>
      <c r="U799" s="72" t="n">
        <f aca="false">omega*EXP(-A799/tau)*30/PI()</f>
        <v>1842.64959355021</v>
      </c>
      <c r="V799" s="70" t="n">
        <f aca="false">const*($O799/omega)*K799*(wy*I799-wz*(H799-Q799))</f>
        <v>1.14245598163255</v>
      </c>
      <c r="W799" s="70" t="n">
        <f aca="false">const*($O799/omega)*K799*(wz*(G799-P799)-wx*I799)</f>
        <v>10.9011135669395</v>
      </c>
      <c r="X799" s="70" t="n">
        <f aca="false">const*($O799/omega)*K799*(wx*(H799-Q799)-wy*(G799-P799))</f>
        <v>6.31188078849667</v>
      </c>
      <c r="Y799" s="70" t="n">
        <f aca="false">R799+V799</f>
        <v>-0.421345847731287</v>
      </c>
      <c r="Z799" s="70" t="n">
        <f aca="false">S799+W799</f>
        <v>-0.918336084094916</v>
      </c>
      <c r="AA799" s="70" t="n">
        <f aca="false">T799+X799-32.174</f>
        <v>-5.16595239910591</v>
      </c>
      <c r="AB799" s="0" t="n">
        <f aca="false">IF(($D799-height)*($D800-height)&lt;0,1,0)</f>
        <v>0</v>
      </c>
    </row>
    <row r="800" customFormat="false" ht="12.75" hidden="false" customHeight="false" outlineLevel="0" collapsed="false">
      <c r="A800" s="0" t="n">
        <f aca="false">A799+dt</f>
        <v>7.67999999999988</v>
      </c>
      <c r="B800" s="70" t="n">
        <f aca="false">B799+G799*dt+0.5*Y799*dt*dt</f>
        <v>43.3350488520103</v>
      </c>
      <c r="C800" s="70" t="n">
        <f aca="false">C799+H799*dt+0.5*Z799*dt*dt</f>
        <v>524.998678780757</v>
      </c>
      <c r="D800" s="70" t="n">
        <f aca="false">D799+I799*dt+0.5*AA799*dt*dt</f>
        <v>-383.380717355974</v>
      </c>
      <c r="E800" s="1" t="n">
        <f aca="false">SQRT(B800^2+C800^2)</f>
        <v>526.784148566134</v>
      </c>
      <c r="F800" s="1" t="n">
        <f aca="false">ATAN2(C800,B800)*180/PI()</f>
        <v>4.71867727600362</v>
      </c>
      <c r="G800" s="69" t="n">
        <f aca="false">G799+Y799*dt</f>
        <v>7.32459210884056</v>
      </c>
      <c r="H800" s="69" t="n">
        <f aca="false">H799+Z799*dt</f>
        <v>55.3830324420863</v>
      </c>
      <c r="I800" s="69" t="n">
        <f aca="false">I799+AA799*dt</f>
        <v>-97.0448844382637</v>
      </c>
      <c r="J800" s="1" t="n">
        <f aca="false">SQRT(G800^2+H800^2+I800^2)</f>
        <v>111.976066762849</v>
      </c>
      <c r="K800" s="1" t="n">
        <f aca="false">IF(D800&gt;=hwind,SQRT((G800-vxw)^2+(H800-vyw)^2+I800^2),J800)</f>
        <v>111.976066762849</v>
      </c>
      <c r="L800" s="1" t="n">
        <f aca="false">J800/1.467</f>
        <v>76.3299705268228</v>
      </c>
      <c r="M800" s="70" t="n">
        <f aca="false">cd0+cdspin*(spin/1000)*EXP(-A800/(tau*146.7/K800))</f>
        <v>0.354615096258933</v>
      </c>
      <c r="N800" s="71" t="n">
        <f aca="false">(romega/K800)*EXP(-A800/(tau*146.7/K800))</f>
        <v>0.208591418821932</v>
      </c>
      <c r="O800" s="71" t="n">
        <f aca="false">cl2_*N800/(cl0+cl1_*N800)</f>
        <v>0.218411393984076</v>
      </c>
      <c r="P800" s="71" t="n">
        <f aca="false">IF(D800&gt;=hwind,vxw,0)</f>
        <v>0</v>
      </c>
      <c r="Q800" s="71" t="n">
        <f aca="false">IF(D800&gt;=hwind,vyw,0)</f>
        <v>0</v>
      </c>
      <c r="R800" s="70" t="n">
        <f aca="false">-const*$M800*$K800*(G800-P800)</f>
        <v>-1.56346031635858</v>
      </c>
      <c r="S800" s="70" t="n">
        <f aca="false">-const*$M800*$K800*(H800-Q800)</f>
        <v>-11.8217058555781</v>
      </c>
      <c r="T800" s="70" t="n">
        <f aca="false">-const*$M800*$K800*I800</f>
        <v>20.7145767942082</v>
      </c>
      <c r="U800" s="72" t="n">
        <f aca="false">omega*EXP(-A800/tau)*30/PI()</f>
        <v>1842.64775090154</v>
      </c>
      <c r="V800" s="70" t="n">
        <f aca="false">const*($O800/omega)*K800*(wy*I800-wz*(H800-Q800))</f>
        <v>1.14104911143294</v>
      </c>
      <c r="W800" s="70" t="n">
        <f aca="false">const*($O800/omega)*K800*(wz*(G800-P800)-wx*I800)</f>
        <v>10.9091464184867</v>
      </c>
      <c r="X800" s="70" t="n">
        <f aca="false">const*($O800/omega)*K800*(wx*(H800-Q800)-wy*(G800-P800))</f>
        <v>6.3119177571652</v>
      </c>
      <c r="Y800" s="70" t="n">
        <f aca="false">R800+V800</f>
        <v>-0.422411204925639</v>
      </c>
      <c r="Z800" s="70" t="n">
        <f aca="false">S800+W800</f>
        <v>-0.912559437091399</v>
      </c>
      <c r="AA800" s="70" t="n">
        <f aca="false">T800+X800-32.174</f>
        <v>-5.14750544862655</v>
      </c>
      <c r="AB800" s="0" t="n">
        <f aca="false">IF(($D800-height)*($D801-height)&lt;0,1,0)</f>
        <v>0</v>
      </c>
    </row>
    <row r="801" customFormat="false" ht="12.75" hidden="false" customHeight="false" outlineLevel="0" collapsed="false">
      <c r="A801" s="0" t="n">
        <f aca="false">A800+dt</f>
        <v>7.68999999999988</v>
      </c>
      <c r="B801" s="70" t="n">
        <f aca="false">B800+G800*dt+0.5*Y800*dt*dt</f>
        <v>43.4082736525384</v>
      </c>
      <c r="C801" s="70" t="n">
        <f aca="false">C800+H800*dt+0.5*Z800*dt*dt</f>
        <v>525.552463477206</v>
      </c>
      <c r="D801" s="70" t="n">
        <f aca="false">D800+I800*dt+0.5*AA800*dt*dt</f>
        <v>-384.351423575629</v>
      </c>
      <c r="E801" s="1" t="n">
        <f aca="false">SQRT(B801^2+C801^2)</f>
        <v>527.342080710854</v>
      </c>
      <c r="F801" s="1" t="n">
        <f aca="false">ATAN2(C801,B801)*180/PI()</f>
        <v>4.72165650665853</v>
      </c>
      <c r="G801" s="69" t="n">
        <f aca="false">G800+Y800*dt</f>
        <v>7.3203679967913</v>
      </c>
      <c r="H801" s="69" t="n">
        <f aca="false">H800+Z800*dt</f>
        <v>55.3739068477154</v>
      </c>
      <c r="I801" s="69" t="n">
        <f aca="false">I800+AA800*dt</f>
        <v>-97.0963594927499</v>
      </c>
      <c r="J801" s="1" t="n">
        <f aca="false">SQRT(G801^2+H801^2+I801^2)</f>
        <v>112.015893398809</v>
      </c>
      <c r="K801" s="1" t="n">
        <f aca="false">IF(D801&gt;=hwind,SQRT((G801-vxw)^2+(H801-vyw)^2+I801^2),J801)</f>
        <v>112.015893398809</v>
      </c>
      <c r="L801" s="1" t="n">
        <f aca="false">J801/1.467</f>
        <v>76.3571188812601</v>
      </c>
      <c r="M801" s="70" t="n">
        <f aca="false">cd0+cdspin*(spin/1000)*EXP(-A801/(tau*146.7/K801))</f>
        <v>0.354615043946889</v>
      </c>
      <c r="N801" s="71" t="n">
        <f aca="false">(romega/K801)*EXP(-A801/(tau*146.7/K801))</f>
        <v>0.208517052594699</v>
      </c>
      <c r="O801" s="71" t="n">
        <f aca="false">cl2_*N801/(cl0+cl1_*N801)</f>
        <v>0.218368946257532</v>
      </c>
      <c r="P801" s="71" t="n">
        <f aca="false">IF(D801&gt;=hwind,vxw,0)</f>
        <v>0</v>
      </c>
      <c r="Q801" s="71" t="n">
        <f aca="false">IF(D801&gt;=hwind,vyw,0)</f>
        <v>0</v>
      </c>
      <c r="R801" s="70" t="n">
        <f aca="false">-const*$M801*$K801*(G801-P801)</f>
        <v>-1.56311419073618</v>
      </c>
      <c r="S801" s="70" t="n">
        <f aca="false">-const*$M801*$K801*(H801-Q801)</f>
        <v>-11.8239601654052</v>
      </c>
      <c r="T801" s="70" t="n">
        <f aca="false">-const*$M801*$K801*I801</f>
        <v>20.7329327512585</v>
      </c>
      <c r="U801" s="72" t="n">
        <f aca="false">omega*EXP(-A801/tau)*30/PI()</f>
        <v>1842.64590825471</v>
      </c>
      <c r="V801" s="70" t="n">
        <f aca="false">const*($O801/omega)*K801*(wy*I801-wz*(H801-Q801))</f>
        <v>1.13964819690122</v>
      </c>
      <c r="W801" s="70" t="n">
        <f aca="false">const*($O801/omega)*K801*(wz*(G801-P801)-wx*I801)</f>
        <v>10.9171542917305</v>
      </c>
      <c r="X801" s="70" t="n">
        <f aca="false">const*($O801/omega)*K801*(wx*(H801-Q801)-wy*(G801-P801))</f>
        <v>6.31195785488104</v>
      </c>
      <c r="Y801" s="70" t="n">
        <f aca="false">R801+V801</f>
        <v>-0.423465993834959</v>
      </c>
      <c r="Z801" s="70" t="n">
        <f aca="false">S801+W801</f>
        <v>-0.906805873674751</v>
      </c>
      <c r="AA801" s="70" t="n">
        <f aca="false">T801+X801-32.174</f>
        <v>-5.12910939386041</v>
      </c>
      <c r="AB801" s="0" t="n">
        <f aca="false">IF(($D801-height)*($D802-height)&lt;0,1,0)</f>
        <v>0</v>
      </c>
    </row>
    <row r="802" customFormat="false" ht="12.75" hidden="false" customHeight="false" outlineLevel="0" collapsed="false">
      <c r="A802" s="0" t="n">
        <f aca="false">A801+dt</f>
        <v>7.69999999999988</v>
      </c>
      <c r="B802" s="70" t="n">
        <f aca="false">B801+G801*dt+0.5*Y801*dt*dt</f>
        <v>43.4814561592067</v>
      </c>
      <c r="C802" s="70" t="n">
        <f aca="false">C801+H801*dt+0.5*Z801*dt*dt</f>
        <v>526.106157205389</v>
      </c>
      <c r="D802" s="70" t="n">
        <f aca="false">D801+I801*dt+0.5*AA801*dt*dt</f>
        <v>-385.322643626026</v>
      </c>
      <c r="E802" s="1" t="n">
        <f aca="false">SQRT(B802^2+C802^2)</f>
        <v>527.899920135575</v>
      </c>
      <c r="F802" s="1" t="n">
        <f aca="false">ATAN2(C802,B802)*180/PI()</f>
        <v>4.72462567831984</v>
      </c>
      <c r="G802" s="69" t="n">
        <f aca="false">G801+Y801*dt</f>
        <v>7.31613333685295</v>
      </c>
      <c r="H802" s="69" t="n">
        <f aca="false">H801+Z801*dt</f>
        <v>55.3648387889787</v>
      </c>
      <c r="I802" s="69" t="n">
        <f aca="false">I801+AA801*dt</f>
        <v>-97.1476505866885</v>
      </c>
      <c r="J802" s="1" t="n">
        <f aca="false">SQRT(G802^2+H802^2+I802^2)</f>
        <v>112.055598680501</v>
      </c>
      <c r="K802" s="1" t="n">
        <f aca="false">IF(D802&gt;=hwind,SQRT((G802-vxw)^2+(H802-vyw)^2+I802^2),J802)</f>
        <v>112.055598680501</v>
      </c>
      <c r="L802" s="1" t="n">
        <f aca="false">J802/1.467</f>
        <v>76.3841845129524</v>
      </c>
      <c r="M802" s="70" t="n">
        <f aca="false">cd0+cdspin*(spin/1000)*EXP(-A802/(tau*146.7/K802))</f>
        <v>0.354614991639953</v>
      </c>
      <c r="N802" s="71" t="n">
        <f aca="false">(romega/K802)*EXP(-A802/(tau*146.7/K802))</f>
        <v>0.208442964989334</v>
      </c>
      <c r="O802" s="71" t="n">
        <f aca="false">cl2_*N802/(cl0+cl1_*N802)</f>
        <v>0.218326643869216</v>
      </c>
      <c r="P802" s="71" t="n">
        <f aca="false">IF(D802&gt;=hwind,vxw,0)</f>
        <v>0</v>
      </c>
      <c r="Q802" s="71" t="n">
        <f aca="false">IF(D802&gt;=hwind,vyw,0)</f>
        <v>0</v>
      </c>
      <c r="R802" s="70" t="n">
        <f aca="false">-const*$M802*$K802*(G802-P802)</f>
        <v>-1.56276347832465</v>
      </c>
      <c r="S802" s="70" t="n">
        <f aca="false">-const*$M802*$K802*(H802-Q802)</f>
        <v>-11.8262125714572</v>
      </c>
      <c r="T802" s="70" t="n">
        <f aca="false">-const*$M802*$K802*I802</f>
        <v>20.7512347509</v>
      </c>
      <c r="U802" s="72" t="n">
        <f aca="false">omega*EXP(-A802/tau)*30/PI()</f>
        <v>1842.64406560973</v>
      </c>
      <c r="V802" s="70" t="n">
        <f aca="false">const*($O802/omega)*K802*(wy*I802-wz*(H802-Q802))</f>
        <v>1.13825322205532</v>
      </c>
      <c r="W802" s="70" t="n">
        <f aca="false">const*($O802/omega)*K802*(wz*(G802-P802)-wx*I802)</f>
        <v>10.9251372349259</v>
      </c>
      <c r="X802" s="70" t="n">
        <f aca="false">const*($O802/omega)*K802*(wx*(H802-Q802)-wy*(G802-P802))</f>
        <v>6.31200106641408</v>
      </c>
      <c r="Y802" s="70" t="n">
        <f aca="false">R802+V802</f>
        <v>-0.424510256269331</v>
      </c>
      <c r="Z802" s="70" t="n">
        <f aca="false">S802+W802</f>
        <v>-0.901075336531337</v>
      </c>
      <c r="AA802" s="70" t="n">
        <f aca="false">T802+X802-32.174</f>
        <v>-5.11076418268589</v>
      </c>
      <c r="AB802" s="0" t="n">
        <f aca="false">IF(($D802-height)*($D803-height)&lt;0,1,0)</f>
        <v>0</v>
      </c>
    </row>
    <row r="803" customFormat="false" ht="12.75" hidden="false" customHeight="false" outlineLevel="0" collapsed="false">
      <c r="A803" s="0" t="n">
        <f aca="false">A802+dt</f>
        <v>7.70999999999988</v>
      </c>
      <c r="B803" s="70" t="n">
        <f aca="false">B802+G802*dt+0.5*Y802*dt*dt</f>
        <v>43.5545962670624</v>
      </c>
      <c r="C803" s="70" t="n">
        <f aca="false">C802+H802*dt+0.5*Z802*dt*dt</f>
        <v>526.659760539512</v>
      </c>
      <c r="D803" s="70" t="n">
        <f aca="false">D802+I802*dt+0.5*AA802*dt*dt</f>
        <v>-386.294375670102</v>
      </c>
      <c r="E803" s="1" t="n">
        <f aca="false">SQRT(B803^2+C803^2)</f>
        <v>528.457667394015</v>
      </c>
      <c r="F803" s="1" t="n">
        <f aca="false">ATAN2(C803,B803)*180/PI()</f>
        <v>4.72758480794189</v>
      </c>
      <c r="G803" s="69" t="n">
        <f aca="false">G802+Y802*dt</f>
        <v>7.31188823429026</v>
      </c>
      <c r="H803" s="69" t="n">
        <f aca="false">H802+Z802*dt</f>
        <v>55.3558280356134</v>
      </c>
      <c r="I803" s="69" t="n">
        <f aca="false">I802+AA802*dt</f>
        <v>-97.1987582285154</v>
      </c>
      <c r="J803" s="1" t="n">
        <f aca="false">SQRT(G803^2+H803^2+I803^2)</f>
        <v>112.095182805616</v>
      </c>
      <c r="K803" s="1" t="n">
        <f aca="false">IF(D803&gt;=hwind,SQRT((G803-vxw)^2+(H803-vyw)^2+I803^2),J803)</f>
        <v>112.095182805616</v>
      </c>
      <c r="L803" s="1" t="n">
        <f aca="false">J803/1.467</f>
        <v>76.4111675566574</v>
      </c>
      <c r="M803" s="70" t="n">
        <f aca="false">cd0+cdspin*(spin/1000)*EXP(-A803/(tau*146.7/K803))</f>
        <v>0.354614939338205</v>
      </c>
      <c r="N803" s="71" t="n">
        <f aca="false">(romega/K803)*EXP(-A803/(tau*146.7/K803))</f>
        <v>0.208369155101968</v>
      </c>
      <c r="O803" s="71" t="n">
        <f aca="false">cl2_*N803/(cl0+cl1_*N803)</f>
        <v>0.218284486450437</v>
      </c>
      <c r="P803" s="71" t="n">
        <f aca="false">IF(D803&gt;=hwind,vxw,0)</f>
        <v>0</v>
      </c>
      <c r="Q803" s="71" t="n">
        <f aca="false">IF(D803&gt;=hwind,vyw,0)</f>
        <v>0</v>
      </c>
      <c r="R803" s="70" t="n">
        <f aca="false">-const*$M803*$K803*(G803-P803)</f>
        <v>-1.56240820491858</v>
      </c>
      <c r="S803" s="70" t="n">
        <f aca="false">-const*$M803*$K803*(H803-Q803)</f>
        <v>-11.828463064753</v>
      </c>
      <c r="T803" s="70" t="n">
        <f aca="false">-const*$M803*$K803*I803</f>
        <v>20.7694828610671</v>
      </c>
      <c r="U803" s="72" t="n">
        <f aca="false">omega*EXP(-A803/tau)*30/PI()</f>
        <v>1842.64222296658</v>
      </c>
      <c r="V803" s="70" t="n">
        <f aca="false">const*($O803/omega)*K803*(wy*I803-wz*(H803-Q803))</f>
        <v>1.13686417090976</v>
      </c>
      <c r="W803" s="70" t="n">
        <f aca="false">const*($O803/omega)*K803*(wz*(G803-P803)-wx*I803)</f>
        <v>10.9330952964398</v>
      </c>
      <c r="X803" s="70" t="n">
        <f aca="false">const*($O803/omega)*K803*(wx*(H803-Q803)-wy*(G803-P803))</f>
        <v>6.3120473765679</v>
      </c>
      <c r="Y803" s="70" t="n">
        <f aca="false">R803+V803</f>
        <v>-0.425544034008823</v>
      </c>
      <c r="Z803" s="70" t="n">
        <f aca="false">S803+W803</f>
        <v>-0.895367768313173</v>
      </c>
      <c r="AA803" s="70" t="n">
        <f aca="false">T803+X803-32.174</f>
        <v>-5.09246976236495</v>
      </c>
      <c r="AB803" s="0" t="n">
        <f aca="false">IF(($D803-height)*($D804-height)&lt;0,1,0)</f>
        <v>0</v>
      </c>
    </row>
    <row r="804" customFormat="false" ht="12.75" hidden="false" customHeight="false" outlineLevel="0" collapsed="false">
      <c r="A804" s="0" t="n">
        <f aca="false">A803+dt</f>
        <v>7.71999999999988</v>
      </c>
      <c r="B804" s="70" t="n">
        <f aca="false">B803+G803*dt+0.5*Y803*dt*dt</f>
        <v>43.6276938722036</v>
      </c>
      <c r="C804" s="70" t="n">
        <f aca="false">C803+H803*dt+0.5*Z803*dt*dt</f>
        <v>527.21327405148</v>
      </c>
      <c r="D804" s="70" t="n">
        <f aca="false">D803+I803*dt+0.5*AA803*dt*dt</f>
        <v>-387.266617875876</v>
      </c>
      <c r="E804" s="1" t="n">
        <f aca="false">SQRT(B804^2+C804^2)</f>
        <v>529.015323037705</v>
      </c>
      <c r="F804" s="1" t="n">
        <f aca="false">ATAN2(C804,B804)*180/PI()</f>
        <v>4.73053391251844</v>
      </c>
      <c r="G804" s="69" t="n">
        <f aca="false">G803+Y803*dt</f>
        <v>7.30763279395017</v>
      </c>
      <c r="H804" s="69" t="n">
        <f aca="false">H803+Z803*dt</f>
        <v>55.3468743579302</v>
      </c>
      <c r="I804" s="69" t="n">
        <f aca="false">I803+AA803*dt</f>
        <v>-97.2496829261391</v>
      </c>
      <c r="J804" s="1" t="n">
        <f aca="false">SQRT(G804^2+H804^2+I804^2)</f>
        <v>112.134645972948</v>
      </c>
      <c r="K804" s="1" t="n">
        <f aca="false">IF(D804&gt;=hwind,SQRT((G804-vxw)^2+(H804-vyw)^2+I804^2),J804)</f>
        <v>112.134645972948</v>
      </c>
      <c r="L804" s="1" t="n">
        <f aca="false">J804/1.467</f>
        <v>76.4380681478853</v>
      </c>
      <c r="M804" s="70" t="n">
        <f aca="false">cd0+cdspin*(spin/1000)*EXP(-A804/(tau*146.7/K804))</f>
        <v>0.35461488704172</v>
      </c>
      <c r="N804" s="71" t="n">
        <f aca="false">(romega/K804)*EXP(-A804/(tau*146.7/K804))</f>
        <v>0.208295622030276</v>
      </c>
      <c r="O804" s="71" t="n">
        <f aca="false">cl2_*N804/(cl0+cl1_*N804)</f>
        <v>0.218242473632291</v>
      </c>
      <c r="P804" s="71" t="n">
        <f aca="false">IF(D804&gt;=hwind,vxw,0)</f>
        <v>0</v>
      </c>
      <c r="Q804" s="71" t="n">
        <f aca="false">IF(D804&gt;=hwind,vyw,0)</f>
        <v>0</v>
      </c>
      <c r="R804" s="70" t="n">
        <f aca="false">-const*$M804*$K804*(G804-P804)</f>
        <v>-1.56204839627854</v>
      </c>
      <c r="S804" s="70" t="n">
        <f aca="false">-const*$M804*$K804*(H804-Q804)</f>
        <v>-11.8307116363877</v>
      </c>
      <c r="T804" s="70" t="n">
        <f aca="false">-const*$M804*$K804*I804</f>
        <v>20.7876771502714</v>
      </c>
      <c r="U804" s="72" t="n">
        <f aca="false">omega*EXP(-A804/tau)*30/PI()</f>
        <v>1842.64038032528</v>
      </c>
      <c r="V804" s="70" t="n">
        <f aca="false">const*($O804/omega)*K804*(wy*I804-wz*(H804-Q804))</f>
        <v>1.13548102747604</v>
      </c>
      <c r="W804" s="70" t="n">
        <f aca="false">const*($O804/omega)*K804*(wz*(G804-P804)-wx*I804)</f>
        <v>10.9410285247485</v>
      </c>
      <c r="X804" s="70" t="n">
        <f aca="false">const*($O804/omega)*K804*(wx*(H804-Q804)-wy*(G804-P804))</f>
        <v>6.31209677017968</v>
      </c>
      <c r="Y804" s="70" t="n">
        <f aca="false">R804+V804</f>
        <v>-0.4265673688025</v>
      </c>
      <c r="Z804" s="70" t="n">
        <f aca="false">S804+W804</f>
        <v>-0.889683111639172</v>
      </c>
      <c r="AA804" s="70" t="n">
        <f aca="false">T804+X804-32.174</f>
        <v>-5.07422607954891</v>
      </c>
      <c r="AB804" s="0" t="n">
        <f aca="false">IF(($D804-height)*($D805-height)&lt;0,1,0)</f>
        <v>0</v>
      </c>
    </row>
    <row r="805" customFormat="false" ht="12.75" hidden="false" customHeight="false" outlineLevel="0" collapsed="false">
      <c r="A805" s="0" t="n">
        <f aca="false">A804+dt</f>
        <v>7.72999999999988</v>
      </c>
      <c r="B805" s="70" t="n">
        <f aca="false">B804+G804*dt+0.5*Y804*dt*dt</f>
        <v>43.7007488717746</v>
      </c>
      <c r="C805" s="70" t="n">
        <f aca="false">C804+H804*dt+0.5*Z804*dt*dt</f>
        <v>527.766698310904</v>
      </c>
      <c r="D805" s="70" t="n">
        <f aca="false">D804+I804*dt+0.5*AA804*dt*dt</f>
        <v>-388.239368416441</v>
      </c>
      <c r="E805" s="1" t="n">
        <f aca="false">SQRT(B805^2+C805^2)</f>
        <v>529.572887615998</v>
      </c>
      <c r="F805" s="1" t="n">
        <f aca="false">ATAN2(C805,B805)*180/PI()</f>
        <v>4.73347300908213</v>
      </c>
      <c r="G805" s="69" t="n">
        <f aca="false">G804+Y804*dt</f>
        <v>7.30336712026214</v>
      </c>
      <c r="H805" s="69" t="n">
        <f aca="false">H804+Z804*dt</f>
        <v>55.3379775268138</v>
      </c>
      <c r="I805" s="69" t="n">
        <f aca="false">I804+AA804*dt</f>
        <v>-97.3004251869345</v>
      </c>
      <c r="J805" s="1" t="n">
        <f aca="false">SQRT(G805^2+H805^2+I805^2)</f>
        <v>112.173988382377</v>
      </c>
      <c r="K805" s="1" t="n">
        <f aca="false">IF(D805&gt;=hwind,SQRT((G805-vxw)^2+(H805-vyw)^2+I805^2),J805)</f>
        <v>112.173988382377</v>
      </c>
      <c r="L805" s="1" t="n">
        <f aca="false">J805/1.467</f>
        <v>76.4648864228884</v>
      </c>
      <c r="M805" s="70" t="n">
        <f aca="false">cd0+cdspin*(spin/1000)*EXP(-A805/(tau*146.7/K805))</f>
        <v>0.354614834750576</v>
      </c>
      <c r="N805" s="71" t="n">
        <f aca="false">(romega/K805)*EXP(-A805/(tau*146.7/K805))</f>
        <v>0.208222364873498</v>
      </c>
      <c r="O805" s="71" t="n">
        <f aca="false">cl2_*N805/(cl0+cl1_*N805)</f>
        <v>0.218200605045674</v>
      </c>
      <c r="P805" s="71" t="n">
        <f aca="false">IF(D805&gt;=hwind,vxw,0)</f>
        <v>0</v>
      </c>
      <c r="Q805" s="71" t="n">
        <f aca="false">IF(D805&gt;=hwind,vyw,0)</f>
        <v>0</v>
      </c>
      <c r="R805" s="70" t="n">
        <f aca="false">-const*$M805*$K805*(G805-P805)</f>
        <v>-1.5616840781304</v>
      </c>
      <c r="S805" s="70" t="n">
        <f aca="false">-const*$M805*$K805*(H805-Q805)</f>
        <v>-11.8329582775323</v>
      </c>
      <c r="T805" s="70" t="n">
        <f aca="false">-const*$M805*$K805*I805</f>
        <v>20.8058176875955</v>
      </c>
      <c r="U805" s="72" t="n">
        <f aca="false">omega*EXP(-A805/tau)*30/PI()</f>
        <v>1842.63853768582</v>
      </c>
      <c r="V805" s="70" t="n">
        <f aca="false">const*($O805/omega)*K805*(wy*I805-wz*(H805-Q805))</f>
        <v>1.13410377576295</v>
      </c>
      <c r="W805" s="70" t="n">
        <f aca="false">const*($O805/omega)*K805*(wz*(G805-P805)-wx*I805)</f>
        <v>10.948936968436</v>
      </c>
      <c r="X805" s="70" t="n">
        <f aca="false">const*($O805/omega)*K805*(wx*(H805-Q805)-wy*(G805-P805))</f>
        <v>6.31214923212025</v>
      </c>
      <c r="Y805" s="70" t="n">
        <f aca="false">R805+V805</f>
        <v>-0.42758030236745</v>
      </c>
      <c r="Z805" s="70" t="n">
        <f aca="false">S805+W805</f>
        <v>-0.884021309096308</v>
      </c>
      <c r="AA805" s="70" t="n">
        <f aca="false">T805+X805-32.174</f>
        <v>-5.05603308028425</v>
      </c>
      <c r="AB805" s="0" t="n">
        <f aca="false">IF(($D805-height)*($D806-height)&lt;0,1,0)</f>
        <v>0</v>
      </c>
    </row>
    <row r="806" customFormat="false" ht="12.75" hidden="false" customHeight="false" outlineLevel="0" collapsed="false">
      <c r="A806" s="0" t="n">
        <f aca="false">A805+dt</f>
        <v>7.73999999999988</v>
      </c>
      <c r="B806" s="70" t="n">
        <f aca="false">B805+G805*dt+0.5*Y805*dt*dt</f>
        <v>43.7737611639622</v>
      </c>
      <c r="C806" s="70" t="n">
        <f aca="false">C805+H805*dt+0.5*Z805*dt*dt</f>
        <v>528.320033885106</v>
      </c>
      <c r="D806" s="70" t="n">
        <f aca="false">D805+I805*dt+0.5*AA805*dt*dt</f>
        <v>-389.212625469964</v>
      </c>
      <c r="E806" s="1" t="n">
        <f aca="false">SQRT(B806^2+C806^2)</f>
        <v>530.130361676069</v>
      </c>
      <c r="F806" s="1" t="n">
        <f aca="false">ATAN2(C806,B806)*180/PI()</f>
        <v>4.73640211470396</v>
      </c>
      <c r="G806" s="69" t="n">
        <f aca="false">G805+Y805*dt</f>
        <v>7.29909131723847</v>
      </c>
      <c r="H806" s="69" t="n">
        <f aca="false">H805+Z805*dt</f>
        <v>55.3291373137229</v>
      </c>
      <c r="I806" s="69" t="n">
        <f aca="false">I805+AA805*dt</f>
        <v>-97.3509855177374</v>
      </c>
      <c r="J806" s="1" t="n">
        <f aca="false">SQRT(G806^2+H806^2+I806^2)</f>
        <v>112.21321023486</v>
      </c>
      <c r="K806" s="1" t="n">
        <f aca="false">IF(D806&gt;=hwind,SQRT((G806-vxw)^2+(H806-vyw)^2+I806^2),J806)</f>
        <v>112.21321023486</v>
      </c>
      <c r="L806" s="1" t="n">
        <f aca="false">J806/1.467</f>
        <v>76.4916225186503</v>
      </c>
      <c r="M806" s="70" t="n">
        <f aca="false">cd0+cdspin*(spin/1000)*EXP(-A806/(tau*146.7/K806))</f>
        <v>0.354614782464848</v>
      </c>
      <c r="N806" s="71" t="n">
        <f aca="false">(romega/K806)*EXP(-A806/(tau*146.7/K806))</f>
        <v>0.208149382732449</v>
      </c>
      <c r="O806" s="71" t="n">
        <f aca="false">cl2_*N806/(cl0+cl1_*N806)</f>
        <v>0.218158880321295</v>
      </c>
      <c r="P806" s="71" t="n">
        <f aca="false">IF(D806&gt;=hwind,vxw,0)</f>
        <v>0</v>
      </c>
      <c r="Q806" s="71" t="n">
        <f aca="false">IF(D806&gt;=hwind,vyw,0)</f>
        <v>0</v>
      </c>
      <c r="R806" s="70" t="n">
        <f aca="false">-const*$M806*$K806*(G806-P806)</f>
        <v>-1.56131527616472</v>
      </c>
      <c r="S806" s="70" t="n">
        <f aca="false">-const*$M806*$K806*(H806-Q806)</f>
        <v>-11.8352029794326</v>
      </c>
      <c r="T806" s="70" t="n">
        <f aca="false">-const*$M806*$K806*I806</f>
        <v>20.8239045426876</v>
      </c>
      <c r="U806" s="72" t="n">
        <f aca="false">omega*EXP(-A806/tau)*30/PI()</f>
        <v>1842.6366950482</v>
      </c>
      <c r="V806" s="70" t="n">
        <f aca="false">const*($O806/omega)*K806*(wy*I806-wz*(H806-Q806))</f>
        <v>1.13273239977692</v>
      </c>
      <c r="W806" s="70" t="n">
        <f aca="false">const*($O806/omega)*K806*(wz*(G806-P806)-wx*I806)</f>
        <v>10.9568206761917</v>
      </c>
      <c r="X806" s="70" t="n">
        <f aca="false">const*($O806/omega)*K806*(wx*(H806-Q806)-wy*(G806-P806))</f>
        <v>6.31220474729405</v>
      </c>
      <c r="Y806" s="70" t="n">
        <f aca="false">R806+V806</f>
        <v>-0.428582876387806</v>
      </c>
      <c r="Z806" s="70" t="n">
        <f aca="false">S806+W806</f>
        <v>-0.87838230324083</v>
      </c>
      <c r="AA806" s="70" t="n">
        <f aca="false">T806+X806-32.174</f>
        <v>-5.03789071001833</v>
      </c>
      <c r="AB806" s="0" t="n">
        <f aca="false">IF(($D806-height)*($D807-height)&lt;0,1,0)</f>
        <v>0</v>
      </c>
    </row>
    <row r="807" customFormat="false" ht="12.75" hidden="false" customHeight="false" outlineLevel="0" collapsed="false">
      <c r="A807" s="0" t="n">
        <f aca="false">A806+dt</f>
        <v>7.74999999999988</v>
      </c>
      <c r="B807" s="70" t="n">
        <f aca="false">B806+G806*dt+0.5*Y806*dt*dt</f>
        <v>43.8467306479907</v>
      </c>
      <c r="C807" s="70" t="n">
        <f aca="false">C806+H806*dt+0.5*Z806*dt*dt</f>
        <v>528.873281339128</v>
      </c>
      <c r="D807" s="70" t="n">
        <f aca="false">D806+I806*dt+0.5*AA806*dt*dt</f>
        <v>-390.186387219677</v>
      </c>
      <c r="E807" s="1" t="n">
        <f aca="false">SQRT(B807^2+C807^2)</f>
        <v>530.687745762924</v>
      </c>
      <c r="F807" s="1" t="n">
        <f aca="false">ATAN2(C807,B807)*180/PI()</f>
        <v>4.73932124649279</v>
      </c>
      <c r="G807" s="69" t="n">
        <f aca="false">G806+Y806*dt</f>
        <v>7.29480548847459</v>
      </c>
      <c r="H807" s="69" t="n">
        <f aca="false">H806+Z806*dt</f>
        <v>55.3203534906905</v>
      </c>
      <c r="I807" s="69" t="n">
        <f aca="false">I806+AA806*dt</f>
        <v>-97.4013644248376</v>
      </c>
      <c r="J807" s="1" t="n">
        <f aca="false">SQRT(G807^2+H807^2+I807^2)</f>
        <v>112.252311732408</v>
      </c>
      <c r="K807" s="1" t="n">
        <f aca="false">IF(D807&gt;=hwind,SQRT((G807-vxw)^2+(H807-vyw)^2+I807^2),J807)</f>
        <v>112.252311732408</v>
      </c>
      <c r="L807" s="1" t="n">
        <f aca="false">J807/1.467</f>
        <v>76.5182765728751</v>
      </c>
      <c r="M807" s="70" t="n">
        <f aca="false">cd0+cdspin*(spin/1000)*EXP(-A807/(tau*146.7/K807))</f>
        <v>0.354614730184612</v>
      </c>
      <c r="N807" s="71" t="n">
        <f aca="false">(romega/K807)*EXP(-A807/(tau*146.7/K807))</f>
        <v>0.208076674709537</v>
      </c>
      <c r="O807" s="71" t="n">
        <f aca="false">cl2_*N807/(cl0+cl1_*N807)</f>
        <v>0.218117299089693</v>
      </c>
      <c r="P807" s="71" t="n">
        <f aca="false">IF(D807&gt;=hwind,vxw,0)</f>
        <v>0</v>
      </c>
      <c r="Q807" s="71" t="n">
        <f aca="false">IF(D807&gt;=hwind,vyw,0)</f>
        <v>0</v>
      </c>
      <c r="R807" s="70" t="n">
        <f aca="false">-const*$M807*$K807*(G807-P807)</f>
        <v>-1.56094201603614</v>
      </c>
      <c r="S807" s="70" t="n">
        <f aca="false">-const*$M807*$K807*(H807-Q807)</f>
        <v>-11.8374457334088</v>
      </c>
      <c r="T807" s="70" t="n">
        <f aca="false">-const*$M807*$K807*I807</f>
        <v>20.8419377857557</v>
      </c>
      <c r="U807" s="72" t="n">
        <f aca="false">omega*EXP(-A807/tau)*30/PI()</f>
        <v>1842.63485241243</v>
      </c>
      <c r="V807" s="70" t="n">
        <f aca="false">const*($O807/omega)*K807*(wy*I807-wz*(H807-Q807))</f>
        <v>1.13136688352235</v>
      </c>
      <c r="W807" s="70" t="n">
        <f aca="false">const*($O807/omega)*K807*(wz*(G807-P807)-wx*I807)</f>
        <v>10.9646796968093</v>
      </c>
      <c r="X807" s="70" t="n">
        <f aca="false">const*($O807/omega)*K807*(wx*(H807-Q807)-wy*(G807-P807))</f>
        <v>6.31226330063917</v>
      </c>
      <c r="Y807" s="70" t="n">
        <f aca="false">R807+V807</f>
        <v>-0.42957513251379</v>
      </c>
      <c r="Z807" s="70" t="n">
        <f aca="false">S807+W807</f>
        <v>-0.872766036599469</v>
      </c>
      <c r="AA807" s="70" t="n">
        <f aca="false">T807+X807-32.174</f>
        <v>-5.01979891360512</v>
      </c>
      <c r="AB807" s="0" t="n">
        <f aca="false">IF(($D807-height)*($D808-height)&lt;0,1,0)</f>
        <v>0</v>
      </c>
    </row>
    <row r="808" customFormat="false" ht="12.75" hidden="false" customHeight="false" outlineLevel="0" collapsed="false">
      <c r="A808" s="0" t="n">
        <f aca="false">A807+dt</f>
        <v>7.75999999999988</v>
      </c>
      <c r="B808" s="70" t="n">
        <f aca="false">B807+G807*dt+0.5*Y807*dt*dt</f>
        <v>43.9196572241188</v>
      </c>
      <c r="C808" s="70" t="n">
        <f aca="false">C807+H807*dt+0.5*Z807*dt*dt</f>
        <v>529.426441235733</v>
      </c>
      <c r="D808" s="70" t="n">
        <f aca="false">D807+I807*dt+0.5*AA807*dt*dt</f>
        <v>-391.160651853871</v>
      </c>
      <c r="E808" s="1" t="n">
        <f aca="false">SQRT(B808^2+C808^2)</f>
        <v>531.245040419407</v>
      </c>
      <c r="F808" s="1" t="n">
        <f aca="false">ATAN2(C808,B808)*180/PI()</f>
        <v>4.74223042159487</v>
      </c>
      <c r="G808" s="69" t="n">
        <f aca="false">G807+Y807*dt</f>
        <v>7.29050973714945</v>
      </c>
      <c r="H808" s="69" t="n">
        <f aca="false">H807+Z807*dt</f>
        <v>55.3116258303245</v>
      </c>
      <c r="I808" s="69" t="n">
        <f aca="false">I807+AA807*dt</f>
        <v>-97.4515624139736</v>
      </c>
      <c r="J808" s="1" t="n">
        <f aca="false">SQRT(G808^2+H808^2+I808^2)</f>
        <v>112.291293078074</v>
      </c>
      <c r="K808" s="1" t="n">
        <f aca="false">IF(D808&gt;=hwind,SQRT((G808-vxw)^2+(H808-vyw)^2+I808^2),J808)</f>
        <v>112.291293078074</v>
      </c>
      <c r="L808" s="1" t="n">
        <f aca="false">J808/1.467</f>
        <v>76.5448487239767</v>
      </c>
      <c r="M808" s="70" t="n">
        <f aca="false">cd0+cdspin*(spin/1000)*EXP(-A808/(tau*146.7/K808))</f>
        <v>0.354614677909942</v>
      </c>
      <c r="N808" s="71" t="n">
        <f aca="false">(romega/K808)*EXP(-A808/(tau*146.7/K808))</f>
        <v>0.20800423990878</v>
      </c>
      <c r="O808" s="71" t="n">
        <f aca="false">cl2_*N808/(cl0+cl1_*N808)</f>
        <v>0.218075860981249</v>
      </c>
      <c r="P808" s="71" t="n">
        <f aca="false">IF(D808&gt;=hwind,vxw,0)</f>
        <v>0</v>
      </c>
      <c r="Q808" s="71" t="n">
        <f aca="false">IF(D808&gt;=hwind,vyw,0)</f>
        <v>0</v>
      </c>
      <c r="R808" s="70" t="n">
        <f aca="false">-const*$M808*$K808*(G808-P808)</f>
        <v>-1.56056432336273</v>
      </c>
      <c r="S808" s="70" t="n">
        <f aca="false">-const*$M808*$K808*(H808-Q808)</f>
        <v>-11.8396865308546</v>
      </c>
      <c r="T808" s="70" t="n">
        <f aca="false">-const*$M808*$K808*I808</f>
        <v>20.8599174875618</v>
      </c>
      <c r="U808" s="72" t="n">
        <f aca="false">omega*EXP(-A808/tau)*30/PI()</f>
        <v>1842.6330097785</v>
      </c>
      <c r="V808" s="70" t="n">
        <f aca="false">const*($O808/omega)*K808*(wy*I808-wz*(H808-Q808))</f>
        <v>1.13000721100197</v>
      </c>
      <c r="W808" s="70" t="n">
        <f aca="false">const*($O808/omega)*K808*(wz*(G808-P808)-wx*I808)</f>
        <v>10.972514079184</v>
      </c>
      <c r="X808" s="70" t="n">
        <f aca="false">const*($O808/omega)*K808*(wx*(H808-Q808)-wy*(G808-P808))</f>
        <v>6.31232487712731</v>
      </c>
      <c r="Y808" s="70" t="n">
        <f aca="false">R808+V808</f>
        <v>-0.430557112360753</v>
      </c>
      <c r="Z808" s="70" t="n">
        <f aca="false">S808+W808</f>
        <v>-0.867172451670616</v>
      </c>
      <c r="AA808" s="70" t="n">
        <f aca="false">T808+X808-32.174</f>
        <v>-5.00175763531094</v>
      </c>
      <c r="AB808" s="0" t="n">
        <f aca="false">IF(($D808-height)*($D809-height)&lt;0,1,0)</f>
        <v>0</v>
      </c>
    </row>
    <row r="809" customFormat="false" ht="12.75" hidden="false" customHeight="false" outlineLevel="0" collapsed="false">
      <c r="A809" s="0" t="n">
        <f aca="false">A808+dt</f>
        <v>7.76999999999988</v>
      </c>
      <c r="B809" s="70" t="n">
        <f aca="false">B808+G808*dt+0.5*Y808*dt*dt</f>
        <v>43.9925407936347</v>
      </c>
      <c r="C809" s="70" t="n">
        <f aca="false">C808+H808*dt+0.5*Z808*dt*dt</f>
        <v>529.979514135414</v>
      </c>
      <c r="D809" s="70" t="n">
        <f aca="false">D808+I808*dt+0.5*AA808*dt*dt</f>
        <v>-392.135417565893</v>
      </c>
      <c r="E809" s="1" t="n">
        <f aca="false">SQRT(B809^2+C809^2)</f>
        <v>531.802246186201</v>
      </c>
      <c r="F809" s="1" t="n">
        <f aca="false">ATAN2(C809,B809)*180/PI()</f>
        <v>4.74512965719325</v>
      </c>
      <c r="G809" s="69" t="n">
        <f aca="false">G808+Y808*dt</f>
        <v>7.28620416602584</v>
      </c>
      <c r="H809" s="69" t="n">
        <f aca="false">H808+Z808*dt</f>
        <v>55.3029541058078</v>
      </c>
      <c r="I809" s="69" t="n">
        <f aca="false">I808+AA808*dt</f>
        <v>-97.5015799903267</v>
      </c>
      <c r="J809" s="1" t="n">
        <f aca="false">SQRT(G809^2+H809^2+I809^2)</f>
        <v>112.330154475938</v>
      </c>
      <c r="K809" s="1" t="n">
        <f aca="false">IF(D809&gt;=hwind,SQRT((G809-vxw)^2+(H809-vyw)^2+I809^2),J809)</f>
        <v>112.330154475938</v>
      </c>
      <c r="L809" s="1" t="n">
        <f aca="false">J809/1.467</f>
        <v>76.5713391110691</v>
      </c>
      <c r="M809" s="70" t="n">
        <f aca="false">cd0+cdspin*(spin/1000)*EXP(-A809/(tau*146.7/K809))</f>
        <v>0.354614625640911</v>
      </c>
      <c r="N809" s="71" t="n">
        <f aca="false">(romega/K809)*EXP(-A809/(tau*146.7/K809))</f>
        <v>0.207932077435814</v>
      </c>
      <c r="O809" s="71" t="n">
        <f aca="false">cl2_*N809/(cl0+cl1_*N809)</f>
        <v>0.218034565626199</v>
      </c>
      <c r="P809" s="71" t="n">
        <f aca="false">IF(D809&gt;=hwind,vxw,0)</f>
        <v>0</v>
      </c>
      <c r="Q809" s="71" t="n">
        <f aca="false">IF(D809&gt;=hwind,vyw,0)</f>
        <v>0</v>
      </c>
      <c r="R809" s="70" t="n">
        <f aca="false">-const*$M809*$K809*(G809-P809)</f>
        <v>-1.56018222372538</v>
      </c>
      <c r="S809" s="70" t="n">
        <f aca="false">-const*$M809*$K809*(H809-Q809)</f>
        <v>-11.8419253632367</v>
      </c>
      <c r="T809" s="70" t="n">
        <f aca="false">-const*$M809*$K809*I809</f>
        <v>20.8778437194161</v>
      </c>
      <c r="U809" s="72" t="n">
        <f aca="false">omega*EXP(-A809/tau)*30/PI()</f>
        <v>1842.63116714641</v>
      </c>
      <c r="V809" s="70" t="n">
        <f aca="false">const*($O809/omega)*K809*(wy*I809-wz*(H809-Q809))</f>
        <v>1.12865336621715</v>
      </c>
      <c r="W809" s="70" t="n">
        <f aca="false">const*($O809/omega)*K809*(wz*(G809-P809)-wx*I809)</f>
        <v>10.9803238723111</v>
      </c>
      <c r="X809" s="70" t="n">
        <f aca="false">const*($O809/omega)*K809*(wx*(H809-Q809)-wy*(G809-P809))</f>
        <v>6.31238946176379</v>
      </c>
      <c r="Y809" s="70" t="n">
        <f aca="false">R809+V809</f>
        <v>-0.431528857508236</v>
      </c>
      <c r="Z809" s="70" t="n">
        <f aca="false">S809+W809</f>
        <v>-0.861601490925546</v>
      </c>
      <c r="AA809" s="70" t="n">
        <f aca="false">T809+X809-32.174</f>
        <v>-4.98376681882007</v>
      </c>
      <c r="AB809" s="0" t="n">
        <f aca="false">IF(($D809-height)*($D810-height)&lt;0,1,0)</f>
        <v>0</v>
      </c>
    </row>
    <row r="810" customFormat="false" ht="12.75" hidden="false" customHeight="false" outlineLevel="0" collapsed="false">
      <c r="A810" s="0" t="n">
        <f aca="false">A809+dt</f>
        <v>7.77999999999988</v>
      </c>
      <c r="B810" s="70" t="n">
        <f aca="false">B809+G809*dt+0.5*Y809*dt*dt</f>
        <v>44.0653812588521</v>
      </c>
      <c r="C810" s="70" t="n">
        <f aca="false">C809+H809*dt+0.5*Z809*dt*dt</f>
        <v>530.532500596398</v>
      </c>
      <c r="D810" s="70" t="n">
        <f aca="false">D809+I809*dt+0.5*AA809*dt*dt</f>
        <v>-393.110682554137</v>
      </c>
      <c r="E810" s="1" t="n">
        <f aca="false">SQRT(B810^2+C810^2)</f>
        <v>532.359363601839</v>
      </c>
      <c r="F810" s="1" t="n">
        <f aca="false">ATAN2(C810,B810)*180/PI()</f>
        <v>4.74801897050739</v>
      </c>
      <c r="G810" s="69" t="n">
        <f aca="false">G809+Y809*dt</f>
        <v>7.28188887745076</v>
      </c>
      <c r="H810" s="69" t="n">
        <f aca="false">H809+Z809*dt</f>
        <v>55.2943380908985</v>
      </c>
      <c r="I810" s="69" t="n">
        <f aca="false">I809+AA809*dt</f>
        <v>-97.5514176585149</v>
      </c>
      <c r="J810" s="1" t="n">
        <f aca="false">SQRT(G810^2+H810^2+I810^2)</f>
        <v>112.368896131092</v>
      </c>
      <c r="K810" s="1" t="n">
        <f aca="false">IF(D810&gt;=hwind,SQRT((G810-vxw)^2+(H810-vyw)^2+I810^2),J810)</f>
        <v>112.368896131092</v>
      </c>
      <c r="L810" s="1" t="n">
        <f aca="false">J810/1.467</f>
        <v>76.597747873955</v>
      </c>
      <c r="M810" s="70" t="n">
        <f aca="false">cd0+cdspin*(spin/1000)*EXP(-A810/(tau*146.7/K810))</f>
        <v>0.354614573377595</v>
      </c>
      <c r="N810" s="71" t="n">
        <f aca="false">(romega/K810)*EXP(-A810/(tau*146.7/K810))</f>
        <v>0.207860186397915</v>
      </c>
      <c r="O810" s="71" t="n">
        <f aca="false">cl2_*N810/(cl0+cl1_*N810)</f>
        <v>0.217993412654652</v>
      </c>
      <c r="P810" s="71" t="n">
        <f aca="false">IF(D810&gt;=hwind,vxw,0)</f>
        <v>0</v>
      </c>
      <c r="Q810" s="71" t="n">
        <f aca="false">IF(D810&gt;=hwind,vyw,0)</f>
        <v>0</v>
      </c>
      <c r="R810" s="70" t="n">
        <f aca="false">-const*$M810*$K810*(G810-P810)</f>
        <v>-1.55979574266725</v>
      </c>
      <c r="S810" s="70" t="n">
        <f aca="false">-const*$M810*$K810*(H810-Q810)</f>
        <v>-11.8441622220938</v>
      </c>
      <c r="T810" s="70" t="n">
        <f aca="false">-const*$M810*$K810*I810</f>
        <v>20.895716553172</v>
      </c>
      <c r="U810" s="72" t="n">
        <f aca="false">omega*EXP(-A810/tau)*30/PI()</f>
        <v>1842.62932451617</v>
      </c>
      <c r="V810" s="70" t="n">
        <f aca="false">const*($O810/omega)*K810*(wy*I810-wz*(H810-Q810))</f>
        <v>1.12730533316823</v>
      </c>
      <c r="W810" s="70" t="n">
        <f aca="false">const*($O810/omega)*K810*(wz*(G810-P810)-wx*I810)</f>
        <v>10.9881091252842</v>
      </c>
      <c r="X810" s="70" t="n">
        <f aca="false">const*($O810/omega)*K810*(wx*(H810-Q810)-wy*(G810-P810))</f>
        <v>6.31245703958759</v>
      </c>
      <c r="Y810" s="70" t="n">
        <f aca="false">R810+V810</f>
        <v>-0.432490409499025</v>
      </c>
      <c r="Z810" s="70" t="n">
        <f aca="false">S810+W810</f>
        <v>-0.856053096809568</v>
      </c>
      <c r="AA810" s="70" t="n">
        <f aca="false">T810+X810-32.174</f>
        <v>-4.96582640724045</v>
      </c>
      <c r="AB810" s="0" t="n">
        <f aca="false">IF(($D810-height)*($D811-height)&lt;0,1,0)</f>
        <v>0</v>
      </c>
    </row>
    <row r="811" customFormat="false" ht="12.75" hidden="false" customHeight="false" outlineLevel="0" collapsed="false">
      <c r="A811" s="0" t="n">
        <f aca="false">A810+dt</f>
        <v>7.78999999999988</v>
      </c>
      <c r="B811" s="70" t="n">
        <f aca="false">B810+G810*dt+0.5*Y810*dt*dt</f>
        <v>44.1381785231061</v>
      </c>
      <c r="C811" s="70" t="n">
        <f aca="false">C810+H810*dt+0.5*Z810*dt*dt</f>
        <v>531.085401174652</v>
      </c>
      <c r="D811" s="70" t="n">
        <f aca="false">D810+I810*dt+0.5*AA810*dt*dt</f>
        <v>-394.086445022042</v>
      </c>
      <c r="E811" s="1" t="n">
        <f aca="false">SQRT(B811^2+C811^2)</f>
        <v>532.916393202703</v>
      </c>
      <c r="F811" s="1" t="n">
        <f aca="false">ATAN2(C811,B811)*180/PI()</f>
        <v>4.75089837879255</v>
      </c>
      <c r="G811" s="69" t="n">
        <f aca="false">G810+Y810*dt</f>
        <v>7.27756397335577</v>
      </c>
      <c r="H811" s="69" t="n">
        <f aca="false">H810+Z810*dt</f>
        <v>55.2857775599304</v>
      </c>
      <c r="I811" s="69" t="n">
        <f aca="false">I810+AA810*dt</f>
        <v>-97.6010759225873</v>
      </c>
      <c r="J811" s="1" t="n">
        <f aca="false">SQRT(G811^2+H811^2+I811^2)</f>
        <v>112.407518249622</v>
      </c>
      <c r="K811" s="1" t="n">
        <f aca="false">IF(D811&gt;=hwind,SQRT((G811-vxw)^2+(H811-vyw)^2+I811^2),J811)</f>
        <v>112.407518249622</v>
      </c>
      <c r="L811" s="1" t="n">
        <f aca="false">J811/1.467</f>
        <v>76.6240751531164</v>
      </c>
      <c r="M811" s="70" t="n">
        <f aca="false">cd0+cdspin*(spin/1000)*EXP(-A811/(tau*146.7/K811))</f>
        <v>0.354614521120065</v>
      </c>
      <c r="N811" s="71" t="n">
        <f aca="false">(romega/K811)*EXP(-A811/(tau*146.7/K811))</f>
        <v>0.207788565904004</v>
      </c>
      <c r="O811" s="71" t="n">
        <f aca="false">cl2_*N811/(cl0+cl1_*N811)</f>
        <v>0.217952401696598</v>
      </c>
      <c r="P811" s="71" t="n">
        <f aca="false">IF(D811&gt;=hwind,vxw,0)</f>
        <v>0</v>
      </c>
      <c r="Q811" s="71" t="n">
        <f aca="false">IF(D811&gt;=hwind,vyw,0)</f>
        <v>0</v>
      </c>
      <c r="R811" s="70" t="n">
        <f aca="false">-const*$M811*$K811*(G811-P811)</f>
        <v>-1.5594049056931</v>
      </c>
      <c r="S811" s="70" t="n">
        <f aca="false">-const*$M811*$K811*(H811-Q811)</f>
        <v>-11.8463970990363</v>
      </c>
      <c r="T811" s="70" t="n">
        <f aca="false">-const*$M811*$K811*I811</f>
        <v>20.9135360612194</v>
      </c>
      <c r="U811" s="72" t="n">
        <f aca="false">omega*EXP(-A811/tau)*30/PI()</f>
        <v>1842.62748188776</v>
      </c>
      <c r="V811" s="70" t="n">
        <f aca="false">const*($O811/omega)*K811*(wy*I811-wz*(H811-Q811))</f>
        <v>1.12596309585488</v>
      </c>
      <c r="W811" s="70" t="n">
        <f aca="false">const*($O811/omega)*K811*(wz*(G811-P811)-wx*I811)</f>
        <v>10.995869887293</v>
      </c>
      <c r="X811" s="70" t="n">
        <f aca="false">const*($O811/omega)*K811*(wx*(H811-Q811)-wy*(G811-P811))</f>
        <v>6.31252759567129</v>
      </c>
      <c r="Y811" s="70" t="n">
        <f aca="false">R811+V811</f>
        <v>-0.43344180983822</v>
      </c>
      <c r="Z811" s="70" t="n">
        <f aca="false">S811+W811</f>
        <v>-0.850527211743263</v>
      </c>
      <c r="AA811" s="70" t="n">
        <f aca="false">T811+X811-32.174</f>
        <v>-4.9479363431093</v>
      </c>
      <c r="AB811" s="0" t="n">
        <f aca="false">IF(($D811-height)*($D812-height)&lt;0,1,0)</f>
        <v>0</v>
      </c>
    </row>
    <row r="812" customFormat="false" ht="12.75" hidden="false" customHeight="false" outlineLevel="0" collapsed="false">
      <c r="A812" s="0" t="n">
        <f aca="false">A811+dt</f>
        <v>7.79999999999988</v>
      </c>
      <c r="B812" s="70" t="n">
        <f aca="false">B811+G811*dt+0.5*Y811*dt*dt</f>
        <v>44.2109324907492</v>
      </c>
      <c r="C812" s="70" t="n">
        <f aca="false">C811+H811*dt+0.5*Z811*dt*dt</f>
        <v>531.63821642389</v>
      </c>
      <c r="D812" s="70" t="n">
        <f aca="false">D811+I811*dt+0.5*AA811*dt*dt</f>
        <v>-395.062703178085</v>
      </c>
      <c r="E812" s="1" t="n">
        <f aca="false">SQRT(B812^2+C812^2)</f>
        <v>533.473335523039</v>
      </c>
      <c r="F812" s="1" t="n">
        <f aca="false">ATAN2(C812,B812)*180/PI()</f>
        <v>4.75376789933941</v>
      </c>
      <c r="G812" s="69" t="n">
        <f aca="false">G811+Y811*dt</f>
        <v>7.27322955525739</v>
      </c>
      <c r="H812" s="69" t="n">
        <f aca="false">H811+Z811*dt</f>
        <v>55.277272287813</v>
      </c>
      <c r="I812" s="69" t="n">
        <f aca="false">I811+AA811*dt</f>
        <v>-97.6505552860184</v>
      </c>
      <c r="J812" s="1" t="n">
        <f aca="false">SQRT(G812^2+H812^2+I812^2)</f>
        <v>112.446021038595</v>
      </c>
      <c r="K812" s="1" t="n">
        <f aca="false">IF(D812&gt;=hwind,SQRT((G812-vxw)^2+(H812-vyw)^2+I812^2),J812)</f>
        <v>112.446021038595</v>
      </c>
      <c r="L812" s="1" t="n">
        <f aca="false">J812/1.467</f>
        <v>76.6503210897037</v>
      </c>
      <c r="M812" s="70" t="n">
        <f aca="false">cd0+cdspin*(spin/1000)*EXP(-A812/(tau*146.7/K812))</f>
        <v>0.354614468868394</v>
      </c>
      <c r="N812" s="71" t="n">
        <f aca="false">(romega/K812)*EXP(-A812/(tau*146.7/K812))</f>
        <v>0.207717215064669</v>
      </c>
      <c r="O812" s="71" t="n">
        <f aca="false">cl2_*N812/(cl0+cl1_*N812)</f>
        <v>0.217911532381926</v>
      </c>
      <c r="P812" s="71" t="n">
        <f aca="false">IF(D812&gt;=hwind,vxw,0)</f>
        <v>0</v>
      </c>
      <c r="Q812" s="71" t="n">
        <f aca="false">IF(D812&gt;=hwind,vyw,0)</f>
        <v>0</v>
      </c>
      <c r="R812" s="70" t="n">
        <f aca="false">-const*$M812*$K812*(G812-P812)</f>
        <v>-1.55900973826872</v>
      </c>
      <c r="S812" s="70" t="n">
        <f aca="false">-const*$M812*$K812*(H812-Q812)</f>
        <v>-11.8486299857454</v>
      </c>
      <c r="T812" s="70" t="n">
        <f aca="false">-const*$M812*$K812*I812</f>
        <v>20.9313023164801</v>
      </c>
      <c r="U812" s="72" t="n">
        <f aca="false">omega*EXP(-A812/tau)*30/PI()</f>
        <v>1842.6256392612</v>
      </c>
      <c r="V812" s="70" t="n">
        <f aca="false">const*($O812/omega)*K812*(wy*I812-wz*(H812-Q812))</f>
        <v>1.1246266382764</v>
      </c>
      <c r="W812" s="70" t="n">
        <f aca="false">const*($O812/omega)*K812*(wz*(G812-P812)-wx*I812)</f>
        <v>11.0036062076217</v>
      </c>
      <c r="X812" s="70" t="n">
        <f aca="false">const*($O812/omega)*K812*(wx*(H812-Q812)-wy*(G812-P812))</f>
        <v>6.31260111512114</v>
      </c>
      <c r="Y812" s="70" t="n">
        <f aca="false">R812+V812</f>
        <v>-0.434383099992316</v>
      </c>
      <c r="Z812" s="70" t="n">
        <f aca="false">S812+W812</f>
        <v>-0.845023778123625</v>
      </c>
      <c r="AA812" s="70" t="n">
        <f aca="false">T812+X812-32.174</f>
        <v>-4.93009656839872</v>
      </c>
      <c r="AB812" s="0" t="n">
        <f aca="false">IF(($D812-height)*($D813-height)&lt;0,1,0)</f>
        <v>0</v>
      </c>
    </row>
    <row r="813" customFormat="false" ht="12.75" hidden="false" customHeight="false" outlineLevel="0" collapsed="false">
      <c r="A813" s="0" t="n">
        <f aca="false">A812+dt</f>
        <v>7.80999999999988</v>
      </c>
      <c r="B813" s="70" t="n">
        <f aca="false">B812+G812*dt+0.5*Y812*dt*dt</f>
        <v>44.2836430671468</v>
      </c>
      <c r="C813" s="70" t="n">
        <f aca="false">C812+H812*dt+0.5*Z812*dt*dt</f>
        <v>532.19094689558</v>
      </c>
      <c r="D813" s="70" t="n">
        <f aca="false">D812+I812*dt+0.5*AA812*dt*dt</f>
        <v>-396.039455235774</v>
      </c>
      <c r="E813" s="1" t="n">
        <f aca="false">SQRT(B813^2+C813^2)</f>
        <v>534.030191094953</v>
      </c>
      <c r="F813" s="1" t="n">
        <f aca="false">ATAN2(C813,B813)*180/PI()</f>
        <v>4.75662754947346</v>
      </c>
      <c r="G813" s="69" t="n">
        <f aca="false">G812+Y812*dt</f>
        <v>7.26888572425747</v>
      </c>
      <c r="H813" s="69" t="n">
        <f aca="false">H812+Z812*dt</f>
        <v>55.2688220500318</v>
      </c>
      <c r="I813" s="69" t="n">
        <f aca="false">I812+AA812*dt</f>
        <v>-97.6998562517024</v>
      </c>
      <c r="J813" s="1" t="n">
        <f aca="false">SQRT(G813^2+H813^2+I813^2)</f>
        <v>112.484404706047</v>
      </c>
      <c r="K813" s="1" t="n">
        <f aca="false">IF(D813&gt;=hwind,SQRT((G813-vxw)^2+(H813-vyw)^2+I813^2),J813)</f>
        <v>112.484404706047</v>
      </c>
      <c r="L813" s="1" t="n">
        <f aca="false">J813/1.467</f>
        <v>76.676485825526</v>
      </c>
      <c r="M813" s="70" t="n">
        <f aca="false">cd0+cdspin*(spin/1000)*EXP(-A813/(tau*146.7/K813))</f>
        <v>0.354614416622653</v>
      </c>
      <c r="N813" s="71" t="n">
        <f aca="false">(romega/K813)*EXP(-A813/(tau*146.7/K813))</f>
        <v>0.207646132992175</v>
      </c>
      <c r="O813" s="71" t="n">
        <f aca="false">cl2_*N813/(cl0+cl1_*N813)</f>
        <v>0.217870804340435</v>
      </c>
      <c r="P813" s="71" t="n">
        <f aca="false">IF(D813&gt;=hwind,vxw,0)</f>
        <v>0</v>
      </c>
      <c r="Q813" s="71" t="n">
        <f aca="false">IF(D813&gt;=hwind,vyw,0)</f>
        <v>0</v>
      </c>
      <c r="R813" s="70" t="n">
        <f aca="false">-const*$M813*$K813*(G813-P813)</f>
        <v>-1.55861026582038</v>
      </c>
      <c r="S813" s="70" t="n">
        <f aca="false">-const*$M813*$K813*(H813-Q813)</f>
        <v>-11.8508608739724</v>
      </c>
      <c r="T813" s="70" t="n">
        <f aca="false">-const*$M813*$K813*I813</f>
        <v>20.9490153924018</v>
      </c>
      <c r="U813" s="72" t="n">
        <f aca="false">omega*EXP(-A813/tau)*30/PI()</f>
        <v>1842.62379663648</v>
      </c>
      <c r="V813" s="70" t="n">
        <f aca="false">const*($O813/omega)*K813*(wy*I813-wz*(H813-Q813))</f>
        <v>1.12329594443209</v>
      </c>
      <c r="W813" s="70" t="n">
        <f aca="false">const*($O813/omega)*K813*(wz*(G813-P813)-wx*I813)</f>
        <v>11.0113181356472</v>
      </c>
      <c r="X813" s="70" t="n">
        <f aca="false">const*($O813/omega)*K813*(wx*(H813-Q813)-wy*(G813-P813))</f>
        <v>6.31267758307702</v>
      </c>
      <c r="Y813" s="70" t="n">
        <f aca="false">R813+V813</f>
        <v>-0.435314321388292</v>
      </c>
      <c r="Z813" s="70" t="n">
        <f aca="false">S813+W813</f>
        <v>-0.839542738325264</v>
      </c>
      <c r="AA813" s="70" t="n">
        <f aca="false">T813+X813-32.174</f>
        <v>-4.91230702452122</v>
      </c>
      <c r="AB813" s="0" t="n">
        <f aca="false">IF(($D813-height)*($D814-height)&lt;0,1,0)</f>
        <v>0</v>
      </c>
    </row>
    <row r="814" customFormat="false" ht="12.75" hidden="false" customHeight="false" outlineLevel="0" collapsed="false">
      <c r="A814" s="0" t="n">
        <f aca="false">A813+dt</f>
        <v>7.81999999999988</v>
      </c>
      <c r="B814" s="70" t="n">
        <f aca="false">B813+G813*dt+0.5*Y813*dt*dt</f>
        <v>44.3563101586733</v>
      </c>
      <c r="C814" s="70" t="n">
        <f aca="false">C813+H813*dt+0.5*Z813*dt*dt</f>
        <v>532.743593138943</v>
      </c>
      <c r="D814" s="70" t="n">
        <f aca="false">D813+I813*dt+0.5*AA813*dt*dt</f>
        <v>-397.016699413642</v>
      </c>
      <c r="E814" s="1" t="n">
        <f aca="false">SQRT(B814^2+C814^2)</f>
        <v>534.586960448423</v>
      </c>
      <c r="F814" s="1" t="n">
        <f aca="false">ATAN2(C814,B814)*180/PI()</f>
        <v>4.75947734655461</v>
      </c>
      <c r="G814" s="69" t="n">
        <f aca="false">G813+Y813*dt</f>
        <v>7.26453258104358</v>
      </c>
      <c r="H814" s="69" t="n">
        <f aca="false">H813+Z813*dt</f>
        <v>55.2604266226485</v>
      </c>
      <c r="I814" s="69" t="n">
        <f aca="false">I813+AA813*dt</f>
        <v>-97.7489793219476</v>
      </c>
      <c r="J814" s="1" t="n">
        <f aca="false">SQRT(G814^2+H814^2+I814^2)</f>
        <v>112.522669460961</v>
      </c>
      <c r="K814" s="1" t="n">
        <f aca="false">IF(D814&gt;=hwind,SQRT((G814-vxw)^2+(H814-vyw)^2+I814^2),J814)</f>
        <v>112.522669460961</v>
      </c>
      <c r="L814" s="1" t="n">
        <f aca="false">J814/1.467</f>
        <v>76.702569503041</v>
      </c>
      <c r="M814" s="70" t="n">
        <f aca="false">cd0+cdspin*(spin/1000)*EXP(-A814/(tau*146.7/K814))</f>
        <v>0.354614364382913</v>
      </c>
      <c r="N814" s="71" t="n">
        <f aca="false">(romega/K814)*EXP(-A814/(tau*146.7/K814))</f>
        <v>0.207575318800475</v>
      </c>
      <c r="O814" s="71" t="n">
        <f aca="false">cl2_*N814/(cl0+cl1_*N814)</f>
        <v>0.217830217201846</v>
      </c>
      <c r="P814" s="71" t="n">
        <f aca="false">IF(D814&gt;=hwind,vxw,0)</f>
        <v>0</v>
      </c>
      <c r="Q814" s="71" t="n">
        <f aca="false">IF(D814&gt;=hwind,vyw,0)</f>
        <v>0</v>
      </c>
      <c r="R814" s="70" t="n">
        <f aca="false">-const*$M814*$K814*(G814-P814)</f>
        <v>-1.55820651373422</v>
      </c>
      <c r="S814" s="70" t="n">
        <f aca="false">-const*$M814*$K814*(H814-Q814)</f>
        <v>-11.8530897555384</v>
      </c>
      <c r="T814" s="70" t="n">
        <f aca="false">-const*$M814*$K814*I814</f>
        <v>20.9666753629522</v>
      </c>
      <c r="U814" s="72" t="n">
        <f aca="false">omega*EXP(-A814/tau)*30/PI()</f>
        <v>1842.62195401361</v>
      </c>
      <c r="V814" s="70" t="n">
        <f aca="false">const*($O814/omega)*K814*(wy*I814-wz*(H814-Q814))</f>
        <v>1.12197099832152</v>
      </c>
      <c r="W814" s="70" t="n">
        <f aca="false">const*($O814/omega)*K814*(wz*(G814-P814)-wx*I814)</f>
        <v>11.0190057208368</v>
      </c>
      <c r="X814" s="70" t="n">
        <f aca="false">const*($O814/omega)*K814*(wx*(H814-Q814)-wy*(G814-P814))</f>
        <v>6.31275698471246</v>
      </c>
      <c r="Y814" s="70" t="n">
        <f aca="false">R814+V814</f>
        <v>-0.436235515412697</v>
      </c>
      <c r="Z814" s="70" t="n">
        <f aca="false">S814+W814</f>
        <v>-0.834084034701595</v>
      </c>
      <c r="AA814" s="70" t="n">
        <f aca="false">T814+X814-32.174</f>
        <v>-4.89456765233535</v>
      </c>
      <c r="AB814" s="0" t="n">
        <f aca="false">IF(($D814-height)*($D815-height)&lt;0,1,0)</f>
        <v>0</v>
      </c>
    </row>
    <row r="815" customFormat="false" ht="12.75" hidden="false" customHeight="false" outlineLevel="0" collapsed="false">
      <c r="A815" s="0" t="n">
        <f aca="false">A814+dt</f>
        <v>7.82999999999988</v>
      </c>
      <c r="B815" s="70" t="n">
        <f aca="false">B814+G814*dt+0.5*Y814*dt*dt</f>
        <v>44.4289336727079</v>
      </c>
      <c r="C815" s="70" t="n">
        <f aca="false">C814+H814*dt+0.5*Z814*dt*dt</f>
        <v>533.296155700968</v>
      </c>
      <c r="D815" s="70" t="n">
        <f aca="false">D814+I814*dt+0.5*AA814*dt*dt</f>
        <v>-397.994433935244</v>
      </c>
      <c r="E815" s="1" t="n">
        <f aca="false">SQRT(B815^2+C815^2)</f>
        <v>535.143644111303</v>
      </c>
      <c r="F815" s="1" t="n">
        <f aca="false">ATAN2(C815,B815)*180/PI()</f>
        <v>4.76231730797662</v>
      </c>
      <c r="G815" s="69" t="n">
        <f aca="false">G814+Y814*dt</f>
        <v>7.26017022588946</v>
      </c>
      <c r="H815" s="69" t="n">
        <f aca="false">H814+Z814*dt</f>
        <v>55.2520857823015</v>
      </c>
      <c r="I815" s="69" t="n">
        <f aca="false">I814+AA814*dt</f>
        <v>-97.797924998471</v>
      </c>
      <c r="J815" s="1" t="n">
        <f aca="false">SQRT(G815^2+H815^2+I815^2)</f>
        <v>112.56081551326</v>
      </c>
      <c r="K815" s="1" t="n">
        <f aca="false">IF(D815&gt;=hwind,SQRT((G815-vxw)^2+(H815-vyw)^2+I815^2),J815)</f>
        <v>112.56081551326</v>
      </c>
      <c r="L815" s="1" t="n">
        <f aca="false">J815/1.467</f>
        <v>76.7285722653445</v>
      </c>
      <c r="M815" s="70" t="n">
        <f aca="false">cd0+cdspin*(spin/1000)*EXP(-A815/(tau*146.7/K815))</f>
        <v>0.354614312149246</v>
      </c>
      <c r="N815" s="71" t="n">
        <f aca="false">(romega/K815)*EXP(-A815/(tau*146.7/K815))</f>
        <v>0.207504771605226</v>
      </c>
      <c r="O815" s="71" t="n">
        <f aca="false">cl2_*N815/(cl0+cl1_*N815)</f>
        <v>0.217789770595818</v>
      </c>
      <c r="P815" s="71" t="n">
        <f aca="false">IF(D815&gt;=hwind,vxw,0)</f>
        <v>0</v>
      </c>
      <c r="Q815" s="71" t="n">
        <f aca="false">IF(D815&gt;=hwind,vyw,0)</f>
        <v>0</v>
      </c>
      <c r="R815" s="70" t="n">
        <f aca="false">-const*$M815*$K815*(G815-P815)</f>
        <v>-1.55779850735565</v>
      </c>
      <c r="S815" s="70" t="n">
        <f aca="false">-const*$M815*$K815*(H815-Q815)</f>
        <v>-11.8553166223332</v>
      </c>
      <c r="T815" s="70" t="n">
        <f aca="false">-const*$M815*$K815*I815</f>
        <v>20.9842823026141</v>
      </c>
      <c r="U815" s="72" t="n">
        <f aca="false">omega*EXP(-A815/tau)*30/PI()</f>
        <v>1842.62011139258</v>
      </c>
      <c r="V815" s="70" t="n">
        <f aca="false">const*($O815/omega)*K815*(wy*I815-wz*(H815-Q815))</f>
        <v>1.1206517839449</v>
      </c>
      <c r="W815" s="70" t="n">
        <f aca="false">const*($O815/omega)*K815*(wz*(G815-P815)-wx*I815)</f>
        <v>11.0266690127472</v>
      </c>
      <c r="X815" s="70" t="n">
        <f aca="false">const*($O815/omega)*K815*(wx*(H815-Q815)-wy*(G815-P815))</f>
        <v>6.31283930523467</v>
      </c>
      <c r="Y815" s="70" t="n">
        <f aca="false">R815+V815</f>
        <v>-0.437146723410754</v>
      </c>
      <c r="Z815" s="70" t="n">
        <f aca="false">S815+W815</f>
        <v>-0.828647609586001</v>
      </c>
      <c r="AA815" s="70" t="n">
        <f aca="false">T815+X815-32.174</f>
        <v>-4.87687839215118</v>
      </c>
      <c r="AB815" s="0" t="n">
        <f aca="false">IF(($D815-height)*($D816-height)&lt;0,1,0)</f>
        <v>0</v>
      </c>
    </row>
    <row r="816" customFormat="false" ht="12.75" hidden="false" customHeight="false" outlineLevel="0" collapsed="false">
      <c r="A816" s="0" t="n">
        <f aca="false">A815+dt</f>
        <v>7.83999999999988</v>
      </c>
      <c r="B816" s="70" t="n">
        <f aca="false">B815+G815*dt+0.5*Y815*dt*dt</f>
        <v>44.5015135176307</v>
      </c>
      <c r="C816" s="70" t="n">
        <f aca="false">C815+H815*dt+0.5*Z815*dt*dt</f>
        <v>533.84863512641</v>
      </c>
      <c r="D816" s="70" t="n">
        <f aca="false">D815+I815*dt+0.5*AA815*dt*dt</f>
        <v>-398.972657029149</v>
      </c>
      <c r="E816" s="1" t="n">
        <f aca="false">SQRT(B816^2+C816^2)</f>
        <v>535.700242609326</v>
      </c>
      <c r="F816" s="1" t="n">
        <f aca="false">ATAN2(C816,B816)*180/PI()</f>
        <v>4.76514745116668</v>
      </c>
      <c r="G816" s="69" t="n">
        <f aca="false">G815+Y815*dt</f>
        <v>7.25579875865535</v>
      </c>
      <c r="H816" s="69" t="n">
        <f aca="false">H815+Z815*dt</f>
        <v>55.2437993062056</v>
      </c>
      <c r="I816" s="69" t="n">
        <f aca="false">I815+AA815*dt</f>
        <v>-97.8466937823925</v>
      </c>
      <c r="J816" s="1" t="n">
        <f aca="false">SQRT(G816^2+H816^2+I816^2)</f>
        <v>112.598843073789</v>
      </c>
      <c r="K816" s="1" t="n">
        <f aca="false">IF(D816&gt;=hwind,SQRT((G816-vxw)^2+(H816-vyw)^2+I816^2),J816)</f>
        <v>112.598843073789</v>
      </c>
      <c r="L816" s="1" t="n">
        <f aca="false">J816/1.467</f>
        <v>76.7544942561614</v>
      </c>
      <c r="M816" s="70" t="n">
        <f aca="false">cd0+cdspin*(spin/1000)*EXP(-A816/(tau*146.7/K816))</f>
        <v>0.354614259921721</v>
      </c>
      <c r="N816" s="71" t="n">
        <f aca="false">(romega/K816)*EXP(-A816/(tau*146.7/K816))</f>
        <v>0.207434490523798</v>
      </c>
      <c r="O816" s="71" t="n">
        <f aca="false">cl2_*N816/(cl0+cl1_*N816)</f>
        <v>0.217749464151959</v>
      </c>
      <c r="P816" s="71" t="n">
        <f aca="false">IF(D816&gt;=hwind,vxw,0)</f>
        <v>0</v>
      </c>
      <c r="Q816" s="71" t="n">
        <f aca="false">IF(D816&gt;=hwind,vyw,0)</f>
        <v>0</v>
      </c>
      <c r="R816" s="70" t="n">
        <f aca="false">-const*$M816*$K816*(G816-P816)</f>
        <v>-1.55738627198887</v>
      </c>
      <c r="S816" s="70" t="n">
        <f aca="false">-const*$M816*$K816*(H816-Q816)</f>
        <v>-11.857541466315</v>
      </c>
      <c r="T816" s="70" t="n">
        <f aca="false">-const*$M816*$K816*I816</f>
        <v>21.0018362863797</v>
      </c>
      <c r="U816" s="72" t="n">
        <f aca="false">omega*EXP(-A816/tau)*30/PI()</f>
        <v>1842.61826877339</v>
      </c>
      <c r="V816" s="70" t="n">
        <f aca="false">const*($O816/omega)*K816*(wy*I816-wz*(H816-Q816))</f>
        <v>1.1193382853034</v>
      </c>
      <c r="W816" s="70" t="n">
        <f aca="false">const*($O816/omega)*K816*(wz*(G816-P816)-wx*I816)</f>
        <v>11.034308061022</v>
      </c>
      <c r="X816" s="70" t="n">
        <f aca="false">const*($O816/omega)*K816*(wx*(H816-Q816)-wy*(G816-P816))</f>
        <v>6.31292452988453</v>
      </c>
      <c r="Y816" s="70" t="n">
        <f aca="false">R816+V816</f>
        <v>-0.43804798668547</v>
      </c>
      <c r="Z816" s="70" t="n">
        <f aca="false">S816+W816</f>
        <v>-0.823233405293006</v>
      </c>
      <c r="AA816" s="70" t="n">
        <f aca="false">T816+X816-32.174</f>
        <v>-4.85923918373582</v>
      </c>
      <c r="AB816" s="0" t="n">
        <f aca="false">IF(($D816-height)*($D817-height)&lt;0,1,0)</f>
        <v>0</v>
      </c>
    </row>
    <row r="817" customFormat="false" ht="12.75" hidden="false" customHeight="false" outlineLevel="0" collapsed="false">
      <c r="A817" s="0" t="n">
        <f aca="false">A816+dt</f>
        <v>7.84999999999988</v>
      </c>
      <c r="B817" s="70" t="n">
        <f aca="false">B816+G816*dt+0.5*Y816*dt*dt</f>
        <v>44.5740496028179</v>
      </c>
      <c r="C817" s="70" t="n">
        <f aca="false">C816+H816*dt+0.5*Z816*dt*dt</f>
        <v>534.401031957802</v>
      </c>
      <c r="D817" s="70" t="n">
        <f aca="false">D816+I816*dt+0.5*AA816*dt*dt</f>
        <v>-399.951366928932</v>
      </c>
      <c r="E817" s="1" t="n">
        <f aca="false">SQRT(B817^2+C817^2)</f>
        <v>536.256756466115</v>
      </c>
      <c r="F817" s="1" t="n">
        <f aca="false">ATAN2(C817,B817)*180/PI()</f>
        <v>4.76796779358489</v>
      </c>
      <c r="G817" s="69" t="n">
        <f aca="false">G816+Y816*dt</f>
        <v>7.25141827878849</v>
      </c>
      <c r="H817" s="69" t="n">
        <f aca="false">H816+Z816*dt</f>
        <v>55.2355669721527</v>
      </c>
      <c r="I817" s="69" t="n">
        <f aca="false">I816+AA816*dt</f>
        <v>-97.8952861742298</v>
      </c>
      <c r="J817" s="1" t="n">
        <f aca="false">SQRT(G817^2+H817^2+I817^2)</f>
        <v>112.636752354298</v>
      </c>
      <c r="K817" s="1" t="n">
        <f aca="false">IF(D817&gt;=hwind,SQRT((G817-vxw)^2+(H817-vyw)^2+I817^2),J817)</f>
        <v>112.636752354298</v>
      </c>
      <c r="L817" s="1" t="n">
        <f aca="false">J817/1.467</f>
        <v>76.7803356198351</v>
      </c>
      <c r="M817" s="70" t="n">
        <f aca="false">cd0+cdspin*(spin/1000)*EXP(-A817/(tau*146.7/K817))</f>
        <v>0.354614207700408</v>
      </c>
      <c r="N817" s="71" t="n">
        <f aca="false">(romega/K817)*EXP(-A817/(tau*146.7/K817))</f>
        <v>0.20736447467529</v>
      </c>
      <c r="O817" s="71" t="n">
        <f aca="false">cl2_*N817/(cl0+cl1_*N817)</f>
        <v>0.217709297499839</v>
      </c>
      <c r="P817" s="71" t="n">
        <f aca="false">IF(D817&gt;=hwind,vxw,0)</f>
        <v>0</v>
      </c>
      <c r="Q817" s="71" t="n">
        <f aca="false">IF(D817&gt;=hwind,vyw,0)</f>
        <v>0</v>
      </c>
      <c r="R817" s="70" t="n">
        <f aca="false">-const*$M817*$K817*(G817-P817)</f>
        <v>-1.5569698328962</v>
      </c>
      <c r="S817" s="70" t="n">
        <f aca="false">-const*$M817*$K817*(H817-Q817)</f>
        <v>-11.8597642795097</v>
      </c>
      <c r="T817" s="70" t="n">
        <f aca="false">-const*$M817*$K817*I817</f>
        <v>21.0193373897446</v>
      </c>
      <c r="U817" s="72" t="n">
        <f aca="false">omega*EXP(-A817/tau)*30/PI()</f>
        <v>1842.61642615604</v>
      </c>
      <c r="V817" s="70" t="n">
        <f aca="false">const*($O817/omega)*K817*(wy*I817-wz*(H817-Q817))</f>
        <v>1.11803048639944</v>
      </c>
      <c r="W817" s="70" t="n">
        <f aca="false">const*($O817/omega)*K817*(wz*(G817-P817)-wx*I817)</f>
        <v>11.0419229153902</v>
      </c>
      <c r="X817" s="70" t="n">
        <f aca="false">const*($O817/omega)*K817*(wx*(H817-Q817)-wy*(G817-P817))</f>
        <v>6.31301264393658</v>
      </c>
      <c r="Y817" s="70" t="n">
        <f aca="false">R817+V817</f>
        <v>-0.438939346496758</v>
      </c>
      <c r="Z817" s="70" t="n">
        <f aca="false">S817+W817</f>
        <v>-0.817841364119474</v>
      </c>
      <c r="AA817" s="70" t="n">
        <f aca="false">T817+X817-32.174</f>
        <v>-4.84164996631885</v>
      </c>
      <c r="AB817" s="0" t="n">
        <f aca="false">IF(($D817-height)*($D818-height)&lt;0,1,0)</f>
        <v>0</v>
      </c>
    </row>
    <row r="818" customFormat="false" ht="12.75" hidden="false" customHeight="false" outlineLevel="0" collapsed="false">
      <c r="A818" s="0" t="n">
        <f aca="false">A817+dt</f>
        <v>7.85999999999988</v>
      </c>
      <c r="B818" s="70" t="n">
        <f aca="false">B817+G817*dt+0.5*Y817*dt*dt</f>
        <v>44.6465418386384</v>
      </c>
      <c r="C818" s="70" t="n">
        <f aca="false">C817+H817*dt+0.5*Z817*dt*dt</f>
        <v>534.953346735455</v>
      </c>
      <c r="D818" s="70" t="n">
        <f aca="false">D817+I817*dt+0.5*AA817*dt*dt</f>
        <v>-400.930561873173</v>
      </c>
      <c r="E818" s="1" t="n">
        <f aca="false">SQRT(B818^2+C818^2)</f>
        <v>536.813186203183</v>
      </c>
      <c r="F818" s="1" t="n">
        <f aca="false">ATAN2(C818,B818)*180/PI()</f>
        <v>4.77077835272378</v>
      </c>
      <c r="G818" s="69" t="n">
        <f aca="false">G817+Y817*dt</f>
        <v>7.24702888532353</v>
      </c>
      <c r="H818" s="69" t="n">
        <f aca="false">H817+Z817*dt</f>
        <v>55.2273885585115</v>
      </c>
      <c r="I818" s="69" t="n">
        <f aca="false">I817+AA817*dt</f>
        <v>-97.943702673893</v>
      </c>
      <c r="J818" s="1" t="n">
        <f aca="false">SQRT(G818^2+H818^2+I818^2)</f>
        <v>112.674543567434</v>
      </c>
      <c r="K818" s="1" t="n">
        <f aca="false">IF(D818&gt;=hwind,SQRT((G818-vxw)^2+(H818-vyw)^2+I818^2),J818)</f>
        <v>112.674543567434</v>
      </c>
      <c r="L818" s="1" t="n">
        <f aca="false">J818/1.467</f>
        <v>76.806096501318</v>
      </c>
      <c r="M818" s="70" t="n">
        <f aca="false">cd0+cdspin*(spin/1000)*EXP(-A818/(tau*146.7/K818))</f>
        <v>0.354614155485375</v>
      </c>
      <c r="N818" s="71" t="n">
        <f aca="false">(romega/K818)*EXP(-A818/(tau*146.7/K818))</f>
        <v>0.207294723180541</v>
      </c>
      <c r="O818" s="71" t="n">
        <f aca="false">cl2_*N818/(cl0+cl1_*N818)</f>
        <v>0.217669270269001</v>
      </c>
      <c r="P818" s="71" t="n">
        <f aca="false">IF(D818&gt;=hwind,vxw,0)</f>
        <v>0</v>
      </c>
      <c r="Q818" s="71" t="n">
        <f aca="false">IF(D818&gt;=hwind,vyw,0)</f>
        <v>0</v>
      </c>
      <c r="R818" s="70" t="n">
        <f aca="false">-const*$M818*$K818*(G818-P818)</f>
        <v>-1.55654921529762</v>
      </c>
      <c r="S818" s="70" t="n">
        <f aca="false">-const*$M818*$K818*(H818-Q818)</f>
        <v>-11.8619850540102</v>
      </c>
      <c r="T818" s="70" t="n">
        <f aca="false">-const*$M818*$K818*I818</f>
        <v>21.0367856887031</v>
      </c>
      <c r="U818" s="72" t="n">
        <f aca="false">omega*EXP(-A818/tau)*30/PI()</f>
        <v>1842.61458354053</v>
      </c>
      <c r="V818" s="70" t="n">
        <f aca="false">const*($O818/omega)*K818*(wy*I818-wz*(H818-Q818))</f>
        <v>1.11672837123707</v>
      </c>
      <c r="W818" s="70" t="n">
        <f aca="false">const*($O818/omega)*K818*(wz*(G818-P818)-wx*I818)</f>
        <v>11.0495136256645</v>
      </c>
      <c r="X818" s="70" t="n">
        <f aca="false">const*($O818/omega)*K818*(wx*(H818-Q818)-wy*(G818-P818))</f>
        <v>6.3131036326991</v>
      </c>
      <c r="Y818" s="70" t="n">
        <f aca="false">R818+V818</f>
        <v>-0.439820844060554</v>
      </c>
      <c r="Z818" s="70" t="n">
        <f aca="false">S818+W818</f>
        <v>-0.812471428345729</v>
      </c>
      <c r="AA818" s="70" t="n">
        <f aca="false">T818+X818-32.174</f>
        <v>-4.82411067859783</v>
      </c>
      <c r="AB818" s="0" t="n">
        <f aca="false">IF(($D818-height)*($D819-height)&lt;0,1,0)</f>
        <v>0</v>
      </c>
    </row>
    <row r="819" customFormat="false" ht="12.75" hidden="false" customHeight="false" outlineLevel="0" collapsed="false">
      <c r="A819" s="0" t="n">
        <f aca="false">A818+dt</f>
        <v>7.86999999999988</v>
      </c>
      <c r="B819" s="70" t="n">
        <f aca="false">B818+G818*dt+0.5*Y818*dt*dt</f>
        <v>44.7189901364495</v>
      </c>
      <c r="C819" s="70" t="n">
        <f aca="false">C818+H818*dt+0.5*Z818*dt*dt</f>
        <v>535.505579997469</v>
      </c>
      <c r="D819" s="70" t="n">
        <f aca="false">D818+I818*dt+0.5*AA818*dt*dt</f>
        <v>-401.910240105445</v>
      </c>
      <c r="E819" s="1" t="n">
        <f aca="false">SQRT(B819^2+C819^2)</f>
        <v>537.369532339943</v>
      </c>
      <c r="F819" s="1" t="n">
        <f aca="false">ATAN2(C819,B819)*180/PI()</f>
        <v>4.77357914610785</v>
      </c>
      <c r="G819" s="69" t="n">
        <f aca="false">G818+Y818*dt</f>
        <v>7.24263067688292</v>
      </c>
      <c r="H819" s="69" t="n">
        <f aca="false">H818+Z818*dt</f>
        <v>55.219263844228</v>
      </c>
      <c r="I819" s="69" t="n">
        <f aca="false">I818+AA818*dt</f>
        <v>-97.991943780679</v>
      </c>
      <c r="J819" s="1" t="n">
        <f aca="false">SQRT(G819^2+H819^2+I819^2)</f>
        <v>112.71221692672</v>
      </c>
      <c r="K819" s="1" t="n">
        <f aca="false">IF(D819&gt;=hwind,SQRT((G819-vxw)^2+(H819-vyw)^2+I819^2),J819)</f>
        <v>112.71221692672</v>
      </c>
      <c r="L819" s="1" t="n">
        <f aca="false">J819/1.467</f>
        <v>76.8317770461621</v>
      </c>
      <c r="M819" s="70" t="n">
        <f aca="false">cd0+cdspin*(spin/1000)*EXP(-A819/(tau*146.7/K819))</f>
        <v>0.35461410327669</v>
      </c>
      <c r="N819" s="71" t="n">
        <f aca="false">(romega/K819)*EXP(-A819/(tau*146.7/K819))</f>
        <v>0.20722523516214</v>
      </c>
      <c r="O819" s="71" t="n">
        <f aca="false">cl2_*N819/(cl0+cl1_*N819)</f>
        <v>0.217629382088975</v>
      </c>
      <c r="P819" s="71" t="n">
        <f aca="false">IF(D819&gt;=hwind,vxw,0)</f>
        <v>0</v>
      </c>
      <c r="Q819" s="71" t="n">
        <f aca="false">IF(D819&gt;=hwind,vyw,0)</f>
        <v>0</v>
      </c>
      <c r="R819" s="70" t="n">
        <f aca="false">-const*$M819*$K819*(G819-P819)</f>
        <v>-1.55612444437018</v>
      </c>
      <c r="S819" s="70" t="n">
        <f aca="false">-const*$M819*$K819*(H819-Q819)</f>
        <v>-11.864203781976</v>
      </c>
      <c r="T819" s="70" t="n">
        <f aca="false">-const*$M819*$K819*I819</f>
        <v>21.0541812597423</v>
      </c>
      <c r="U819" s="72" t="n">
        <f aca="false">omega*EXP(-A819/tau)*30/PI()</f>
        <v>1842.61274092687</v>
      </c>
      <c r="V819" s="70" t="n">
        <f aca="false">const*($O819/omega)*K819*(wy*I819-wz*(H819-Q819))</f>
        <v>1.11543192382222</v>
      </c>
      <c r="W819" s="70" t="n">
        <f aca="false">const*($O819/omega)*K819*(wz*(G819-P819)-wx*I819)</f>
        <v>11.0570802417392</v>
      </c>
      <c r="X819" s="70" t="n">
        <f aca="false">const*($O819/omega)*K819*(wx*(H819-Q819)-wy*(G819-P819))</f>
        <v>6.31319748151403</v>
      </c>
      <c r="Y819" s="70" t="n">
        <f aca="false">R819+V819</f>
        <v>-0.440692520547957</v>
      </c>
      <c r="Z819" s="70" t="n">
        <f aca="false">S819+W819</f>
        <v>-0.80712354023677</v>
      </c>
      <c r="AA819" s="70" t="n">
        <f aca="false">T819+X819-32.174</f>
        <v>-4.80662125874371</v>
      </c>
      <c r="AB819" s="0" t="n">
        <f aca="false">IF(($D819-height)*($D820-height)&lt;0,1,0)</f>
        <v>0</v>
      </c>
    </row>
    <row r="820" customFormat="false" ht="12.75" hidden="false" customHeight="false" outlineLevel="0" collapsed="false">
      <c r="A820" s="0" t="n">
        <f aca="false">A819+dt</f>
        <v>7.87999999999988</v>
      </c>
      <c r="B820" s="70" t="n">
        <f aca="false">B819+G819*dt+0.5*Y819*dt*dt</f>
        <v>44.7913944085923</v>
      </c>
      <c r="C820" s="70" t="n">
        <f aca="false">C819+H819*dt+0.5*Z819*dt*dt</f>
        <v>536.057732279734</v>
      </c>
      <c r="D820" s="70" t="n">
        <f aca="false">D819+I819*dt+0.5*AA819*dt*dt</f>
        <v>-402.890399874315</v>
      </c>
      <c r="E820" s="1" t="n">
        <f aca="false">SQRT(B820^2+C820^2)</f>
        <v>537.925795393712</v>
      </c>
      <c r="F820" s="1" t="n">
        <f aca="false">ATAN2(C820,B820)*180/PI()</f>
        <v>4.77637019129307</v>
      </c>
      <c r="G820" s="69" t="n">
        <f aca="false">G819+Y819*dt</f>
        <v>7.23822375167744</v>
      </c>
      <c r="H820" s="69" t="n">
        <f aca="false">H819+Z819*dt</f>
        <v>55.2111926088257</v>
      </c>
      <c r="I820" s="69" t="n">
        <f aca="false">I819+AA819*dt</f>
        <v>-98.0400099932665</v>
      </c>
      <c r="J820" s="1" t="n">
        <f aca="false">SQRT(G820^2+H820^2+I820^2)</f>
        <v>112.749772646547</v>
      </c>
      <c r="K820" s="1" t="n">
        <f aca="false">IF(D820&gt;=hwind,SQRT((G820-vxw)^2+(H820-vyw)^2+I820^2),J820)</f>
        <v>112.749772646547</v>
      </c>
      <c r="L820" s="1" t="n">
        <f aca="false">J820/1.467</f>
        <v>76.857377400509</v>
      </c>
      <c r="M820" s="70" t="n">
        <f aca="false">cd0+cdspin*(spin/1000)*EXP(-A820/(tau*146.7/K820))</f>
        <v>0.354614051074422</v>
      </c>
      <c r="N820" s="71" t="n">
        <f aca="false">(romega/K820)*EXP(-A820/(tau*146.7/K820))</f>
        <v>0.207156009744437</v>
      </c>
      <c r="O820" s="71" t="n">
        <f aca="false">cl2_*N820/(cl0+cl1_*N820)</f>
        <v>0.217589632589291</v>
      </c>
      <c r="P820" s="71" t="n">
        <f aca="false">IF(D820&gt;=hwind,vxw,0)</f>
        <v>0</v>
      </c>
      <c r="Q820" s="71" t="n">
        <f aca="false">IF(D820&gt;=hwind,vyw,0)</f>
        <v>0</v>
      </c>
      <c r="R820" s="70" t="n">
        <f aca="false">-const*$M820*$K820*(G820-P820)</f>
        <v>-1.55569554524745</v>
      </c>
      <c r="S820" s="70" t="n">
        <f aca="false">-const*$M820*$K820*(H820-Q820)</f>
        <v>-11.8664204556323</v>
      </c>
      <c r="T820" s="70" t="n">
        <f aca="false">-const*$M820*$K820*I820</f>
        <v>21.0715241798367</v>
      </c>
      <c r="U820" s="72" t="n">
        <f aca="false">omega*EXP(-A820/tau)*30/PI()</f>
        <v>1842.61089831505</v>
      </c>
      <c r="V820" s="70" t="n">
        <f aca="false">const*($O820/omega)*K820*(wy*I820-wz*(H820-Q820))</f>
        <v>1.11414112816308</v>
      </c>
      <c r="W820" s="70" t="n">
        <f aca="false">const*($O820/omega)*K820*(wz*(G820-P820)-wx*I820)</f>
        <v>11.0646228135889</v>
      </c>
      <c r="X820" s="70" t="n">
        <f aca="false">const*($O820/omega)*K820*(wx*(H820-Q820)-wy*(G820-P820))</f>
        <v>6.31329417575707</v>
      </c>
      <c r="Y820" s="70" t="n">
        <f aca="false">R820+V820</f>
        <v>-0.441554417084368</v>
      </c>
      <c r="Z820" s="70" t="n">
        <f aca="false">S820+W820</f>
        <v>-0.80179764204339</v>
      </c>
      <c r="AA820" s="70" t="n">
        <f aca="false">T820+X820-32.174</f>
        <v>-4.78918164440621</v>
      </c>
      <c r="AB820" s="0" t="n">
        <f aca="false">IF(($D820-height)*($D821-height)&lt;0,1,0)</f>
        <v>0</v>
      </c>
    </row>
    <row r="821" customFormat="false" ht="12.75" hidden="false" customHeight="false" outlineLevel="0" collapsed="false">
      <c r="A821" s="0" t="n">
        <f aca="false">A820+dt</f>
        <v>7.88999999999988</v>
      </c>
      <c r="B821" s="70" t="n">
        <f aca="false">B820+G820*dt+0.5*Y820*dt*dt</f>
        <v>44.8637545683882</v>
      </c>
      <c r="C821" s="70" t="n">
        <f aca="false">C820+H820*dt+0.5*Z820*dt*dt</f>
        <v>536.60980411594</v>
      </c>
      <c r="D821" s="70" t="n">
        <f aca="false">D820+I820*dt+0.5*AA820*dt*dt</f>
        <v>-403.87103943333</v>
      </c>
      <c r="E821" s="1" t="n">
        <f aca="false">SQRT(B821^2+C821^2)</f>
        <v>538.481975879714</v>
      </c>
      <c r="F821" s="1" t="n">
        <f aca="false">ATAN2(C821,B821)*180/PI()</f>
        <v>4.77915150586643</v>
      </c>
      <c r="G821" s="69" t="n">
        <f aca="false">G820+Y820*dt</f>
        <v>7.2338082075066</v>
      </c>
      <c r="H821" s="69" t="n">
        <f aca="false">H820+Z820*dt</f>
        <v>55.2031746324052</v>
      </c>
      <c r="I821" s="69" t="n">
        <f aca="false">I820+AA820*dt</f>
        <v>-98.0879018097105</v>
      </c>
      <c r="J821" s="1" t="n">
        <f aca="false">SQRT(G821^2+H821^2+I821^2)</f>
        <v>112.787210942155</v>
      </c>
      <c r="K821" s="1" t="n">
        <f aca="false">IF(D821&gt;=hwind,SQRT((G821-vxw)^2+(H821-vyw)^2+I821^2),J821)</f>
        <v>112.787210942155</v>
      </c>
      <c r="L821" s="1" t="n">
        <f aca="false">J821/1.467</f>
        <v>76.8828977110806</v>
      </c>
      <c r="M821" s="70" t="n">
        <f aca="false">cd0+cdspin*(spin/1000)*EXP(-A821/(tau*146.7/K821))</f>
        <v>0.354613998878637</v>
      </c>
      <c r="N821" s="71" t="n">
        <f aca="false">(romega/K821)*EXP(-A821/(tau*146.7/K821))</f>
        <v>0.20708704605356</v>
      </c>
      <c r="O821" s="71" t="n">
        <f aca="false">cl2_*N821/(cl0+cl1_*N821)</f>
        <v>0.217550021399487</v>
      </c>
      <c r="P821" s="71" t="n">
        <f aca="false">IF(D821&gt;=hwind,vxw,0)</f>
        <v>0</v>
      </c>
      <c r="Q821" s="71" t="n">
        <f aca="false">IF(D821&gt;=hwind,vyw,0)</f>
        <v>0</v>
      </c>
      <c r="R821" s="70" t="n">
        <f aca="false">-const*$M821*$K821*(G821-P821)</f>
        <v>-1.555262543019</v>
      </c>
      <c r="S821" s="70" t="n">
        <f aca="false">-const*$M821*$K821*(H821-Q821)</f>
        <v>-11.8686350672698</v>
      </c>
      <c r="T821" s="70" t="n">
        <f aca="false">-const*$M821*$K821*I821</f>
        <v>21.0888145264431</v>
      </c>
      <c r="U821" s="72" t="n">
        <f aca="false">omega*EXP(-A821/tau)*30/PI()</f>
        <v>1842.60905570507</v>
      </c>
      <c r="V821" s="70" t="n">
        <f aca="false">const*($O821/omega)*K821*(wy*I821-wz*(H821-Q821))</f>
        <v>1.11285596827036</v>
      </c>
      <c r="W821" s="70" t="n">
        <f aca="false">const*($O821/omega)*K821*(wz*(G821-P821)-wx*I821)</f>
        <v>11.0721413912664</v>
      </c>
      <c r="X821" s="70" t="n">
        <f aca="false">const*($O821/omega)*K821*(wx*(H821-Q821)-wy*(G821-P821))</f>
        <v>6.31339370083765</v>
      </c>
      <c r="Y821" s="70" t="n">
        <f aca="false">R821+V821</f>
        <v>-0.44240657474864</v>
      </c>
      <c r="Z821" s="70" t="n">
        <f aca="false">S821+W821</f>
        <v>-0.796493676003374</v>
      </c>
      <c r="AA821" s="70" t="n">
        <f aca="false">T821+X821-32.174</f>
        <v>-4.77179177271921</v>
      </c>
      <c r="AB821" s="0" t="n">
        <f aca="false">IF(($D821-height)*($D822-height)&lt;0,1,0)</f>
        <v>0</v>
      </c>
    </row>
    <row r="822" customFormat="false" ht="12.75" hidden="false" customHeight="false" outlineLevel="0" collapsed="false">
      <c r="A822" s="0" t="n">
        <f aca="false">A821+dt</f>
        <v>7.89999999999988</v>
      </c>
      <c r="B822" s="70" t="n">
        <f aca="false">B821+G821*dt+0.5*Y821*dt*dt</f>
        <v>44.9360705301345</v>
      </c>
      <c r="C822" s="70" t="n">
        <f aca="false">C821+H821*dt+0.5*Z821*dt*dt</f>
        <v>537.161796037581</v>
      </c>
      <c r="D822" s="70" t="n">
        <f aca="false">D821+I821*dt+0.5*AA821*dt*dt</f>
        <v>-404.852157041016</v>
      </c>
      <c r="E822" s="1" t="n">
        <f aca="false">SQRT(B822^2+C822^2)</f>
        <v>539.03807431109</v>
      </c>
      <c r="F822" s="1" t="n">
        <f aca="false">ATAN2(C822,B822)*180/PI()</f>
        <v>4.78192310744544</v>
      </c>
      <c r="G822" s="69" t="n">
        <f aca="false">G821+Y821*dt</f>
        <v>7.22938414175911</v>
      </c>
      <c r="H822" s="69" t="n">
        <f aca="false">H821+Z821*dt</f>
        <v>55.1952096956452</v>
      </c>
      <c r="I822" s="69" t="n">
        <f aca="false">I821+AA821*dt</f>
        <v>-98.1356197274377</v>
      </c>
      <c r="J822" s="1" t="n">
        <f aca="false">SQRT(G822^2+H822^2+I822^2)</f>
        <v>112.824532029624</v>
      </c>
      <c r="K822" s="1" t="n">
        <f aca="false">IF(D822&gt;=hwind,SQRT((G822-vxw)^2+(H822-vyw)^2+I822^2),J822)</f>
        <v>112.824532029624</v>
      </c>
      <c r="L822" s="1" t="n">
        <f aca="false">J822/1.467</f>
        <v>76.9083381251697</v>
      </c>
      <c r="M822" s="70" t="n">
        <f aca="false">cd0+cdspin*(spin/1000)*EXP(-A822/(tau*146.7/K822))</f>
        <v>0.354613946689402</v>
      </c>
      <c r="N822" s="71" t="n">
        <f aca="false">(romega/K822)*EXP(-A822/(tau*146.7/K822))</f>
        <v>0.207018343217417</v>
      </c>
      <c r="O822" s="71" t="n">
        <f aca="false">cl2_*N822/(cl0+cl1_*N822)</f>
        <v>0.217510548149126</v>
      </c>
      <c r="P822" s="71" t="n">
        <f aca="false">IF(D822&gt;=hwind,vxw,0)</f>
        <v>0</v>
      </c>
      <c r="Q822" s="71" t="n">
        <f aca="false">IF(D822&gt;=hwind,vyw,0)</f>
        <v>0</v>
      </c>
      <c r="R822" s="70" t="n">
        <f aca="false">-const*$M822*$K822*(G822-P822)</f>
        <v>-1.5548254627299</v>
      </c>
      <c r="S822" s="70" t="n">
        <f aca="false">-const*$M822*$K822*(H822-Q822)</f>
        <v>-11.8708476092437</v>
      </c>
      <c r="T822" s="70" t="n">
        <f aca="false">-const*$M822*$K822*I822</f>
        <v>21.1060523774949</v>
      </c>
      <c r="U822" s="72" t="n">
        <f aca="false">omega*EXP(-A822/tau)*30/PI()</f>
        <v>1842.60721309694</v>
      </c>
      <c r="V822" s="70" t="n">
        <f aca="false">const*($O822/omega)*K822*(wy*I822-wz*(H822-Q822))</f>
        <v>1.11157642815767</v>
      </c>
      <c r="W822" s="70" t="n">
        <f aca="false">const*($O822/omega)*K822*(wz*(G822-P822)-wx*I822)</f>
        <v>11.0796360249011</v>
      </c>
      <c r="X822" s="70" t="n">
        <f aca="false">const*($O822/omega)*K822*(wx*(H822-Q822)-wy*(G822-P822))</f>
        <v>6.31349604219894</v>
      </c>
      <c r="Y822" s="70" t="n">
        <f aca="false">R822+V822</f>
        <v>-0.443249034572232</v>
      </c>
      <c r="Z822" s="70" t="n">
        <f aca="false">S822+W822</f>
        <v>-0.7912115843426</v>
      </c>
      <c r="AA822" s="70" t="n">
        <f aca="false">T822+X822-32.174</f>
        <v>-4.75445158030612</v>
      </c>
      <c r="AB822" s="0" t="n">
        <f aca="false">IF(($D822-height)*($D823-height)&lt;0,1,0)</f>
        <v>0</v>
      </c>
    </row>
    <row r="823" customFormat="false" ht="12.75" hidden="false" customHeight="false" outlineLevel="0" collapsed="false">
      <c r="A823" s="0" t="n">
        <f aca="false">A822+dt</f>
        <v>7.90999999999988</v>
      </c>
      <c r="B823" s="70" t="n">
        <f aca="false">B822+G822*dt+0.5*Y822*dt*dt</f>
        <v>45.0083422091004</v>
      </c>
      <c r="C823" s="70" t="n">
        <f aca="false">C822+H822*dt+0.5*Z822*dt*dt</f>
        <v>537.713708573958</v>
      </c>
      <c r="D823" s="70" t="n">
        <f aca="false">D822+I822*dt+0.5*AA822*dt*dt</f>
        <v>-405.833750960869</v>
      </c>
      <c r="E823" s="1" t="n">
        <f aca="false">SQRT(B823^2+C823^2)</f>
        <v>539.594091198904</v>
      </c>
      <c r="F823" s="1" t="n">
        <f aca="false">ATAN2(C823,B823)*180/PI()</f>
        <v>4.78468501367771</v>
      </c>
      <c r="G823" s="69" t="n">
        <f aca="false">G822+Y822*dt</f>
        <v>7.22495165141339</v>
      </c>
      <c r="H823" s="69" t="n">
        <f aca="false">H822+Z822*dt</f>
        <v>55.1872975798018</v>
      </c>
      <c r="I823" s="69" t="n">
        <f aca="false">I822+AA822*dt</f>
        <v>-98.1831642432408</v>
      </c>
      <c r="J823" s="1" t="n">
        <f aca="false">SQRT(G823^2+H823^2+I823^2)</f>
        <v>112.861736125855</v>
      </c>
      <c r="K823" s="1" t="n">
        <f aca="false">IF(D823&gt;=hwind,SQRT((G823-vxw)^2+(H823-vyw)^2+I823^2),J823)</f>
        <v>112.861736125855</v>
      </c>
      <c r="L823" s="1" t="n">
        <f aca="false">J823/1.467</f>
        <v>76.9336987906303</v>
      </c>
      <c r="M823" s="70" t="n">
        <f aca="false">cd0+cdspin*(spin/1000)*EXP(-A823/(tau*146.7/K823))</f>
        <v>0.354613894506784</v>
      </c>
      <c r="N823" s="71" t="n">
        <f aca="false">(romega/K823)*EXP(-A823/(tau*146.7/K823))</f>
        <v>0.206949900365714</v>
      </c>
      <c r="O823" s="71" t="n">
        <f aca="false">cl2_*N823/(cl0+cl1_*N823)</f>
        <v>0.217471212467804</v>
      </c>
      <c r="P823" s="71" t="n">
        <f aca="false">IF(D823&gt;=hwind,vxw,0)</f>
        <v>0</v>
      </c>
      <c r="Q823" s="71" t="n">
        <f aca="false">IF(D823&gt;=hwind,vyw,0)</f>
        <v>0</v>
      </c>
      <c r="R823" s="70" t="n">
        <f aca="false">-const*$M823*$K823*(G823-P823)</f>
        <v>-1.55438432938014</v>
      </c>
      <c r="S823" s="70" t="n">
        <f aca="false">-const*$M823*$K823*(H823-Q823)</f>
        <v>-11.8730580739736</v>
      </c>
      <c r="T823" s="70" t="n">
        <f aca="false">-const*$M823*$K823*I823</f>
        <v>21.123237811397</v>
      </c>
      <c r="U823" s="72" t="n">
        <f aca="false">omega*EXP(-A823/tau)*30/PI()</f>
        <v>1842.60537049065</v>
      </c>
      <c r="V823" s="70" t="n">
        <f aca="false">const*($O823/omega)*K823*(wy*I823-wz*(H823-Q823))</f>
        <v>1.11030249184176</v>
      </c>
      <c r="W823" s="70" t="n">
        <f aca="false">const*($O823/omega)*K823*(wz*(G823-P823)-wx*I823)</f>
        <v>11.0871067646973</v>
      </c>
      <c r="X823" s="70" t="n">
        <f aca="false">const*($O823/omega)*K823*(wx*(H823-Q823)-wy*(G823-P823))</f>
        <v>6.31360118531788</v>
      </c>
      <c r="Y823" s="70" t="n">
        <f aca="false">R823+V823</f>
        <v>-0.444081837538379</v>
      </c>
      <c r="Z823" s="70" t="n">
        <f aca="false">S823+W823</f>
        <v>-0.785951309276255</v>
      </c>
      <c r="AA823" s="70" t="n">
        <f aca="false">T823+X823-32.174</f>
        <v>-4.73716100328516</v>
      </c>
      <c r="AB823" s="0" t="n">
        <f aca="false">IF(($D823-height)*($D824-height)&lt;0,1,0)</f>
        <v>0</v>
      </c>
    </row>
    <row r="824" customFormat="false" ht="12.75" hidden="false" customHeight="false" outlineLevel="0" collapsed="false">
      <c r="A824" s="0" t="n">
        <f aca="false">A823+dt</f>
        <v>7.91999999999988</v>
      </c>
      <c r="B824" s="70" t="n">
        <f aca="false">B823+G823*dt+0.5*Y823*dt*dt</f>
        <v>45.0805695215226</v>
      </c>
      <c r="C824" s="70" t="n">
        <f aca="false">C823+H823*dt+0.5*Z823*dt*dt</f>
        <v>538.26554225219</v>
      </c>
      <c r="D824" s="70" t="n">
        <f aca="false">D823+I823*dt+0.5*AA823*dt*dt</f>
        <v>-406.815819461352</v>
      </c>
      <c r="E824" s="1" t="n">
        <f aca="false">SQRT(B824^2+C824^2)</f>
        <v>540.150027052142</v>
      </c>
      <c r="F824" s="1" t="n">
        <f aca="false">ATAN2(C824,B824)*180/PI()</f>
        <v>4.78743724224041</v>
      </c>
      <c r="G824" s="69" t="n">
        <f aca="false">G823+Y823*dt</f>
        <v>7.220510833038</v>
      </c>
      <c r="H824" s="69" t="n">
        <f aca="false">H823+Z823*dt</f>
        <v>55.179438066709</v>
      </c>
      <c r="I824" s="69" t="n">
        <f aca="false">I823+AA823*dt</f>
        <v>-98.2305358532737</v>
      </c>
      <c r="J824" s="1" t="n">
        <f aca="false">SQRT(G824^2+H824^2+I824^2)</f>
        <v>112.89882344856</v>
      </c>
      <c r="K824" s="1" t="n">
        <f aca="false">IF(D824&gt;=hwind,SQRT((G824-vxw)^2+(H824-vyw)^2+I824^2),J824)</f>
        <v>112.89882344856</v>
      </c>
      <c r="L824" s="1" t="n">
        <f aca="false">J824/1.467</f>
        <v>76.958979855869</v>
      </c>
      <c r="M824" s="70" t="n">
        <f aca="false">cd0+cdspin*(spin/1000)*EXP(-A824/(tau*146.7/K824))</f>
        <v>0.354613842330847</v>
      </c>
      <c r="N824" s="71" t="n">
        <f aca="false">(romega/K824)*EXP(-A824/(tau*146.7/K824))</f>
        <v>0.206881716629963</v>
      </c>
      <c r="O824" s="71" t="n">
        <f aca="false">cl2_*N824/(cl0+cl1_*N824)</f>
        <v>0.217432013985164</v>
      </c>
      <c r="P824" s="71" t="n">
        <f aca="false">IF(D824&gt;=hwind,vxw,0)</f>
        <v>0</v>
      </c>
      <c r="Q824" s="71" t="n">
        <f aca="false">IF(D824&gt;=hwind,vyw,0)</f>
        <v>0</v>
      </c>
      <c r="R824" s="70" t="n">
        <f aca="false">-const*$M824*$K824*(G824-P824)</f>
        <v>-1.55393916792416</v>
      </c>
      <c r="S824" s="70" t="n">
        <f aca="false">-const*$M824*$K824*(H824-Q824)</f>
        <v>-11.8752664539425</v>
      </c>
      <c r="T824" s="70" t="n">
        <f aca="false">-const*$M824*$K824*I824</f>
        <v>21.1403709070201</v>
      </c>
      <c r="U824" s="72" t="n">
        <f aca="false">omega*EXP(-A824/tau)*30/PI()</f>
        <v>1842.6035278862</v>
      </c>
      <c r="V824" s="70" t="n">
        <f aca="false">const*($O824/omega)*K824*(wy*I824-wz*(H824-Q824))</f>
        <v>1.10903414334289</v>
      </c>
      <c r="W824" s="70" t="n">
        <f aca="false">const*($O824/omega)*K824*(wz*(G824-P824)-wx*I824)</f>
        <v>11.0945536609325</v>
      </c>
      <c r="X824" s="70" t="n">
        <f aca="false">const*($O824/omega)*K824*(wx*(H824-Q824)-wy*(G824-P824))</f>
        <v>6.31370911570523</v>
      </c>
      <c r="Y824" s="70" t="n">
        <f aca="false">R824+V824</f>
        <v>-0.444905024581262</v>
      </c>
      <c r="Z824" s="70" t="n">
        <f aca="false">S824+W824</f>
        <v>-0.780712793009924</v>
      </c>
      <c r="AA824" s="70" t="n">
        <f aca="false">T824+X824-32.174</f>
        <v>-4.71991997727468</v>
      </c>
      <c r="AB824" s="0" t="n">
        <f aca="false">IF(($D824-height)*($D825-height)&lt;0,1,0)</f>
        <v>0</v>
      </c>
    </row>
    <row r="825" customFormat="false" ht="12.75" hidden="false" customHeight="false" outlineLevel="0" collapsed="false">
      <c r="A825" s="0" t="n">
        <f aca="false">A824+dt</f>
        <v>7.92999999999988</v>
      </c>
      <c r="B825" s="70" t="n">
        <f aca="false">B824+G824*dt+0.5*Y824*dt*dt</f>
        <v>45.1527523846018</v>
      </c>
      <c r="C825" s="70" t="n">
        <f aca="false">C824+H824*dt+0.5*Z824*dt*dt</f>
        <v>538.817297597218</v>
      </c>
      <c r="D825" s="70" t="n">
        <f aca="false">D824+I824*dt+0.5*AA824*dt*dt</f>
        <v>-407.798360815883</v>
      </c>
      <c r="E825" s="1" t="n">
        <f aca="false">SQRT(B825^2+C825^2)</f>
        <v>540.705882377725</v>
      </c>
      <c r="F825" s="1" t="n">
        <f aca="false">ATAN2(C825,B825)*180/PI()</f>
        <v>4.79017981083989</v>
      </c>
      <c r="G825" s="69" t="n">
        <f aca="false">G824+Y824*dt</f>
        <v>7.21606178279219</v>
      </c>
      <c r="H825" s="69" t="n">
        <f aca="false">H824+Z824*dt</f>
        <v>55.1716309387789</v>
      </c>
      <c r="I825" s="69" t="n">
        <f aca="false">I824+AA824*dt</f>
        <v>-98.2777350530464</v>
      </c>
      <c r="J825" s="1" t="n">
        <f aca="false">SQRT(G825^2+H825^2+I825^2)</f>
        <v>112.935794216248</v>
      </c>
      <c r="K825" s="1" t="n">
        <f aca="false">IF(D825&gt;=hwind,SQRT((G825-vxw)^2+(H825-vyw)^2+I825^2),J825)</f>
        <v>112.935794216248</v>
      </c>
      <c r="L825" s="1" t="n">
        <f aca="false">J825/1.467</f>
        <v>76.984181469835</v>
      </c>
      <c r="M825" s="70" t="n">
        <f aca="false">cd0+cdspin*(spin/1000)*EXP(-A825/(tau*146.7/K825))</f>
        <v>0.354613790161656</v>
      </c>
      <c r="N825" s="71" t="n">
        <f aca="false">(romega/K825)*EXP(-A825/(tau*146.7/K825))</f>
        <v>0.20681379114349</v>
      </c>
      <c r="O825" s="71" t="n">
        <f aca="false">cl2_*N825/(cl0+cl1_*N825)</f>
        <v>0.217392952330905</v>
      </c>
      <c r="P825" s="71" t="n">
        <f aca="false">IF(D825&gt;=hwind,vxw,0)</f>
        <v>0</v>
      </c>
      <c r="Q825" s="71" t="n">
        <f aca="false">IF(D825&gt;=hwind,vyw,0)</f>
        <v>0</v>
      </c>
      <c r="R825" s="70" t="n">
        <f aca="false">-const*$M825*$K825*(G825-P825)</f>
        <v>-1.5534900032703</v>
      </c>
      <c r="S825" s="70" t="n">
        <f aca="false">-const*$M825*$K825*(H825-Q825)</f>
        <v>-11.8774727416964</v>
      </c>
      <c r="T825" s="70" t="n">
        <f aca="false">-const*$M825*$K825*I825</f>
        <v>21.157451743696</v>
      </c>
      <c r="U825" s="72" t="n">
        <f aca="false">omega*EXP(-A825/tau)*30/PI()</f>
        <v>1842.60168528359</v>
      </c>
      <c r="V825" s="70" t="n">
        <f aca="false">const*($O825/omega)*K825*(wy*I825-wz*(H825-Q825))</f>
        <v>1.10777136668511</v>
      </c>
      <c r="W825" s="70" t="n">
        <f aca="false">const*($O825/omega)*K825*(wz*(G825-P825)-wx*I825)</f>
        <v>11.1019767639557</v>
      </c>
      <c r="X825" s="70" t="n">
        <f aca="false">const*($O825/omega)*K825*(wx*(H825-Q825)-wy*(G825-P825))</f>
        <v>6.3138198189055</v>
      </c>
      <c r="Y825" s="70" t="n">
        <f aca="false">R825+V825</f>
        <v>-0.445718636585189</v>
      </c>
      <c r="Z825" s="70" t="n">
        <f aca="false">S825+W825</f>
        <v>-0.775495977740766</v>
      </c>
      <c r="AA825" s="70" t="n">
        <f aca="false">T825+X825-32.174</f>
        <v>-4.70272843739847</v>
      </c>
      <c r="AB825" s="0" t="n">
        <f aca="false">IF(($D825-height)*($D826-height)&lt;0,1,0)</f>
        <v>0</v>
      </c>
    </row>
    <row r="826" customFormat="false" ht="12.75" hidden="false" customHeight="false" outlineLevel="0" collapsed="false">
      <c r="A826" s="0" t="n">
        <f aca="false">A825+dt</f>
        <v>7.93999999999988</v>
      </c>
      <c r="B826" s="70" t="n">
        <f aca="false">B825+G825*dt+0.5*Y825*dt*dt</f>
        <v>45.2248907164979</v>
      </c>
      <c r="C826" s="70" t="n">
        <f aca="false">C825+H825*dt+0.5*Z825*dt*dt</f>
        <v>539.368975131807</v>
      </c>
      <c r="D826" s="70" t="n">
        <f aca="false">D825+I825*dt+0.5*AA825*dt*dt</f>
        <v>-408.781373302836</v>
      </c>
      <c r="E826" s="1" t="n">
        <f aca="false">SQRT(B826^2+C826^2)</f>
        <v>541.261657680511</v>
      </c>
      <c r="F826" s="1" t="n">
        <f aca="false">ATAN2(C826,B826)*180/PI()</f>
        <v>4.79291273721113</v>
      </c>
      <c r="G826" s="69" t="n">
        <f aca="false">G825+Y825*dt</f>
        <v>7.21160459642634</v>
      </c>
      <c r="H826" s="69" t="n">
        <f aca="false">H825+Z825*dt</f>
        <v>55.1638759790015</v>
      </c>
      <c r="I826" s="69" t="n">
        <f aca="false">I825+AA825*dt</f>
        <v>-98.3247623374204</v>
      </c>
      <c r="J826" s="1" t="n">
        <f aca="false">SQRT(G826^2+H826^2+I826^2)</f>
        <v>112.972648648211</v>
      </c>
      <c r="K826" s="1" t="n">
        <f aca="false">IF(D826&gt;=hwind,SQRT((G826-vxw)^2+(H826-vyw)^2+I826^2),J826)</f>
        <v>112.972648648211</v>
      </c>
      <c r="L826" s="1" t="n">
        <f aca="false">J826/1.467</f>
        <v>77.0093037820114</v>
      </c>
      <c r="M826" s="70" t="n">
        <f aca="false">cd0+cdspin*(spin/1000)*EXP(-A826/(tau*146.7/K826))</f>
        <v>0.354613737999277</v>
      </c>
      <c r="N826" s="71" t="n">
        <f aca="false">(romega/K826)*EXP(-A826/(tau*146.7/K826))</f>
        <v>0.206746123041451</v>
      </c>
      <c r="O826" s="71" t="n">
        <f aca="false">cl2_*N826/(cl0+cl1_*N826)</f>
        <v>0.217354027134795</v>
      </c>
      <c r="P826" s="71" t="n">
        <f aca="false">IF(D826&gt;=hwind,vxw,0)</f>
        <v>0</v>
      </c>
      <c r="Q826" s="71" t="n">
        <f aca="false">IF(D826&gt;=hwind,vyw,0)</f>
        <v>0</v>
      </c>
      <c r="R826" s="70" t="n">
        <f aca="false">-const*$M826*$K826*(G826-P826)</f>
        <v>-1.55303686028036</v>
      </c>
      <c r="S826" s="70" t="n">
        <f aca="false">-const*$M826*$K826*(H826-Q826)</f>
        <v>-11.8796769298441</v>
      </c>
      <c r="T826" s="70" t="n">
        <f aca="false">-const*$M826*$K826*I826</f>
        <v>21.174480401212</v>
      </c>
      <c r="U826" s="72" t="n">
        <f aca="false">omega*EXP(-A826/tau)*30/PI()</f>
        <v>1842.59984268283</v>
      </c>
      <c r="V826" s="70" t="n">
        <f aca="false">const*($O826/omega)*K826*(wy*I826-wz*(H826-Q826))</f>
        <v>1.10651414589657</v>
      </c>
      <c r="W826" s="70" t="n">
        <f aca="false">const*($O826/omega)*K826*(wz*(G826-P826)-wx*I826)</f>
        <v>11.1093761241854</v>
      </c>
      <c r="X826" s="70" t="n">
        <f aca="false">const*($O826/omega)*K826*(wx*(H826-Q826)-wy*(G826-P826))</f>
        <v>6.31393328049709</v>
      </c>
      <c r="Y826" s="70" t="n">
        <f aca="false">R826+V826</f>
        <v>-0.446522714383785</v>
      </c>
      <c r="Z826" s="70" t="n">
        <f aca="false">S826+W826</f>
        <v>-0.770300805658643</v>
      </c>
      <c r="AA826" s="70" t="n">
        <f aca="false">T826+X826-32.174</f>
        <v>-4.68558631829093</v>
      </c>
      <c r="AB826" s="0" t="n">
        <f aca="false">IF(($D826-height)*($D827-height)&lt;0,1,0)</f>
        <v>0</v>
      </c>
    </row>
    <row r="827" customFormat="false" ht="12.75" hidden="false" customHeight="false" outlineLevel="0" collapsed="false">
      <c r="A827" s="0" t="n">
        <f aca="false">A826+dt</f>
        <v>7.94999999999988</v>
      </c>
      <c r="B827" s="70" t="n">
        <f aca="false">B826+G826*dt+0.5*Y826*dt*dt</f>
        <v>45.2969844363264</v>
      </c>
      <c r="C827" s="70" t="n">
        <f aca="false">C826+H826*dt+0.5*Z826*dt*dt</f>
        <v>539.920575376556</v>
      </c>
      <c r="D827" s="70" t="n">
        <f aca="false">D826+I826*dt+0.5*AA826*dt*dt</f>
        <v>-409.764855205526</v>
      </c>
      <c r="E827" s="1" t="n">
        <f aca="false">SQRT(B827^2+C827^2)</f>
        <v>541.817353463302</v>
      </c>
      <c r="F827" s="1" t="n">
        <f aca="false">ATAN2(C827,B827)*180/PI()</f>
        <v>4.79563603911736</v>
      </c>
      <c r="G827" s="69" t="n">
        <f aca="false">G826+Y826*dt</f>
        <v>7.2071393692825</v>
      </c>
      <c r="H827" s="69" t="n">
        <f aca="false">H826+Z826*dt</f>
        <v>55.1561729709449</v>
      </c>
      <c r="I827" s="69" t="n">
        <f aca="false">I826+AA826*dt</f>
        <v>-98.3716182006033</v>
      </c>
      <c r="J827" s="1" t="n">
        <f aca="false">SQRT(G827^2+H827^2+I827^2)</f>
        <v>113.00938696451</v>
      </c>
      <c r="K827" s="1" t="n">
        <f aca="false">IF(D827&gt;=hwind,SQRT((G827-vxw)^2+(H827-vyw)^2+I827^2),J827)</f>
        <v>113.00938696451</v>
      </c>
      <c r="L827" s="1" t="n">
        <f aca="false">J827/1.467</f>
        <v>77.0343469424062</v>
      </c>
      <c r="M827" s="70" t="n">
        <f aca="false">cd0+cdspin*(spin/1000)*EXP(-A827/(tau*146.7/K827))</f>
        <v>0.354613685843772</v>
      </c>
      <c r="N827" s="71" t="n">
        <f aca="false">(romega/K827)*EXP(-A827/(tau*146.7/K827))</f>
        <v>0.206678711460834</v>
      </c>
      <c r="O827" s="71" t="n">
        <f aca="false">cl2_*N827/(cl0+cl1_*N827)</f>
        <v>0.217315238026681</v>
      </c>
      <c r="P827" s="71" t="n">
        <f aca="false">IF(D827&gt;=hwind,vxw,0)</f>
        <v>0</v>
      </c>
      <c r="Q827" s="71" t="n">
        <f aca="false">IF(D827&gt;=hwind,vyw,0)</f>
        <v>0</v>
      </c>
      <c r="R827" s="70" t="n">
        <f aca="false">-const*$M827*$K827*(G827-P827)</f>
        <v>-1.55257976376903</v>
      </c>
      <c r="S827" s="70" t="n">
        <f aca="false">-const*$M827*$K827*(H827-Q827)</f>
        <v>-11.881879011056</v>
      </c>
      <c r="T827" s="70" t="n">
        <f aca="false">-const*$M827*$K827*I827</f>
        <v>21.1914569598054</v>
      </c>
      <c r="U827" s="72" t="n">
        <f aca="false">omega*EXP(-A827/tau)*30/PI()</f>
        <v>1842.59800008391</v>
      </c>
      <c r="V827" s="70" t="n">
        <f aca="false">const*($O827/omega)*K827*(wy*I827-wz*(H827-Q827))</f>
        <v>1.10526246500984</v>
      </c>
      <c r="W827" s="70" t="n">
        <f aca="false">const*($O827/omega)*K827*(wz*(G827-P827)-wx*I827)</f>
        <v>11.1167517921088</v>
      </c>
      <c r="X827" s="70" t="n">
        <f aca="false">const*($O827/omega)*K827*(wx*(H827-Q827)-wy*(G827-P827))</f>
        <v>6.31404948609218</v>
      </c>
      <c r="Y827" s="70" t="n">
        <f aca="false">R827+V827</f>
        <v>-0.447317298759186</v>
      </c>
      <c r="Z827" s="70" t="n">
        <f aca="false">S827+W827</f>
        <v>-0.765127218947251</v>
      </c>
      <c r="AA827" s="70" t="n">
        <f aca="false">T827+X827-32.174</f>
        <v>-4.66849355410238</v>
      </c>
      <c r="AB827" s="0" t="n">
        <f aca="false">IF(($D827-height)*($D828-height)&lt;0,1,0)</f>
        <v>0</v>
      </c>
    </row>
    <row r="828" customFormat="false" ht="12.75" hidden="false" customHeight="false" outlineLevel="0" collapsed="false">
      <c r="A828" s="0" t="n">
        <f aca="false">A827+dt</f>
        <v>7.95999999999988</v>
      </c>
      <c r="B828" s="70" t="n">
        <f aca="false">B827+G827*dt+0.5*Y827*dt*dt</f>
        <v>45.3690334641543</v>
      </c>
      <c r="C828" s="70" t="n">
        <f aca="false">C827+H827*dt+0.5*Z827*dt*dt</f>
        <v>540.472098849905</v>
      </c>
      <c r="D828" s="70" t="n">
        <f aca="false">D827+I827*dt+0.5*AA827*dt*dt</f>
        <v>-410.748804812209</v>
      </c>
      <c r="E828" s="1" t="n">
        <f aca="false">SQRT(B828^2+C828^2)</f>
        <v>542.372970226848</v>
      </c>
      <c r="F828" s="1" t="n">
        <f aca="false">ATAN2(C828,B828)*180/PI()</f>
        <v>4.79834973434957</v>
      </c>
      <c r="G828" s="69" t="n">
        <f aca="false">G827+Y827*dt</f>
        <v>7.20266619629491</v>
      </c>
      <c r="H828" s="69" t="n">
        <f aca="false">H827+Z827*dt</f>
        <v>55.1485216987555</v>
      </c>
      <c r="I828" s="69" t="n">
        <f aca="false">I827+AA827*dt</f>
        <v>-98.4183031361443</v>
      </c>
      <c r="J828" s="1" t="n">
        <f aca="false">SQRT(G828^2+H828^2+I828^2)</f>
        <v>113.046009385964</v>
      </c>
      <c r="K828" s="1" t="n">
        <f aca="false">IF(D828&gt;=hwind,SQRT((G828-vxw)^2+(H828-vyw)^2+I828^2),J828)</f>
        <v>113.046009385964</v>
      </c>
      <c r="L828" s="1" t="n">
        <f aca="false">J828/1.467</f>
        <v>77.0593111015429</v>
      </c>
      <c r="M828" s="70" t="n">
        <f aca="false">cd0+cdspin*(spin/1000)*EXP(-A828/(tau*146.7/K828))</f>
        <v>0.354613633695205</v>
      </c>
      <c r="N828" s="71" t="n">
        <f aca="false">(romega/K828)*EXP(-A828/(tau*146.7/K828))</f>
        <v>0.206611555540474</v>
      </c>
      <c r="O828" s="71" t="n">
        <f aca="false">cl2_*N828/(cl0+cl1_*N828)</f>
        <v>0.217276584636503</v>
      </c>
      <c r="P828" s="71" t="n">
        <f aca="false">IF(D828&gt;=hwind,vxw,0)</f>
        <v>0</v>
      </c>
      <c r="Q828" s="71" t="n">
        <f aca="false">IF(D828&gt;=hwind,vyw,0)</f>
        <v>0</v>
      </c>
      <c r="R828" s="70" t="n">
        <f aca="false">-const*$M828*$K828*(G828-P828)</f>
        <v>-1.55211873850344</v>
      </c>
      <c r="S828" s="70" t="n">
        <f aca="false">-const*$M828*$K828*(H828-Q828)</f>
        <v>-11.8840789780642</v>
      </c>
      <c r="T828" s="70" t="n">
        <f aca="false">-const*$M828*$K828*I828</f>
        <v>21.2083815001589</v>
      </c>
      <c r="U828" s="72" t="n">
        <f aca="false">omega*EXP(-A828/tau)*30/PI()</f>
        <v>1842.59615748683</v>
      </c>
      <c r="V828" s="70" t="n">
        <f aca="false">const*($O828/omega)*K828*(wy*I828-wz*(H828-Q828))</f>
        <v>1.10401630806219</v>
      </c>
      <c r="W828" s="70" t="n">
        <f aca="false">const*($O828/omega)*K828*(wz*(G828-P828)-wx*I828)</f>
        <v>11.1241038182789</v>
      </c>
      <c r="X828" s="70" t="n">
        <f aca="false">const*($O828/omega)*K828*(wx*(H828-Q828)-wy*(G828-P828))</f>
        <v>6.31416842133686</v>
      </c>
      <c r="Y828" s="70" t="n">
        <f aca="false">R828+V828</f>
        <v>-0.448102430441245</v>
      </c>
      <c r="Z828" s="70" t="n">
        <f aca="false">S828+W828</f>
        <v>-0.759975159785258</v>
      </c>
      <c r="AA828" s="70" t="n">
        <f aca="false">T828+X828-32.174</f>
        <v>-4.6514500785042</v>
      </c>
      <c r="AB828" s="0" t="n">
        <f aca="false">IF(($D828-height)*($D829-height)&lt;0,1,0)</f>
        <v>0</v>
      </c>
    </row>
    <row r="829" customFormat="false" ht="12.75" hidden="false" customHeight="false" outlineLevel="0" collapsed="false">
      <c r="A829" s="0" t="n">
        <f aca="false">A828+dt</f>
        <v>7.96999999999987</v>
      </c>
      <c r="B829" s="70" t="n">
        <f aca="false">B828+G828*dt+0.5*Y828*dt*dt</f>
        <v>45.4410377209957</v>
      </c>
      <c r="C829" s="70" t="n">
        <f aca="false">C828+H828*dt+0.5*Z828*dt*dt</f>
        <v>541.023546068134</v>
      </c>
      <c r="D829" s="70" t="n">
        <f aca="false">D828+I828*dt+0.5*AA828*dt*dt</f>
        <v>-411.733220416075</v>
      </c>
      <c r="E829" s="1" t="n">
        <f aca="false">SQRT(B829^2+C829^2)</f>
        <v>542.928508469853</v>
      </c>
      <c r="F829" s="1" t="n">
        <f aca="false">ATAN2(C829,B829)*180/PI()</f>
        <v>4.80105384072602</v>
      </c>
      <c r="G829" s="69" t="n">
        <f aca="false">G828+Y828*dt</f>
        <v>7.1981851719905</v>
      </c>
      <c r="H829" s="69" t="n">
        <f aca="false">H828+Z828*dt</f>
        <v>55.1409219471576</v>
      </c>
      <c r="I829" s="69" t="n">
        <f aca="false">I828+AA828*dt</f>
        <v>-98.4648176369294</v>
      </c>
      <c r="J829" s="1" t="n">
        <f aca="false">SQRT(G829^2+H829^2+I829^2)</f>
        <v>113.082516134133</v>
      </c>
      <c r="K829" s="1" t="n">
        <f aca="false">IF(D829&gt;=hwind,SQRT((G829-vxw)^2+(H829-vyw)^2+I829^2),J829)</f>
        <v>113.082516134133</v>
      </c>
      <c r="L829" s="1" t="n">
        <f aca="false">J829/1.467</f>
        <v>77.0841964104522</v>
      </c>
      <c r="M829" s="70" t="n">
        <f aca="false">cd0+cdspin*(spin/1000)*EXP(-A829/(tau*146.7/K829))</f>
        <v>0.354613581553638</v>
      </c>
      <c r="N829" s="71" t="n">
        <f aca="false">(romega/K829)*EXP(-A829/(tau*146.7/K829))</f>
        <v>0.206544654421063</v>
      </c>
      <c r="O829" s="71" t="n">
        <f aca="false">cl2_*N829/(cl0+cl1_*N829)</f>
        <v>0.217238066594299</v>
      </c>
      <c r="P829" s="71" t="n">
        <f aca="false">IF(D829&gt;=hwind,vxw,0)</f>
        <v>0</v>
      </c>
      <c r="Q829" s="71" t="n">
        <f aca="false">IF(D829&gt;=hwind,vyw,0)</f>
        <v>0</v>
      </c>
      <c r="R829" s="70" t="n">
        <f aca="false">-const*$M829*$K829*(G829-P829)</f>
        <v>-1.55165380920267</v>
      </c>
      <c r="S829" s="70" t="n">
        <f aca="false">-const*$M829*$K829*(H829-Q829)</f>
        <v>-11.8862768236614</v>
      </c>
      <c r="T829" s="70" t="n">
        <f aca="false">-const*$M829*$K829*I829</f>
        <v>21.2252541033949</v>
      </c>
      <c r="U829" s="72" t="n">
        <f aca="false">omega*EXP(-A829/tau)*30/PI()</f>
        <v>1842.59431489159</v>
      </c>
      <c r="V829" s="70" t="n">
        <f aca="false">const*($O829/omega)*K829*(wy*I829-wz*(H829-Q829))</f>
        <v>1.10277565909593</v>
      </c>
      <c r="W829" s="70" t="n">
        <f aca="false">const*($O829/omega)*K829*(wz*(G829-P829)-wx*I829)</f>
        <v>11.131432253314</v>
      </c>
      <c r="X829" s="70" t="n">
        <f aca="false">const*($O829/omega)*K829*(wx*(H829-Q829)-wy*(G829-P829))</f>
        <v>6.31429007191108</v>
      </c>
      <c r="Y829" s="70" t="n">
        <f aca="false">R829+V829</f>
        <v>-0.448878150106744</v>
      </c>
      <c r="Z829" s="70" t="n">
        <f aca="false">S829+W829</f>
        <v>-0.754844570347423</v>
      </c>
      <c r="AA829" s="70" t="n">
        <f aca="false">T829+X829-32.174</f>
        <v>-4.63445582469403</v>
      </c>
      <c r="AB829" s="0" t="n">
        <f aca="false">IF(($D829-height)*($D830-height)&lt;0,1,0)</f>
        <v>0</v>
      </c>
    </row>
    <row r="830" customFormat="false" ht="12.75" hidden="false" customHeight="false" outlineLevel="0" collapsed="false">
      <c r="A830" s="0" t="n">
        <f aca="false">A829+dt</f>
        <v>7.97999999999987</v>
      </c>
      <c r="B830" s="70" t="n">
        <f aca="false">B829+G829*dt+0.5*Y829*dt*dt</f>
        <v>45.5129971288081</v>
      </c>
      <c r="C830" s="70" t="n">
        <f aca="false">C829+H829*dt+0.5*Z829*dt*dt</f>
        <v>541.574917545377</v>
      </c>
      <c r="D830" s="70" t="n">
        <f aca="false">D829+I829*dt+0.5*AA829*dt*dt</f>
        <v>-412.718100315235</v>
      </c>
      <c r="E830" s="1" t="n">
        <f aca="false">SQRT(B830^2+C830^2)</f>
        <v>543.483968688985</v>
      </c>
      <c r="F830" s="1" t="n">
        <f aca="false">ATAN2(C830,B830)*180/PI()</f>
        <v>4.80374837609185</v>
      </c>
      <c r="G830" s="69" t="n">
        <f aca="false">G829+Y829*dt</f>
        <v>7.19369639048943</v>
      </c>
      <c r="H830" s="69" t="n">
        <f aca="false">H829+Z829*dt</f>
        <v>55.1333735014541</v>
      </c>
      <c r="I830" s="69" t="n">
        <f aca="false">I829+AA829*dt</f>
        <v>-98.5111621951763</v>
      </c>
      <c r="J830" s="1" t="n">
        <f aca="false">SQRT(G830^2+H830^2+I830^2)</f>
        <v>113.118907431312</v>
      </c>
      <c r="K830" s="1" t="n">
        <f aca="false">IF(D830&gt;=hwind,SQRT((G830-vxw)^2+(H830-vyw)^2+I830^2),J830)</f>
        <v>113.118907431312</v>
      </c>
      <c r="L830" s="1" t="n">
        <f aca="false">J830/1.467</f>
        <v>77.1090030206625</v>
      </c>
      <c r="M830" s="70" t="n">
        <f aca="false">cd0+cdspin*(spin/1000)*EXP(-A830/(tau*146.7/K830))</f>
        <v>0.354613529419135</v>
      </c>
      <c r="N830" s="71" t="n">
        <f aca="false">(romega/K830)*EXP(-A830/(tau*146.7/K830))</f>
        <v>0.206478007245153</v>
      </c>
      <c r="O830" s="71" t="n">
        <f aca="false">cl2_*N830/(cl0+cl1_*N830)</f>
        <v>0.217199683530222</v>
      </c>
      <c r="P830" s="71" t="n">
        <f aca="false">IF(D830&gt;=hwind,vxw,0)</f>
        <v>0</v>
      </c>
      <c r="Q830" s="71" t="n">
        <f aca="false">IF(D830&gt;=hwind,vyw,0)</f>
        <v>0</v>
      </c>
      <c r="R830" s="70" t="n">
        <f aca="false">-const*$M830*$K830*(G830-P830)</f>
        <v>-1.55118500053727</v>
      </c>
      <c r="S830" s="70" t="n">
        <f aca="false">-const*$M830*$K830*(H830-Q830)</f>
        <v>-11.8884725407012</v>
      </c>
      <c r="T830" s="70" t="n">
        <f aca="false">-const*$M830*$K830*I830</f>
        <v>21.2420748510704</v>
      </c>
      <c r="U830" s="72" t="n">
        <f aca="false">omega*EXP(-A830/tau)*30/PI()</f>
        <v>1842.5924722982</v>
      </c>
      <c r="V830" s="70" t="n">
        <f aca="false">const*($O830/omega)*K830*(wy*I830-wz*(H830-Q830))</f>
        <v>1.10154050215866</v>
      </c>
      <c r="W830" s="70" t="n">
        <f aca="false">const*($O830/omega)*K830*(wz*(G830-P830)-wx*I830)</f>
        <v>11.1387371478954</v>
      </c>
      <c r="X830" s="70" t="n">
        <f aca="false">const*($O830/omega)*K830*(wx*(H830-Q830)-wy*(G830-P830))</f>
        <v>6.3144144235287</v>
      </c>
      <c r="Y830" s="70" t="n">
        <f aca="false">R830+V830</f>
        <v>-0.449644498378613</v>
      </c>
      <c r="Z830" s="70" t="n">
        <f aca="false">S830+W830</f>
        <v>-0.749735392805732</v>
      </c>
      <c r="AA830" s="70" t="n">
        <f aca="false">T830+X830-32.174</f>
        <v>-4.61751072540088</v>
      </c>
      <c r="AB830" s="0" t="n">
        <f aca="false">IF(($D830-height)*($D831-height)&lt;0,1,0)</f>
        <v>0</v>
      </c>
    </row>
    <row r="831" customFormat="false" ht="12.75" hidden="false" customHeight="false" outlineLevel="0" collapsed="false">
      <c r="A831" s="0" t="n">
        <f aca="false">A830+dt</f>
        <v>7.98999999999987</v>
      </c>
      <c r="B831" s="70" t="n">
        <f aca="false">B830+G830*dt+0.5*Y830*dt*dt</f>
        <v>45.5849116104881</v>
      </c>
      <c r="C831" s="70" t="n">
        <f aca="false">C830+H830*dt+0.5*Z830*dt*dt</f>
        <v>542.126213793622</v>
      </c>
      <c r="D831" s="70" t="n">
        <f aca="false">D830+I830*dt+0.5*AA830*dt*dt</f>
        <v>-413.703442812723</v>
      </c>
      <c r="E831" s="1" t="n">
        <f aca="false">SQRT(B831^2+C831^2)</f>
        <v>544.039351378872</v>
      </c>
      <c r="F831" s="1" t="n">
        <f aca="false">ATAN2(C831,B831)*180/PI()</f>
        <v>4.80643335831861</v>
      </c>
      <c r="G831" s="69" t="n">
        <f aca="false">G830+Y830*dt</f>
        <v>7.18919994550564</v>
      </c>
      <c r="H831" s="69" t="n">
        <f aca="false">H830+Z830*dt</f>
        <v>55.1258761475261</v>
      </c>
      <c r="I831" s="69" t="n">
        <f aca="false">I830+AA830*dt</f>
        <v>-98.5573373024303</v>
      </c>
      <c r="J831" s="1" t="n">
        <f aca="false">SQRT(G831^2+H831^2+I831^2)</f>
        <v>113.155183500509</v>
      </c>
      <c r="K831" s="1" t="n">
        <f aca="false">IF(D831&gt;=hwind,SQRT((G831-vxw)^2+(H831-vyw)^2+I831^2),J831)</f>
        <v>113.155183500509</v>
      </c>
      <c r="L831" s="1" t="n">
        <f aca="false">J831/1.467</f>
        <v>77.1337310841915</v>
      </c>
      <c r="M831" s="70" t="n">
        <f aca="false">cd0+cdspin*(spin/1000)*EXP(-A831/(tau*146.7/K831))</f>
        <v>0.354613477291756</v>
      </c>
      <c r="N831" s="71" t="n">
        <f aca="false">(romega/K831)*EXP(-A831/(tau*146.7/K831))</f>
        <v>0.206411613157172</v>
      </c>
      <c r="O831" s="71" t="n">
        <f aca="false">cl2_*N831/(cl0+cl1_*N831)</f>
        <v>0.217161435074547</v>
      </c>
      <c r="P831" s="71" t="n">
        <f aca="false">IF(D831&gt;=hwind,vxw,0)</f>
        <v>0</v>
      </c>
      <c r="Q831" s="71" t="n">
        <f aca="false">IF(D831&gt;=hwind,vyw,0)</f>
        <v>0</v>
      </c>
      <c r="R831" s="70" t="n">
        <f aca="false">-const*$M831*$K831*(G831-P831)</f>
        <v>-1.55071233712877</v>
      </c>
      <c r="S831" s="70" t="n">
        <f aca="false">-const*$M831*$K831*(H831-Q831)</f>
        <v>-11.8906661220964</v>
      </c>
      <c r="T831" s="70" t="n">
        <f aca="false">-const*$M831*$K831*I831</f>
        <v>21.2588438251721</v>
      </c>
      <c r="U831" s="72" t="n">
        <f aca="false">omega*EXP(-A831/tau)*30/PI()</f>
        <v>1842.59062970665</v>
      </c>
      <c r="V831" s="70" t="n">
        <f aca="false">const*($O831/omega)*K831*(wy*I831-wz*(H831-Q831))</f>
        <v>1.10031082130361</v>
      </c>
      <c r="W831" s="70" t="n">
        <f aca="false">const*($O831/omega)*K831*(wz*(G831-P831)-wx*I831)</f>
        <v>11.1460185527659</v>
      </c>
      <c r="X831" s="70" t="n">
        <f aca="false">const*($O831/omega)*K831*(wx*(H831-Q831)-wy*(G831-P831))</f>
        <v>6.31454146193752</v>
      </c>
      <c r="Y831" s="70" t="n">
        <f aca="false">R831+V831</f>
        <v>-0.45040151582516</v>
      </c>
      <c r="Z831" s="70" t="n">
        <f aca="false">S831+W831</f>
        <v>-0.744647569330496</v>
      </c>
      <c r="AA831" s="70" t="n">
        <f aca="false">T831+X831-32.174</f>
        <v>-4.60061471289033</v>
      </c>
      <c r="AB831" s="0" t="n">
        <f aca="false">IF(($D831-height)*($D832-height)&lt;0,1,0)</f>
        <v>0</v>
      </c>
    </row>
    <row r="832" customFormat="false" ht="12.75" hidden="false" customHeight="false" outlineLevel="0" collapsed="false">
      <c r="A832" s="0" t="n">
        <f aca="false">A831+dt</f>
        <v>7.99999999999987</v>
      </c>
      <c r="B832" s="70" t="n">
        <f aca="false">B831+G831*dt+0.5*Y831*dt*dt</f>
        <v>45.6567810898674</v>
      </c>
      <c r="C832" s="70" t="n">
        <f aca="false">C831+H831*dt+0.5*Z831*dt*dt</f>
        <v>542.677435322719</v>
      </c>
      <c r="D832" s="70" t="n">
        <f aca="false">D831+I831*dt+0.5*AA831*dt*dt</f>
        <v>-414.689246216483</v>
      </c>
      <c r="E832" s="1" t="n">
        <f aca="false">SQRT(B832^2+C832^2)</f>
        <v>544.59465703212</v>
      </c>
      <c r="F832" s="1" t="n">
        <f aca="false">ATAN2(C832,B832)*180/PI()</f>
        <v>4.80910880530377</v>
      </c>
      <c r="G832" s="69" t="n">
        <f aca="false">G831+Y831*dt</f>
        <v>7.18469593034739</v>
      </c>
      <c r="H832" s="69" t="n">
        <f aca="false">H831+Z831*dt</f>
        <v>55.1184296718328</v>
      </c>
      <c r="I832" s="69" t="n">
        <f aca="false">I831+AA831*dt</f>
        <v>-98.6033434495592</v>
      </c>
      <c r="J832" s="1" t="n">
        <f aca="false">SQRT(G832^2+H832^2+I832^2)</f>
        <v>113.19134456544</v>
      </c>
      <c r="K832" s="1" t="n">
        <f aca="false">IF(D832&gt;=hwind,SQRT((G832-vxw)^2+(H832-vyw)^2+I832^2),J832)</f>
        <v>113.19134456544</v>
      </c>
      <c r="L832" s="1" t="n">
        <f aca="false">J832/1.467</f>
        <v>77.1583807535375</v>
      </c>
      <c r="M832" s="70" t="n">
        <f aca="false">cd0+cdspin*(spin/1000)*EXP(-A832/(tau*146.7/K832))</f>
        <v>0.354613425171563</v>
      </c>
      <c r="N832" s="71" t="n">
        <f aca="false">(romega/K832)*EXP(-A832/(tau*146.7/K832))</f>
        <v>0.206345471303428</v>
      </c>
      <c r="O832" s="71" t="n">
        <f aca="false">cl2_*N832/(cl0+cl1_*N832)</f>
        <v>0.217123320857682</v>
      </c>
      <c r="P832" s="71" t="n">
        <f aca="false">IF(D832&gt;=hwind,vxw,0)</f>
        <v>0</v>
      </c>
      <c r="Q832" s="71" t="n">
        <f aca="false">IF(D832&gt;=hwind,vyw,0)</f>
        <v>0</v>
      </c>
      <c r="R832" s="70" t="n">
        <f aca="false">-const*$M832*$K832*(G832-P832)</f>
        <v>-1.55023584354925</v>
      </c>
      <c r="S832" s="70" t="n">
        <f aca="false">-const*$M832*$K832*(H832-Q832)</f>
        <v>-11.8928575608199</v>
      </c>
      <c r="T832" s="70" t="n">
        <f aca="false">-const*$M832*$K832*I832</f>
        <v>21.2755611081112</v>
      </c>
      <c r="U832" s="72" t="n">
        <f aca="false">omega*EXP(-A832/tau)*30/PI()</f>
        <v>1842.58878711694</v>
      </c>
      <c r="V832" s="70" t="n">
        <f aca="false">const*($O832/omega)*K832*(wy*I832-wz*(H832-Q832))</f>
        <v>1.09908660058995</v>
      </c>
      <c r="W832" s="70" t="n">
        <f aca="false">const*($O832/omega)*K832*(wz*(G832-P832)-wx*I832)</f>
        <v>11.1532765187284</v>
      </c>
      <c r="X832" s="70" t="n">
        <f aca="false">const*($O832/omega)*K832*(wx*(H832-Q832)-wy*(G832-P832))</f>
        <v>6.31467117291928</v>
      </c>
      <c r="Y832" s="70" t="n">
        <f aca="false">R832+V832</f>
        <v>-0.451149242959303</v>
      </c>
      <c r="Z832" s="70" t="n">
        <f aca="false">S832+W832</f>
        <v>-0.739581042091492</v>
      </c>
      <c r="AA832" s="70" t="n">
        <f aca="false">T832+X832-32.174</f>
        <v>-4.58376771896952</v>
      </c>
      <c r="AB832" s="0" t="n">
        <f aca="false">IF(($D832-height)*($D833-height)&lt;0,1,0)</f>
        <v>0</v>
      </c>
    </row>
    <row r="833" customFormat="false" ht="12.75" hidden="false" customHeight="false" outlineLevel="0" collapsed="false">
      <c r="A833" s="0" t="n">
        <f aca="false">A832+dt</f>
        <v>8.00999999999987</v>
      </c>
      <c r="B833" s="70" t="n">
        <f aca="false">B832+G832*dt+0.5*Y832*dt*dt</f>
        <v>45.7286054917087</v>
      </c>
      <c r="C833" s="70" t="n">
        <f aca="false">C832+H832*dt+0.5*Z832*dt*dt</f>
        <v>543.228582640385</v>
      </c>
      <c r="D833" s="70" t="n">
        <f aca="false">D832+I832*dt+0.5*AA832*dt*dt</f>
        <v>-415.675508839365</v>
      </c>
      <c r="E833" s="1" t="n">
        <f aca="false">SQRT(B833^2+C833^2)</f>
        <v>545.149886139306</v>
      </c>
      <c r="F833" s="1" t="n">
        <f aca="false">ATAN2(C833,B833)*180/PI()</f>
        <v>4.81177473497034</v>
      </c>
      <c r="G833" s="69" t="n">
        <f aca="false">G832+Y832*dt</f>
        <v>7.1801844379178</v>
      </c>
      <c r="H833" s="69" t="n">
        <f aca="false">H832+Z832*dt</f>
        <v>55.1110338614118</v>
      </c>
      <c r="I833" s="69" t="n">
        <f aca="false">I832+AA832*dt</f>
        <v>-98.6491811267489</v>
      </c>
      <c r="J833" s="1" t="n">
        <f aca="false">SQRT(G833^2+H833^2+I833^2)</f>
        <v>113.227390850511</v>
      </c>
      <c r="K833" s="1" t="n">
        <f aca="false">IF(D833&gt;=hwind,SQRT((G833-vxw)^2+(H833-vyw)^2+I833^2),J833)</f>
        <v>113.227390850511</v>
      </c>
      <c r="L833" s="1" t="n">
        <f aca="false">J833/1.467</f>
        <v>77.1829521816705</v>
      </c>
      <c r="M833" s="70" t="n">
        <f aca="false">cd0+cdspin*(spin/1000)*EXP(-A833/(tau*146.7/K833))</f>
        <v>0.354613373058617</v>
      </c>
      <c r="N833" s="71" t="n">
        <f aca="false">(romega/K833)*EXP(-A833/(tau*146.7/K833))</f>
        <v>0.20627958083212</v>
      </c>
      <c r="O833" s="71" t="n">
        <f aca="false">cl2_*N833/(cl0+cl1_*N833)</f>
        <v>0.217085340510179</v>
      </c>
      <c r="P833" s="71" t="n">
        <f aca="false">IF(D833&gt;=hwind,vxw,0)</f>
        <v>0</v>
      </c>
      <c r="Q833" s="71" t="n">
        <f aca="false">IF(D833&gt;=hwind,vyw,0)</f>
        <v>0</v>
      </c>
      <c r="R833" s="70" t="n">
        <f aca="false">-const*$M833*$K833*(G833-P833)</f>
        <v>-1.54975554432082</v>
      </c>
      <c r="S833" s="70" t="n">
        <f aca="false">-const*$M833*$K833*(H833-Q833)</f>
        <v>-11.8950468499029</v>
      </c>
      <c r="T833" s="70" t="n">
        <f aca="false">-const*$M833*$K833*I833</f>
        <v>21.292226782718</v>
      </c>
      <c r="U833" s="72" t="n">
        <f aca="false">omega*EXP(-A833/tau)*30/PI()</f>
        <v>1842.58694452907</v>
      </c>
      <c r="V833" s="70" t="n">
        <f aca="false">const*($O833/omega)*K833*(wy*I833-wz*(H833-Q833))</f>
        <v>1.09786782408301</v>
      </c>
      <c r="W833" s="70" t="n">
        <f aca="false">const*($O833/omega)*K833*(wz*(G833-P833)-wx*I833)</f>
        <v>11.1605110966438</v>
      </c>
      <c r="X833" s="70" t="n">
        <f aca="false">const*($O833/omega)*K833*(wx*(H833-Q833)-wy*(G833-P833))</f>
        <v>6.31480354228969</v>
      </c>
      <c r="Y833" s="70" t="n">
        <f aca="false">R833+V833</f>
        <v>-0.451887720237813</v>
      </c>
      <c r="Z833" s="70" t="n">
        <f aca="false">S833+W833</f>
        <v>-0.734535753259044</v>
      </c>
      <c r="AA833" s="70" t="n">
        <f aca="false">T833+X833-32.174</f>
        <v>-4.56696967499231</v>
      </c>
      <c r="AB833" s="0" t="n">
        <f aca="false">IF(($D833-height)*($D834-height)&lt;0,1,0)</f>
        <v>0</v>
      </c>
    </row>
    <row r="834" customFormat="false" ht="12.75" hidden="false" customHeight="false" outlineLevel="0" collapsed="false">
      <c r="A834" s="0" t="n">
        <f aca="false">A833+dt</f>
        <v>8.01999999999987</v>
      </c>
      <c r="B834" s="70" t="n">
        <f aca="false">B833+G833*dt+0.5*Y833*dt*dt</f>
        <v>45.8003847417019</v>
      </c>
      <c r="C834" s="70" t="n">
        <f aca="false">C833+H833*dt+0.5*Z833*dt*dt</f>
        <v>543.779656252212</v>
      </c>
      <c r="D834" s="70" t="n">
        <f aca="false">D833+I833*dt+0.5*AA833*dt*dt</f>
        <v>-416.662228999116</v>
      </c>
      <c r="E834" s="1" t="n">
        <f aca="false">SQRT(B834^2+C834^2)</f>
        <v>545.705039188994</v>
      </c>
      <c r="F834" s="1" t="n">
        <f aca="false">ATAN2(C834,B834)*180/PI()</f>
        <v>4.81443116526637</v>
      </c>
      <c r="G834" s="69" t="n">
        <f aca="false">G833+Y833*dt</f>
        <v>7.17566556071542</v>
      </c>
      <c r="H834" s="69" t="n">
        <f aca="false">H833+Z833*dt</f>
        <v>55.1036885038793</v>
      </c>
      <c r="I834" s="69" t="n">
        <f aca="false">I833+AA833*dt</f>
        <v>-98.6948508234988</v>
      </c>
      <c r="J834" s="1" t="n">
        <f aca="false">SQRT(G834^2+H834^2+I834^2)</f>
        <v>113.263322580809</v>
      </c>
      <c r="K834" s="1" t="n">
        <f aca="false">IF(D834&gt;=hwind,SQRT((G834-vxw)^2+(H834-vyw)^2+I834^2),J834)</f>
        <v>113.263322580809</v>
      </c>
      <c r="L834" s="1" t="n">
        <f aca="false">J834/1.467</f>
        <v>77.2074455220241</v>
      </c>
      <c r="M834" s="70" t="n">
        <f aca="false">cd0+cdspin*(spin/1000)*EXP(-A834/(tau*146.7/K834))</f>
        <v>0.354613320952976</v>
      </c>
      <c r="N834" s="71" t="n">
        <f aca="false">(romega/K834)*EXP(-A834/(tau*146.7/K834))</f>
        <v>0.206213940893343</v>
      </c>
      <c r="O834" s="71" t="n">
        <f aca="false">cl2_*N834/(cl0+cl1_*N834)</f>
        <v>0.217047493662744</v>
      </c>
      <c r="P834" s="71" t="n">
        <f aca="false">IF(D834&gt;=hwind,vxw,0)</f>
        <v>0</v>
      </c>
      <c r="Q834" s="71" t="n">
        <f aca="false">IF(D834&gt;=hwind,vyw,0)</f>
        <v>0</v>
      </c>
      <c r="R834" s="70" t="n">
        <f aca="false">-const*$M834*$K834*(G834-P834)</f>
        <v>-1.54927146391524</v>
      </c>
      <c r="S834" s="70" t="n">
        <f aca="false">-const*$M834*$K834*(H834-Q834)</f>
        <v>-11.8972339824353</v>
      </c>
      <c r="T834" s="70" t="n">
        <f aca="false">-const*$M834*$K834*I834</f>
        <v>21.3088409322373</v>
      </c>
      <c r="U834" s="72" t="n">
        <f aca="false">omega*EXP(-A834/tau)*30/PI()</f>
        <v>1842.58510194305</v>
      </c>
      <c r="V834" s="70" t="n">
        <f aca="false">const*($O834/omega)*K834*(wy*I834-wz*(H834-Q834))</f>
        <v>1.09665447585467</v>
      </c>
      <c r="W834" s="70" t="n">
        <f aca="false">const*($O834/omega)*K834*(wz*(G834-P834)-wx*I834)</f>
        <v>11.1677223374302</v>
      </c>
      <c r="X834" s="70" t="n">
        <f aca="false">const*($O834/omega)*K834*(wx*(H834-Q834)-wy*(G834-P834))</f>
        <v>6.31493855589847</v>
      </c>
      <c r="Y834" s="70" t="n">
        <f aca="false">R834+V834</f>
        <v>-0.452616988060569</v>
      </c>
      <c r="Z834" s="70" t="n">
        <f aca="false">S834+W834</f>
        <v>-0.729511645005138</v>
      </c>
      <c r="AA834" s="70" t="n">
        <f aca="false">T834+X834-32.174</f>
        <v>-4.55022051186428</v>
      </c>
      <c r="AB834" s="0" t="n">
        <f aca="false">IF(($D834-height)*($D835-height)&lt;0,1,0)</f>
        <v>0</v>
      </c>
    </row>
    <row r="835" customFormat="false" ht="12.75" hidden="false" customHeight="false" outlineLevel="0" collapsed="false">
      <c r="A835" s="0" t="n">
        <f aca="false">A834+dt</f>
        <v>8.02999999999987</v>
      </c>
      <c r="B835" s="70" t="n">
        <f aca="false">B834+G834*dt+0.5*Y834*dt*dt</f>
        <v>45.8721187664596</v>
      </c>
      <c r="C835" s="70" t="n">
        <f aca="false">C834+H834*dt+0.5*Z834*dt*dt</f>
        <v>544.330656661668</v>
      </c>
      <c r="D835" s="70" t="n">
        <f aca="false">D834+I834*dt+0.5*AA834*dt*dt</f>
        <v>-417.649405018377</v>
      </c>
      <c r="E835" s="1" t="n">
        <f aca="false">SQRT(B835^2+C835^2)</f>
        <v>546.260116667735</v>
      </c>
      <c r="F835" s="1" t="n">
        <f aca="false">ATAN2(C835,B835)*180/PI()</f>
        <v>4.81707811416456</v>
      </c>
      <c r="G835" s="69" t="n">
        <f aca="false">G834+Y834*dt</f>
        <v>7.17113939083481</v>
      </c>
      <c r="H835" s="69" t="n">
        <f aca="false">H834+Z834*dt</f>
        <v>55.0963933874292</v>
      </c>
      <c r="I835" s="69" t="n">
        <f aca="false">I834+AA834*dt</f>
        <v>-98.7403530286175</v>
      </c>
      <c r="J835" s="1" t="n">
        <f aca="false">SQRT(G835^2+H835^2+I835^2)</f>
        <v>113.29913998209</v>
      </c>
      <c r="K835" s="1" t="n">
        <f aca="false">IF(D835&gt;=hwind,SQRT((G835-vxw)^2+(H835-vyw)^2+I835^2),J835)</f>
        <v>113.29913998209</v>
      </c>
      <c r="L835" s="1" t="n">
        <f aca="false">J835/1.467</f>
        <v>77.2318609284865</v>
      </c>
      <c r="M835" s="70" t="n">
        <f aca="false">cd0+cdspin*(spin/1000)*EXP(-A835/(tau*146.7/K835))</f>
        <v>0.354613268854702</v>
      </c>
      <c r="N835" s="71" t="n">
        <f aca="false">(romega/K835)*EXP(-A835/(tau*146.7/K835))</f>
        <v>0.206148550639101</v>
      </c>
      <c r="O835" s="71" t="n">
        <f aca="false">cl2_*N835/(cl0+cl1_*N835)</f>
        <v>0.217009779946247</v>
      </c>
      <c r="P835" s="71" t="n">
        <f aca="false">IF(D835&gt;=hwind,vxw,0)</f>
        <v>0</v>
      </c>
      <c r="Q835" s="71" t="n">
        <f aca="false">IF(D835&gt;=hwind,vyw,0)</f>
        <v>0</v>
      </c>
      <c r="R835" s="70" t="n">
        <f aca="false">-const*$M835*$K835*(G835-P835)</f>
        <v>-1.54878362675338</v>
      </c>
      <c r="S835" s="70" t="n">
        <f aca="false">-const*$M835*$K835*(H835-Q835)</f>
        <v>-11.899418951565</v>
      </c>
      <c r="T835" s="70" t="n">
        <f aca="false">-const*$M835*$K835*I835</f>
        <v>21.3254036403229</v>
      </c>
      <c r="U835" s="72" t="n">
        <f aca="false">omega*EXP(-A835/tau)*30/PI()</f>
        <v>1842.58325935887</v>
      </c>
      <c r="V835" s="70" t="n">
        <f aca="false">const*($O835/omega)*K835*(wy*I835-wz*(H835-Q835))</f>
        <v>1.09544653998357</v>
      </c>
      <c r="W835" s="70" t="n">
        <f aca="false">const*($O835/omega)*K835*(wz*(G835-P835)-wx*I835)</f>
        <v>11.1749102920604</v>
      </c>
      <c r="X835" s="70" t="n">
        <f aca="false">const*($O835/omega)*K835*(wx*(H835-Q835)-wy*(G835-P835))</f>
        <v>6.31507619962935</v>
      </c>
      <c r="Y835" s="70" t="n">
        <f aca="false">R835+V835</f>
        <v>-0.453337086769812</v>
      </c>
      <c r="Z835" s="70" t="n">
        <f aca="false">S835+W835</f>
        <v>-0.724508659504544</v>
      </c>
      <c r="AA835" s="70" t="n">
        <f aca="false">T835+X835-32.174</f>
        <v>-4.53352016004776</v>
      </c>
      <c r="AB835" s="0" t="n">
        <f aca="false">IF(($D835-height)*($D836-height)&lt;0,1,0)</f>
        <v>0</v>
      </c>
    </row>
    <row r="836" customFormat="false" ht="12.75" hidden="false" customHeight="false" outlineLevel="0" collapsed="false">
      <c r="A836" s="0" t="n">
        <f aca="false">A835+dt</f>
        <v>8.03999999999987</v>
      </c>
      <c r="B836" s="70" t="n">
        <f aca="false">B835+G835*dt+0.5*Y835*dt*dt</f>
        <v>45.9438074935136</v>
      </c>
      <c r="C836" s="70" t="n">
        <f aca="false">C835+H835*dt+0.5*Z835*dt*dt</f>
        <v>544.88158437011</v>
      </c>
      <c r="D836" s="70" t="n">
        <f aca="false">D835+I835*dt+0.5*AA835*dt*dt</f>
        <v>-418.637035224671</v>
      </c>
      <c r="E836" s="1" t="n">
        <f aca="false">SQRT(B836^2+C836^2)</f>
        <v>546.815119060073</v>
      </c>
      <c r="F836" s="1" t="n">
        <f aca="false">ATAN2(C836,B836)*180/PI()</f>
        <v>4.81971559966178</v>
      </c>
      <c r="G836" s="69" t="n">
        <f aca="false">G835+Y835*dt</f>
        <v>7.16660601996712</v>
      </c>
      <c r="H836" s="69" t="n">
        <f aca="false">H835+Z835*dt</f>
        <v>55.0891483008341</v>
      </c>
      <c r="I836" s="69" t="n">
        <f aca="false">I835+AA835*dt</f>
        <v>-98.785688230218</v>
      </c>
      <c r="J836" s="1" t="n">
        <f aca="false">SQRT(G836^2+H836^2+I836^2)</f>
        <v>113.334843280761</v>
      </c>
      <c r="K836" s="1" t="n">
        <f aca="false">IF(D836&gt;=hwind,SQRT((G836-vxw)^2+(H836-vyw)^2+I836^2),J836)</f>
        <v>113.334843280761</v>
      </c>
      <c r="L836" s="1" t="n">
        <f aca="false">J836/1.467</f>
        <v>77.2561985553923</v>
      </c>
      <c r="M836" s="70" t="n">
        <f aca="false">cd0+cdspin*(spin/1000)*EXP(-A836/(tau*146.7/K836))</f>
        <v>0.354613216763853</v>
      </c>
      <c r="N836" s="71" t="n">
        <f aca="false">(romega/K836)*EXP(-A836/(tau*146.7/K836))</f>
        <v>0.206083409223312</v>
      </c>
      <c r="O836" s="71" t="n">
        <f aca="false">cl2_*N836/(cl0+cl1_*N836)</f>
        <v>0.216972198991732</v>
      </c>
      <c r="P836" s="71" t="n">
        <f aca="false">IF(D836&gt;=hwind,vxw,0)</f>
        <v>0</v>
      </c>
      <c r="Q836" s="71" t="n">
        <f aca="false">IF(D836&gt;=hwind,vyw,0)</f>
        <v>0</v>
      </c>
      <c r="R836" s="70" t="n">
        <f aca="false">-const*$M836*$K836*(G836-P836)</f>
        <v>-1.54829205720488</v>
      </c>
      <c r="S836" s="70" t="n">
        <f aca="false">-const*$M836*$K836*(H836-Q836)</f>
        <v>-11.901601750497</v>
      </c>
      <c r="T836" s="70" t="n">
        <f aca="false">-const*$M836*$K836*I836</f>
        <v>21.3419149910331</v>
      </c>
      <c r="U836" s="72" t="n">
        <f aca="false">omega*EXP(-A836/tau)*30/PI()</f>
        <v>1842.58141677653</v>
      </c>
      <c r="V836" s="70" t="n">
        <f aca="false">const*($O836/omega)*K836*(wy*I836-wz*(H836-Q836))</f>
        <v>1.09424400055547</v>
      </c>
      <c r="W836" s="70" t="n">
        <f aca="false">const*($O836/omega)*K836*(wz*(G836-P836)-wx*I836)</f>
        <v>11.1820750115612</v>
      </c>
      <c r="X836" s="70" t="n">
        <f aca="false">const*($O836/omega)*K836*(wx*(H836-Q836)-wy*(G836-P836))</f>
        <v>6.3152164594001</v>
      </c>
      <c r="Y836" s="70" t="n">
        <f aca="false">R836+V836</f>
        <v>-0.454048056649412</v>
      </c>
      <c r="Z836" s="70" t="n">
        <f aca="false">S836+W836</f>
        <v>-0.719526738935867</v>
      </c>
      <c r="AA836" s="70" t="n">
        <f aca="false">T836+X836-32.174</f>
        <v>-4.51686854956682</v>
      </c>
      <c r="AB836" s="0" t="n">
        <f aca="false">IF(($D836-height)*($D837-height)&lt;0,1,0)</f>
        <v>0</v>
      </c>
    </row>
    <row r="837" customFormat="false" ht="12.75" hidden="false" customHeight="false" outlineLevel="0" collapsed="false">
      <c r="A837" s="0" t="n">
        <f aca="false">A836+dt</f>
        <v>8.04999999999987</v>
      </c>
      <c r="B837" s="70" t="n">
        <f aca="false">B836+G836*dt+0.5*Y836*dt*dt</f>
        <v>46.0154508513105</v>
      </c>
      <c r="C837" s="70" t="n">
        <f aca="false">C836+H836*dt+0.5*Z836*dt*dt</f>
        <v>545.432439876781</v>
      </c>
      <c r="D837" s="70" t="n">
        <f aca="false">D836+I836*dt+0.5*AA836*dt*dt</f>
        <v>-419.625117950401</v>
      </c>
      <c r="E837" s="1" t="n">
        <f aca="false">SQRT(B837^2+C837^2)</f>
        <v>547.370046848554</v>
      </c>
      <c r="F837" s="1" t="n">
        <f aca="false">ATAN2(C837,B837)*180/PI()</f>
        <v>4.82234363977866</v>
      </c>
      <c r="G837" s="69" t="n">
        <f aca="false">G836+Y836*dt</f>
        <v>7.16206553940062</v>
      </c>
      <c r="H837" s="69" t="n">
        <f aca="false">H836+Z836*dt</f>
        <v>55.0819530334448</v>
      </c>
      <c r="I837" s="69" t="n">
        <f aca="false">I836+AA836*dt</f>
        <v>-98.8308569157136</v>
      </c>
      <c r="J837" s="1" t="n">
        <f aca="false">SQRT(G837^2+H837^2+I837^2)</f>
        <v>113.370432703874</v>
      </c>
      <c r="K837" s="1" t="n">
        <f aca="false">IF(D837&gt;=hwind,SQRT((G837-vxw)^2+(H837-vyw)^2+I837^2),J837)</f>
        <v>113.370432703874</v>
      </c>
      <c r="L837" s="1" t="n">
        <f aca="false">J837/1.467</f>
        <v>77.2804585575144</v>
      </c>
      <c r="M837" s="70" t="n">
        <f aca="false">cd0+cdspin*(spin/1000)*EXP(-A837/(tau*146.7/K837))</f>
        <v>0.354613164680487</v>
      </c>
      <c r="N837" s="71" t="n">
        <f aca="false">(romega/K837)*EXP(-A837/(tau*146.7/K837))</f>
        <v>0.206018515801813</v>
      </c>
      <c r="O837" s="71" t="n">
        <f aca="false">cl2_*N837/(cl0+cl1_*N837)</f>
        <v>0.216934750430424</v>
      </c>
      <c r="P837" s="71" t="n">
        <f aca="false">IF(D837&gt;=hwind,vxw,0)</f>
        <v>0</v>
      </c>
      <c r="Q837" s="71" t="n">
        <f aca="false">IF(D837&gt;=hwind,vyw,0)</f>
        <v>0</v>
      </c>
      <c r="R837" s="70" t="n">
        <f aca="false">-const*$M837*$K837*(G837-P837)</f>
        <v>-1.54779677958762</v>
      </c>
      <c r="S837" s="70" t="n">
        <f aca="false">-const*$M837*$K837*(H837-Q837)</f>
        <v>-11.9037823724938</v>
      </c>
      <c r="T837" s="70" t="n">
        <f aca="false">-const*$M837*$K837*I837</f>
        <v>21.3583750688252</v>
      </c>
      <c r="U837" s="72" t="n">
        <f aca="false">omega*EXP(-A837/tau)*30/PI()</f>
        <v>1842.57957419604</v>
      </c>
      <c r="V837" s="70" t="n">
        <f aca="false">const*($O837/omega)*K837*(wy*I837-wz*(H837-Q837))</f>
        <v>1.09304684166347</v>
      </c>
      <c r="W837" s="70" t="n">
        <f aca="false">const*($O837/omega)*K837*(wz*(G837-P837)-wx*I837)</f>
        <v>11.1892165470111</v>
      </c>
      <c r="X837" s="70" t="n">
        <f aca="false">const*($O837/omega)*K837*(wx*(H837-Q837)-wy*(G837-P837))</f>
        <v>6.31535932116257</v>
      </c>
      <c r="Y837" s="70" t="n">
        <f aca="false">R837+V837</f>
        <v>-0.454749937924144</v>
      </c>
      <c r="Z837" s="70" t="n">
        <f aca="false">S837+W837</f>
        <v>-0.714565825482691</v>
      </c>
      <c r="AA837" s="70" t="n">
        <f aca="false">T837+X837-32.174</f>
        <v>-4.50026561001227</v>
      </c>
      <c r="AB837" s="0" t="n">
        <f aca="false">IF(($D837-height)*($D838-height)&lt;0,1,0)</f>
        <v>0</v>
      </c>
    </row>
    <row r="838" customFormat="false" ht="12.75" hidden="false" customHeight="false" outlineLevel="0" collapsed="false">
      <c r="A838" s="0" t="n">
        <f aca="false">A837+dt</f>
        <v>8.05999999999987</v>
      </c>
      <c r="B838" s="70" t="n">
        <f aca="false">B837+G837*dt+0.5*Y837*dt*dt</f>
        <v>46.0870487692076</v>
      </c>
      <c r="C838" s="70" t="n">
        <f aca="false">C837+H837*dt+0.5*Z837*dt*dt</f>
        <v>545.983223678824</v>
      </c>
      <c r="D838" s="70" t="n">
        <f aca="false">D837+I837*dt+0.5*AA837*dt*dt</f>
        <v>-420.613651532838</v>
      </c>
      <c r="E838" s="1" t="n">
        <f aca="false">SQRT(B838^2+C838^2)</f>
        <v>547.924900513726</v>
      </c>
      <c r="F838" s="1" t="n">
        <f aca="false">ATAN2(C838,B838)*180/PI()</f>
        <v>4.82496225255913</v>
      </c>
      <c r="G838" s="69" t="n">
        <f aca="false">G837+Y837*dt</f>
        <v>7.15751804002138</v>
      </c>
      <c r="H838" s="69" t="n">
        <f aca="false">H837+Z837*dt</f>
        <v>55.07480737519</v>
      </c>
      <c r="I838" s="69" t="n">
        <f aca="false">I837+AA837*dt</f>
        <v>-98.8758595718138</v>
      </c>
      <c r="J838" s="1" t="n">
        <f aca="false">SQRT(G838^2+H838^2+I838^2)</f>
        <v>113.405908479111</v>
      </c>
      <c r="K838" s="1" t="n">
        <f aca="false">IF(D838&gt;=hwind,SQRT((G838-vxw)^2+(H838-vyw)^2+I838^2),J838)</f>
        <v>113.405908479111</v>
      </c>
      <c r="L838" s="1" t="n">
        <f aca="false">J838/1.467</f>
        <v>77.3046410900553</v>
      </c>
      <c r="M838" s="70" t="n">
        <f aca="false">cd0+cdspin*(spin/1000)*EXP(-A838/(tau*146.7/K838))</f>
        <v>0.354613112604663</v>
      </c>
      <c r="N838" s="71" t="n">
        <f aca="false">(romega/K838)*EXP(-A838/(tau*146.7/K838))</f>
        <v>0.205953869532372</v>
      </c>
      <c r="O838" s="71" t="n">
        <f aca="false">cl2_*N838/(cl0+cl1_*N838)</f>
        <v>0.216897433893746</v>
      </c>
      <c r="P838" s="71" t="n">
        <f aca="false">IF(D838&gt;=hwind,vxw,0)</f>
        <v>0</v>
      </c>
      <c r="Q838" s="71" t="n">
        <f aca="false">IF(D838&gt;=hwind,vyw,0)</f>
        <v>0</v>
      </c>
      <c r="R838" s="70" t="n">
        <f aca="false">-const*$M838*$K838*(G838-P838)</f>
        <v>-1.54729781816733</v>
      </c>
      <c r="S838" s="70" t="n">
        <f aca="false">-const*$M838*$K838*(H838-Q838)</f>
        <v>-11.9059608108739</v>
      </c>
      <c r="T838" s="70" t="n">
        <f aca="false">-const*$M838*$K838*I838</f>
        <v>21.3747839585508</v>
      </c>
      <c r="U838" s="72" t="n">
        <f aca="false">omega*EXP(-A838/tau)*30/PI()</f>
        <v>1842.57773161738</v>
      </c>
      <c r="V838" s="70" t="n">
        <f aca="false">const*($O838/omega)*K838*(wy*I838-wz*(H838-Q838))</f>
        <v>1.09185504740836</v>
      </c>
      <c r="W838" s="70" t="n">
        <f aca="false">const*($O838/omega)*K838*(wz*(G838-P838)-wx*I838)</f>
        <v>11.1963349495393</v>
      </c>
      <c r="X838" s="70" t="n">
        <f aca="false">const*($O838/omega)*K838*(wx*(H838-Q838)-wy*(G838-P838))</f>
        <v>6.31550477090271</v>
      </c>
      <c r="Y838" s="70" t="n">
        <f aca="false">R838+V838</f>
        <v>-0.455442770758967</v>
      </c>
      <c r="Z838" s="70" t="n">
        <f aca="false">S838+W838</f>
        <v>-0.709625861334617</v>
      </c>
      <c r="AA838" s="70" t="n">
        <f aca="false">T838+X838-32.174</f>
        <v>-4.48371127054653</v>
      </c>
      <c r="AB838" s="0" t="n">
        <f aca="false">IF(($D838-height)*($D839-height)&lt;0,1,0)</f>
        <v>0</v>
      </c>
    </row>
    <row r="839" customFormat="false" ht="12.75" hidden="false" customHeight="false" outlineLevel="0" collapsed="false">
      <c r="A839" s="0" t="n">
        <f aca="false">A838+dt</f>
        <v>8.06999999999987</v>
      </c>
      <c r="B839" s="70" t="n">
        <f aca="false">B838+G838*dt+0.5*Y838*dt*dt</f>
        <v>46.1586011774693</v>
      </c>
      <c r="C839" s="70" t="n">
        <f aca="false">C838+H838*dt+0.5*Z838*dt*dt</f>
        <v>546.533936271283</v>
      </c>
      <c r="D839" s="70" t="n">
        <f aca="false">D838+I838*dt+0.5*AA838*dt*dt</f>
        <v>-421.60263431412</v>
      </c>
      <c r="E839" s="1" t="n">
        <f aca="false">SQRT(B839^2+C839^2)</f>
        <v>548.47968053415</v>
      </c>
      <c r="F839" s="1" t="n">
        <f aca="false">ATAN2(C839,B839)*180/PI()</f>
        <v>4.82757145607002</v>
      </c>
      <c r="G839" s="69" t="n">
        <f aca="false">G838+Y838*dt</f>
        <v>7.15296361231379</v>
      </c>
      <c r="H839" s="69" t="n">
        <f aca="false">H838+Z838*dt</f>
        <v>55.0677111165766</v>
      </c>
      <c r="I839" s="69" t="n">
        <f aca="false">I838+AA838*dt</f>
        <v>-98.9206966845192</v>
      </c>
      <c r="J839" s="1" t="n">
        <f aca="false">SQRT(G839^2+H839^2+I839^2)</f>
        <v>113.441270834774</v>
      </c>
      <c r="K839" s="1" t="n">
        <f aca="false">IF(D839&gt;=hwind,SQRT((G839-vxw)^2+(H839-vyw)^2+I839^2),J839)</f>
        <v>113.441270834774</v>
      </c>
      <c r="L839" s="1" t="n">
        <f aca="false">J839/1.467</f>
        <v>77.3287463086392</v>
      </c>
      <c r="M839" s="70" t="n">
        <f aca="false">cd0+cdspin*(spin/1000)*EXP(-A839/(tau*146.7/K839))</f>
        <v>0.354613060536437</v>
      </c>
      <c r="N839" s="71" t="n">
        <f aca="false">(romega/K839)*EXP(-A839/(tau*146.7/K839))</f>
        <v>0.205889469574694</v>
      </c>
      <c r="O839" s="71" t="n">
        <f aca="false">cl2_*N839/(cl0+cl1_*N839)</f>
        <v>0.216860249013319</v>
      </c>
      <c r="P839" s="71" t="n">
        <f aca="false">IF(D839&gt;=hwind,vxw,0)</f>
        <v>0</v>
      </c>
      <c r="Q839" s="71" t="n">
        <f aca="false">IF(D839&gt;=hwind,vyw,0)</f>
        <v>0</v>
      </c>
      <c r="R839" s="70" t="n">
        <f aca="false">-const*$M839*$K839*(G839-P839)</f>
        <v>-1.54679519715718</v>
      </c>
      <c r="S839" s="70" t="n">
        <f aca="false">-const*$M839*$K839*(H839-Q839)</f>
        <v>-11.9081370590122</v>
      </c>
      <c r="T839" s="70" t="n">
        <f aca="false">-const*$M839*$K839*I839</f>
        <v>21.3911417454508</v>
      </c>
      <c r="U839" s="72" t="n">
        <f aca="false">omega*EXP(-A839/tau)*30/PI()</f>
        <v>1842.57588904057</v>
      </c>
      <c r="V839" s="70" t="n">
        <f aca="false">const*($O839/omega)*K839*(wy*I839-wz*(H839-Q839))</f>
        <v>1.09066860189886</v>
      </c>
      <c r="W839" s="70" t="n">
        <f aca="false">const*($O839/omega)*K839*(wz*(G839-P839)-wx*I839)</f>
        <v>11.2034302703238</v>
      </c>
      <c r="X839" s="70" t="n">
        <f aca="false">const*($O839/omega)*K839*(wx*(H839-Q839)-wy*(G839-P839))</f>
        <v>6.31565279464058</v>
      </c>
      <c r="Y839" s="70" t="n">
        <f aca="false">R839+V839</f>
        <v>-0.456126595258312</v>
      </c>
      <c r="Z839" s="70" t="n">
        <f aca="false">S839+W839</f>
        <v>-0.704706788688382</v>
      </c>
      <c r="AA839" s="70" t="n">
        <f aca="false">T839+X839-32.174</f>
        <v>-4.46720545990863</v>
      </c>
      <c r="AB839" s="0" t="n">
        <f aca="false">IF(($D839-height)*($D840-height)&lt;0,1,0)</f>
        <v>0</v>
      </c>
    </row>
    <row r="840" customFormat="false" ht="12.75" hidden="false" customHeight="false" outlineLevel="0" collapsed="false">
      <c r="A840" s="0" t="n">
        <f aca="false">A839+dt</f>
        <v>8.07999999999987</v>
      </c>
      <c r="B840" s="70" t="n">
        <f aca="false">B839+G839*dt+0.5*Y839*dt*dt</f>
        <v>46.2301080072627</v>
      </c>
      <c r="C840" s="70" t="n">
        <f aca="false">C839+H839*dt+0.5*Z839*dt*dt</f>
        <v>547.08457814711</v>
      </c>
      <c r="D840" s="70" t="n">
        <f aca="false">D839+I839*dt+0.5*AA839*dt*dt</f>
        <v>-422.592064641238</v>
      </c>
      <c r="E840" s="1" t="n">
        <f aca="false">SQRT(B840^2+C840^2)</f>
        <v>549.034387386404</v>
      </c>
      <c r="F840" s="1" t="n">
        <f aca="false">ATAN2(C840,B840)*180/PI()</f>
        <v>4.83017126840061</v>
      </c>
      <c r="G840" s="69" t="n">
        <f aca="false">G839+Y839*dt</f>
        <v>7.14840234636121</v>
      </c>
      <c r="H840" s="69" t="n">
        <f aca="false">H839+Z839*dt</f>
        <v>55.0606640486897</v>
      </c>
      <c r="I840" s="69" t="n">
        <f aca="false">I839+AA839*dt</f>
        <v>-98.9653687391183</v>
      </c>
      <c r="J840" s="1" t="n">
        <f aca="false">SQRT(G840^2+H840^2+I840^2)</f>
        <v>113.476519999768</v>
      </c>
      <c r="K840" s="1" t="n">
        <f aca="false">IF(D840&gt;=hwind,SQRT((G840-vxw)^2+(H840-vyw)^2+I840^2),J840)</f>
        <v>113.476519999768</v>
      </c>
      <c r="L840" s="1" t="n">
        <f aca="false">J840/1.467</f>
        <v>77.3527743693035</v>
      </c>
      <c r="M840" s="70" t="n">
        <f aca="false">cd0+cdspin*(spin/1000)*EXP(-A840/(tau*146.7/K840))</f>
        <v>0.354613008475867</v>
      </c>
      <c r="N840" s="71" t="n">
        <f aca="false">(romega/K840)*EXP(-A840/(tau*146.7/K840))</f>
        <v>0.205825315090427</v>
      </c>
      <c r="O840" s="71" t="n">
        <f aca="false">cl2_*N840/(cl0+cl1_*N840)</f>
        <v>0.216823195420981</v>
      </c>
      <c r="P840" s="71" t="n">
        <f aca="false">IF(D840&gt;=hwind,vxw,0)</f>
        <v>0</v>
      </c>
      <c r="Q840" s="71" t="n">
        <f aca="false">IF(D840&gt;=hwind,vyw,0)</f>
        <v>0</v>
      </c>
      <c r="R840" s="70" t="n">
        <f aca="false">-const*$M840*$K840*(G840-P840)</f>
        <v>-1.54628894071731</v>
      </c>
      <c r="S840" s="70" t="n">
        <f aca="false">-const*$M840*$K840*(H840-Q840)</f>
        <v>-11.9103111103391</v>
      </c>
      <c r="T840" s="70" t="n">
        <f aca="false">-const*$M840*$K840*I840</f>
        <v>21.4074485151506</v>
      </c>
      <c r="U840" s="72" t="n">
        <f aca="false">omega*EXP(-A840/tau)*30/PI()</f>
        <v>1842.5740464656</v>
      </c>
      <c r="V840" s="70" t="n">
        <f aca="false">const*($O840/omega)*K840*(wy*I840-wz*(H840-Q840))</f>
        <v>1.08948748925193</v>
      </c>
      <c r="W840" s="70" t="n">
        <f aca="false">const*($O840/omega)*K840*(wz*(G840-P840)-wx*I840)</f>
        <v>11.2105025605902</v>
      </c>
      <c r="X840" s="70" t="n">
        <f aca="false">const*($O840/omega)*K840*(wx*(H840-Q840)-wy*(G840-P840))</f>
        <v>6.31580337843038</v>
      </c>
      <c r="Y840" s="70" t="n">
        <f aca="false">R840+V840</f>
        <v>-0.456801451465382</v>
      </c>
      <c r="Z840" s="70" t="n">
        <f aca="false">S840+W840</f>
        <v>-0.699808549748912</v>
      </c>
      <c r="AA840" s="70" t="n">
        <f aca="false">T840+X840-32.174</f>
        <v>-4.45074810641906</v>
      </c>
      <c r="AB840" s="0" t="n">
        <f aca="false">IF(($D840-height)*($D841-height)&lt;0,1,0)</f>
        <v>0</v>
      </c>
    </row>
    <row r="841" customFormat="false" ht="12.75" hidden="false" customHeight="false" outlineLevel="0" collapsed="false">
      <c r="A841" s="0" t="n">
        <f aca="false">A840+dt</f>
        <v>8.08999999999987</v>
      </c>
      <c r="B841" s="70" t="n">
        <f aca="false">B840+G840*dt+0.5*Y840*dt*dt</f>
        <v>46.3015691906537</v>
      </c>
      <c r="C841" s="70" t="n">
        <f aca="false">C840+H840*dt+0.5*Z840*dt*dt</f>
        <v>547.635149797169</v>
      </c>
      <c r="D841" s="70" t="n">
        <f aca="false">D840+I840*dt+0.5*AA840*dt*dt</f>
        <v>-423.581940866035</v>
      </c>
      <c r="E841" s="1" t="n">
        <f aca="false">SQRT(B841^2+C841^2)</f>
        <v>549.589021545086</v>
      </c>
      <c r="F841" s="1" t="n">
        <f aca="false">ATAN2(C841,B841)*180/PI()</f>
        <v>4.83276170766223</v>
      </c>
      <c r="G841" s="69" t="n">
        <f aca="false">G840+Y840*dt</f>
        <v>7.14383433184655</v>
      </c>
      <c r="H841" s="69" t="n">
        <f aca="false">H840+Z840*dt</f>
        <v>55.0536659631922</v>
      </c>
      <c r="I841" s="69" t="n">
        <f aca="false">I840+AA840*dt</f>
        <v>-99.0098762201825</v>
      </c>
      <c r="J841" s="1" t="n">
        <f aca="false">SQRT(G841^2+H841^2+I841^2)</f>
        <v>113.511656203596</v>
      </c>
      <c r="K841" s="1" t="n">
        <f aca="false">IF(D841&gt;=hwind,SQRT((G841-vxw)^2+(H841-vyw)^2+I841^2),J841)</f>
        <v>113.511656203596</v>
      </c>
      <c r="L841" s="1" t="n">
        <f aca="false">J841/1.467</f>
        <v>77.3767254284911</v>
      </c>
      <c r="M841" s="70" t="n">
        <f aca="false">cd0+cdspin*(spin/1000)*EXP(-A841/(tau*146.7/K841))</f>
        <v>0.35461295642301</v>
      </c>
      <c r="N841" s="71" t="n">
        <f aca="false">(romega/K841)*EXP(-A841/(tau*146.7/K841))</f>
        <v>0.205761405243169</v>
      </c>
      <c r="O841" s="71" t="n">
        <f aca="false">cl2_*N841/(cl0+cl1_*N841)</f>
        <v>0.216786272748788</v>
      </c>
      <c r="P841" s="71" t="n">
        <f aca="false">IF(D841&gt;=hwind,vxw,0)</f>
        <v>0</v>
      </c>
      <c r="Q841" s="71" t="n">
        <f aca="false">IF(D841&gt;=hwind,vyw,0)</f>
        <v>0</v>
      </c>
      <c r="R841" s="70" t="n">
        <f aca="false">-const*$M841*$K841*(G841-P841)</f>
        <v>-1.54577907295447</v>
      </c>
      <c r="S841" s="70" t="n">
        <f aca="false">-const*$M841*$K841*(H841-Q841)</f>
        <v>-11.9124829583403</v>
      </c>
      <c r="T841" s="70" t="n">
        <f aca="false">-const*$M841*$K841*I841</f>
        <v>21.4237043536549</v>
      </c>
      <c r="U841" s="72" t="n">
        <f aca="false">omega*EXP(-A841/tau)*30/PI()</f>
        <v>1842.57220389248</v>
      </c>
      <c r="V841" s="70" t="n">
        <f aca="false">const*($O841/omega)*K841*(wy*I841-wz*(H841-Q841))</f>
        <v>1.08831169359301</v>
      </c>
      <c r="W841" s="70" t="n">
        <f aca="false">const*($O841/omega)*K841*(wz*(G841-P841)-wx*I841)</f>
        <v>11.2175518716098</v>
      </c>
      <c r="X841" s="70" t="n">
        <f aca="false">const*($O841/omega)*K841*(wx*(H841-Q841)-wy*(G841-P841))</f>
        <v>6.31595650836051</v>
      </c>
      <c r="Y841" s="70" t="n">
        <f aca="false">R841+V841</f>
        <v>-0.457467379361453</v>
      </c>
      <c r="Z841" s="70" t="n">
        <f aca="false">S841+W841</f>
        <v>-0.694931086730424</v>
      </c>
      <c r="AA841" s="70" t="n">
        <f aca="false">T841+X841-32.174</f>
        <v>-4.43433913798461</v>
      </c>
      <c r="AB841" s="0" t="n">
        <f aca="false">IF(($D841-height)*($D842-height)&lt;0,1,0)</f>
        <v>0</v>
      </c>
    </row>
    <row r="842" customFormat="false" ht="12.75" hidden="false" customHeight="false" outlineLevel="0" collapsed="false">
      <c r="A842" s="0" t="n">
        <f aca="false">A841+dt</f>
        <v>8.09999999999987</v>
      </c>
      <c r="B842" s="70" t="n">
        <f aca="false">B841+G841*dt+0.5*Y841*dt*dt</f>
        <v>46.3729846606032</v>
      </c>
      <c r="C842" s="70" t="n">
        <f aca="false">C841+H841*dt+0.5*Z841*dt*dt</f>
        <v>548.185651710246</v>
      </c>
      <c r="D842" s="70" t="n">
        <f aca="false">D841+I841*dt+0.5*AA841*dt*dt</f>
        <v>-424.572261345193</v>
      </c>
      <c r="E842" s="1" t="n">
        <f aca="false">SQRT(B842^2+C842^2)</f>
        <v>550.143583482821</v>
      </c>
      <c r="F842" s="1" t="n">
        <f aca="false">ATAN2(C842,B842)*180/PI()</f>
        <v>4.83534279198777</v>
      </c>
      <c r="G842" s="69" t="n">
        <f aca="false">G841+Y841*dt</f>
        <v>7.13925965805294</v>
      </c>
      <c r="H842" s="69" t="n">
        <f aca="false">H841+Z841*dt</f>
        <v>55.0467166523249</v>
      </c>
      <c r="I842" s="69" t="n">
        <f aca="false">I841+AA841*dt</f>
        <v>-99.0542196115623</v>
      </c>
      <c r="J842" s="1" t="n">
        <f aca="false">SQRT(G842^2+H842^2+I842^2)</f>
        <v>113.546679676343</v>
      </c>
      <c r="K842" s="1" t="n">
        <f aca="false">IF(D842&gt;=hwind,SQRT((G842-vxw)^2+(H842-vyw)^2+I842^2),J842)</f>
        <v>113.546679676343</v>
      </c>
      <c r="L842" s="1" t="n">
        <f aca="false">J842/1.467</f>
        <v>77.4005996430423</v>
      </c>
      <c r="M842" s="70" t="n">
        <f aca="false">cd0+cdspin*(spin/1000)*EXP(-A842/(tau*146.7/K842))</f>
        <v>0.354612904377921</v>
      </c>
      <c r="N842" s="71" t="n">
        <f aca="false">(romega/K842)*EXP(-A842/(tau*146.7/K842))</f>
        <v>0.205697739198474</v>
      </c>
      <c r="O842" s="71" t="n">
        <f aca="false">cl2_*N842/(cl0+cl1_*N842)</f>
        <v>0.216749480629028</v>
      </c>
      <c r="P842" s="71" t="n">
        <f aca="false">IF(D842&gt;=hwind,vxw,0)</f>
        <v>0</v>
      </c>
      <c r="Q842" s="71" t="n">
        <f aca="false">IF(D842&gt;=hwind,vyw,0)</f>
        <v>0</v>
      </c>
      <c r="R842" s="70" t="n">
        <f aca="false">-const*$M842*$K842*(G842-P842)</f>
        <v>-1.54526561792156</v>
      </c>
      <c r="S842" s="70" t="n">
        <f aca="false">-const*$M842*$K842*(H842-Q842)</f>
        <v>-11.914652596556</v>
      </c>
      <c r="T842" s="70" t="n">
        <f aca="false">-const*$M842*$K842*I842</f>
        <v>21.4399093473432</v>
      </c>
      <c r="U842" s="72" t="n">
        <f aca="false">omega*EXP(-A842/tau)*30/PI()</f>
        <v>1842.5703613212</v>
      </c>
      <c r="V842" s="70" t="n">
        <f aca="false">const*($O842/omega)*K842*(wy*I842-wz*(H842-Q842))</f>
        <v>1.08714119905638</v>
      </c>
      <c r="W842" s="70" t="n">
        <f aca="false">const*($O842/omega)*K842*(wz*(G842-P842)-wx*I842)</f>
        <v>11.2245782546986</v>
      </c>
      <c r="X842" s="70" t="n">
        <f aca="false">const*($O842/omega)*K842*(wx*(H842-Q842)-wy*(G842-P842))</f>
        <v>6.31611217055354</v>
      </c>
      <c r="Y842" s="70" t="n">
        <f aca="false">R842+V842</f>
        <v>-0.458124418865185</v>
      </c>
      <c r="Z842" s="70" t="n">
        <f aca="false">S842+W842</f>
        <v>-0.690074341857439</v>
      </c>
      <c r="AA842" s="70" t="n">
        <f aca="false">T842+X842-32.174</f>
        <v>-4.41797848210329</v>
      </c>
      <c r="AB842" s="0" t="n">
        <f aca="false">IF(($D842-height)*($D843-height)&lt;0,1,0)</f>
        <v>0</v>
      </c>
    </row>
    <row r="843" customFormat="false" ht="12.75" hidden="false" customHeight="false" outlineLevel="0" collapsed="false">
      <c r="A843" s="0" t="n">
        <f aca="false">A842+dt</f>
        <v>8.10999999999987</v>
      </c>
      <c r="B843" s="70" t="n">
        <f aca="false">B842+G842*dt+0.5*Y842*dt*dt</f>
        <v>46.4443543509628</v>
      </c>
      <c r="C843" s="70" t="n">
        <f aca="false">C842+H842*dt+0.5*Z842*dt*dt</f>
        <v>548.736084373053</v>
      </c>
      <c r="D843" s="70" t="n">
        <f aca="false">D842+I842*dt+0.5*AA842*dt*dt</f>
        <v>-425.563024440233</v>
      </c>
      <c r="E843" s="1" t="n">
        <f aca="false">SQRT(B843^2+C843^2)</f>
        <v>550.698073670271</v>
      </c>
      <c r="F843" s="1" t="n">
        <f aca="false">ATAN2(C843,B843)*180/PI()</f>
        <v>4.83791453953135</v>
      </c>
      <c r="G843" s="69" t="n">
        <f aca="false">G842+Y842*dt</f>
        <v>7.13467841386429</v>
      </c>
      <c r="H843" s="69" t="n">
        <f aca="false">H842+Z842*dt</f>
        <v>55.0398159089064</v>
      </c>
      <c r="I843" s="69" t="n">
        <f aca="false">I842+AA842*dt</f>
        <v>-99.0983993963834</v>
      </c>
      <c r="J843" s="1" t="n">
        <f aca="false">SQRT(G843^2+H843^2+I843^2)</f>
        <v>113.581590648664</v>
      </c>
      <c r="K843" s="1" t="n">
        <f aca="false">IF(D843&gt;=hwind,SQRT((G843-vxw)^2+(H843-vyw)^2+I843^2),J843)</f>
        <v>113.581590648664</v>
      </c>
      <c r="L843" s="1" t="n">
        <f aca="false">J843/1.467</f>
        <v>77.4243971701868</v>
      </c>
      <c r="M843" s="70" t="n">
        <f aca="false">cd0+cdspin*(spin/1000)*EXP(-A843/(tau*146.7/K843))</f>
        <v>0.354612852340655</v>
      </c>
      <c r="N843" s="71" t="n">
        <f aca="false">(romega/K843)*EXP(-A843/(tau*146.7/K843))</f>
        <v>0.205634316123861</v>
      </c>
      <c r="O843" s="71" t="n">
        <f aca="false">cl2_*N843/(cl0+cl1_*N843)</f>
        <v>0.216712818694229</v>
      </c>
      <c r="P843" s="71" t="n">
        <f aca="false">IF(D843&gt;=hwind,vxw,0)</f>
        <v>0</v>
      </c>
      <c r="Q843" s="71" t="n">
        <f aca="false">IF(D843&gt;=hwind,vyw,0)</f>
        <v>0</v>
      </c>
      <c r="R843" s="70" t="n">
        <f aca="false">-const*$M843*$K843*(G843-P843)</f>
        <v>-1.54474859961728</v>
      </c>
      <c r="S843" s="70" t="n">
        <f aca="false">-const*$M843*$K843*(H843-Q843)</f>
        <v>-11.9168200185811</v>
      </c>
      <c r="T843" s="70" t="n">
        <f aca="false">-const*$M843*$K843*I843</f>
        <v>21.4560635829647</v>
      </c>
      <c r="U843" s="72" t="n">
        <f aca="false">omega*EXP(-A843/tau)*30/PI()</f>
        <v>1842.56851875176</v>
      </c>
      <c r="V843" s="70" t="n">
        <f aca="false">const*($O843/omega)*K843*(wy*I843-wz*(H843-Q843))</f>
        <v>1.08597598978534</v>
      </c>
      <c r="W843" s="70" t="n">
        <f aca="false">const*($O843/omega)*K843*(wz*(G843-P843)-wx*I843)</f>
        <v>11.2315817612152</v>
      </c>
      <c r="X843" s="70" t="n">
        <f aca="false">const*($O843/omega)*K843*(wx*(H843-Q843)-wy*(G843-P843))</f>
        <v>6.31627035116627</v>
      </c>
      <c r="Y843" s="70" t="n">
        <f aca="false">R843+V843</f>
        <v>-0.458772609831946</v>
      </c>
      <c r="Z843" s="70" t="n">
        <f aca="false">S843+W843</f>
        <v>-0.685238257365914</v>
      </c>
      <c r="AA843" s="70" t="n">
        <f aca="false">T843+X843-32.174</f>
        <v>-4.40166606586908</v>
      </c>
      <c r="AB843" s="0" t="n">
        <f aca="false">IF(($D843-height)*($D844-height)&lt;0,1,0)</f>
        <v>0</v>
      </c>
    </row>
    <row r="844" customFormat="false" ht="12.75" hidden="false" customHeight="false" outlineLevel="0" collapsed="false">
      <c r="A844" s="0" t="n">
        <f aca="false">A843+dt</f>
        <v>8.11999999999987</v>
      </c>
      <c r="B844" s="70" t="n">
        <f aca="false">B843+G843*dt+0.5*Y843*dt*dt</f>
        <v>46.5156781964709</v>
      </c>
      <c r="C844" s="70" t="n">
        <f aca="false">C843+H843*dt+0.5*Z843*dt*dt</f>
        <v>549.286448270229</v>
      </c>
      <c r="D844" s="70" t="n">
        <f aca="false">D843+I843*dt+0.5*AA843*dt*dt</f>
        <v>-426.5542285175</v>
      </c>
      <c r="E844" s="1" t="n">
        <f aca="false">SQRT(B844^2+C844^2)</f>
        <v>551.252492576134</v>
      </c>
      <c r="F844" s="1" t="n">
        <f aca="false">ATAN2(C844,B844)*180/PI()</f>
        <v>4.84047696846782</v>
      </c>
      <c r="G844" s="69" t="n">
        <f aca="false">G843+Y843*dt</f>
        <v>7.13009068776597</v>
      </c>
      <c r="H844" s="69" t="n">
        <f aca="false">H843+Z843*dt</f>
        <v>55.0329635263327</v>
      </c>
      <c r="I844" s="69" t="n">
        <f aca="false">I843+AA843*dt</f>
        <v>-99.1424160570421</v>
      </c>
      <c r="J844" s="1" t="n">
        <f aca="false">SQRT(G844^2+H844^2+I844^2)</f>
        <v>113.616389351775</v>
      </c>
      <c r="K844" s="1" t="n">
        <f aca="false">IF(D844&gt;=hwind,SQRT((G844-vxw)^2+(H844-vyw)^2+I844^2),J844)</f>
        <v>113.616389351775</v>
      </c>
      <c r="L844" s="1" t="n">
        <f aca="false">J844/1.467</f>
        <v>77.4481181675356</v>
      </c>
      <c r="M844" s="70" t="n">
        <f aca="false">cd0+cdspin*(spin/1000)*EXP(-A844/(tau*146.7/K844))</f>
        <v>0.354612800311269</v>
      </c>
      <c r="N844" s="71" t="n">
        <f aca="false">(romega/K844)*EXP(-A844/(tau*146.7/K844))</f>
        <v>0.205571135188819</v>
      </c>
      <c r="O844" s="71" t="n">
        <f aca="false">cl2_*N844/(cl0+cl1_*N844)</f>
        <v>0.216676286577168</v>
      </c>
      <c r="P844" s="71" t="n">
        <f aca="false">IF(D844&gt;=hwind,vxw,0)</f>
        <v>0</v>
      </c>
      <c r="Q844" s="71" t="n">
        <f aca="false">IF(D844&gt;=hwind,vyw,0)</f>
        <v>0</v>
      </c>
      <c r="R844" s="70" t="n">
        <f aca="false">-const*$M844*$K844*(G844-P844)</f>
        <v>-1.54422804198568</v>
      </c>
      <c r="S844" s="70" t="n">
        <f aca="false">-const*$M844*$K844*(H844-Q844)</f>
        <v>-11.918985218064</v>
      </c>
      <c r="T844" s="70" t="n">
        <f aca="false">-const*$M844*$K844*I844</f>
        <v>21.4721671476335</v>
      </c>
      <c r="U844" s="72" t="n">
        <f aca="false">omega*EXP(-A844/tau)*30/PI()</f>
        <v>1842.56667618416</v>
      </c>
      <c r="V844" s="70" t="n">
        <f aca="false">const*($O844/omega)*K844*(wy*I844-wz*(H844-Q844))</f>
        <v>1.08481604993255</v>
      </c>
      <c r="W844" s="70" t="n">
        <f aca="false">const*($O844/omega)*K844*(wz*(G844-P844)-wx*I844)</f>
        <v>11.2385624425598</v>
      </c>
      <c r="X844" s="70" t="n">
        <f aca="false">const*($O844/omega)*K844*(wx*(H844-Q844)-wy*(G844-P844))</f>
        <v>6.31643103638976</v>
      </c>
      <c r="Y844" s="70" t="n">
        <f aca="false">R844+V844</f>
        <v>-0.45941199205313</v>
      </c>
      <c r="Z844" s="70" t="n">
        <f aca="false">S844+W844</f>
        <v>-0.68042277550424</v>
      </c>
      <c r="AA844" s="70" t="n">
        <f aca="false">T844+X844-32.174</f>
        <v>-4.38540181597672</v>
      </c>
      <c r="AB844" s="0" t="n">
        <f aca="false">IF(($D844-height)*($D845-height)&lt;0,1,0)</f>
        <v>0</v>
      </c>
    </row>
    <row r="845" customFormat="false" ht="12.75" hidden="false" customHeight="false" outlineLevel="0" collapsed="false">
      <c r="A845" s="0" t="n">
        <f aca="false">A844+dt</f>
        <v>8.12999999999987</v>
      </c>
      <c r="B845" s="70" t="n">
        <f aca="false">B844+G844*dt+0.5*Y844*dt*dt</f>
        <v>46.586956132749</v>
      </c>
      <c r="C845" s="70" t="n">
        <f aca="false">C844+H844*dt+0.5*Z844*dt*dt</f>
        <v>549.836743884353</v>
      </c>
      <c r="D845" s="70" t="n">
        <f aca="false">D844+I844*dt+0.5*AA844*dt*dt</f>
        <v>-427.545871948161</v>
      </c>
      <c r="E845" s="1" t="n">
        <f aca="false">SQRT(B845^2+C845^2)</f>
        <v>551.806840667151</v>
      </c>
      <c r="F845" s="1" t="n">
        <f aca="false">ATAN2(C845,B845)*180/PI()</f>
        <v>4.8430300969924</v>
      </c>
      <c r="G845" s="69" t="n">
        <f aca="false">G844+Y844*dt</f>
        <v>7.12549656784544</v>
      </c>
      <c r="H845" s="69" t="n">
        <f aca="false">H844+Z844*dt</f>
        <v>55.0261592985777</v>
      </c>
      <c r="I845" s="69" t="n">
        <f aca="false">I844+AA844*dt</f>
        <v>-99.1862700752018</v>
      </c>
      <c r="J845" s="1" t="n">
        <f aca="false">SQRT(G845^2+H845^2+I845^2)</f>
        <v>113.651076017439</v>
      </c>
      <c r="K845" s="1" t="n">
        <f aca="false">IF(D845&gt;=hwind,SQRT((G845-vxw)^2+(H845-vyw)^2+I845^2),J845)</f>
        <v>113.651076017439</v>
      </c>
      <c r="L845" s="1" t="n">
        <f aca="false">J845/1.467</f>
        <v>77.4717627930736</v>
      </c>
      <c r="M845" s="70" t="n">
        <f aca="false">cd0+cdspin*(spin/1000)*EXP(-A845/(tau*146.7/K845))</f>
        <v>0.354612748289815</v>
      </c>
      <c r="N845" s="71" t="n">
        <f aca="false">(romega/K845)*EXP(-A845/(tau*146.7/K845))</f>
        <v>0.205508195564812</v>
      </c>
      <c r="O845" s="71" t="n">
        <f aca="false">cl2_*N845/(cl0+cl1_*N845)</f>
        <v>0.21663988391088</v>
      </c>
      <c r="P845" s="71" t="n">
        <f aca="false">IF(D845&gt;=hwind,vxw,0)</f>
        <v>0</v>
      </c>
      <c r="Q845" s="71" t="n">
        <f aca="false">IF(D845&gt;=hwind,vyw,0)</f>
        <v>0</v>
      </c>
      <c r="R845" s="70" t="n">
        <f aca="false">-const*$M845*$K845*(G845-P845)</f>
        <v>-1.5437039689158</v>
      </c>
      <c r="S845" s="70" t="n">
        <f aca="false">-const*$M845*$K845*(H845-Q845)</f>
        <v>-11.9211481887068</v>
      </c>
      <c r="T845" s="70" t="n">
        <f aca="false">-const*$M845*$K845*I845</f>
        <v>21.4882201288241</v>
      </c>
      <c r="U845" s="72" t="n">
        <f aca="false">omega*EXP(-A845/tau)*30/PI()</f>
        <v>1842.5648336184</v>
      </c>
      <c r="V845" s="70" t="n">
        <f aca="false">const*($O845/omega)*K845*(wy*I845-wz*(H845-Q845))</f>
        <v>1.0836613636603</v>
      </c>
      <c r="W845" s="70" t="n">
        <f aca="false">const*($O845/omega)*K845*(wz*(G845-P845)-wx*I845)</f>
        <v>11.2455203501725</v>
      </c>
      <c r="X845" s="70" t="n">
        <f aca="false">const*($O845/omega)*K845*(wx*(H845-Q845)-wy*(G845-P845))</f>
        <v>6.31659421244935</v>
      </c>
      <c r="Y845" s="70" t="n">
        <f aca="false">R845+V845</f>
        <v>-0.460042605255497</v>
      </c>
      <c r="Z845" s="70" t="n">
        <f aca="false">S845+W845</f>
        <v>-0.675627838534322</v>
      </c>
      <c r="AA845" s="70" t="n">
        <f aca="false">T845+X845-32.174</f>
        <v>-4.36918565872652</v>
      </c>
      <c r="AB845" s="0" t="n">
        <f aca="false">IF(($D845-height)*($D846-height)&lt;0,1,0)</f>
        <v>0</v>
      </c>
    </row>
    <row r="846" customFormat="false" ht="12.75" hidden="false" customHeight="false" outlineLevel="0" collapsed="false">
      <c r="A846" s="0" t="n">
        <f aca="false">A845+dt</f>
        <v>8.13999999999987</v>
      </c>
      <c r="B846" s="70" t="n">
        <f aca="false">B845+G845*dt+0.5*Y845*dt*dt</f>
        <v>46.6581880962972</v>
      </c>
      <c r="C846" s="70" t="n">
        <f aca="false">C845+H845*dt+0.5*Z845*dt*dt</f>
        <v>550.386971695947</v>
      </c>
      <c r="D846" s="70" t="n">
        <f aca="false">D845+I845*dt+0.5*AA845*dt*dt</f>
        <v>-428.537953108196</v>
      </c>
      <c r="E846" s="1" t="n">
        <f aca="false">SQRT(B846^2+C846^2)</f>
        <v>552.361118408116</v>
      </c>
      <c r="F846" s="1" t="n">
        <f aca="false">ATAN2(C846,B846)*180/PI()</f>
        <v>4.84557394332021</v>
      </c>
      <c r="G846" s="69" t="n">
        <f aca="false">G845+Y845*dt</f>
        <v>7.12089614179288</v>
      </c>
      <c r="H846" s="69" t="n">
        <f aca="false">H845+Z845*dt</f>
        <v>55.0194030201923</v>
      </c>
      <c r="I846" s="69" t="n">
        <f aca="false">I845+AA845*dt</f>
        <v>-99.2299619317891</v>
      </c>
      <c r="J846" s="1" t="n">
        <f aca="false">SQRT(G846^2+H846^2+I846^2)</f>
        <v>113.685650877958</v>
      </c>
      <c r="K846" s="1" t="n">
        <f aca="false">IF(D846&gt;=hwind,SQRT((G846-vxw)^2+(H846-vyw)^2+I846^2),J846)</f>
        <v>113.685650877958</v>
      </c>
      <c r="L846" s="1" t="n">
        <f aca="false">J846/1.467</f>
        <v>77.4953312051517</v>
      </c>
      <c r="M846" s="70" t="n">
        <f aca="false">cd0+cdspin*(spin/1000)*EXP(-A846/(tau*146.7/K846))</f>
        <v>0.354612696276347</v>
      </c>
      <c r="N846" s="71" t="n">
        <f aca="false">(romega/K846)*EXP(-A846/(tau*146.7/K846))</f>
        <v>0.205445496425285</v>
      </c>
      <c r="O846" s="71" t="n">
        <f aca="false">cl2_*N846/(cl0+cl1_*N846)</f>
        <v>0.216603610328666</v>
      </c>
      <c r="P846" s="71" t="n">
        <f aca="false">IF(D846&gt;=hwind,vxw,0)</f>
        <v>0</v>
      </c>
      <c r="Q846" s="71" t="n">
        <f aca="false">IF(D846&gt;=hwind,vyw,0)</f>
        <v>0</v>
      </c>
      <c r="R846" s="70" t="n">
        <f aca="false">-const*$M846*$K846*(G846-P846)</f>
        <v>-1.54317640424127</v>
      </c>
      <c r="S846" s="70" t="n">
        <f aca="false">-const*$M846*$K846*(H846-Q846)</f>
        <v>-11.9233089242647</v>
      </c>
      <c r="T846" s="70" t="n">
        <f aca="false">-const*$M846*$K846*I846</f>
        <v>21.5042226143663</v>
      </c>
      <c r="U846" s="72" t="n">
        <f aca="false">omega*EXP(-A846/tau)*30/PI()</f>
        <v>1842.56299105449</v>
      </c>
      <c r="V846" s="70" t="n">
        <f aca="false">const*($O846/omega)*K846*(wy*I846-wz*(H846-Q846))</f>
        <v>1.08251191514075</v>
      </c>
      <c r="W846" s="70" t="n">
        <f aca="false">const*($O846/omega)*K846*(wz*(G846-P846)-wx*I846)</f>
        <v>11.2524555355321</v>
      </c>
      <c r="X846" s="70" t="n">
        <f aca="false">const*($O846/omega)*K846*(wx*(H846-Q846)-wy*(G846-P846))</f>
        <v>6.31675986560468</v>
      </c>
      <c r="Y846" s="70" t="n">
        <f aca="false">R846+V846</f>
        <v>-0.460664489100516</v>
      </c>
      <c r="Z846" s="70" t="n">
        <f aca="false">S846+W846</f>
        <v>-0.670853388732624</v>
      </c>
      <c r="AA846" s="70" t="n">
        <f aca="false">T846+X846-32.174</f>
        <v>-4.35301752002906</v>
      </c>
      <c r="AB846" s="0" t="n">
        <f aca="false">IF(($D846-height)*($D847-height)&lt;0,1,0)</f>
        <v>0</v>
      </c>
    </row>
    <row r="847" customFormat="false" ht="12.75" hidden="false" customHeight="false" outlineLevel="0" collapsed="false">
      <c r="A847" s="0" t="n">
        <f aca="false">A846+dt</f>
        <v>8.14999999999987</v>
      </c>
      <c r="B847" s="70" t="n">
        <f aca="false">B846+G846*dt+0.5*Y846*dt*dt</f>
        <v>46.7293740244906</v>
      </c>
      <c r="C847" s="70" t="n">
        <f aca="false">C846+H846*dt+0.5*Z846*dt*dt</f>
        <v>550.93713218348</v>
      </c>
      <c r="D847" s="70" t="n">
        <f aca="false">D846+I846*dt+0.5*AA846*dt*dt</f>
        <v>-429.53047037839</v>
      </c>
      <c r="E847" s="1" t="n">
        <f aca="false">SQRT(B847^2+C847^2)</f>
        <v>552.915326261877</v>
      </c>
      <c r="F847" s="1" t="n">
        <f aca="false">ATAN2(C847,B847)*180/PI()</f>
        <v>4.84810852568592</v>
      </c>
      <c r="G847" s="69" t="n">
        <f aca="false">G846+Y846*dt</f>
        <v>7.11628949690188</v>
      </c>
      <c r="H847" s="69" t="n">
        <f aca="false">H846+Z846*dt</f>
        <v>55.012694486305</v>
      </c>
      <c r="I847" s="69" t="n">
        <f aca="false">I846+AA846*dt</f>
        <v>-99.2734921069894</v>
      </c>
      <c r="J847" s="1" t="n">
        <f aca="false">SQRT(G847^2+H847^2+I847^2)</f>
        <v>113.720114166157</v>
      </c>
      <c r="K847" s="1" t="n">
        <f aca="false">IF(D847&gt;=hwind,SQRT((G847-vxw)^2+(H847-vyw)^2+I847^2),J847)</f>
        <v>113.720114166157</v>
      </c>
      <c r="L847" s="1" t="n">
        <f aca="false">J847/1.467</f>
        <v>77.518823562479</v>
      </c>
      <c r="M847" s="70" t="n">
        <f aca="false">cd0+cdspin*(spin/1000)*EXP(-A847/(tau*146.7/K847))</f>
        <v>0.354612644270921</v>
      </c>
      <c r="N847" s="71" t="n">
        <f aca="false">(romega/K847)*EXP(-A847/(tau*146.7/K847))</f>
        <v>0.205383036945671</v>
      </c>
      <c r="O847" s="71" t="n">
        <f aca="false">cl2_*N847/(cl0+cl1_*N847)</f>
        <v>0.2165674654641</v>
      </c>
      <c r="P847" s="71" t="n">
        <f aca="false">IF(D847&gt;=hwind,vxw,0)</f>
        <v>0</v>
      </c>
      <c r="Q847" s="71" t="n">
        <f aca="false">IF(D847&gt;=hwind,vyw,0)</f>
        <v>0</v>
      </c>
      <c r="R847" s="70" t="n">
        <f aca="false">-const*$M847*$K847*(G847-P847)</f>
        <v>-1.54264537173992</v>
      </c>
      <c r="S847" s="70" t="n">
        <f aca="false">-const*$M847*$K847*(H847-Q847)</f>
        <v>-11.9254674185455</v>
      </c>
      <c r="T847" s="70" t="n">
        <f aca="false">-const*$M847*$K847*I847</f>
        <v>21.5201746924404</v>
      </c>
      <c r="U847" s="72" t="n">
        <f aca="false">omega*EXP(-A847/tau)*30/PI()</f>
        <v>1842.56114849242</v>
      </c>
      <c r="V847" s="70" t="n">
        <f aca="false">const*($O847/omega)*K847*(wy*I847-wz*(H847-Q847))</f>
        <v>1.08136768855622</v>
      </c>
      <c r="W847" s="70" t="n">
        <f aca="false">const*($O847/omega)*K847*(wz*(G847-P847)-wx*I847)</f>
        <v>11.2593680501543</v>
      </c>
      <c r="X847" s="70" t="n">
        <f aca="false">const*($O847/omega)*K847*(wx*(H847-Q847)-wy*(G847-P847))</f>
        <v>6.31692798214974</v>
      </c>
      <c r="Y847" s="70" t="n">
        <f aca="false">R847+V847</f>
        <v>-0.461277683183706</v>
      </c>
      <c r="Z847" s="70" t="n">
        <f aca="false">S847+W847</f>
        <v>-0.666099368391217</v>
      </c>
      <c r="AA847" s="70" t="n">
        <f aca="false">T847+X847-32.174</f>
        <v>-4.3368973254099</v>
      </c>
      <c r="AB847" s="0" t="n">
        <f aca="false">IF(($D847-height)*($D848-height)&lt;0,1,0)</f>
        <v>0</v>
      </c>
    </row>
    <row r="848" customFormat="false" ht="12.75" hidden="false" customHeight="false" outlineLevel="0" collapsed="false">
      <c r="A848" s="0" t="n">
        <f aca="false">A847+dt</f>
        <v>8.15999999999987</v>
      </c>
      <c r="B848" s="70" t="n">
        <f aca="false">B847+G847*dt+0.5*Y847*dt*dt</f>
        <v>46.8005138555755</v>
      </c>
      <c r="C848" s="70" t="n">
        <f aca="false">C847+H847*dt+0.5*Z847*dt*dt</f>
        <v>551.487225823374</v>
      </c>
      <c r="D848" s="70" t="n">
        <f aca="false">D847+I847*dt+0.5*AA847*dt*dt</f>
        <v>-430.523422144326</v>
      </c>
      <c r="E848" s="1" t="n">
        <f aca="false">SQRT(B848^2+C848^2)</f>
        <v>553.469464689342</v>
      </c>
      <c r="F848" s="1" t="n">
        <f aca="false">ATAN2(C848,B848)*180/PI()</f>
        <v>4.85063386234327</v>
      </c>
      <c r="G848" s="69" t="n">
        <f aca="false">G847+Y847*dt</f>
        <v>7.11167672007004</v>
      </c>
      <c r="H848" s="69" t="n">
        <f aca="false">H847+Z847*dt</f>
        <v>55.0060334926211</v>
      </c>
      <c r="I848" s="69" t="n">
        <f aca="false">I847+AA847*dt</f>
        <v>-99.3168610802435</v>
      </c>
      <c r="J848" s="1" t="n">
        <f aca="false">SQRT(G848^2+H848^2+I848^2)</f>
        <v>113.754466115377</v>
      </c>
      <c r="K848" s="1" t="n">
        <f aca="false">IF(D848&gt;=hwind,SQRT((G848-vxw)^2+(H848-vyw)^2+I848^2),J848)</f>
        <v>113.754466115377</v>
      </c>
      <c r="L848" s="1" t="n">
        <f aca="false">J848/1.467</f>
        <v>77.5422400241154</v>
      </c>
      <c r="M848" s="70" t="n">
        <f aca="false">cd0+cdspin*(spin/1000)*EXP(-A848/(tau*146.7/K848))</f>
        <v>0.354612592273587</v>
      </c>
      <c r="N848" s="71" t="n">
        <f aca="false">(romega/K848)*EXP(-A848/(tau*146.7/K848))</f>
        <v>0.205320816303398</v>
      </c>
      <c r="O848" s="71" t="n">
        <f aca="false">cl2_*N848/(cl0+cl1_*N848)</f>
        <v>0.216531448951042</v>
      </c>
      <c r="P848" s="71" t="n">
        <f aca="false">IF(D848&gt;=hwind,vxw,0)</f>
        <v>0</v>
      </c>
      <c r="Q848" s="71" t="n">
        <f aca="false">IF(D848&gt;=hwind,vyw,0)</f>
        <v>0</v>
      </c>
      <c r="R848" s="70" t="n">
        <f aca="false">-const*$M848*$K848*(G848-P848)</f>
        <v>-1.54211089513346</v>
      </c>
      <c r="S848" s="70" t="n">
        <f aca="false">-const*$M848*$K848*(H848-Q848)</f>
        <v>-11.9276236654091</v>
      </c>
      <c r="T848" s="70" t="n">
        <f aca="false">-const*$M848*$K848*I848</f>
        <v>21.5360764515729</v>
      </c>
      <c r="U848" s="72" t="n">
        <f aca="false">omega*EXP(-A848/tau)*30/PI()</f>
        <v>1842.5593059322</v>
      </c>
      <c r="V848" s="70" t="n">
        <f aca="false">const*($O848/omega)*K848*(wy*I848-wz*(H848-Q848))</f>
        <v>1.08022866809946</v>
      </c>
      <c r="W848" s="70" t="n">
        <f aca="false">const*($O848/omega)*K848*(wz*(G848-P848)-wx*I848)</f>
        <v>11.2662579455903</v>
      </c>
      <c r="X848" s="70" t="n">
        <f aca="false">const*($O848/omega)*K848*(wx*(H848-Q848)-wy*(G848-P848))</f>
        <v>6.31709854841284</v>
      </c>
      <c r="Y848" s="70" t="n">
        <f aca="false">R848+V848</f>
        <v>-0.461882227034</v>
      </c>
      <c r="Z848" s="70" t="n">
        <f aca="false">S848+W848</f>
        <v>-0.6613657198188</v>
      </c>
      <c r="AA848" s="70" t="n">
        <f aca="false">T848+X848-32.174</f>
        <v>-4.3208250000143</v>
      </c>
      <c r="AB848" s="0" t="n">
        <f aca="false">IF(($D848-height)*($D849-height)&lt;0,1,0)</f>
        <v>0</v>
      </c>
    </row>
    <row r="849" customFormat="false" ht="12.75" hidden="false" customHeight="false" outlineLevel="0" collapsed="false">
      <c r="A849" s="0" t="n">
        <f aca="false">A848+dt</f>
        <v>8.16999999999987</v>
      </c>
      <c r="B849" s="70" t="n">
        <f aca="false">B848+G848*dt+0.5*Y848*dt*dt</f>
        <v>46.8716075286648</v>
      </c>
      <c r="C849" s="70" t="n">
        <f aca="false">C848+H848*dt+0.5*Z848*dt*dt</f>
        <v>552.037253090014</v>
      </c>
      <c r="D849" s="70" t="n">
        <f aca="false">D848+I848*dt+0.5*AA848*dt*dt</f>
        <v>-431.516806796379</v>
      </c>
      <c r="E849" s="1" t="n">
        <f aca="false">SQRT(B849^2+C849^2)</f>
        <v>554.023534149489</v>
      </c>
      <c r="F849" s="1" t="n">
        <f aca="false">ATAN2(C849,B849)*180/PI()</f>
        <v>4.85314997156473</v>
      </c>
      <c r="G849" s="69" t="n">
        <f aca="false">G848+Y848*dt</f>
        <v>7.1070578977997</v>
      </c>
      <c r="H849" s="69" t="n">
        <f aca="false">H848+Z848*dt</f>
        <v>54.9994198354229</v>
      </c>
      <c r="I849" s="69" t="n">
        <f aca="false">I848+AA848*dt</f>
        <v>-99.3600693302436</v>
      </c>
      <c r="J849" s="1" t="n">
        <f aca="false">SQRT(G849^2+H849^2+I849^2)</f>
        <v>113.788706959463</v>
      </c>
      <c r="K849" s="1" t="n">
        <f aca="false">IF(D849&gt;=hwind,SQRT((G849-vxw)^2+(H849-vyw)^2+I849^2),J849)</f>
        <v>113.788706959463</v>
      </c>
      <c r="L849" s="1" t="n">
        <f aca="false">J849/1.467</f>
        <v>77.5655807494637</v>
      </c>
      <c r="M849" s="70" t="n">
        <f aca="false">cd0+cdspin*(spin/1000)*EXP(-A849/(tau*146.7/K849))</f>
        <v>0.354612540284399</v>
      </c>
      <c r="N849" s="71" t="n">
        <f aca="false">(romega/K849)*EXP(-A849/(tau*146.7/K849))</f>
        <v>0.205258833677891</v>
      </c>
      <c r="O849" s="71" t="n">
        <f aca="false">cl2_*N849/(cl0+cl1_*N849)</f>
        <v>0.216495560423644</v>
      </c>
      <c r="P849" s="71" t="n">
        <f aca="false">IF(D849&gt;=hwind,vxw,0)</f>
        <v>0</v>
      </c>
      <c r="Q849" s="71" t="n">
        <f aca="false">IF(D849&gt;=hwind,vyw,0)</f>
        <v>0</v>
      </c>
      <c r="R849" s="70" t="n">
        <f aca="false">-const*$M849*$K849*(G849-P849)</f>
        <v>-1.54157299808701</v>
      </c>
      <c r="S849" s="70" t="n">
        <f aca="false">-const*$M849*$K849*(H849-Q849)</f>
        <v>-11.9297776587676</v>
      </c>
      <c r="T849" s="70" t="n">
        <f aca="false">-const*$M849*$K849*I849</f>
        <v>21.5519279806314</v>
      </c>
      <c r="U849" s="72" t="n">
        <f aca="false">omega*EXP(-A849/tau)*30/PI()</f>
        <v>1842.55746337381</v>
      </c>
      <c r="V849" s="70" t="n">
        <f aca="false">const*($O849/omega)*K849*(wy*I849-wz*(H849-Q849))</f>
        <v>1.0790948379739</v>
      </c>
      <c r="W849" s="70" t="n">
        <f aca="false">const*($O849/omega)*K849*(wz*(G849-P849)-wx*I849)</f>
        <v>11.2731252734259</v>
      </c>
      <c r="X849" s="70" t="n">
        <f aca="false">const*($O849/omega)*K849*(wx*(H849-Q849)-wy*(G849-P849))</f>
        <v>6.31727155075673</v>
      </c>
      <c r="Y849" s="70" t="n">
        <f aca="false">R849+V849</f>
        <v>-0.462478160113105</v>
      </c>
      <c r="Z849" s="70" t="n">
        <f aca="false">S849+W849</f>
        <v>-0.656652385341747</v>
      </c>
      <c r="AA849" s="70" t="n">
        <f aca="false">T849+X849-32.174</f>
        <v>-4.30480046861188</v>
      </c>
      <c r="AB849" s="0" t="n">
        <f aca="false">IF(($D849-height)*($D850-height)&lt;0,1,0)</f>
        <v>0</v>
      </c>
    </row>
    <row r="850" customFormat="false" ht="12.75" hidden="false" customHeight="false" outlineLevel="0" collapsed="false">
      <c r="A850" s="0" t="n">
        <f aca="false">A849+dt</f>
        <v>8.17999999999987</v>
      </c>
      <c r="B850" s="70" t="n">
        <f aca="false">B849+G849*dt+0.5*Y849*dt*dt</f>
        <v>46.9426549837348</v>
      </c>
      <c r="C850" s="70" t="n">
        <f aca="false">C849+H849*dt+0.5*Z849*dt*dt</f>
        <v>552.58721445575</v>
      </c>
      <c r="D850" s="70" t="n">
        <f aca="false">D849+I849*dt+0.5*AA849*dt*dt</f>
        <v>-432.510622729705</v>
      </c>
      <c r="E850" s="1" t="n">
        <f aca="false">SQRT(B850^2+C850^2)</f>
        <v>554.577535099364</v>
      </c>
      <c r="F850" s="1" t="n">
        <f aca="false">ATAN2(C850,B850)*180/PI()</f>
        <v>4.85565687164105</v>
      </c>
      <c r="G850" s="69" t="n">
        <f aca="false">G849+Y849*dt</f>
        <v>7.10243311619857</v>
      </c>
      <c r="H850" s="69" t="n">
        <f aca="false">H849+Z849*dt</f>
        <v>54.9928533115695</v>
      </c>
      <c r="I850" s="69" t="n">
        <f aca="false">I849+AA849*dt</f>
        <v>-99.4031173349297</v>
      </c>
      <c r="J850" s="1" t="n">
        <f aca="false">SQRT(G850^2+H850^2+I850^2)</f>
        <v>113.822836932751</v>
      </c>
      <c r="K850" s="1" t="n">
        <f aca="false">IF(D850&gt;=hwind,SQRT((G850-vxw)^2+(H850-vyw)^2+I850^2),J850)</f>
        <v>113.822836932751</v>
      </c>
      <c r="L850" s="1" t="n">
        <f aca="false">J850/1.467</f>
        <v>77.5888458982626</v>
      </c>
      <c r="M850" s="70" t="n">
        <f aca="false">cd0+cdspin*(spin/1000)*EXP(-A850/(tau*146.7/K850))</f>
        <v>0.354612488303408</v>
      </c>
      <c r="N850" s="71" t="n">
        <f aca="false">(romega/K850)*EXP(-A850/(tau*146.7/K850))</f>
        <v>0.205197088250578</v>
      </c>
      <c r="O850" s="71" t="n">
        <f aca="false">cl2_*N850/(cl0+cl1_*N850)</f>
        <v>0.216459799516356</v>
      </c>
      <c r="P850" s="71" t="n">
        <f aca="false">IF(D850&gt;=hwind,vxw,0)</f>
        <v>0</v>
      </c>
      <c r="Q850" s="71" t="n">
        <f aca="false">IF(D850&gt;=hwind,vyw,0)</f>
        <v>0</v>
      </c>
      <c r="R850" s="70" t="n">
        <f aca="false">-const*$M850*$K850*(G850-P850)</f>
        <v>-1.54103170420883</v>
      </c>
      <c r="S850" s="70" t="n">
        <f aca="false">-const*$M850*$K850*(H850-Q850)</f>
        <v>-11.9319293925844</v>
      </c>
      <c r="T850" s="70" t="n">
        <f aca="false">-const*$M850*$K850*I850</f>
        <v>21.5677293688202</v>
      </c>
      <c r="U850" s="72" t="n">
        <f aca="false">omega*EXP(-A850/tau)*30/PI()</f>
        <v>1842.55562081727</v>
      </c>
      <c r="V850" s="70" t="n">
        <f aca="false">const*($O850/omega)*K850*(wy*I850-wz*(H850-Q850))</f>
        <v>1.07796618239397</v>
      </c>
      <c r="W850" s="70" t="n">
        <f aca="false">const*($O850/omega)*K850*(wz*(G850-P850)-wx*I850)</f>
        <v>11.2799700852792</v>
      </c>
      <c r="X850" s="70" t="n">
        <f aca="false">const*($O850/omega)*K850*(wx*(H850-Q850)-wy*(G850-P850))</f>
        <v>6.31744697557854</v>
      </c>
      <c r="Y850" s="70" t="n">
        <f aca="false">R850+V850</f>
        <v>-0.463065521814868</v>
      </c>
      <c r="Z850" s="70" t="n">
        <f aca="false">S850+W850</f>
        <v>-0.65195930730512</v>
      </c>
      <c r="AA850" s="70" t="n">
        <f aca="false">T850+X850-32.174</f>
        <v>-4.28882365560122</v>
      </c>
      <c r="AB850" s="0" t="n">
        <f aca="false">IF(($D850-height)*($D851-height)&lt;0,1,0)</f>
        <v>0</v>
      </c>
    </row>
    <row r="851" customFormat="false" ht="12.75" hidden="false" customHeight="false" outlineLevel="0" collapsed="false">
      <c r="A851" s="0" t="n">
        <f aca="false">A850+dt</f>
        <v>8.18999999999987</v>
      </c>
      <c r="B851" s="70" t="n">
        <f aca="false">B850+G850*dt+0.5*Y850*dt*dt</f>
        <v>47.0136561616207</v>
      </c>
      <c r="C851" s="70" t="n">
        <f aca="false">C850+H850*dt+0.5*Z850*dt*dt</f>
        <v>553.1371103909</v>
      </c>
      <c r="D851" s="70" t="n">
        <f aca="false">D850+I850*dt+0.5*AA850*dt*dt</f>
        <v>-433.504868344237</v>
      </c>
      <c r="E851" s="1" t="n">
        <f aca="false">SQRT(B851^2+C851^2)</f>
        <v>555.131467994094</v>
      </c>
      <c r="F851" s="1" t="n">
        <f aca="false">ATAN2(C851,B851)*180/PI()</f>
        <v>4.85815458088084</v>
      </c>
      <c r="G851" s="69" t="n">
        <f aca="false">G850+Y850*dt</f>
        <v>7.09780246098042</v>
      </c>
      <c r="H851" s="69" t="n">
        <f aca="false">H850+Z850*dt</f>
        <v>54.9863337184964</v>
      </c>
      <c r="I851" s="69" t="n">
        <f aca="false">I850+AA850*dt</f>
        <v>-99.4460055714857</v>
      </c>
      <c r="J851" s="1" t="n">
        <f aca="false">SQRT(G851^2+H851^2+I851^2)</f>
        <v>113.856856270059</v>
      </c>
      <c r="K851" s="1" t="n">
        <f aca="false">IF(D851&gt;=hwind,SQRT((G851-vxw)^2+(H851-vyw)^2+I851^2),J851)</f>
        <v>113.856856270059</v>
      </c>
      <c r="L851" s="1" t="n">
        <f aca="false">J851/1.467</f>
        <v>77.6120356305789</v>
      </c>
      <c r="M851" s="70" t="n">
        <f aca="false">cd0+cdspin*(spin/1000)*EXP(-A851/(tau*146.7/K851))</f>
        <v>0.354612436330667</v>
      </c>
      <c r="N851" s="71" t="n">
        <f aca="false">(romega/K851)*EXP(-A851/(tau*146.7/K851))</f>
        <v>0.205135579204898</v>
      </c>
      <c r="O851" s="71" t="n">
        <f aca="false">cl2_*N851/(cl0+cl1_*N851)</f>
        <v>0.216424165863937</v>
      </c>
      <c r="P851" s="71" t="n">
        <f aca="false">IF(D851&gt;=hwind,vxw,0)</f>
        <v>0</v>
      </c>
      <c r="Q851" s="71" t="n">
        <f aca="false">IF(D851&gt;=hwind,vyw,0)</f>
        <v>0</v>
      </c>
      <c r="R851" s="70" t="n">
        <f aca="false">-const*$M851*$K851*(G851-P851)</f>
        <v>-1.54048703704992</v>
      </c>
      <c r="S851" s="70" t="n">
        <f aca="false">-const*$M851*$K851*(H851-Q851)</f>
        <v>-11.9340788608738</v>
      </c>
      <c r="T851" s="70" t="n">
        <f aca="false">-const*$M851*$K851*I851</f>
        <v>21.5834807056756</v>
      </c>
      <c r="U851" s="72" t="n">
        <f aca="false">omega*EXP(-A851/tau)*30/PI()</f>
        <v>1842.55377826257</v>
      </c>
      <c r="V851" s="70" t="n">
        <f aca="false">const*($O851/omega)*K851*(wy*I851-wz*(H851-Q851))</f>
        <v>1.07684268558526</v>
      </c>
      <c r="W851" s="70" t="n">
        <f aca="false">const*($O851/omega)*K851*(wz*(G851-P851)-wx*I851)</f>
        <v>11.2867924328001</v>
      </c>
      <c r="X851" s="70" t="n">
        <f aca="false">const*($O851/omega)*K851*(wx*(H851-Q851)-wy*(G851-P851))</f>
        <v>6.31762480930985</v>
      </c>
      <c r="Y851" s="70" t="n">
        <f aca="false">R851+V851</f>
        <v>-0.463644351464664</v>
      </c>
      <c r="Z851" s="70" t="n">
        <f aca="false">S851+W851</f>
        <v>-0.647286428073691</v>
      </c>
      <c r="AA851" s="70" t="n">
        <f aca="false">T851+X851-32.174</f>
        <v>-4.27289448501452</v>
      </c>
      <c r="AB851" s="0" t="n">
        <f aca="false">IF(($D851-height)*($D852-height)&lt;0,1,0)</f>
        <v>0</v>
      </c>
    </row>
    <row r="852" customFormat="false" ht="12.75" hidden="false" customHeight="false" outlineLevel="0" collapsed="false">
      <c r="A852" s="0" t="n">
        <f aca="false">A851+dt</f>
        <v>8.19999999999987</v>
      </c>
      <c r="B852" s="70" t="n">
        <f aca="false">B851+G851*dt+0.5*Y851*dt*dt</f>
        <v>47.084611004013</v>
      </c>
      <c r="C852" s="70" t="n">
        <f aca="false">C851+H851*dt+0.5*Z851*dt*dt</f>
        <v>553.686941363763</v>
      </c>
      <c r="D852" s="70" t="n">
        <f aca="false">D851+I851*dt+0.5*AA851*dt*dt</f>
        <v>-434.499542044676</v>
      </c>
      <c r="E852" s="1" t="n">
        <f aca="false">SQRT(B852^2+C852^2)</f>
        <v>555.685333286887</v>
      </c>
      <c r="F852" s="1" t="n">
        <f aca="false">ATAN2(C852,B852)*180/PI()</f>
        <v>4.86064311761024</v>
      </c>
      <c r="G852" s="69" t="n">
        <f aca="false">G851+Y851*dt</f>
        <v>7.09316601746577</v>
      </c>
      <c r="H852" s="69" t="n">
        <f aca="false">H851+Z851*dt</f>
        <v>54.9798608542157</v>
      </c>
      <c r="I852" s="69" t="n">
        <f aca="false">I851+AA851*dt</f>
        <v>-99.4887345163359</v>
      </c>
      <c r="J852" s="1" t="n">
        <f aca="false">SQRT(G852^2+H852^2+I852^2)</f>
        <v>113.890765206676</v>
      </c>
      <c r="K852" s="1" t="n">
        <f aca="false">IF(D852&gt;=hwind,SQRT((G852-vxw)^2+(H852-vyw)^2+I852^2),J852)</f>
        <v>113.890765206676</v>
      </c>
      <c r="L852" s="1" t="n">
        <f aca="false">J852/1.467</f>
        <v>77.6351501068003</v>
      </c>
      <c r="M852" s="70" t="n">
        <f aca="false">cd0+cdspin*(spin/1000)*EXP(-A852/(tau*146.7/K852))</f>
        <v>0.354612384366225</v>
      </c>
      <c r="N852" s="71" t="n">
        <f aca="false">(romega/K852)*EXP(-A852/(tau*146.7/K852))</f>
        <v>0.205074305726301</v>
      </c>
      <c r="O852" s="71" t="n">
        <f aca="false">cl2_*N852/(cl0+cl1_*N852)</f>
        <v>0.216388659101463</v>
      </c>
      <c r="P852" s="71" t="n">
        <f aca="false">IF(D852&gt;=hwind,vxw,0)</f>
        <v>0</v>
      </c>
      <c r="Q852" s="71" t="n">
        <f aca="false">IF(D852&gt;=hwind,vyw,0)</f>
        <v>0</v>
      </c>
      <c r="R852" s="70" t="n">
        <f aca="false">-const*$M852*$K852*(G852-P852)</f>
        <v>-1.53993902010365</v>
      </c>
      <c r="S852" s="70" t="n">
        <f aca="false">-const*$M852*$K852*(H852-Q852)</f>
        <v>-11.9362260577012</v>
      </c>
      <c r="T852" s="70" t="n">
        <f aca="false">-const*$M852*$K852*I852</f>
        <v>21.5991820810611</v>
      </c>
      <c r="U852" s="72" t="n">
        <f aca="false">omega*EXP(-A852/tau)*30/PI()</f>
        <v>1842.55193570971</v>
      </c>
      <c r="V852" s="70" t="n">
        <f aca="false">const*($O852/omega)*K852*(wy*I852-wz*(H852-Q852))</f>
        <v>1.07572433178488</v>
      </c>
      <c r="W852" s="70" t="n">
        <f aca="false">const*($O852/omega)*K852*(wz*(G852-P852)-wx*I852)</f>
        <v>11.2935923676683</v>
      </c>
      <c r="X852" s="70" t="n">
        <f aca="false">const*($O852/omega)*K852*(wx*(H852-Q852)-wy*(G852-P852))</f>
        <v>6.31780503841673</v>
      </c>
      <c r="Y852" s="70" t="n">
        <f aca="false">R852+V852</f>
        <v>-0.464214688318774</v>
      </c>
      <c r="Z852" s="70" t="n">
        <f aca="false">S852+W852</f>
        <v>-0.642633690032975</v>
      </c>
      <c r="AA852" s="70" t="n">
        <f aca="false">T852+X852-32.174</f>
        <v>-4.25701288052214</v>
      </c>
      <c r="AB852" s="0" t="n">
        <f aca="false">IF(($D852-height)*($D853-height)&lt;0,1,0)</f>
        <v>0</v>
      </c>
    </row>
    <row r="853" customFormat="false" ht="12.75" hidden="false" customHeight="false" outlineLevel="0" collapsed="false">
      <c r="A853" s="0" t="n">
        <f aca="false">A852+dt</f>
        <v>8.20999999999987</v>
      </c>
      <c r="B853" s="70" t="n">
        <f aca="false">B852+G852*dt+0.5*Y852*dt*dt</f>
        <v>47.1555194534532</v>
      </c>
      <c r="C853" s="70" t="n">
        <f aca="false">C852+H852*dt+0.5*Z852*dt*dt</f>
        <v>554.236707840621</v>
      </c>
      <c r="D853" s="70" t="n">
        <f aca="false">D852+I852*dt+0.5*AA852*dt*dt</f>
        <v>-435.494642240483</v>
      </c>
      <c r="E853" s="1" t="n">
        <f aca="false">SQRT(B853^2+C853^2)</f>
        <v>556.239131429042</v>
      </c>
      <c r="F853" s="1" t="n">
        <f aca="false">ATAN2(C853,B853)*180/PI()</f>
        <v>4.86312250017244</v>
      </c>
      <c r="G853" s="69" t="n">
        <f aca="false">G852+Y852*dt</f>
        <v>7.08852387058259</v>
      </c>
      <c r="H853" s="69" t="n">
        <f aca="false">H852+Z852*dt</f>
        <v>54.9734345173154</v>
      </c>
      <c r="I853" s="69" t="n">
        <f aca="false">I852+AA852*dt</f>
        <v>-99.5313046451411</v>
      </c>
      <c r="J853" s="1" t="n">
        <f aca="false">SQRT(G853^2+H853^2+I853^2)</f>
        <v>113.92456397835</v>
      </c>
      <c r="K853" s="1" t="n">
        <f aca="false">IF(D853&gt;=hwind,SQRT((G853-vxw)^2+(H853-vyw)^2+I853^2),J853)</f>
        <v>113.92456397835</v>
      </c>
      <c r="L853" s="1" t="n">
        <f aca="false">J853/1.467</f>
        <v>77.6581894876281</v>
      </c>
      <c r="M853" s="70" t="n">
        <f aca="false">cd0+cdspin*(spin/1000)*EXP(-A853/(tau*146.7/K853))</f>
        <v>0.354612332410134</v>
      </c>
      <c r="N853" s="71" t="n">
        <f aca="false">(romega/K853)*EXP(-A853/(tau*146.7/K853))</f>
        <v>0.205013267002258</v>
      </c>
      <c r="O853" s="71" t="n">
        <f aca="false">cl2_*N853/(cl0+cl1_*N853)</f>
        <v>0.216353278864334</v>
      </c>
      <c r="P853" s="71" t="n">
        <f aca="false">IF(D853&gt;=hwind,vxw,0)</f>
        <v>0</v>
      </c>
      <c r="Q853" s="71" t="n">
        <f aca="false">IF(D853&gt;=hwind,vyw,0)</f>
        <v>0</v>
      </c>
      <c r="R853" s="70" t="n">
        <f aca="false">-const*$M853*$K853*(G853-P853)</f>
        <v>-1.53938767680545</v>
      </c>
      <c r="S853" s="70" t="n">
        <f aca="false">-const*$M853*$K853*(H853-Q853)</f>
        <v>-11.9383709771822</v>
      </c>
      <c r="T853" s="70" t="n">
        <f aca="false">-const*$M853*$K853*I853</f>
        <v>21.6148335851631</v>
      </c>
      <c r="U853" s="72" t="n">
        <f aca="false">omega*EXP(-A853/tau)*30/PI()</f>
        <v>1842.5500931587</v>
      </c>
      <c r="V853" s="70" t="n">
        <f aca="false">const*($O853/omega)*K853*(wy*I853-wz*(H853-Q853))</f>
        <v>1.07461110524167</v>
      </c>
      <c r="W853" s="70" t="n">
        <f aca="false">const*($O853/omega)*K853*(wz*(G853-P853)-wx*I853)</f>
        <v>11.300369941592</v>
      </c>
      <c r="X853" s="70" t="n">
        <f aca="false">const*($O853/omega)*K853*(wx*(H853-Q853)-wy*(G853-P853))</f>
        <v>6.31798764939973</v>
      </c>
      <c r="Y853" s="70" t="n">
        <f aca="false">R853+V853</f>
        <v>-0.46477657156378</v>
      </c>
      <c r="Z853" s="70" t="n">
        <f aca="false">S853+W853</f>
        <v>-0.638001035590229</v>
      </c>
      <c r="AA853" s="70" t="n">
        <f aca="false">T853+X853-32.174</f>
        <v>-4.24117876543717</v>
      </c>
      <c r="AB853" s="0" t="n">
        <f aca="false">IF(($D853-height)*($D854-height)&lt;0,1,0)</f>
        <v>0</v>
      </c>
    </row>
    <row r="854" customFormat="false" ht="12.75" hidden="false" customHeight="false" outlineLevel="0" collapsed="false">
      <c r="A854" s="0" t="n">
        <f aca="false">A853+dt</f>
        <v>8.21999999999987</v>
      </c>
      <c r="B854" s="70" t="n">
        <f aca="false">B853+G853*dt+0.5*Y853*dt*dt</f>
        <v>47.2263814533305</v>
      </c>
      <c r="C854" s="70" t="n">
        <f aca="false">C853+H853*dt+0.5*Z853*dt*dt</f>
        <v>554.786410285742</v>
      </c>
      <c r="D854" s="70" t="n">
        <f aca="false">D853+I853*dt+0.5*AA853*dt*dt</f>
        <v>-436.490167345873</v>
      </c>
      <c r="E854" s="1" t="n">
        <f aca="false">SQRT(B854^2+C854^2)</f>
        <v>556.792862869951</v>
      </c>
      <c r="F854" s="1" t="n">
        <f aca="false">ATAN2(C854,B854)*180/PI()</f>
        <v>4.86559274692733</v>
      </c>
      <c r="G854" s="69" t="n">
        <f aca="false">G853+Y853*dt</f>
        <v>7.08387610486695</v>
      </c>
      <c r="H854" s="69" t="n">
        <f aca="false">H853+Z853*dt</f>
        <v>54.9670545069594</v>
      </c>
      <c r="I854" s="69" t="n">
        <f aca="false">I853+AA853*dt</f>
        <v>-99.5737164327955</v>
      </c>
      <c r="J854" s="1" t="n">
        <f aca="false">SQRT(G854^2+H854^2+I854^2)</f>
        <v>113.958252821281</v>
      </c>
      <c r="K854" s="1" t="n">
        <f aca="false">IF(D854&gt;=hwind,SQRT((G854-vxw)^2+(H854-vyw)^2+I854^2),J854)</f>
        <v>113.958252821281</v>
      </c>
      <c r="L854" s="1" t="n">
        <f aca="false">J854/1.467</f>
        <v>77.68115393407</v>
      </c>
      <c r="M854" s="70" t="n">
        <f aca="false">cd0+cdspin*(spin/1000)*EXP(-A854/(tau*146.7/K854))</f>
        <v>0.354612280462443</v>
      </c>
      <c r="N854" s="71" t="n">
        <f aca="false">(romega/K854)*EXP(-A854/(tau*146.7/K854))</f>
        <v>0.204952462222263</v>
      </c>
      <c r="O854" s="71" t="n">
        <f aca="false">cl2_*N854/(cl0+cl1_*N854)</f>
        <v>0.216318024788281</v>
      </c>
      <c r="P854" s="71" t="n">
        <f aca="false">IF(D854&gt;=hwind,vxw,0)</f>
        <v>0</v>
      </c>
      <c r="Q854" s="71" t="n">
        <f aca="false">IF(D854&gt;=hwind,vyw,0)</f>
        <v>0</v>
      </c>
      <c r="R854" s="70" t="n">
        <f aca="false">-const*$M854*$K854*(G854-P854)</f>
        <v>-1.53883303053242</v>
      </c>
      <c r="S854" s="70" t="n">
        <f aca="false">-const*$M854*$K854*(H854-Q854)</f>
        <v>-11.9405136134822</v>
      </c>
      <c r="T854" s="70" t="n">
        <f aca="false">-const*$M854*$K854*I854</f>
        <v>21.630435308486</v>
      </c>
      <c r="U854" s="72" t="n">
        <f aca="false">omega*EXP(-A854/tau)*30/PI()</f>
        <v>1842.54825060953</v>
      </c>
      <c r="V854" s="70" t="n">
        <f aca="false">const*($O854/omega)*K854*(wy*I854-wz*(H854-Q854))</f>
        <v>1.07350299021646</v>
      </c>
      <c r="W854" s="70" t="n">
        <f aca="false">const*($O854/omega)*K854*(wz*(G854-P854)-wx*I854)</f>
        <v>11.3071252063068</v>
      </c>
      <c r="X854" s="70" t="n">
        <f aca="false">const*($O854/omega)*K854*(wx*(H854-Q854)-wy*(G854-P854))</f>
        <v>6.31817262879393</v>
      </c>
      <c r="Y854" s="70" t="n">
        <f aca="false">R854+V854</f>
        <v>-0.465330040315961</v>
      </c>
      <c r="Z854" s="70" t="n">
        <f aca="false">S854+W854</f>
        <v>-0.633388407175449</v>
      </c>
      <c r="AA854" s="70" t="n">
        <f aca="false">T854+X854-32.174</f>
        <v>-4.22539206272003</v>
      </c>
      <c r="AB854" s="0" t="n">
        <f aca="false">IF(($D854-height)*($D855-height)&lt;0,1,0)</f>
        <v>0</v>
      </c>
    </row>
    <row r="855" customFormat="false" ht="12.75" hidden="false" customHeight="false" outlineLevel="0" collapsed="false">
      <c r="A855" s="0" t="n">
        <f aca="false">A854+dt</f>
        <v>8.22999999999987</v>
      </c>
      <c r="B855" s="70" t="n">
        <f aca="false">B854+G854*dt+0.5*Y854*dt*dt</f>
        <v>47.2971969478771</v>
      </c>
      <c r="C855" s="70" t="n">
        <f aca="false">C854+H854*dt+0.5*Z854*dt*dt</f>
        <v>555.336049161392</v>
      </c>
      <c r="D855" s="70" t="n">
        <f aca="false">D854+I854*dt+0.5*AA854*dt*dt</f>
        <v>-437.486115779804</v>
      </c>
      <c r="E855" s="1" t="n">
        <f aca="false">SQRT(B855^2+C855^2)</f>
        <v>557.346528057106</v>
      </c>
      <c r="F855" s="1" t="n">
        <f aca="false">ATAN2(C855,B855)*180/PI()</f>
        <v>4.8680538762511</v>
      </c>
      <c r="G855" s="69" t="n">
        <f aca="false">G854+Y854*dt</f>
        <v>7.07922280446379</v>
      </c>
      <c r="H855" s="69" t="n">
        <f aca="false">H854+Z854*dt</f>
        <v>54.9607206228877</v>
      </c>
      <c r="I855" s="69" t="n">
        <f aca="false">I854+AA854*dt</f>
        <v>-99.6159703534227</v>
      </c>
      <c r="J855" s="1" t="n">
        <f aca="false">SQRT(G855^2+H855^2+I855^2)</f>
        <v>113.991831972104</v>
      </c>
      <c r="K855" s="1" t="n">
        <f aca="false">IF(D855&gt;=hwind,SQRT((G855-vxw)^2+(H855-vyw)^2+I855^2),J855)</f>
        <v>113.991831972104</v>
      </c>
      <c r="L855" s="1" t="n">
        <f aca="false">J855/1.467</f>
        <v>77.7040436074327</v>
      </c>
      <c r="M855" s="70" t="n">
        <f aca="false">cd0+cdspin*(spin/1000)*EXP(-A855/(tau*146.7/K855))</f>
        <v>0.354612228523202</v>
      </c>
      <c r="N855" s="71" t="n">
        <f aca="false">(romega/K855)*EXP(-A855/(tau*146.7/K855))</f>
        <v>0.204891890577835</v>
      </c>
      <c r="O855" s="71" t="n">
        <f aca="false">cl2_*N855/(cl0+cl1_*N855)</f>
        <v>0.216282896509376</v>
      </c>
      <c r="P855" s="71" t="n">
        <f aca="false">IF(D855&gt;=hwind,vxw,0)</f>
        <v>0</v>
      </c>
      <c r="Q855" s="71" t="n">
        <f aca="false">IF(D855&gt;=hwind,vyw,0)</f>
        <v>0</v>
      </c>
      <c r="R855" s="70" t="n">
        <f aca="false">-const*$M855*$K855*(G855-P855)</f>
        <v>-1.53827510460305</v>
      </c>
      <c r="S855" s="70" t="n">
        <f aca="false">-const*$M855*$K855*(H855-Q855)</f>
        <v>-11.9426539608165</v>
      </c>
      <c r="T855" s="70" t="n">
        <f aca="false">-const*$M855*$K855*I855</f>
        <v>21.6459873418481</v>
      </c>
      <c r="U855" s="72" t="n">
        <f aca="false">omega*EXP(-A855/tau)*30/PI()</f>
        <v>1842.5464080622</v>
      </c>
      <c r="V855" s="70" t="n">
        <f aca="false">const*($O855/omega)*K855*(wy*I855-wz*(H855-Q855))</f>
        <v>1.07239997098235</v>
      </c>
      <c r="W855" s="70" t="n">
        <f aca="false">const*($O855/omega)*K855*(wz*(G855-P855)-wx*I855)</f>
        <v>11.3138582135741</v>
      </c>
      <c r="X855" s="70" t="n">
        <f aca="false">const*($O855/omega)*K855*(wx*(H855-Q855)-wy*(G855-P855))</f>
        <v>6.31835996316897</v>
      </c>
      <c r="Y855" s="70" t="n">
        <f aca="false">R855+V855</f>
        <v>-0.465875133620706</v>
      </c>
      <c r="Z855" s="70" t="n">
        <f aca="false">S855+W855</f>
        <v>-0.628795747242373</v>
      </c>
      <c r="AA855" s="70" t="n">
        <f aca="false">T855+X855-32.174</f>
        <v>-4.20965269498288</v>
      </c>
      <c r="AB855" s="0" t="n">
        <f aca="false">IF(($D855-height)*($D856-height)&lt;0,1,0)</f>
        <v>0</v>
      </c>
    </row>
    <row r="856" customFormat="false" ht="12.75" hidden="false" customHeight="false" outlineLevel="0" collapsed="false">
      <c r="A856" s="0" t="n">
        <f aca="false">A855+dt</f>
        <v>8.23999999999987</v>
      </c>
      <c r="B856" s="70" t="n">
        <f aca="false">B855+G855*dt+0.5*Y855*dt*dt</f>
        <v>47.3679658821651</v>
      </c>
      <c r="C856" s="70" t="n">
        <f aca="false">C855+H855*dt+0.5*Z855*dt*dt</f>
        <v>555.885624927833</v>
      </c>
      <c r="D856" s="70" t="n">
        <f aca="false">D855+I855*dt+0.5*AA855*dt*dt</f>
        <v>-438.482485965973</v>
      </c>
      <c r="E856" s="1" t="n">
        <f aca="false">SQRT(B856^2+C856^2)</f>
        <v>557.900127436104</v>
      </c>
      <c r="F856" s="1" t="n">
        <f aca="false">ATAN2(C856,B856)*180/PI()</f>
        <v>4.87050590653582</v>
      </c>
      <c r="G856" s="69" t="n">
        <f aca="false">G855+Y855*dt</f>
        <v>7.07456405312758</v>
      </c>
      <c r="H856" s="69" t="n">
        <f aca="false">H855+Z855*dt</f>
        <v>54.9544326654153</v>
      </c>
      <c r="I856" s="69" t="n">
        <f aca="false">I855+AA855*dt</f>
        <v>-99.6580668803725</v>
      </c>
      <c r="J856" s="1" t="n">
        <f aca="false">SQRT(G856^2+H856^2+I856^2)</f>
        <v>114.025301667885</v>
      </c>
      <c r="K856" s="1" t="n">
        <f aca="false">IF(D856&gt;=hwind,SQRT((G856-vxw)^2+(H856-vyw)^2+I856^2),J856)</f>
        <v>114.025301667885</v>
      </c>
      <c r="L856" s="1" t="n">
        <f aca="false">J856/1.467</f>
        <v>77.7268586693152</v>
      </c>
      <c r="M856" s="70" t="n">
        <f aca="false">cd0+cdspin*(spin/1000)*EXP(-A856/(tau*146.7/K856))</f>
        <v>0.35461217659246</v>
      </c>
      <c r="N856" s="71" t="n">
        <f aca="false">(romega/K856)*EXP(-A856/(tau*146.7/K856))</f>
        <v>0.204831551262528</v>
      </c>
      <c r="O856" s="71" t="n">
        <f aca="false">cl2_*N856/(cl0+cl1_*N856)</f>
        <v>0.216247893664036</v>
      </c>
      <c r="P856" s="71" t="n">
        <f aca="false">IF(D856&gt;=hwind,vxw,0)</f>
        <v>0</v>
      </c>
      <c r="Q856" s="71" t="n">
        <f aca="false">IF(D856&gt;=hwind,vyw,0)</f>
        <v>0</v>
      </c>
      <c r="R856" s="70" t="n">
        <f aca="false">-const*$M856*$K856*(G856-P856)</f>
        <v>-1.53771392227684</v>
      </c>
      <c r="S856" s="70" t="n">
        <f aca="false">-const*$M856*$K856*(H856-Q856)</f>
        <v>-11.9447920134494</v>
      </c>
      <c r="T856" s="70" t="n">
        <f aca="false">-const*$M856*$K856*I856</f>
        <v>21.6614897763767</v>
      </c>
      <c r="U856" s="72" t="n">
        <f aca="false">omega*EXP(-A856/tau)*30/PI()</f>
        <v>1842.54456551671</v>
      </c>
      <c r="V856" s="70" t="n">
        <f aca="false">const*($O856/omega)*K856*(wy*I856-wz*(H856-Q856))</f>
        <v>1.07130203182492</v>
      </c>
      <c r="W856" s="70" t="n">
        <f aca="false">const*($O856/omega)*K856*(wz*(G856-P856)-wx*I856)</f>
        <v>11.3205690151799</v>
      </c>
      <c r="X856" s="70" t="n">
        <f aca="false">const*($O856/omega)*K856*(wx*(H856-Q856)-wy*(G856-P856))</f>
        <v>6.31854963912908</v>
      </c>
      <c r="Y856" s="70" t="n">
        <f aca="false">R856+V856</f>
        <v>-0.466411890451924</v>
      </c>
      <c r="Z856" s="70" t="n">
        <f aca="false">S856+W856</f>
        <v>-0.624222998269495</v>
      </c>
      <c r="AA856" s="70" t="n">
        <f aca="false">T856+X856-32.174</f>
        <v>-4.19396058449418</v>
      </c>
      <c r="AB856" s="0" t="n">
        <f aca="false">IF(($D856-height)*($D857-height)&lt;0,1,0)</f>
        <v>0</v>
      </c>
    </row>
    <row r="857" customFormat="false" ht="12.75" hidden="false" customHeight="false" outlineLevel="0" collapsed="false">
      <c r="A857" s="0" t="n">
        <f aca="false">A856+dt</f>
        <v>8.24999999999987</v>
      </c>
      <c r="B857" s="70" t="n">
        <f aca="false">B856+G856*dt+0.5*Y856*dt*dt</f>
        <v>47.4386882021018</v>
      </c>
      <c r="C857" s="70" t="n">
        <f aca="false">C856+H856*dt+0.5*Z856*dt*dt</f>
        <v>556.435138043338</v>
      </c>
      <c r="D857" s="70" t="n">
        <f aca="false">D856+I856*dt+0.5*AA856*dt*dt</f>
        <v>-439.479276332806</v>
      </c>
      <c r="E857" s="1" t="n">
        <f aca="false">SQRT(B857^2+C857^2)</f>
        <v>558.453661450656</v>
      </c>
      <c r="F857" s="1" t="n">
        <f aca="false">ATAN2(C857,B857)*180/PI()</f>
        <v>4.87294885618908</v>
      </c>
      <c r="G857" s="69" t="n">
        <f aca="false">G856+Y856*dt</f>
        <v>7.06989993422306</v>
      </c>
      <c r="H857" s="69" t="n">
        <f aca="false">H856+Z856*dt</f>
        <v>54.9481904354326</v>
      </c>
      <c r="I857" s="69" t="n">
        <f aca="false">I856+AA856*dt</f>
        <v>-99.7000064862175</v>
      </c>
      <c r="J857" s="1" t="n">
        <f aca="false">SQRT(G857^2+H857^2+I857^2)</f>
        <v>114.058662146109</v>
      </c>
      <c r="K857" s="1" t="n">
        <f aca="false">IF(D857&gt;=hwind,SQRT((G857-vxw)^2+(H857-vyw)^2+I857^2),J857)</f>
        <v>114.058662146109</v>
      </c>
      <c r="L857" s="1" t="n">
        <f aca="false">J857/1.467</f>
        <v>77.7495992816014</v>
      </c>
      <c r="M857" s="70" t="n">
        <f aca="false">cd0+cdspin*(spin/1000)*EXP(-A857/(tau*146.7/K857))</f>
        <v>0.354612124670265</v>
      </c>
      <c r="N857" s="71" t="n">
        <f aca="false">(romega/K857)*EXP(-A857/(tau*146.7/K857))</f>
        <v>0.204771443471929</v>
      </c>
      <c r="O857" s="71" t="n">
        <f aca="false">cl2_*N857/(cl0+cl1_*N857)</f>
        <v>0.216213015889036</v>
      </c>
      <c r="P857" s="71" t="n">
        <f aca="false">IF(D857&gt;=hwind,vxw,0)</f>
        <v>0</v>
      </c>
      <c r="Q857" s="71" t="n">
        <f aca="false">IF(D857&gt;=hwind,vyw,0)</f>
        <v>0</v>
      </c>
      <c r="R857" s="70" t="n">
        <f aca="false">-const*$M857*$K857*(G857-P857)</f>
        <v>-1.53714950675399</v>
      </c>
      <c r="S857" s="70" t="n">
        <f aca="false">-const*$M857*$K857*(H857-Q857)</f>
        <v>-11.9469277656942</v>
      </c>
      <c r="T857" s="70" t="n">
        <f aca="false">-const*$M857*$K857*I857</f>
        <v>21.6769427035038</v>
      </c>
      <c r="U857" s="72" t="n">
        <f aca="false">omega*EXP(-A857/tau)*30/PI()</f>
        <v>1842.54272297307</v>
      </c>
      <c r="V857" s="70" t="n">
        <f aca="false">const*($O857/omega)*K857*(wy*I857-wz*(H857-Q857))</f>
        <v>1.07020915704252</v>
      </c>
      <c r="W857" s="70" t="n">
        <f aca="false">const*($O857/omega)*K857*(wz*(G857-P857)-wx*I857)</f>
        <v>11.3272576629332</v>
      </c>
      <c r="X857" s="70" t="n">
        <f aca="false">const*($O857/omega)*K857*(wx*(H857-Q857)-wy*(G857-P857))</f>
        <v>6.31874164331308</v>
      </c>
      <c r="Y857" s="70" t="n">
        <f aca="false">R857+V857</f>
        <v>-0.466940349711465</v>
      </c>
      <c r="Z857" s="70" t="n">
        <f aca="false">S857+W857</f>
        <v>-0.619670102761029</v>
      </c>
      <c r="AA857" s="70" t="n">
        <f aca="false">T857+X857-32.174</f>
        <v>-4.17831565318312</v>
      </c>
      <c r="AB857" s="0" t="n">
        <f aca="false">IF(($D857-height)*($D858-height)&lt;0,1,0)</f>
        <v>0</v>
      </c>
    </row>
    <row r="858" customFormat="false" ht="12.75" hidden="false" customHeight="false" outlineLevel="0" collapsed="false">
      <c r="A858" s="0" t="n">
        <f aca="false">A857+dt</f>
        <v>8.25999999999987</v>
      </c>
      <c r="B858" s="70" t="n">
        <f aca="false">B857+G857*dt+0.5*Y857*dt*dt</f>
        <v>47.5093638544266</v>
      </c>
      <c r="C858" s="70" t="n">
        <f aca="false">C857+H857*dt+0.5*Z857*dt*dt</f>
        <v>556.984588964187</v>
      </c>
      <c r="D858" s="70" t="n">
        <f aca="false">D857+I857*dt+0.5*AA857*dt*dt</f>
        <v>-440.476485313451</v>
      </c>
      <c r="E858" s="1" t="n">
        <f aca="false">SQRT(B858^2+C858^2)</f>
        <v>559.007130542587</v>
      </c>
      <c r="F858" s="1" t="n">
        <f aca="false">ATAN2(C858,B858)*180/PI()</f>
        <v>4.87538274363359</v>
      </c>
      <c r="G858" s="69" t="n">
        <f aca="false">G857+Y857*dt</f>
        <v>7.06523053072595</v>
      </c>
      <c r="H858" s="69" t="n">
        <f aca="false">H857+Z857*dt</f>
        <v>54.941993734405</v>
      </c>
      <c r="I858" s="69" t="n">
        <f aca="false">I857+AA857*dt</f>
        <v>-99.7417896427493</v>
      </c>
      <c r="J858" s="1" t="n">
        <f aca="false">SQRT(G858^2+H858^2+I858^2)</f>
        <v>114.091913644667</v>
      </c>
      <c r="K858" s="1" t="n">
        <f aca="false">IF(D858&gt;=hwind,SQRT((G858-vxw)^2+(H858-vyw)^2+I858^2),J858)</f>
        <v>114.091913644667</v>
      </c>
      <c r="L858" s="1" t="n">
        <f aca="false">J858/1.467</f>
        <v>77.7722656064533</v>
      </c>
      <c r="M858" s="70" t="n">
        <f aca="false">cd0+cdspin*(spin/1000)*EXP(-A858/(tau*146.7/K858))</f>
        <v>0.354612072756666</v>
      </c>
      <c r="N858" s="71" t="n">
        <f aca="false">(romega/K858)*EXP(-A858/(tau*146.7/K858))</f>
        <v>0.204711566403669</v>
      </c>
      <c r="O858" s="71" t="n">
        <f aca="false">cl2_*N858/(cl0+cl1_*N858)</f>
        <v>0.216178262821511</v>
      </c>
      <c r="P858" s="71" t="n">
        <f aca="false">IF(D858&gt;=hwind,vxw,0)</f>
        <v>0</v>
      </c>
      <c r="Q858" s="71" t="n">
        <f aca="false">IF(D858&gt;=hwind,vyw,0)</f>
        <v>0</v>
      </c>
      <c r="R858" s="70" t="n">
        <f aca="false">-const*$M858*$K858*(G858-P858)</f>
        <v>-1.53658188117507</v>
      </c>
      <c r="S858" s="70" t="n">
        <f aca="false">-const*$M858*$K858*(H858-Q858)</f>
        <v>-11.949061211913</v>
      </c>
      <c r="T858" s="70" t="n">
        <f aca="false">-const*$M858*$K858*I858</f>
        <v>21.6923462149615</v>
      </c>
      <c r="U858" s="72" t="n">
        <f aca="false">omega*EXP(-A858/tau)*30/PI()</f>
        <v>1842.54088043126</v>
      </c>
      <c r="V858" s="70" t="n">
        <f aca="false">const*($O858/omega)*K858*(wy*I858-wz*(H858-Q858))</f>
        <v>1.06912133094652</v>
      </c>
      <c r="W858" s="70" t="n">
        <f aca="false">const*($O858/omega)*K858*(wz*(G858-P858)-wx*I858)</f>
        <v>11.3339242086651</v>
      </c>
      <c r="X858" s="70" t="n">
        <f aca="false">const*($O858/omega)*K858*(wx*(H858-Q858)-wy*(G858-P858))</f>
        <v>6.31893596239444</v>
      </c>
      <c r="Y858" s="70" t="n">
        <f aca="false">R858+V858</f>
        <v>-0.467460550228549</v>
      </c>
      <c r="Z858" s="70" t="n">
        <f aca="false">S858+W858</f>
        <v>-0.615137003247895</v>
      </c>
      <c r="AA858" s="70" t="n">
        <f aca="false">T858+X858-32.174</f>
        <v>-4.16271782264407</v>
      </c>
      <c r="AB858" s="0" t="n">
        <f aca="false">IF(($D858-height)*($D859-height)&lt;0,1,0)</f>
        <v>0</v>
      </c>
    </row>
    <row r="859" customFormat="false" ht="12.75" hidden="false" customHeight="false" outlineLevel="0" collapsed="false">
      <c r="A859" s="0" t="n">
        <f aca="false">A858+dt</f>
        <v>8.26999999999987</v>
      </c>
      <c r="B859" s="70" t="n">
        <f aca="false">B858+G858*dt+0.5*Y858*dt*dt</f>
        <v>47.5799927867063</v>
      </c>
      <c r="C859" s="70" t="n">
        <f aca="false">C858+H858*dt+0.5*Z858*dt*dt</f>
        <v>557.533978144681</v>
      </c>
      <c r="D859" s="70" t="n">
        <f aca="false">D858+I858*dt+0.5*AA858*dt*dt</f>
        <v>-441.474111345769</v>
      </c>
      <c r="E859" s="1" t="n">
        <f aca="false">SQRT(B859^2+C859^2)</f>
        <v>559.560535151842</v>
      </c>
      <c r="F859" s="1" t="n">
        <f aca="false">ATAN2(C859,B859)*180/PI()</f>
        <v>4.8778075873068</v>
      </c>
      <c r="G859" s="69" t="n">
        <f aca="false">G858+Y858*dt</f>
        <v>7.06055592522366</v>
      </c>
      <c r="H859" s="69" t="n">
        <f aca="false">H858+Z858*dt</f>
        <v>54.9358423643725</v>
      </c>
      <c r="I859" s="69" t="n">
        <f aca="false">I858+AA858*dt</f>
        <v>-99.7834168209757</v>
      </c>
      <c r="J859" s="1" t="n">
        <f aca="false">SQRT(G859^2+H859^2+I859^2)</f>
        <v>114.125056401848</v>
      </c>
      <c r="K859" s="1" t="n">
        <f aca="false">IF(D859&gt;=hwind,SQRT((G859-vxw)^2+(H859-vyw)^2+I859^2),J859)</f>
        <v>114.125056401848</v>
      </c>
      <c r="L859" s="1" t="n">
        <f aca="false">J859/1.467</f>
        <v>77.794857806304</v>
      </c>
      <c r="M859" s="70" t="n">
        <f aca="false">cd0+cdspin*(spin/1000)*EXP(-A859/(tau*146.7/K859))</f>
        <v>0.35461202085171</v>
      </c>
      <c r="N859" s="71" t="n">
        <f aca="false">(romega/K859)*EXP(-A859/(tau*146.7/K859))</f>
        <v>0.204651919257418</v>
      </c>
      <c r="O859" s="71" t="n">
        <f aca="false">cl2_*N859/(cl0+cl1_*N859)</f>
        <v>0.216143634098966</v>
      </c>
      <c r="P859" s="71" t="n">
        <f aca="false">IF(D859&gt;=hwind,vxw,0)</f>
        <v>0</v>
      </c>
      <c r="Q859" s="71" t="n">
        <f aca="false">IF(D859&gt;=hwind,vyw,0)</f>
        <v>0</v>
      </c>
      <c r="R859" s="70" t="n">
        <f aca="false">-const*$M859*$K859*(G859-P859)</f>
        <v>-1.53601106862071</v>
      </c>
      <c r="S859" s="70" t="n">
        <f aca="false">-const*$M859*$K859*(H859-Q859)</f>
        <v>-11.9511923465156</v>
      </c>
      <c r="T859" s="70" t="n">
        <f aca="false">-const*$M859*$K859*I859</f>
        <v>21.7077004027777</v>
      </c>
      <c r="U859" s="72" t="n">
        <f aca="false">omega*EXP(-A859/tau)*30/PI()</f>
        <v>1842.5390378913</v>
      </c>
      <c r="V859" s="70" t="n">
        <f aca="false">const*($O859/omega)*K859*(wy*I859-wz*(H859-Q859))</f>
        <v>1.06803853786151</v>
      </c>
      <c r="W859" s="70" t="n">
        <f aca="false">const*($O859/omega)*K859*(wz*(G859-P859)-wx*I859)</f>
        <v>11.3405687042269</v>
      </c>
      <c r="X859" s="70" t="n">
        <f aca="false">const*($O859/omega)*K859*(wx*(H859-Q859)-wy*(G859-P859))</f>
        <v>6.3191325830813</v>
      </c>
      <c r="Y859" s="70" t="n">
        <f aca="false">R859+V859</f>
        <v>-0.4679725307592</v>
      </c>
      <c r="Z859" s="70" t="n">
        <f aca="false">S859+W859</f>
        <v>-0.610623642288706</v>
      </c>
      <c r="AA859" s="70" t="n">
        <f aca="false">T859+X859-32.174</f>
        <v>-4.14716701414096</v>
      </c>
      <c r="AB859" s="0" t="n">
        <f aca="false">IF(($D859-height)*($D860-height)&lt;0,1,0)</f>
        <v>0</v>
      </c>
    </row>
    <row r="860" customFormat="false" ht="12.75" hidden="false" customHeight="false" outlineLevel="0" collapsed="false">
      <c r="A860" s="0" t="n">
        <f aca="false">A859+dt</f>
        <v>8.27999999999987</v>
      </c>
      <c r="B860" s="70" t="n">
        <f aca="false">B859+G859*dt+0.5*Y859*dt*dt</f>
        <v>47.650574947332</v>
      </c>
      <c r="C860" s="70" t="n">
        <f aca="false">C859+H859*dt+0.5*Z859*dt*dt</f>
        <v>558.083306037142</v>
      </c>
      <c r="D860" s="70" t="n">
        <f aca="false">D859+I859*dt+0.5*AA859*dt*dt</f>
        <v>-442.47215287233</v>
      </c>
      <c r="E860" s="1" t="n">
        <f aca="false">SQRT(B860^2+C860^2)</f>
        <v>560.113875716499</v>
      </c>
      <c r="F860" s="1" t="n">
        <f aca="false">ATAN2(C860,B860)*180/PI()</f>
        <v>4.88022340566048</v>
      </c>
      <c r="G860" s="69" t="n">
        <f aca="false">G859+Y859*dt</f>
        <v>7.05587619991607</v>
      </c>
      <c r="H860" s="69" t="n">
        <f aca="false">H859+Z859*dt</f>
        <v>54.9297361279496</v>
      </c>
      <c r="I860" s="69" t="n">
        <f aca="false">I859+AA859*dt</f>
        <v>-99.8248884911171</v>
      </c>
      <c r="J860" s="1" t="n">
        <f aca="false">SQRT(G860^2+H860^2+I860^2)</f>
        <v>114.158090656329</v>
      </c>
      <c r="K860" s="1" t="n">
        <f aca="false">IF(D860&gt;=hwind,SQRT((G860-vxw)^2+(H860-vyw)^2+I860^2),J860)</f>
        <v>114.158090656329</v>
      </c>
      <c r="L860" s="1" t="n">
        <f aca="false">J860/1.467</f>
        <v>77.8173760438509</v>
      </c>
      <c r="M860" s="70" t="n">
        <f aca="false">cd0+cdspin*(spin/1000)*EXP(-A860/(tau*146.7/K860))</f>
        <v>0.354611968955445</v>
      </c>
      <c r="N860" s="71" t="n">
        <f aca="false">(romega/K860)*EXP(-A860/(tau*146.7/K860))</f>
        <v>0.204592501234896</v>
      </c>
      <c r="O860" s="71" t="n">
        <f aca="false">cl2_*N860/(cl0+cl1_*N860)</f>
        <v>0.216109129359283</v>
      </c>
      <c r="P860" s="71" t="n">
        <f aca="false">IF(D860&gt;=hwind,vxw,0)</f>
        <v>0</v>
      </c>
      <c r="Q860" s="71" t="n">
        <f aca="false">IF(D860&gt;=hwind,vyw,0)</f>
        <v>0</v>
      </c>
      <c r="R860" s="70" t="n">
        <f aca="false">-const*$M860*$K860*(G860-P860)</f>
        <v>-1.5354370921113</v>
      </c>
      <c r="S860" s="70" t="n">
        <f aca="false">-const*$M860*$K860*(H860-Q860)</f>
        <v>-11.9533211639602</v>
      </c>
      <c r="T860" s="70" t="n">
        <f aca="false">-const*$M860*$K860*I860</f>
        <v>21.7230053592718</v>
      </c>
      <c r="U860" s="72" t="n">
        <f aca="false">omega*EXP(-A860/tau)*30/PI()</f>
        <v>1842.53719535319</v>
      </c>
      <c r="V860" s="70" t="n">
        <f aca="false">const*($O860/omega)*K860*(wy*I860-wz*(H860-Q860))</f>
        <v>1.0669607621256</v>
      </c>
      <c r="W860" s="70" t="n">
        <f aca="false">const*($O860/omega)*K860*(wz*(G860-P860)-wx*I860)</f>
        <v>11.3471912014894</v>
      </c>
      <c r="X860" s="70" t="n">
        <f aca="false">const*($O860/omega)*K860*(wx*(H860-Q860)-wy*(G860-P860))</f>
        <v>6.31933149211648</v>
      </c>
      <c r="Y860" s="70" t="n">
        <f aca="false">R860+V860</f>
        <v>-0.468476329985694</v>
      </c>
      <c r="Z860" s="70" t="n">
        <f aca="false">S860+W860</f>
        <v>-0.60612996247073</v>
      </c>
      <c r="AA860" s="70" t="n">
        <f aca="false">T860+X860-32.174</f>
        <v>-4.13166314861171</v>
      </c>
      <c r="AB860" s="0" t="n">
        <f aca="false">IF(($D860-height)*($D861-height)&lt;0,1,0)</f>
        <v>0</v>
      </c>
    </row>
    <row r="861" customFormat="false" ht="12.75" hidden="false" customHeight="false" outlineLevel="0" collapsed="false">
      <c r="A861" s="0" t="n">
        <f aca="false">A860+dt</f>
        <v>8.28999999999987</v>
      </c>
      <c r="B861" s="70" t="n">
        <f aca="false">B860+G860*dt+0.5*Y860*dt*dt</f>
        <v>47.7211102855147</v>
      </c>
      <c r="C861" s="70" t="n">
        <f aca="false">C860+H860*dt+0.5*Z860*dt*dt</f>
        <v>558.632573091924</v>
      </c>
      <c r="D861" s="70" t="n">
        <f aca="false">D860+I860*dt+0.5*AA860*dt*dt</f>
        <v>-443.470608340398</v>
      </c>
      <c r="E861" s="1" t="n">
        <f aca="false">SQRT(B861^2+C861^2)</f>
        <v>560.667152672765</v>
      </c>
      <c r="F861" s="1" t="n">
        <f aca="false">ATAN2(C861,B861)*180/PI()</f>
        <v>4.88263021716041</v>
      </c>
      <c r="G861" s="69" t="n">
        <f aca="false">G860+Y860*dt</f>
        <v>7.05119143661621</v>
      </c>
      <c r="H861" s="69" t="n">
        <f aca="false">H860+Z860*dt</f>
        <v>54.9236748283249</v>
      </c>
      <c r="I861" s="69" t="n">
        <f aca="false">I860+AA860*dt</f>
        <v>-99.8662051226033</v>
      </c>
      <c r="J861" s="1" t="n">
        <f aca="false">SQRT(G861^2+H861^2+I861^2)</f>
        <v>114.191016647166</v>
      </c>
      <c r="K861" s="1" t="n">
        <f aca="false">IF(D861&gt;=hwind,SQRT((G861-vxw)^2+(H861-vyw)^2+I861^2),J861)</f>
        <v>114.191016647166</v>
      </c>
      <c r="L861" s="1" t="n">
        <f aca="false">J861/1.467</f>
        <v>77.8398204820488</v>
      </c>
      <c r="M861" s="70" t="n">
        <f aca="false">cd0+cdspin*(spin/1000)*EXP(-A861/(tau*146.7/K861))</f>
        <v>0.354611917067916</v>
      </c>
      <c r="N861" s="71" t="n">
        <f aca="false">(romega/K861)*EXP(-A861/(tau*146.7/K861))</f>
        <v>0.204533311539874</v>
      </c>
      <c r="O861" s="71" t="n">
        <f aca="false">cl2_*N861/(cl0+cl1_*N861)</f>
        <v>0.216074748240727</v>
      </c>
      <c r="P861" s="71" t="n">
        <f aca="false">IF(D861&gt;=hwind,vxw,0)</f>
        <v>0</v>
      </c>
      <c r="Q861" s="71" t="n">
        <f aca="false">IF(D861&gt;=hwind,vyw,0)</f>
        <v>0</v>
      </c>
      <c r="R861" s="70" t="n">
        <f aca="false">-const*$M861*$K861*(G861-P861)</f>
        <v>-1.53485997460665</v>
      </c>
      <c r="S861" s="70" t="n">
        <f aca="false">-const*$M861*$K861*(H861-Q861)</f>
        <v>-11.9554476587522</v>
      </c>
      <c r="T861" s="70" t="n">
        <f aca="false">-const*$M861*$K861*I861</f>
        <v>21.7382611770499</v>
      </c>
      <c r="U861" s="72" t="n">
        <f aca="false">omega*EXP(-A861/tau)*30/PI()</f>
        <v>1842.53535281691</v>
      </c>
      <c r="V861" s="70" t="n">
        <f aca="false">const*($O861/omega)*K861*(wy*I861-wz*(H861-Q861))</f>
        <v>1.06588798809065</v>
      </c>
      <c r="W861" s="70" t="n">
        <f aca="false">const*($O861/omega)*K861*(wz*(G861-P861)-wx*I861)</f>
        <v>11.3537917523413</v>
      </c>
      <c r="X861" s="70" t="n">
        <f aca="false">const*($O861/omega)*K861*(wx*(H861-Q861)-wy*(G861-P861))</f>
        <v>6.31953267627754</v>
      </c>
      <c r="Y861" s="70" t="n">
        <f aca="false">R861+V861</f>
        <v>-0.468971986515998</v>
      </c>
      <c r="Z861" s="70" t="n">
        <f aca="false">S861+W861</f>
        <v>-0.60165590641088</v>
      </c>
      <c r="AA861" s="70" t="n">
        <f aca="false">T861+X861-32.174</f>
        <v>-4.11620614667253</v>
      </c>
      <c r="AB861" s="0" t="n">
        <f aca="false">IF(($D861-height)*($D862-height)&lt;0,1,0)</f>
        <v>0</v>
      </c>
    </row>
    <row r="862" customFormat="false" ht="12.75" hidden="false" customHeight="false" outlineLevel="0" collapsed="false">
      <c r="A862" s="0" t="n">
        <f aca="false">A861+dt</f>
        <v>8.29999999999987</v>
      </c>
      <c r="B862" s="70" t="n">
        <f aca="false">B861+G861*dt+0.5*Y861*dt*dt</f>
        <v>47.7915987512815</v>
      </c>
      <c r="C862" s="70" t="n">
        <f aca="false">C861+H861*dt+0.5*Z861*dt*dt</f>
        <v>559.181779757412</v>
      </c>
      <c r="D862" s="70" t="n">
        <f aca="false">D861+I861*dt+0.5*AA861*dt*dt</f>
        <v>-444.469476201932</v>
      </c>
      <c r="E862" s="1" t="n">
        <f aca="false">SQRT(B862^2+C862^2)</f>
        <v>561.220366454987</v>
      </c>
      <c r="F862" s="1" t="n">
        <f aca="false">ATAN2(C862,B862)*180/PI()</f>
        <v>4.88502804028593</v>
      </c>
      <c r="G862" s="69" t="n">
        <f aca="false">G861+Y861*dt</f>
        <v>7.04650171675105</v>
      </c>
      <c r="H862" s="69" t="n">
        <f aca="false">H861+Z861*dt</f>
        <v>54.9176582692608</v>
      </c>
      <c r="I862" s="69" t="n">
        <f aca="false">I861+AA861*dt</f>
        <v>-99.90736718407</v>
      </c>
      <c r="J862" s="1" t="n">
        <f aca="false">SQRT(G862^2+H862^2+I862^2)</f>
        <v>114.22383461378</v>
      </c>
      <c r="K862" s="1" t="n">
        <f aca="false">IF(D862&gt;=hwind,SQRT((G862-vxw)^2+(H862-vyw)^2+I862^2),J862)</f>
        <v>114.22383461378</v>
      </c>
      <c r="L862" s="1" t="n">
        <f aca="false">J862/1.467</f>
        <v>77.8621912841033</v>
      </c>
      <c r="M862" s="70" t="n">
        <f aca="false">cd0+cdspin*(spin/1000)*EXP(-A862/(tau*146.7/K862))</f>
        <v>0.354611865189171</v>
      </c>
      <c r="N862" s="71" t="n">
        <f aca="false">(romega/K862)*EXP(-A862/(tau*146.7/K862))</f>
        <v>0.204474349378178</v>
      </c>
      <c r="O862" s="71" t="n">
        <f aca="false">cl2_*N862/(cl0+cl1_*N862)</f>
        <v>0.216040490381955</v>
      </c>
      <c r="P862" s="71" t="n">
        <f aca="false">IF(D862&gt;=hwind,vxw,0)</f>
        <v>0</v>
      </c>
      <c r="Q862" s="71" t="n">
        <f aca="false">IF(D862&gt;=hwind,vyw,0)</f>
        <v>0</v>
      </c>
      <c r="R862" s="70" t="n">
        <f aca="false">-const*$M862*$K862*(G862-P862)</f>
        <v>-1.53427973900573</v>
      </c>
      <c r="S862" s="70" t="n">
        <f aca="false">-const*$M862*$K862*(H862-Q862)</f>
        <v>-11.9575718254443</v>
      </c>
      <c r="T862" s="70" t="n">
        <f aca="false">-const*$M862*$K862*I862</f>
        <v>21.7534679490009</v>
      </c>
      <c r="U862" s="72" t="n">
        <f aca="false">omega*EXP(-A862/tau)*30/PI()</f>
        <v>1842.53351028248</v>
      </c>
      <c r="V862" s="70" t="n">
        <f aca="false">const*($O862/omega)*K862*(wy*I862-wz*(H862-Q862))</f>
        <v>1.06482020012249</v>
      </c>
      <c r="W862" s="70" t="n">
        <f aca="false">const*($O862/omega)*K862*(wz*(G862-P862)-wx*I862)</f>
        <v>11.3603704086876</v>
      </c>
      <c r="X862" s="70" t="n">
        <f aca="false">const*($O862/omega)*K862*(wx*(H862-Q862)-wy*(G862-P862))</f>
        <v>6.31973612237675</v>
      </c>
      <c r="Y862" s="70" t="n">
        <f aca="false">R862+V862</f>
        <v>-0.469459538883235</v>
      </c>
      <c r="Z862" s="70" t="n">
        <f aca="false">S862+W862</f>
        <v>-0.597201416756631</v>
      </c>
      <c r="AA862" s="70" t="n">
        <f aca="false">T862+X862-32.174</f>
        <v>-4.1007959286223</v>
      </c>
      <c r="AB862" s="0" t="n">
        <f aca="false">IF(($D862-height)*($D863-height)&lt;0,1,0)</f>
        <v>0</v>
      </c>
    </row>
    <row r="863" customFormat="false" ht="12.75" hidden="false" customHeight="false" outlineLevel="0" collapsed="false">
      <c r="A863" s="0" t="n">
        <f aca="false">A862+dt</f>
        <v>8.30999999999987</v>
      </c>
      <c r="B863" s="70" t="n">
        <f aca="false">B862+G862*dt+0.5*Y862*dt*dt</f>
        <v>47.8620402954721</v>
      </c>
      <c r="C863" s="70" t="n">
        <f aca="false">C862+H862*dt+0.5*Z862*dt*dt</f>
        <v>559.730926480033</v>
      </c>
      <c r="D863" s="70" t="n">
        <f aca="false">D862+I862*dt+0.5*AA862*dt*dt</f>
        <v>-445.468754913569</v>
      </c>
      <c r="E863" s="1" t="n">
        <f aca="false">SQRT(B863^2+C863^2)</f>
        <v>561.773517495656</v>
      </c>
      <c r="F863" s="1" t="n">
        <f aca="false">ATAN2(C863,B863)*180/PI()</f>
        <v>4.88741689352959</v>
      </c>
      <c r="G863" s="69" t="n">
        <f aca="false">G862+Y862*dt</f>
        <v>7.04180712136222</v>
      </c>
      <c r="H863" s="69" t="n">
        <f aca="false">H862+Z862*dt</f>
        <v>54.9116862550932</v>
      </c>
      <c r="I863" s="69" t="n">
        <f aca="false">I862+AA862*dt</f>
        <v>-99.9483751433562</v>
      </c>
      <c r="J863" s="1" t="n">
        <f aca="false">SQRT(G863^2+H863^2+I863^2)</f>
        <v>114.256544795952</v>
      </c>
      <c r="K863" s="1" t="n">
        <f aca="false">IF(D863&gt;=hwind,SQRT((G863-vxw)^2+(H863-vyw)^2+I863^2),J863)</f>
        <v>114.256544795952</v>
      </c>
      <c r="L863" s="1" t="n">
        <f aca="false">J863/1.467</f>
        <v>77.884488613464</v>
      </c>
      <c r="M863" s="70" t="n">
        <f aca="false">cd0+cdspin*(spin/1000)*EXP(-A863/(tau*146.7/K863))</f>
        <v>0.354611813319254</v>
      </c>
      <c r="N863" s="71" t="n">
        <f aca="false">(romega/K863)*EXP(-A863/(tau*146.7/K863))</f>
        <v>0.204415613957689</v>
      </c>
      <c r="O863" s="71" t="n">
        <f aca="false">cl2_*N863/(cl0+cl1_*N863)</f>
        <v>0.21600635542202</v>
      </c>
      <c r="P863" s="71" t="n">
        <f aca="false">IF(D863&gt;=hwind,vxw,0)</f>
        <v>0</v>
      </c>
      <c r="Q863" s="71" t="n">
        <f aca="false">IF(D863&gt;=hwind,vyw,0)</f>
        <v>0</v>
      </c>
      <c r="R863" s="70" t="n">
        <f aca="false">-const*$M863*$K863*(G863-P863)</f>
        <v>-1.53369640814633</v>
      </c>
      <c r="S863" s="70" t="n">
        <f aca="false">-const*$M863*$K863*(H863-Q863)</f>
        <v>-11.9596936586361</v>
      </c>
      <c r="T863" s="70" t="n">
        <f aca="false">-const*$M863*$K863*I863</f>
        <v>21.7686257682919</v>
      </c>
      <c r="U863" s="72" t="n">
        <f aca="false">omega*EXP(-A863/tau)*30/PI()</f>
        <v>1842.53166774989</v>
      </c>
      <c r="V863" s="70" t="n">
        <f aca="false">const*($O863/omega)*K863*(wy*I863-wz*(H863-Q863))</f>
        <v>1.06375738260118</v>
      </c>
      <c r="W863" s="70" t="n">
        <f aca="false">const*($O863/omega)*K863*(wz*(G863-P863)-wx*I863)</f>
        <v>11.3669272224491</v>
      </c>
      <c r="X863" s="70" t="n">
        <f aca="false">const*($O863/omega)*K863*(wx*(H863-Q863)-wy*(G863-P863))</f>
        <v>6.3199418172612</v>
      </c>
      <c r="Y863" s="70" t="n">
        <f aca="false">R863+V863</f>
        <v>-0.469939025545144</v>
      </c>
      <c r="Z863" s="70" t="n">
        <f aca="false">S863+W863</f>
        <v>-0.592766436187013</v>
      </c>
      <c r="AA863" s="70" t="n">
        <f aca="false">T863+X863-32.174</f>
        <v>-4.08543241444691</v>
      </c>
      <c r="AB863" s="0" t="n">
        <f aca="false">IF(($D863-height)*($D864-height)&lt;0,1,0)</f>
        <v>0</v>
      </c>
    </row>
    <row r="864" customFormat="false" ht="12.75" hidden="false" customHeight="false" outlineLevel="0" collapsed="false">
      <c r="A864" s="0" t="n">
        <f aca="false">A863+dt</f>
        <v>8.31999999999987</v>
      </c>
      <c r="B864" s="70" t="n">
        <f aca="false">B863+G863*dt+0.5*Y863*dt*dt</f>
        <v>47.9324348697344</v>
      </c>
      <c r="C864" s="70" t="n">
        <f aca="false">C863+H863*dt+0.5*Z863*dt*dt</f>
        <v>560.280013704262</v>
      </c>
      <c r="D864" s="70" t="n">
        <f aca="false">D863+I863*dt+0.5*AA863*dt*dt</f>
        <v>-446.468442936623</v>
      </c>
      <c r="E864" s="1" t="n">
        <f aca="false">SQRT(B864^2+C864^2)</f>
        <v>562.326606225412</v>
      </c>
      <c r="F864" s="1" t="n">
        <f aca="false">ATAN2(C864,B864)*180/PI()</f>
        <v>4.88979679539678</v>
      </c>
      <c r="G864" s="69" t="n">
        <f aca="false">G863+Y863*dt</f>
        <v>7.03710773110677</v>
      </c>
      <c r="H864" s="69" t="n">
        <f aca="false">H863+Z863*dt</f>
        <v>54.9057585907313</v>
      </c>
      <c r="I864" s="69" t="n">
        <f aca="false">I863+AA863*dt</f>
        <v>-99.9892294675007</v>
      </c>
      <c r="J864" s="1" t="n">
        <f aca="false">SQRT(G864^2+H864^2+I864^2)</f>
        <v>114.289147433811</v>
      </c>
      <c r="K864" s="1" t="n">
        <f aca="false">IF(D864&gt;=hwind,SQRT((G864-vxw)^2+(H864-vyw)^2+I864^2),J864)</f>
        <v>114.289147433811</v>
      </c>
      <c r="L864" s="1" t="n">
        <f aca="false">J864/1.467</f>
        <v>77.9067126338179</v>
      </c>
      <c r="M864" s="70" t="n">
        <f aca="false">cd0+cdspin*(spin/1000)*EXP(-A864/(tau*146.7/K864))</f>
        <v>0.354611761458212</v>
      </c>
      <c r="N864" s="71" t="n">
        <f aca="false">(romega/K864)*EXP(-A864/(tau*146.7/K864))</f>
        <v>0.204357104488351</v>
      </c>
      <c r="O864" s="71" t="n">
        <f aca="false">cl2_*N864/(cl0+cl1_*N864)</f>
        <v>0.21597234300038</v>
      </c>
      <c r="P864" s="71" t="n">
        <f aca="false">IF(D864&gt;=hwind,vxw,0)</f>
        <v>0</v>
      </c>
      <c r="Q864" s="71" t="n">
        <f aca="false">IF(D864&gt;=hwind,vyw,0)</f>
        <v>0</v>
      </c>
      <c r="R864" s="70" t="n">
        <f aca="false">-const*$M864*$K864*(G864-P864)</f>
        <v>-1.5331100048048</v>
      </c>
      <c r="S864" s="70" t="n">
        <f aca="false">-const*$M864*$K864*(H864-Q864)</f>
        <v>-11.9618131529739</v>
      </c>
      <c r="T864" s="70" t="n">
        <f aca="false">-const*$M864*$K864*I864</f>
        <v>21.7837347283638</v>
      </c>
      <c r="U864" s="72" t="n">
        <f aca="false">omega*EXP(-A864/tau)*30/PI()</f>
        <v>1842.52982521915</v>
      </c>
      <c r="V864" s="70" t="n">
        <f aca="false">const*($O864/omega)*K864*(wy*I864-wz*(H864-Q864))</f>
        <v>1.06269951992125</v>
      </c>
      <c r="W864" s="70" t="n">
        <f aca="false">const*($O864/omega)*K864*(wz*(G864-P864)-wx*I864)</f>
        <v>11.3734622455604</v>
      </c>
      <c r="X864" s="70" t="n">
        <f aca="false">const*($O864/omega)*K864*(wx*(H864-Q864)-wy*(G864-P864))</f>
        <v>6.32014974781275</v>
      </c>
      <c r="Y864" s="70" t="n">
        <f aca="false">R864+V864</f>
        <v>-0.470410484883547</v>
      </c>
      <c r="Z864" s="70" t="n">
        <f aca="false">S864+W864</f>
        <v>-0.588350907413535</v>
      </c>
      <c r="AA864" s="70" t="n">
        <f aca="false">T864+X864-32.174</f>
        <v>-4.07011552382341</v>
      </c>
      <c r="AB864" s="0" t="n">
        <f aca="false">IF(($D864-height)*($D865-height)&lt;0,1,0)</f>
        <v>0</v>
      </c>
    </row>
    <row r="865" customFormat="false" ht="12.75" hidden="false" customHeight="false" outlineLevel="0" collapsed="false">
      <c r="A865" s="0" t="n">
        <f aca="false">A864+dt</f>
        <v>8.32999999999987</v>
      </c>
      <c r="B865" s="70" t="n">
        <f aca="false">B864+G864*dt+0.5*Y864*dt*dt</f>
        <v>48.0027824265212</v>
      </c>
      <c r="C865" s="70" t="n">
        <f aca="false">C864+H864*dt+0.5*Z864*dt*dt</f>
        <v>560.829041872624</v>
      </c>
      <c r="D865" s="70" t="n">
        <f aca="false">D864+I864*dt+0.5*AA864*dt*dt</f>
        <v>-447.468538737074</v>
      </c>
      <c r="E865" s="1" t="n">
        <f aca="false">SQRT(B865^2+C865^2)</f>
        <v>562.879633073052</v>
      </c>
      <c r="F865" s="1" t="n">
        <f aca="false">ATAN2(C865,B865)*180/PI()</f>
        <v>4.89216776440534</v>
      </c>
      <c r="G865" s="69" t="n">
        <f aca="false">G864+Y864*dt</f>
        <v>7.03240362625793</v>
      </c>
      <c r="H865" s="69" t="n">
        <f aca="false">H864+Z864*dt</f>
        <v>54.8998750816572</v>
      </c>
      <c r="I865" s="69" t="n">
        <f aca="false">I864+AA864*dt</f>
        <v>-100.029930622739</v>
      </c>
      <c r="J865" s="1" t="n">
        <f aca="false">SQRT(G865^2+H865^2+I865^2)</f>
        <v>114.321642767825</v>
      </c>
      <c r="K865" s="1" t="n">
        <f aca="false">IF(D865&gt;=hwind,SQRT((G865-vxw)^2+(H865-vyw)^2+I865^2),J865)</f>
        <v>114.321642767825</v>
      </c>
      <c r="L865" s="1" t="n">
        <f aca="false">J865/1.467</f>
        <v>77.928863509083</v>
      </c>
      <c r="M865" s="70" t="n">
        <f aca="false">cd0+cdspin*(spin/1000)*EXP(-A865/(tau*146.7/K865))</f>
        <v>0.354611709606089</v>
      </c>
      <c r="N865" s="71" t="n">
        <f aca="false">(romega/K865)*EXP(-A865/(tau*146.7/K865))</f>
        <v>0.20429882018217</v>
      </c>
      <c r="O865" s="71" t="n">
        <f aca="false">cl2_*N865/(cl0+cl1_*N865)</f>
        <v>0.215938452756906</v>
      </c>
      <c r="P865" s="71" t="n">
        <f aca="false">IF(D865&gt;=hwind,vxw,0)</f>
        <v>0</v>
      </c>
      <c r="Q865" s="71" t="n">
        <f aca="false">IF(D865&gt;=hwind,vyw,0)</f>
        <v>0</v>
      </c>
      <c r="R865" s="70" t="n">
        <f aca="false">-const*$M865*$K865*(G865-P865)</f>
        <v>-1.53252055169575</v>
      </c>
      <c r="S865" s="70" t="n">
        <f aca="false">-const*$M865*$K865*(H865-Q865)</f>
        <v>-11.96393030315</v>
      </c>
      <c r="T865" s="70" t="n">
        <f aca="false">-const*$M865*$K865*I865</f>
        <v>21.7987949229274</v>
      </c>
      <c r="U865" s="72" t="n">
        <f aca="false">omega*EXP(-A865/tau)*30/PI()</f>
        <v>1842.52798269024</v>
      </c>
      <c r="V865" s="70" t="n">
        <f aca="false">const*($O865/omega)*K865*(wy*I865-wz*(H865-Q865))</f>
        <v>1.06164659649192</v>
      </c>
      <c r="W865" s="70" t="n">
        <f aca="false">const*($O865/omega)*K865*(wz*(G865-P865)-wx*I865)</f>
        <v>11.3799755299688</v>
      </c>
      <c r="X865" s="70" t="n">
        <f aca="false">const*($O865/omega)*K865*(wx*(H865-Q865)-wy*(G865-P865))</f>
        <v>6.3203599009481</v>
      </c>
      <c r="Y865" s="70" t="n">
        <f aca="false">R865+V865</f>
        <v>-0.470873955203832</v>
      </c>
      <c r="Z865" s="70" t="n">
        <f aca="false">S865+W865</f>
        <v>-0.583954773181167</v>
      </c>
      <c r="AA865" s="70" t="n">
        <f aca="false">T865+X865-32.174</f>
        <v>-4.05484517612447</v>
      </c>
      <c r="AB865" s="0" t="n">
        <f aca="false">IF(($D865-height)*($D866-height)&lt;0,1,0)</f>
        <v>0</v>
      </c>
    </row>
    <row r="866" customFormat="false" ht="12.75" hidden="false" customHeight="false" outlineLevel="0" collapsed="false">
      <c r="A866" s="0" t="n">
        <f aca="false">A865+dt</f>
        <v>8.33999999999987</v>
      </c>
      <c r="B866" s="70" t="n">
        <f aca="false">B865+G865*dt+0.5*Y865*dt*dt</f>
        <v>48.0730829190861</v>
      </c>
      <c r="C866" s="70" t="n">
        <f aca="false">C865+H865*dt+0.5*Z865*dt*dt</f>
        <v>561.378011425702</v>
      </c>
      <c r="D866" s="70" t="n">
        <f aca="false">D865+I865*dt+0.5*AA865*dt*dt</f>
        <v>-448.46904078556</v>
      </c>
      <c r="E866" s="1" t="n">
        <f aca="false">SQRT(B866^2+C866^2)</f>
        <v>563.432598465532</v>
      </c>
      <c r="F866" s="1" t="n">
        <f aca="false">ATAN2(C866,B866)*180/PI()</f>
        <v>4.89452981908522</v>
      </c>
      <c r="G866" s="69" t="n">
        <f aca="false">G865+Y865*dt</f>
        <v>7.0276948867059</v>
      </c>
      <c r="H866" s="69" t="n">
        <f aca="false">H865+Z865*dt</f>
        <v>54.8940355339254</v>
      </c>
      <c r="I866" s="69" t="n">
        <f aca="false">I865+AA865*dt</f>
        <v>-100.0704790745</v>
      </c>
      <c r="J866" s="1" t="n">
        <f aca="false">SQRT(G866^2+H866^2+I866^2)</f>
        <v>114.35403103879</v>
      </c>
      <c r="K866" s="1" t="n">
        <f aca="false">IF(D866&gt;=hwind,SQRT((G866-vxw)^2+(H866-vyw)^2+I866^2),J866)</f>
        <v>114.35403103879</v>
      </c>
      <c r="L866" s="1" t="n">
        <f aca="false">J866/1.467</f>
        <v>77.9509414034012</v>
      </c>
      <c r="M866" s="70" t="n">
        <f aca="false">cd0+cdspin*(spin/1000)*EXP(-A866/(tau*146.7/K866))</f>
        <v>0.35461165776293</v>
      </c>
      <c r="N866" s="71" t="n">
        <f aca="false">(romega/K866)*EXP(-A866/(tau*146.7/K866))</f>
        <v>0.204240760253221</v>
      </c>
      <c r="O866" s="71" t="n">
        <f aca="false">cl2_*N866/(cl0+cl1_*N866)</f>
        <v>0.215904684331883</v>
      </c>
      <c r="P866" s="71" t="n">
        <f aca="false">IF(D866&gt;=hwind,vxw,0)</f>
        <v>0</v>
      </c>
      <c r="Q866" s="71" t="n">
        <f aca="false">IF(D866&gt;=hwind,vyw,0)</f>
        <v>0</v>
      </c>
      <c r="R866" s="70" t="n">
        <f aca="false">-const*$M866*$K866*(G866-P866)</f>
        <v>-1.53192807147178</v>
      </c>
      <c r="S866" s="70" t="n">
        <f aca="false">-const*$M866*$K866*(H866-Q866)</f>
        <v>-11.9660451039028</v>
      </c>
      <c r="T866" s="70" t="n">
        <f aca="false">-const*$M866*$K866*I866</f>
        <v>21.8138064459588</v>
      </c>
      <c r="U866" s="72" t="n">
        <f aca="false">omega*EXP(-A866/tau)*30/PI()</f>
        <v>1842.52614016318</v>
      </c>
      <c r="V866" s="70" t="n">
        <f aca="false">const*($O866/omega)*K866*(wy*I866-wz*(H866-Q866))</f>
        <v>1.06059859673735</v>
      </c>
      <c r="W866" s="70" t="n">
        <f aca="false">const*($O866/omega)*K866*(wz*(G866-P866)-wx*I866)</f>
        <v>11.3864671276336</v>
      </c>
      <c r="X866" s="70" t="n">
        <f aca="false">const*($O866/omega)*K866*(wx*(H866-Q866)-wy*(G866-P866))</f>
        <v>6.3205722636188</v>
      </c>
      <c r="Y866" s="70" t="n">
        <f aca="false">R866+V866</f>
        <v>-0.471329474734432</v>
      </c>
      <c r="Z866" s="70" t="n">
        <f aca="false">S866+W866</f>
        <v>-0.579577976269219</v>
      </c>
      <c r="AA866" s="70" t="n">
        <f aca="false">T866+X866-32.174</f>
        <v>-4.03962129042242</v>
      </c>
      <c r="AB866" s="0" t="n">
        <f aca="false">IF(($D866-height)*($D867-height)&lt;0,1,0)</f>
        <v>0</v>
      </c>
    </row>
    <row r="867" customFormat="false" ht="12.75" hidden="false" customHeight="false" outlineLevel="0" collapsed="false">
      <c r="A867" s="0" t="n">
        <f aca="false">A866+dt</f>
        <v>8.34999999999987</v>
      </c>
      <c r="B867" s="70" t="n">
        <f aca="false">B866+G866*dt+0.5*Y866*dt*dt</f>
        <v>48.1433363014794</v>
      </c>
      <c r="C867" s="70" t="n">
        <f aca="false">C866+H866*dt+0.5*Z866*dt*dt</f>
        <v>561.926922802143</v>
      </c>
      <c r="D867" s="70" t="n">
        <f aca="false">D866+I866*dt+0.5*AA866*dt*dt</f>
        <v>-449.46994755737</v>
      </c>
      <c r="E867" s="1" t="n">
        <f aca="false">SQRT(B867^2+C867^2)</f>
        <v>563.985502827974</v>
      </c>
      <c r="F867" s="1" t="n">
        <f aca="false">ATAN2(C867,B867)*180/PI()</f>
        <v>4.89688297797808</v>
      </c>
      <c r="G867" s="69" t="n">
        <f aca="false">G866+Y866*dt</f>
        <v>7.02298159195855</v>
      </c>
      <c r="H867" s="69" t="n">
        <f aca="false">H866+Z866*dt</f>
        <v>54.8882397541627</v>
      </c>
      <c r="I867" s="69" t="n">
        <f aca="false">I866+AA866*dt</f>
        <v>-100.110875287404</v>
      </c>
      <c r="J867" s="1" t="n">
        <f aca="false">SQRT(G867^2+H867^2+I867^2)</f>
        <v>114.386312487822</v>
      </c>
      <c r="K867" s="1" t="n">
        <f aca="false">IF(D867&gt;=hwind,SQRT((G867-vxw)^2+(H867-vyw)^2+I867^2),J867)</f>
        <v>114.386312487822</v>
      </c>
      <c r="L867" s="1" t="n">
        <f aca="false">J867/1.467</f>
        <v>77.9729464811329</v>
      </c>
      <c r="M867" s="70" t="n">
        <f aca="false">cd0+cdspin*(spin/1000)*EXP(-A867/(tau*146.7/K867))</f>
        <v>0.354611605928778</v>
      </c>
      <c r="N867" s="71" t="n">
        <f aca="false">(romega/K867)*EXP(-A867/(tau*146.7/K867))</f>
        <v>0.204182923917646</v>
      </c>
      <c r="O867" s="71" t="n">
        <f aca="false">cl2_*N867/(cl0+cl1_*N867)</f>
        <v>0.215871037366025</v>
      </c>
      <c r="P867" s="71" t="n">
        <f aca="false">IF(D867&gt;=hwind,vxw,0)</f>
        <v>0</v>
      </c>
      <c r="Q867" s="71" t="n">
        <f aca="false">IF(D867&gt;=hwind,vyw,0)</f>
        <v>0</v>
      </c>
      <c r="R867" s="70" t="n">
        <f aca="false">-const*$M867*$K867*(G867-P867)</f>
        <v>-1.53133258672319</v>
      </c>
      <c r="S867" s="70" t="n">
        <f aca="false">-const*$M867*$K867*(H867-Q867)</f>
        <v>-11.9681575500163</v>
      </c>
      <c r="T867" s="70" t="n">
        <f aca="false">-const*$M867*$K867*I867</f>
        <v>21.8287693916951</v>
      </c>
      <c r="U867" s="72" t="n">
        <f aca="false">omega*EXP(-A867/tau)*30/PI()</f>
        <v>1842.52429763796</v>
      </c>
      <c r="V867" s="70" t="n">
        <f aca="false">const*($O867/omega)*K867*(wy*I867-wz*(H867-Q867))</f>
        <v>1.05955550509687</v>
      </c>
      <c r="W867" s="70" t="n">
        <f aca="false">const*($O867/omega)*K867*(wz*(G867-P867)-wx*I867)</f>
        <v>11.392937090524</v>
      </c>
      <c r="X867" s="70" t="n">
        <f aca="false">const*($O867/omega)*K867*(wx*(H867-Q867)-wy*(G867-P867))</f>
        <v>6.32078682281128</v>
      </c>
      <c r="Y867" s="70" t="n">
        <f aca="false">R867+V867</f>
        <v>-0.471777081626316</v>
      </c>
      <c r="Z867" s="70" t="n">
        <f aca="false">S867+W867</f>
        <v>-0.575220459492309</v>
      </c>
      <c r="AA867" s="70" t="n">
        <f aca="false">T867+X867-32.174</f>
        <v>-4.02444378549359</v>
      </c>
      <c r="AB867" s="0" t="n">
        <f aca="false">IF(($D867-height)*($D868-height)&lt;0,1,0)</f>
        <v>0</v>
      </c>
    </row>
    <row r="868" customFormat="false" ht="12.75" hidden="false" customHeight="false" outlineLevel="0" collapsed="false">
      <c r="A868" s="0" t="n">
        <f aca="false">A867+dt</f>
        <v>8.35999999999987</v>
      </c>
      <c r="B868" s="70" t="n">
        <f aca="false">B867+G867*dt+0.5*Y867*dt*dt</f>
        <v>48.2135425285449</v>
      </c>
      <c r="C868" s="70" t="n">
        <f aca="false">C867+H867*dt+0.5*Z867*dt*dt</f>
        <v>562.475776438661</v>
      </c>
      <c r="D868" s="70" t="n">
        <f aca="false">D867+I867*dt+0.5*AA867*dt*dt</f>
        <v>-450.471257532433</v>
      </c>
      <c r="E868" s="1" t="n">
        <f aca="false">SQRT(B868^2+C868^2)</f>
        <v>564.538346583672</v>
      </c>
      <c r="F868" s="1" t="n">
        <f aca="false">ATAN2(C868,B868)*180/PI()</f>
        <v>4.89922725963693</v>
      </c>
      <c r="G868" s="69" t="n">
        <f aca="false">G867+Y867*dt</f>
        <v>7.01826382114229</v>
      </c>
      <c r="H868" s="69" t="n">
        <f aca="false">H867+Z867*dt</f>
        <v>54.8824875495678</v>
      </c>
      <c r="I868" s="69" t="n">
        <f aca="false">I867+AA867*dt</f>
        <v>-100.151119725259</v>
      </c>
      <c r="J868" s="1" t="n">
        <f aca="false">SQRT(G868^2+H868^2+I868^2)</f>
        <v>114.418487356348</v>
      </c>
      <c r="K868" s="1" t="n">
        <f aca="false">IF(D868&gt;=hwind,SQRT((G868-vxw)^2+(H868-vyw)^2+I868^2),J868)</f>
        <v>114.418487356348</v>
      </c>
      <c r="L868" s="1" t="n">
        <f aca="false">J868/1.467</f>
        <v>77.9948789068496</v>
      </c>
      <c r="M868" s="70" t="n">
        <f aca="false">cd0+cdspin*(spin/1000)*EXP(-A868/(tau*146.7/K868))</f>
        <v>0.354611554103677</v>
      </c>
      <c r="N868" s="71" t="n">
        <f aca="false">(romega/K868)*EXP(-A868/(tau*146.7/K868))</f>
        <v>0.20412531039366</v>
      </c>
      <c r="O868" s="71" t="n">
        <f aca="false">cl2_*N868/(cl0+cl1_*N868)</f>
        <v>0.215837511500471</v>
      </c>
      <c r="P868" s="71" t="n">
        <f aca="false">IF(D868&gt;=hwind,vxw,0)</f>
        <v>0</v>
      </c>
      <c r="Q868" s="71" t="n">
        <f aca="false">IF(D868&gt;=hwind,vyw,0)</f>
        <v>0</v>
      </c>
      <c r="R868" s="70" t="n">
        <f aca="false">-const*$M868*$K868*(G868-P868)</f>
        <v>-1.53073411997769</v>
      </c>
      <c r="S868" s="70" t="n">
        <f aca="false">-const*$M868*$K868*(H868-Q868)</f>
        <v>-11.9702676363198</v>
      </c>
      <c r="T868" s="70" t="n">
        <f aca="false">-const*$M868*$K868*I868</f>
        <v>21.8436838546307</v>
      </c>
      <c r="U868" s="72" t="n">
        <f aca="false">omega*EXP(-A868/tau)*30/PI()</f>
        <v>1842.52245511459</v>
      </c>
      <c r="V868" s="70" t="n">
        <f aca="false">const*($O868/omega)*K868*(wy*I868-wz*(H868-Q868))</f>
        <v>1.05851730602519</v>
      </c>
      <c r="W868" s="70" t="n">
        <f aca="false">const*($O868/omega)*K868*(wz*(G868-P868)-wx*I868)</f>
        <v>11.3993854706185</v>
      </c>
      <c r="X868" s="70" t="n">
        <f aca="false">const*($O868/omega)*K868*(wx*(H868-Q868)-wy*(G868-P868))</f>
        <v>6.32100356554687</v>
      </c>
      <c r="Y868" s="70" t="n">
        <f aca="false">R868+V868</f>
        <v>-0.472216813952491</v>
      </c>
      <c r="Z868" s="70" t="n">
        <f aca="false">S868+W868</f>
        <v>-0.570882165701295</v>
      </c>
      <c r="AA868" s="70" t="n">
        <f aca="false">T868+X868-32.174</f>
        <v>-4.00931257982241</v>
      </c>
      <c r="AB868" s="0" t="n">
        <f aca="false">IF(($D868-height)*($D869-height)&lt;0,1,0)</f>
        <v>0</v>
      </c>
    </row>
    <row r="869" customFormat="false" ht="12.75" hidden="false" customHeight="false" outlineLevel="0" collapsed="false">
      <c r="A869" s="0" t="n">
        <f aca="false">A868+dt</f>
        <v>8.36999999999987</v>
      </c>
      <c r="B869" s="70" t="n">
        <f aca="false">B868+G868*dt+0.5*Y868*dt*dt</f>
        <v>48.2837015559156</v>
      </c>
      <c r="C869" s="70" t="n">
        <f aca="false">C868+H868*dt+0.5*Z868*dt*dt</f>
        <v>563.024572770049</v>
      </c>
      <c r="D869" s="70" t="n">
        <f aca="false">D868+I868*dt+0.5*AA868*dt*dt</f>
        <v>-451.472969195315</v>
      </c>
      <c r="E869" s="1" t="n">
        <f aca="false">SQRT(B869^2+C869^2)</f>
        <v>565.091130154099</v>
      </c>
      <c r="F869" s="1" t="n">
        <f aca="false">ATAN2(C869,B869)*180/PI()</f>
        <v>4.90156268262578</v>
      </c>
      <c r="G869" s="69" t="n">
        <f aca="false">G868+Y868*dt</f>
        <v>7.01354165300276</v>
      </c>
      <c r="H869" s="69" t="n">
        <f aca="false">H868+Z868*dt</f>
        <v>54.8767787279108</v>
      </c>
      <c r="I869" s="69" t="n">
        <f aca="false">I868+AA868*dt</f>
        <v>-100.191212851058</v>
      </c>
      <c r="J869" s="1" t="n">
        <f aca="false">SQRT(G869^2+H869^2+I869^2)</f>
        <v>114.450555886096</v>
      </c>
      <c r="K869" s="1" t="n">
        <f aca="false">IF(D869&gt;=hwind,SQRT((G869-vxw)^2+(H869-vyw)^2+I869^2),J869)</f>
        <v>114.450555886096</v>
      </c>
      <c r="L869" s="1" t="n">
        <f aca="false">J869/1.467</f>
        <v>78.0167388453279</v>
      </c>
      <c r="M869" s="70" t="n">
        <f aca="false">cd0+cdspin*(spin/1000)*EXP(-A869/(tau*146.7/K869))</f>
        <v>0.35461150228767</v>
      </c>
      <c r="N869" s="71" t="n">
        <f aca="false">(romega/K869)*EXP(-A869/(tau*146.7/K869))</f>
        <v>0.204067918901551</v>
      </c>
      <c r="O869" s="71" t="n">
        <f aca="false">cl2_*N869/(cl0+cl1_*N869)</f>
        <v>0.215804106376803</v>
      </c>
      <c r="P869" s="71" t="n">
        <f aca="false">IF(D869&gt;=hwind,vxw,0)</f>
        <v>0</v>
      </c>
      <c r="Q869" s="71" t="n">
        <f aca="false">IF(D869&gt;=hwind,vyw,0)</f>
        <v>0</v>
      </c>
      <c r="R869" s="70" t="n">
        <f aca="false">-const*$M869*$K869*(G869-P869)</f>
        <v>-1.53013269370018</v>
      </c>
      <c r="S869" s="70" t="n">
        <f aca="false">-const*$M869*$K869*(H869-Q869)</f>
        <v>-11.9723753576877</v>
      </c>
      <c r="T869" s="70" t="n">
        <f aca="false">-const*$M869*$K869*I869</f>
        <v>21.8585499295125</v>
      </c>
      <c r="U869" s="72" t="n">
        <f aca="false">omega*EXP(-A869/tau)*30/PI()</f>
        <v>1842.52061259305</v>
      </c>
      <c r="V869" s="70" t="n">
        <f aca="false">const*($O869/omega)*K869*(wy*I869-wz*(H869-Q869))</f>
        <v>1.05748398399268</v>
      </c>
      <c r="W869" s="70" t="n">
        <f aca="false">const*($O869/omega)*K869*(wz*(G869-P869)-wx*I869)</f>
        <v>11.4058123199035</v>
      </c>
      <c r="X869" s="70" t="n">
        <f aca="false">const*($O869/omega)*K869*(wx*(H869-Q869)-wy*(G869-P869))</f>
        <v>6.32122247888185</v>
      </c>
      <c r="Y869" s="70" t="n">
        <f aca="false">R869+V869</f>
        <v>-0.472648709707498</v>
      </c>
      <c r="Z869" s="70" t="n">
        <f aca="false">S869+W869</f>
        <v>-0.566563037784169</v>
      </c>
      <c r="AA869" s="70" t="n">
        <f aca="false">T869+X869-32.174</f>
        <v>-3.99422759160566</v>
      </c>
      <c r="AB869" s="0" t="n">
        <f aca="false">IF(($D869-height)*($D870-height)&lt;0,1,0)</f>
        <v>0</v>
      </c>
    </row>
    <row r="870" customFormat="false" ht="12.75" hidden="false" customHeight="false" outlineLevel="0" collapsed="false">
      <c r="A870" s="0" t="n">
        <f aca="false">A869+dt</f>
        <v>8.37999999999987</v>
      </c>
      <c r="B870" s="70" t="n">
        <f aca="false">B869+G869*dt+0.5*Y869*dt*dt</f>
        <v>48.3538133400102</v>
      </c>
      <c r="C870" s="70" t="n">
        <f aca="false">C869+H869*dt+0.5*Z869*dt*dt</f>
        <v>563.573312229176</v>
      </c>
      <c r="D870" s="70" t="n">
        <f aca="false">D869+I869*dt+0.5*AA869*dt*dt</f>
        <v>-452.475081035205</v>
      </c>
      <c r="E870" s="1" t="n">
        <f aca="false">SQRT(B870^2+C870^2)</f>
        <v>565.643853958906</v>
      </c>
      <c r="F870" s="1" t="n">
        <f aca="false">ATAN2(C870,B870)*180/PI()</f>
        <v>4.90388926551924</v>
      </c>
      <c r="G870" s="69" t="n">
        <f aca="false">G869+Y869*dt</f>
        <v>7.00881516590569</v>
      </c>
      <c r="H870" s="69" t="n">
        <f aca="false">H869+Z869*dt</f>
        <v>54.8711130975329</v>
      </c>
      <c r="I870" s="69" t="n">
        <f aca="false">I869+AA869*dt</f>
        <v>-100.231155126974</v>
      </c>
      <c r="J870" s="1" t="n">
        <f aca="false">SQRT(G870^2+H870^2+I870^2)</f>
        <v>114.482518319085</v>
      </c>
      <c r="K870" s="1" t="n">
        <f aca="false">IF(D870&gt;=hwind,SQRT((G870-vxw)^2+(H870-vyw)^2+I870^2),J870)</f>
        <v>114.482518319085</v>
      </c>
      <c r="L870" s="1" t="n">
        <f aca="false">J870/1.467</f>
        <v>78.0385264615436</v>
      </c>
      <c r="M870" s="70" t="n">
        <f aca="false">cd0+cdspin*(spin/1000)*EXP(-A870/(tau*146.7/K870))</f>
        <v>0.3546114504808</v>
      </c>
      <c r="N870" s="71" t="n">
        <f aca="false">(romega/K870)*EXP(-A870/(tau*146.7/K870))</f>
        <v>0.204010748663685</v>
      </c>
      <c r="O870" s="71" t="n">
        <f aca="false">cl2_*N870/(cl0+cl1_*N870)</f>
        <v>0.215770821637041</v>
      </c>
      <c r="P870" s="71" t="n">
        <f aca="false">IF(D870&gt;=hwind,vxw,0)</f>
        <v>0</v>
      </c>
      <c r="Q870" s="71" t="n">
        <f aca="false">IF(D870&gt;=hwind,vyw,0)</f>
        <v>0</v>
      </c>
      <c r="R870" s="70" t="n">
        <f aca="false">-const*$M870*$K870*(G870-P870)</f>
        <v>-1.52952833029245</v>
      </c>
      <c r="S870" s="70" t="n">
        <f aca="false">-const*$M870*$K870*(H870-Q870)</f>
        <v>-11.974480709039</v>
      </c>
      <c r="T870" s="70" t="n">
        <f aca="false">-const*$M870*$K870*I870</f>
        <v>21.873367711336</v>
      </c>
      <c r="U870" s="72" t="n">
        <f aca="false">omega*EXP(-A870/tau)*30/PI()</f>
        <v>1842.51877007336</v>
      </c>
      <c r="V870" s="70" t="n">
        <f aca="false">const*($O870/omega)*K870*(wy*I870-wz*(H870-Q870))</f>
        <v>1.05645552348552</v>
      </c>
      <c r="W870" s="70" t="n">
        <f aca="false">const*($O870/omega)*K870*(wz*(G870-P870)-wx*I870)</f>
        <v>11.412217690372</v>
      </c>
      <c r="X870" s="70" t="n">
        <f aca="false">const*($O870/omega)*K870*(wx*(H870-Q870)-wy*(G870-P870))</f>
        <v>6.32144354990745</v>
      </c>
      <c r="Y870" s="70" t="n">
        <f aca="false">R870+V870</f>
        <v>-0.47307280680693</v>
      </c>
      <c r="Z870" s="70" t="n">
        <f aca="false">S870+W870</f>
        <v>-0.562263018667004</v>
      </c>
      <c r="AA870" s="70" t="n">
        <f aca="false">T870+X870-32.174</f>
        <v>-3.97918873875651</v>
      </c>
      <c r="AB870" s="0" t="n">
        <f aca="false">IF(($D870-height)*($D871-height)&lt;0,1,0)</f>
        <v>0</v>
      </c>
    </row>
    <row r="871" customFormat="false" ht="12.75" hidden="false" customHeight="false" outlineLevel="0" collapsed="false">
      <c r="A871" s="0" t="n">
        <f aca="false">A870+dt</f>
        <v>8.38999999999987</v>
      </c>
      <c r="B871" s="70" t="n">
        <f aca="false">B870+G870*dt+0.5*Y870*dt*dt</f>
        <v>48.4238778380289</v>
      </c>
      <c r="C871" s="70" t="n">
        <f aca="false">C870+H870*dt+0.5*Z870*dt*dt</f>
        <v>564.121995247</v>
      </c>
      <c r="D871" s="70" t="n">
        <f aca="false">D870+I870*dt+0.5*AA870*dt*dt</f>
        <v>-453.477591545912</v>
      </c>
      <c r="E871" s="1" t="n">
        <f aca="false">SQRT(B871^2+C871^2)</f>
        <v>566.196518415937</v>
      </c>
      <c r="F871" s="1" t="n">
        <f aca="false">ATAN2(C871,B871)*180/PI()</f>
        <v>4.90620702690221</v>
      </c>
      <c r="G871" s="69" t="n">
        <f aca="false">G870+Y870*dt</f>
        <v>7.00408443783762</v>
      </c>
      <c r="H871" s="69" t="n">
        <f aca="false">H870+Z870*dt</f>
        <v>54.8654904673463</v>
      </c>
      <c r="I871" s="69" t="n">
        <f aca="false">I870+AA870*dt</f>
        <v>-100.270947014361</v>
      </c>
      <c r="J871" s="1" t="n">
        <f aca="false">SQRT(G871^2+H871^2+I871^2)</f>
        <v>114.514374897616</v>
      </c>
      <c r="K871" s="1" t="n">
        <f aca="false">IF(D871&gt;=hwind,SQRT((G871-vxw)^2+(H871-vyw)^2+I871^2),J871)</f>
        <v>114.514374897616</v>
      </c>
      <c r="L871" s="1" t="n">
        <f aca="false">J871/1.467</f>
        <v>78.060241920665</v>
      </c>
      <c r="M871" s="70" t="n">
        <f aca="false">cd0+cdspin*(spin/1000)*EXP(-A871/(tau*146.7/K871))</f>
        <v>0.354611398683108</v>
      </c>
      <c r="N871" s="71" t="n">
        <f aca="false">(romega/K871)*EXP(-A871/(tau*146.7/K871))</f>
        <v>0.203953798904506</v>
      </c>
      <c r="O871" s="71" t="n">
        <f aca="false">cl2_*N871/(cl0+cl1_*N871)</f>
        <v>0.215737656923658</v>
      </c>
      <c r="P871" s="71" t="n">
        <f aca="false">IF(D871&gt;=hwind,vxw,0)</f>
        <v>0</v>
      </c>
      <c r="Q871" s="71" t="n">
        <f aca="false">IF(D871&gt;=hwind,vyw,0)</f>
        <v>0</v>
      </c>
      <c r="R871" s="70" t="n">
        <f aca="false">-const*$M871*$K871*(G871-P871)</f>
        <v>-1.52892105209296</v>
      </c>
      <c r="S871" s="70" t="n">
        <f aca="false">-const*$M871*$K871*(H871-Q871)</f>
        <v>-11.9765836853373</v>
      </c>
      <c r="T871" s="70" t="n">
        <f aca="false">-const*$M871*$K871*I871</f>
        <v>21.8881372953414</v>
      </c>
      <c r="U871" s="72" t="n">
        <f aca="false">omega*EXP(-A871/tau)*30/PI()</f>
        <v>1842.51692755551</v>
      </c>
      <c r="V871" s="70" t="n">
        <f aca="false">const*($O871/omega)*K871*(wy*I871-wz*(H871-Q871))</f>
        <v>1.05543190900601</v>
      </c>
      <c r="W871" s="70" t="n">
        <f aca="false">const*($O871/omega)*K871*(wz*(G871-P871)-wx*I871)</f>
        <v>11.4186016340225</v>
      </c>
      <c r="X871" s="70" t="n">
        <f aca="false">const*($O871/omega)*K871*(wx*(H871-Q871)-wy*(G871-P871))</f>
        <v>6.32166676574987</v>
      </c>
      <c r="Y871" s="70" t="n">
        <f aca="false">R871+V871</f>
        <v>-0.473489143086944</v>
      </c>
      <c r="Z871" s="70" t="n">
        <f aca="false">S871+W871</f>
        <v>-0.557982051314813</v>
      </c>
      <c r="AA871" s="70" t="n">
        <f aca="false">T871+X871-32.174</f>
        <v>-3.96419593890868</v>
      </c>
      <c r="AB871" s="0" t="n">
        <f aca="false">IF(($D871-height)*($D872-height)&lt;0,1,0)</f>
        <v>0</v>
      </c>
    </row>
    <row r="872" customFormat="false" ht="12.75" hidden="false" customHeight="false" outlineLevel="0" collapsed="false">
      <c r="A872" s="0" t="n">
        <f aca="false">A871+dt</f>
        <v>8.39999999999987</v>
      </c>
      <c r="B872" s="70" t="n">
        <f aca="false">B871+G871*dt+0.5*Y871*dt*dt</f>
        <v>48.4938950079501</v>
      </c>
      <c r="C872" s="70" t="n">
        <f aca="false">C871+H871*dt+0.5*Z871*dt*dt</f>
        <v>564.670622252571</v>
      </c>
      <c r="D872" s="70" t="n">
        <f aca="false">D871+I871*dt+0.5*AA871*dt*dt</f>
        <v>-454.480499225852</v>
      </c>
      <c r="E872" s="1" t="n">
        <f aca="false">SQRT(B872^2+C872^2)</f>
        <v>566.749123941227</v>
      </c>
      <c r="F872" s="1" t="n">
        <f aca="false">ATAN2(C872,B872)*180/PI()</f>
        <v>4.90851598536949</v>
      </c>
      <c r="G872" s="69" t="n">
        <f aca="false">G871+Y871*dt</f>
        <v>6.99934954640675</v>
      </c>
      <c r="H872" s="69" t="n">
        <f aca="false">H871+Z871*dt</f>
        <v>54.8599106468331</v>
      </c>
      <c r="I872" s="69" t="n">
        <f aca="false">I871+AA871*dt</f>
        <v>-100.31058897375</v>
      </c>
      <c r="J872" s="1" t="n">
        <f aca="false">SQRT(G872^2+H872^2+I872^2)</f>
        <v>114.546125864265</v>
      </c>
      <c r="K872" s="1" t="n">
        <f aca="false">IF(D872&gt;=hwind,SQRT((G872-vxw)^2+(H872-vyw)^2+I872^2),J872)</f>
        <v>114.546125864265</v>
      </c>
      <c r="L872" s="1" t="n">
        <f aca="false">J872/1.467</f>
        <v>78.0818853880468</v>
      </c>
      <c r="M872" s="70" t="n">
        <f aca="false">cd0+cdspin*(spin/1000)*EXP(-A872/(tau*146.7/K872))</f>
        <v>0.354611346894637</v>
      </c>
      <c r="N872" s="71" t="n">
        <f aca="false">(romega/K872)*EXP(-A872/(tau*146.7/K872))</f>
        <v>0.203897068850538</v>
      </c>
      <c r="O872" s="71" t="n">
        <f aca="false">cl2_*N872/(cl0+cl1_*N872)</f>
        <v>0.215704611879579</v>
      </c>
      <c r="P872" s="71" t="n">
        <f aca="false">IF(D872&gt;=hwind,vxw,0)</f>
        <v>0</v>
      </c>
      <c r="Q872" s="71" t="n">
        <f aca="false">IF(D872&gt;=hwind,vyw,0)</f>
        <v>0</v>
      </c>
      <c r="R872" s="70" t="n">
        <f aca="false">-const*$M872*$K872*(G872-P872)</f>
        <v>-1.52831088137652</v>
      </c>
      <c r="S872" s="70" t="n">
        <f aca="false">-const*$M872*$K872*(H872-Q872)</f>
        <v>-11.9786842815903</v>
      </c>
      <c r="T872" s="70" t="n">
        <f aca="false">-const*$M872*$K872*I872</f>
        <v>21.9028587770091</v>
      </c>
      <c r="U872" s="72" t="n">
        <f aca="false">omega*EXP(-A872/tau)*30/PI()</f>
        <v>1842.51508503951</v>
      </c>
      <c r="V872" s="70" t="n">
        <f aca="false">const*($O872/omega)*K872*(wy*I872-wz*(H872-Q872))</f>
        <v>1.05441312507273</v>
      </c>
      <c r="W872" s="70" t="n">
        <f aca="false">const*($O872/omega)*K872*(wz*(G872-P872)-wx*I872)</f>
        <v>11.4249642028578</v>
      </c>
      <c r="X872" s="70" t="n">
        <f aca="false">const*($O872/omega)*K872*(wx*(H872-Q872)-wy*(G872-P872))</f>
        <v>6.32189211357033</v>
      </c>
      <c r="Y872" s="70" t="n">
        <f aca="false">R872+V872</f>
        <v>-0.473897756303791</v>
      </c>
      <c r="Z872" s="70" t="n">
        <f aca="false">S872+W872</f>
        <v>-0.553720078732516</v>
      </c>
      <c r="AA872" s="70" t="n">
        <f aca="false">T872+X872-32.174</f>
        <v>-3.94924910942054</v>
      </c>
      <c r="AB872" s="0" t="n">
        <f aca="false">IF(($D872-height)*($D873-height)&lt;0,1,0)</f>
        <v>0</v>
      </c>
    </row>
    <row r="873" customFormat="false" ht="12.75" hidden="false" customHeight="false" outlineLevel="0" collapsed="false">
      <c r="A873" s="0" t="n">
        <f aca="false">A872+dt</f>
        <v>8.40999999999987</v>
      </c>
      <c r="B873" s="70" t="n">
        <f aca="false">B872+G872*dt+0.5*Y872*dt*dt</f>
        <v>48.5638648085263</v>
      </c>
      <c r="C873" s="70" t="n">
        <f aca="false">C872+H872*dt+0.5*Z872*dt*dt</f>
        <v>565.219193673036</v>
      </c>
      <c r="D873" s="70" t="n">
        <f aca="false">D872+I872*dt+0.5*AA872*dt*dt</f>
        <v>-455.483802578045</v>
      </c>
      <c r="E873" s="1" t="n">
        <f aca="false">SQRT(B873^2+C873^2)</f>
        <v>567.301670949009</v>
      </c>
      <c r="F873" s="1" t="n">
        <f aca="false">ATAN2(C873,B873)*180/PI()</f>
        <v>4.91081615952544</v>
      </c>
      <c r="G873" s="69" t="n">
        <f aca="false">G872+Y872*dt</f>
        <v>6.99461056884371</v>
      </c>
      <c r="H873" s="69" t="n">
        <f aca="false">H872+Z872*dt</f>
        <v>54.8543734460458</v>
      </c>
      <c r="I873" s="69" t="n">
        <f aca="false">I872+AA872*dt</f>
        <v>-100.350081464844</v>
      </c>
      <c r="J873" s="1" t="n">
        <f aca="false">SQRT(G873^2+H873^2+I873^2)</f>
        <v>114.577771461872</v>
      </c>
      <c r="K873" s="1" t="n">
        <f aca="false">IF(D873&gt;=hwind,SQRT((G873-vxw)^2+(H873-vyw)^2+I873^2),J873)</f>
        <v>114.577771461872</v>
      </c>
      <c r="L873" s="1" t="n">
        <f aca="false">J873/1.467</f>
        <v>78.1034570292242</v>
      </c>
      <c r="M873" s="70" t="n">
        <f aca="false">cd0+cdspin*(spin/1000)*EXP(-A873/(tau*146.7/K873))</f>
        <v>0.354611295115427</v>
      </c>
      <c r="N873" s="71" t="n">
        <f aca="false">(romega/K873)*EXP(-A873/(tau*146.7/K873))</f>
        <v>0.20384055773039</v>
      </c>
      <c r="O873" s="71" t="n">
        <f aca="false">cl2_*N873/(cl0+cl1_*N873)</f>
        <v>0.215671686148194</v>
      </c>
      <c r="P873" s="71" t="n">
        <f aca="false">IF(D873&gt;=hwind,vxw,0)</f>
        <v>0</v>
      </c>
      <c r="Q873" s="71" t="n">
        <f aca="false">IF(D873&gt;=hwind,vyw,0)</f>
        <v>0</v>
      </c>
      <c r="R873" s="70" t="n">
        <f aca="false">-const*$M873*$K873*(G873-P873)</f>
        <v>-1.52769784035411</v>
      </c>
      <c r="S873" s="70" t="n">
        <f aca="false">-const*$M873*$K873*(H873-Q873)</f>
        <v>-11.9807824928494</v>
      </c>
      <c r="T873" s="70" t="n">
        <f aca="false">-const*$M873*$K873*I873</f>
        <v>21.9175322520558</v>
      </c>
      <c r="U873" s="72" t="n">
        <f aca="false">omega*EXP(-A873/tau)*30/PI()</f>
        <v>1842.51324252534</v>
      </c>
      <c r="V873" s="70" t="n">
        <f aca="false">const*($O873/omega)*K873*(wy*I873-wz*(H873-Q873))</f>
        <v>1.05339915622077</v>
      </c>
      <c r="W873" s="70" t="n">
        <f aca="false">const*($O873/omega)*K873*(wz*(G873-P873)-wx*I873)</f>
        <v>11.4313054488836</v>
      </c>
      <c r="X873" s="70" t="n">
        <f aca="false">const*($O873/omega)*K873*(wx*(H873-Q873)-wy*(G873-P873))</f>
        <v>6.32211958056508</v>
      </c>
      <c r="Y873" s="70" t="n">
        <f aca="false">R873+V873</f>
        <v>-0.47429868413334</v>
      </c>
      <c r="Z873" s="70" t="n">
        <f aca="false">S873+W873</f>
        <v>-0.549477043965773</v>
      </c>
      <c r="AA873" s="70" t="n">
        <f aca="false">T873+X873-32.174</f>
        <v>-3.93434816737913</v>
      </c>
      <c r="AB873" s="0" t="n">
        <f aca="false">IF(($D873-height)*($D874-height)&lt;0,1,0)</f>
        <v>0</v>
      </c>
    </row>
    <row r="874" customFormat="false" ht="12.75" hidden="false" customHeight="false" outlineLevel="0" collapsed="false">
      <c r="A874" s="0" t="n">
        <f aca="false">A873+dt</f>
        <v>8.41999999999987</v>
      </c>
      <c r="B874" s="70" t="n">
        <f aca="false">B873+G873*dt+0.5*Y873*dt*dt</f>
        <v>48.6337871992806</v>
      </c>
      <c r="C874" s="70" t="n">
        <f aca="false">C873+H873*dt+0.5*Z873*dt*dt</f>
        <v>565.767709933644</v>
      </c>
      <c r="D874" s="70" t="n">
        <f aca="false">D873+I873*dt+0.5*AA873*dt*dt</f>
        <v>-456.487500110102</v>
      </c>
      <c r="E874" s="1" t="n">
        <f aca="false">SQRT(B874^2+C874^2)</f>
        <v>567.854159851722</v>
      </c>
      <c r="F874" s="1" t="n">
        <f aca="false">ATAN2(C874,B874)*180/PI()</f>
        <v>4.9131075679836</v>
      </c>
      <c r="G874" s="69" t="n">
        <f aca="false">G873+Y873*dt</f>
        <v>6.98986758200238</v>
      </c>
      <c r="H874" s="69" t="n">
        <f aca="false">H873+Z873*dt</f>
        <v>54.8488786756061</v>
      </c>
      <c r="I874" s="69" t="n">
        <f aca="false">I873+AA873*dt</f>
        <v>-100.389424946518</v>
      </c>
      <c r="J874" s="1" t="n">
        <f aca="false">SQRT(G874^2+H874^2+I874^2)</f>
        <v>114.609311933533</v>
      </c>
      <c r="K874" s="1" t="n">
        <f aca="false">IF(D874&gt;=hwind,SQRT((G874-vxw)^2+(H874-vyw)^2+I874^2),J874)</f>
        <v>114.609311933533</v>
      </c>
      <c r="L874" s="1" t="n">
        <f aca="false">J874/1.467</f>
        <v>78.1249570099067</v>
      </c>
      <c r="M874" s="70" t="n">
        <f aca="false">cd0+cdspin*(spin/1000)*EXP(-A874/(tau*146.7/K874))</f>
        <v>0.354611243345521</v>
      </c>
      <c r="N874" s="71" t="n">
        <f aca="false">(romega/K874)*EXP(-A874/(tau*146.7/K874))</f>
        <v>0.203784264774754</v>
      </c>
      <c r="O874" s="71" t="n">
        <f aca="false">cl2_*N874/(cl0+cl1_*N874)</f>
        <v>0.215638879373358</v>
      </c>
      <c r="P874" s="71" t="n">
        <f aca="false">IF(D874&gt;=hwind,vxw,0)</f>
        <v>0</v>
      </c>
      <c r="Q874" s="71" t="n">
        <f aca="false">IF(D874&gt;=hwind,vyw,0)</f>
        <v>0</v>
      </c>
      <c r="R874" s="70" t="n">
        <f aca="false">-const*$M874*$K874*(G874-P874)</f>
        <v>-1.52708195117262</v>
      </c>
      <c r="S874" s="70" t="n">
        <f aca="false">-const*$M874*$K874*(H874-Q874)</f>
        <v>-11.9828783142099</v>
      </c>
      <c r="T874" s="70" t="n">
        <f aca="false">-const*$M874*$K874*I874</f>
        <v>21.9321578164303</v>
      </c>
      <c r="U874" s="72" t="n">
        <f aca="false">omega*EXP(-A874/tau)*30/PI()</f>
        <v>1842.51140001302</v>
      </c>
      <c r="V874" s="70" t="n">
        <f aca="false">const*($O874/omega)*K874*(wy*I874-wz*(H874-Q874))</f>
        <v>1.052389987002</v>
      </c>
      <c r="W874" s="70" t="n">
        <f aca="false">const*($O874/omega)*K874*(wz*(G874-P874)-wx*I874)</f>
        <v>11.437625424108</v>
      </c>
      <c r="X874" s="70" t="n">
        <f aca="false">const*($O874/omega)*K874*(wx*(H874-Q874)-wy*(G874-P874))</f>
        <v>6.32234915396543</v>
      </c>
      <c r="Y874" s="70" t="n">
        <f aca="false">R874+V874</f>
        <v>-0.474691964170623</v>
      </c>
      <c r="Z874" s="70" t="n">
        <f aca="false">S874+W874</f>
        <v>-0.545252890101915</v>
      </c>
      <c r="AA874" s="70" t="n">
        <f aca="false">T874+X874-32.174</f>
        <v>-3.91949302960423</v>
      </c>
      <c r="AB874" s="0" t="n">
        <f aca="false">IF(($D874-height)*($D875-height)&lt;0,1,0)</f>
        <v>0</v>
      </c>
    </row>
    <row r="875" customFormat="false" ht="12.75" hidden="false" customHeight="false" outlineLevel="0" collapsed="false">
      <c r="A875" s="0" t="n">
        <f aca="false">A874+dt</f>
        <v>8.42999999999987</v>
      </c>
      <c r="B875" s="70" t="n">
        <f aca="false">B874+G874*dt+0.5*Y874*dt*dt</f>
        <v>48.7036621405024</v>
      </c>
      <c r="C875" s="70" t="n">
        <f aca="false">C874+H874*dt+0.5*Z874*dt*dt</f>
        <v>566.316171457755</v>
      </c>
      <c r="D875" s="70" t="n">
        <f aca="false">D874+I874*dt+0.5*AA874*dt*dt</f>
        <v>-457.491590334219</v>
      </c>
      <c r="E875" s="1" t="n">
        <f aca="false">SQRT(B875^2+C875^2)</f>
        <v>568.406591060014</v>
      </c>
      <c r="F875" s="1" t="n">
        <f aca="false">ATAN2(C875,B875)*180/PI()</f>
        <v>4.91539022936637</v>
      </c>
      <c r="G875" s="69" t="n">
        <f aca="false">G874+Y874*dt</f>
        <v>6.98512066236067</v>
      </c>
      <c r="H875" s="69" t="n">
        <f aca="false">H874+Z874*dt</f>
        <v>54.8434261467051</v>
      </c>
      <c r="I875" s="69" t="n">
        <f aca="false">I874+AA874*dt</f>
        <v>-100.428619876814</v>
      </c>
      <c r="J875" s="1" t="n">
        <f aca="false">SQRT(G875^2+H875^2+I875^2)</f>
        <v>114.640747522591</v>
      </c>
      <c r="K875" s="1" t="n">
        <f aca="false">IF(D875&gt;=hwind,SQRT((G875-vxw)^2+(H875-vyw)^2+I875^2),J875)</f>
        <v>114.640747522591</v>
      </c>
      <c r="L875" s="1" t="n">
        <f aca="false">J875/1.467</f>
        <v>78.1463854959722</v>
      </c>
      <c r="M875" s="70" t="n">
        <f aca="false">cd0+cdspin*(spin/1000)*EXP(-A875/(tau*146.7/K875))</f>
        <v>0.354611191584957</v>
      </c>
      <c r="N875" s="71" t="n">
        <f aca="false">(romega/K875)*EXP(-A875/(tau*146.7/K875))</f>
        <v>0.203728189216409</v>
      </c>
      <c r="O875" s="71" t="n">
        <f aca="false">cl2_*N875/(cl0+cl1_*N875)</f>
        <v>0.215606191199399</v>
      </c>
      <c r="P875" s="71" t="n">
        <f aca="false">IF(D875&gt;=hwind,vxw,0)</f>
        <v>0</v>
      </c>
      <c r="Q875" s="71" t="n">
        <f aca="false">IF(D875&gt;=hwind,vyw,0)</f>
        <v>0</v>
      </c>
      <c r="R875" s="70" t="n">
        <f aca="false">-const*$M875*$K875*(G875-P875)</f>
        <v>-1.52646323591458</v>
      </c>
      <c r="S875" s="70" t="n">
        <f aca="false">-const*$M875*$K875*(H875-Q875)</f>
        <v>-11.9849717408102</v>
      </c>
      <c r="T875" s="70" t="n">
        <f aca="false">-const*$M875*$K875*I875</f>
        <v>21.9467355663099</v>
      </c>
      <c r="U875" s="72" t="n">
        <f aca="false">omega*EXP(-A875/tau)*30/PI()</f>
        <v>1842.50955750254</v>
      </c>
      <c r="V875" s="70" t="n">
        <f aca="false">const*($O875/omega)*K875*(wy*I875-wz*(H875-Q875))</f>
        <v>1.05138560198521</v>
      </c>
      <c r="W875" s="70" t="n">
        <f aca="false">const*($O875/omega)*K875*(wz*(G875-P875)-wx*I875)</f>
        <v>11.4439241805393</v>
      </c>
      <c r="X875" s="70" t="n">
        <f aca="false">const*($O875/omega)*K875*(wx*(H875-Q875)-wy*(G875-P875))</f>
        <v>6.32258082103776</v>
      </c>
      <c r="Y875" s="70" t="n">
        <f aca="false">R875+V875</f>
        <v>-0.475077633929367</v>
      </c>
      <c r="Z875" s="70" t="n">
        <f aca="false">S875+W875</f>
        <v>-0.541047560270814</v>
      </c>
      <c r="AA875" s="70" t="n">
        <f aca="false">T875+X875-32.174</f>
        <v>-3.90468361265233</v>
      </c>
      <c r="AB875" s="0" t="n">
        <f aca="false">IF(($D875-height)*($D876-height)&lt;0,1,0)</f>
        <v>0</v>
      </c>
    </row>
    <row r="876" customFormat="false" ht="12.75" hidden="false" customHeight="false" outlineLevel="0" collapsed="false">
      <c r="A876" s="0" t="n">
        <f aca="false">A875+dt</f>
        <v>8.43999999999986</v>
      </c>
      <c r="B876" s="70" t="n">
        <f aca="false">B875+G875*dt+0.5*Y875*dt*dt</f>
        <v>48.7734895932443</v>
      </c>
      <c r="C876" s="70" t="n">
        <f aca="false">C875+H875*dt+0.5*Z875*dt*dt</f>
        <v>566.864578666845</v>
      </c>
      <c r="D876" s="70" t="n">
        <f aca="false">D875+I875*dt+0.5*AA875*dt*dt</f>
        <v>-458.496071767167</v>
      </c>
      <c r="E876" s="1" t="n">
        <f aca="false">SQRT(B876^2+C876^2)</f>
        <v>568.958964982749</v>
      </c>
      <c r="F876" s="1" t="n">
        <f aca="false">ATAN2(C876,B876)*180/PI()</f>
        <v>4.91766416230462</v>
      </c>
      <c r="G876" s="69" t="n">
        <f aca="false">G875+Y875*dt</f>
        <v>6.98036988602138</v>
      </c>
      <c r="H876" s="69" t="n">
        <f aca="false">H875+Z875*dt</f>
        <v>54.8380156711024</v>
      </c>
      <c r="I876" s="69" t="n">
        <f aca="false">I875+AA875*dt</f>
        <v>-100.467666712941</v>
      </c>
      <c r="J876" s="1" t="n">
        <f aca="false">SQRT(G876^2+H876^2+I876^2)</f>
        <v>114.672078472627</v>
      </c>
      <c r="K876" s="1" t="n">
        <f aca="false">IF(D876&gt;=hwind,SQRT((G876-vxw)^2+(H876-vyw)^2+I876^2),J876)</f>
        <v>114.672078472627</v>
      </c>
      <c r="L876" s="1" t="n">
        <f aca="false">J876/1.467</f>
        <v>78.1677426534607</v>
      </c>
      <c r="M876" s="70" t="n">
        <f aca="false">cd0+cdspin*(spin/1000)*EXP(-A876/(tau*146.7/K876))</f>
        <v>0.354611139833776</v>
      </c>
      <c r="N876" s="71" t="n">
        <f aca="false">(romega/K876)*EXP(-A876/(tau*146.7/K876))</f>
        <v>0.203672330290221</v>
      </c>
      <c r="O876" s="71" t="n">
        <f aca="false">cl2_*N876/(cl0+cl1_*N876)</f>
        <v>0.215573621271124</v>
      </c>
      <c r="P876" s="71" t="n">
        <f aca="false">IF(D876&gt;=hwind,vxw,0)</f>
        <v>0</v>
      </c>
      <c r="Q876" s="71" t="n">
        <f aca="false">IF(D876&gt;=hwind,vyw,0)</f>
        <v>0</v>
      </c>
      <c r="R876" s="70" t="n">
        <f aca="false">-const*$M876*$K876*(G876-P876)</f>
        <v>-1.52584171659796</v>
      </c>
      <c r="S876" s="70" t="n">
        <f aca="false">-const*$M876*$K876*(H876-Q876)</f>
        <v>-11.9870627678317</v>
      </c>
      <c r="T876" s="70" t="n">
        <f aca="false">-const*$M876*$K876*I876</f>
        <v>21.9612655980958</v>
      </c>
      <c r="U876" s="72" t="n">
        <f aca="false">omega*EXP(-A876/tau)*30/PI()</f>
        <v>1842.50771499391</v>
      </c>
      <c r="V876" s="70" t="n">
        <f aca="false">const*($O876/omega)*K876*(wy*I876-wz*(H876-Q876))</f>
        <v>1.0503859857564</v>
      </c>
      <c r="W876" s="70" t="n">
        <f aca="false">const*($O876/omega)*K876*(wz*(G876-P876)-wx*I876)</f>
        <v>11.4502017701859</v>
      </c>
      <c r="X876" s="70" t="n">
        <f aca="false">const*($O876/omega)*K876*(wx*(H876-Q876)-wy*(G876-P876))</f>
        <v>6.32281456908356</v>
      </c>
      <c r="Y876" s="70" t="n">
        <f aca="false">R876+V876</f>
        <v>-0.475455730841559</v>
      </c>
      <c r="Z876" s="70" t="n">
        <f aca="false">S876+W876</f>
        <v>-0.536860997645764</v>
      </c>
      <c r="AA876" s="70" t="n">
        <f aca="false">T876+X876-32.174</f>
        <v>-3.88991983282068</v>
      </c>
      <c r="AB876" s="0" t="n">
        <f aca="false">IF(($D876-height)*($D877-height)&lt;0,1,0)</f>
        <v>0</v>
      </c>
    </row>
    <row r="877" customFormat="false" ht="12.75" hidden="false" customHeight="false" outlineLevel="0" collapsed="false">
      <c r="A877" s="0" t="n">
        <f aca="false">A876+dt</f>
        <v>8.44999999999986</v>
      </c>
      <c r="B877" s="70" t="n">
        <f aca="false">B876+G876*dt+0.5*Y876*dt*dt</f>
        <v>48.843269519318</v>
      </c>
      <c r="C877" s="70" t="n">
        <f aca="false">C876+H876*dt+0.5*Z876*dt*dt</f>
        <v>567.412931980506</v>
      </c>
      <c r="D877" s="70" t="n">
        <f aca="false">D876+I876*dt+0.5*AA876*dt*dt</f>
        <v>-459.500942930288</v>
      </c>
      <c r="E877" s="1" t="n">
        <f aca="false">SQRT(B877^2+C877^2)</f>
        <v>569.511282027012</v>
      </c>
      <c r="F877" s="1" t="n">
        <f aca="false">ATAN2(C877,B877)*180/PI()</f>
        <v>4.91992938543741</v>
      </c>
      <c r="G877" s="69" t="n">
        <f aca="false">G876+Y876*dt</f>
        <v>6.97561532871296</v>
      </c>
      <c r="H877" s="69" t="n">
        <f aca="false">H876+Z876*dt</f>
        <v>54.8326470611259</v>
      </c>
      <c r="I877" s="69" t="n">
        <f aca="false">I876+AA876*dt</f>
        <v>-100.506565911269</v>
      </c>
      <c r="J877" s="1" t="n">
        <f aca="false">SQRT(G877^2+H877^2+I877^2)</f>
        <v>114.703305027451</v>
      </c>
      <c r="K877" s="1" t="n">
        <f aca="false">IF(D877&gt;=hwind,SQRT((G877-vxw)^2+(H877-vyw)^2+I877^2),J877)</f>
        <v>114.703305027451</v>
      </c>
      <c r="L877" s="1" t="n">
        <f aca="false">J877/1.467</f>
        <v>78.1890286485691</v>
      </c>
      <c r="M877" s="70" t="n">
        <f aca="false">cd0+cdspin*(spin/1000)*EXP(-A877/(tau*146.7/K877))</f>
        <v>0.354611088092018</v>
      </c>
      <c r="N877" s="71" t="n">
        <f aca="false">(romega/K877)*EXP(-A877/(tau*146.7/K877))</f>
        <v>0.203616687233146</v>
      </c>
      <c r="O877" s="71" t="n">
        <f aca="false">cl2_*N877/(cl0+cl1_*N877)</f>
        <v>0.215541169233825</v>
      </c>
      <c r="P877" s="71" t="n">
        <f aca="false">IF(D877&gt;=hwind,vxw,0)</f>
        <v>0</v>
      </c>
      <c r="Q877" s="71" t="n">
        <f aca="false">IF(D877&gt;=hwind,vyw,0)</f>
        <v>0</v>
      </c>
      <c r="R877" s="70" t="n">
        <f aca="false">-const*$M877*$K877*(G877-P877)</f>
        <v>-1.52521741517592</v>
      </c>
      <c r="S877" s="70" t="n">
        <f aca="false">-const*$M877*$K877*(H877-Q877)</f>
        <v>-11.9891513904988</v>
      </c>
      <c r="T877" s="70" t="n">
        <f aca="false">-const*$M877*$K877*I877</f>
        <v>21.9757480084094</v>
      </c>
      <c r="U877" s="72" t="n">
        <f aca="false">omega*EXP(-A877/tau)*30/PI()</f>
        <v>1842.50587248711</v>
      </c>
      <c r="V877" s="70" t="n">
        <f aca="false">const*($O877/omega)*K877*(wy*I877-wz*(H877-Q877))</f>
        <v>1.04939112291892</v>
      </c>
      <c r="W877" s="70" t="n">
        <f aca="false">const*($O877/omega)*K877*(wz*(G877-P877)-wx*I877)</f>
        <v>11.4564582450544</v>
      </c>
      <c r="X877" s="70" t="n">
        <f aca="false">const*($O877/omega)*K877*(wx*(H877-Q877)-wy*(G877-P877))</f>
        <v>6.32305038543945</v>
      </c>
      <c r="Y877" s="70" t="n">
        <f aca="false">R877+V877</f>
        <v>-0.475826292256995</v>
      </c>
      <c r="Z877" s="70" t="n">
        <f aca="false">S877+W877</f>
        <v>-0.532693145444361</v>
      </c>
      <c r="AA877" s="70" t="n">
        <f aca="false">T877+X877-32.174</f>
        <v>-3.8752016061512</v>
      </c>
      <c r="AB877" s="0" t="n">
        <f aca="false">IF(($D877-height)*($D878-height)&lt;0,1,0)</f>
        <v>0</v>
      </c>
    </row>
    <row r="878" customFormat="false" ht="12.75" hidden="false" customHeight="false" outlineLevel="0" collapsed="false">
      <c r="A878" s="0" t="n">
        <f aca="false">A877+dt</f>
        <v>8.45999999999986</v>
      </c>
      <c r="B878" s="70" t="n">
        <f aca="false">B877+G877*dt+0.5*Y877*dt*dt</f>
        <v>48.9130018812905</v>
      </c>
      <c r="C878" s="70" t="n">
        <f aca="false">C877+H877*dt+0.5*Z877*dt*dt</f>
        <v>567.96123181646</v>
      </c>
      <c r="D878" s="70" t="n">
        <f aca="false">D877+I877*dt+0.5*AA877*dt*dt</f>
        <v>-460.506202349481</v>
      </c>
      <c r="E878" s="1" t="n">
        <f aca="false">SQRT(B878^2+C878^2)</f>
        <v>570.063542598112</v>
      </c>
      <c r="F878" s="1" t="n">
        <f aca="false">ATAN2(C878,B878)*180/PI()</f>
        <v>4.92218591741156</v>
      </c>
      <c r="G878" s="69" t="n">
        <f aca="false">G877+Y877*dt</f>
        <v>6.97085706579039</v>
      </c>
      <c r="H878" s="69" t="n">
        <f aca="false">H877+Z877*dt</f>
        <v>54.8273201296715</v>
      </c>
      <c r="I878" s="69" t="n">
        <f aca="false">I877+AA877*dt</f>
        <v>-100.545317927331</v>
      </c>
      <c r="J878" s="1" t="n">
        <f aca="false">SQRT(G878^2+H878^2+I878^2)</f>
        <v>114.734427431095</v>
      </c>
      <c r="K878" s="1" t="n">
        <f aca="false">IF(D878&gt;=hwind,SQRT((G878-vxw)^2+(H878-vyw)^2+I878^2),J878)</f>
        <v>114.734427431095</v>
      </c>
      <c r="L878" s="1" t="n">
        <f aca="false">J878/1.467</f>
        <v>78.2102436476446</v>
      </c>
      <c r="M878" s="70" t="n">
        <f aca="false">cd0+cdspin*(spin/1000)*EXP(-A878/(tau*146.7/K878))</f>
        <v>0.354611036359721</v>
      </c>
      <c r="N878" s="71" t="n">
        <f aca="false">(romega/K878)*EXP(-A878/(tau*146.7/K878))</f>
        <v>0.203561259284231</v>
      </c>
      <c r="O878" s="71" t="n">
        <f aca="false">cl2_*N878/(cl0+cl1_*N878)</f>
        <v>0.215508834733283</v>
      </c>
      <c r="P878" s="71" t="n">
        <f aca="false">IF(D878&gt;=hwind,vxw,0)</f>
        <v>0</v>
      </c>
      <c r="Q878" s="71" t="n">
        <f aca="false">IF(D878&gt;=hwind,vyw,0)</f>
        <v>0</v>
      </c>
      <c r="R878" s="70" t="n">
        <f aca="false">-const*$M878*$K878*(G878-P878)</f>
        <v>-1.5245903535366</v>
      </c>
      <c r="S878" s="70" t="n">
        <f aca="false">-const*$M878*$K878*(H878-Q878)</f>
        <v>-11.9912376040783</v>
      </c>
      <c r="T878" s="70" t="n">
        <f aca="false">-const*$M878*$K878*I878</f>
        <v>21.9901828940884</v>
      </c>
      <c r="U878" s="72" t="n">
        <f aca="false">omega*EXP(-A878/tau)*30/PI()</f>
        <v>1842.50402998216</v>
      </c>
      <c r="V878" s="70" t="n">
        <f aca="false">const*($O878/omega)*K878*(wy*I878-wz*(H878-Q878))</f>
        <v>1.04840099809377</v>
      </c>
      <c r="W878" s="70" t="n">
        <f aca="false">const*($O878/omega)*K878*(wz*(G878-P878)-wx*I878)</f>
        <v>11.4626936571489</v>
      </c>
      <c r="X878" s="70" t="n">
        <f aca="false">const*($O878/omega)*K878*(wx*(H878-Q878)-wy*(G878-P878))</f>
        <v>6.32328825747721</v>
      </c>
      <c r="Y878" s="70" t="n">
        <f aca="false">R878+V878</f>
        <v>-0.476189355442838</v>
      </c>
      <c r="Z878" s="70" t="n">
        <f aca="false">S878+W878</f>
        <v>-0.528543946929347</v>
      </c>
      <c r="AA878" s="70" t="n">
        <f aca="false">T878+X878-32.174</f>
        <v>-3.86052884843442</v>
      </c>
      <c r="AB878" s="0" t="n">
        <f aca="false">IF(($D878-height)*($D879-height)&lt;0,1,0)</f>
        <v>0</v>
      </c>
    </row>
    <row r="879" customFormat="false" ht="12.75" hidden="false" customHeight="false" outlineLevel="0" collapsed="false">
      <c r="A879" s="0" t="n">
        <f aca="false">A878+dt</f>
        <v>8.46999999999986</v>
      </c>
      <c r="B879" s="70" t="n">
        <f aca="false">B878+G878*dt+0.5*Y878*dt*dt</f>
        <v>48.9826866424806</v>
      </c>
      <c r="C879" s="70" t="n">
        <f aca="false">C878+H878*dt+0.5*Z878*dt*dt</f>
        <v>568.509478590559</v>
      </c>
      <c r="D879" s="70" t="n">
        <f aca="false">D878+I878*dt+0.5*AA878*dt*dt</f>
        <v>-461.511848555197</v>
      </c>
      <c r="E879" s="1" t="n">
        <f aca="false">SQRT(B879^2+C879^2)</f>
        <v>570.615747099591</v>
      </c>
      <c r="F879" s="1" t="n">
        <f aca="false">ATAN2(C879,B879)*180/PI()</f>
        <v>4.92443377688136</v>
      </c>
      <c r="G879" s="69" t="n">
        <f aca="false">G878+Y878*dt</f>
        <v>6.96609517223596</v>
      </c>
      <c r="H879" s="69" t="n">
        <f aca="false">H878+Z878*dt</f>
        <v>54.8220346902022</v>
      </c>
      <c r="I879" s="69" t="n">
        <f aca="false">I878+AA878*dt</f>
        <v>-100.583923215815</v>
      </c>
      <c r="J879" s="1" t="n">
        <f aca="false">SQRT(G879^2+H879^2+I879^2)</f>
        <v>114.765445927802</v>
      </c>
      <c r="K879" s="1" t="n">
        <f aca="false">IF(D879&gt;=hwind,SQRT((G879-vxw)^2+(H879-vyw)^2+I879^2),J879)</f>
        <v>114.765445927802</v>
      </c>
      <c r="L879" s="1" t="n">
        <f aca="false">J879/1.467</f>
        <v>78.2313878171795</v>
      </c>
      <c r="M879" s="70" t="n">
        <f aca="false">cd0+cdspin*(spin/1000)*EXP(-A879/(tau*146.7/K879))</f>
        <v>0.354610984636924</v>
      </c>
      <c r="N879" s="71" t="n">
        <f aca="false">(romega/K879)*EXP(-A879/(tau*146.7/K879))</f>
        <v>0.203506045684614</v>
      </c>
      <c r="O879" s="71" t="n">
        <f aca="false">cl2_*N879/(cl0+cl1_*N879)</f>
        <v>0.215476617415774</v>
      </c>
      <c r="P879" s="71" t="n">
        <f aca="false">IF(D879&gt;=hwind,vxw,0)</f>
        <v>0</v>
      </c>
      <c r="Q879" s="71" t="n">
        <f aca="false">IF(D879&gt;=hwind,vyw,0)</f>
        <v>0</v>
      </c>
      <c r="R879" s="70" t="n">
        <f aca="false">-const*$M879*$K879*(G879-P879)</f>
        <v>-1.52396055350291</v>
      </c>
      <c r="S879" s="70" t="n">
        <f aca="false">-const*$M879*$K879*(H879-Q879)</f>
        <v>-11.9933214038791</v>
      </c>
      <c r="T879" s="70" t="n">
        <f aca="false">-const*$M879*$K879*I879</f>
        <v>22.0045703521828</v>
      </c>
      <c r="U879" s="72" t="n">
        <f aca="false">omega*EXP(-A879/tau)*30/PI()</f>
        <v>1842.50218747905</v>
      </c>
      <c r="V879" s="70" t="n">
        <f aca="false">const*($O879/omega)*K879*(wy*I879-wz*(H879-Q879))</f>
        <v>1.04741559591971</v>
      </c>
      <c r="W879" s="70" t="n">
        <f aca="false">const*($O879/omega)*K879*(wz*(G879-P879)-wx*I879)</f>
        <v>11.4689080584696</v>
      </c>
      <c r="X879" s="70" t="n">
        <f aca="false">const*($O879/omega)*K879*(wx*(H879-Q879)-wy*(G879-P879))</f>
        <v>6.32352817260377</v>
      </c>
      <c r="Y879" s="70" t="n">
        <f aca="false">R879+V879</f>
        <v>-0.476544957583197</v>
      </c>
      <c r="Z879" s="70" t="n">
        <f aca="false">S879+W879</f>
        <v>-0.524413345409487</v>
      </c>
      <c r="AA879" s="70" t="n">
        <f aca="false">T879+X879-32.174</f>
        <v>-3.84590147521344</v>
      </c>
      <c r="AB879" s="0" t="n">
        <f aca="false">IF(($D879-height)*($D880-height)&lt;0,1,0)</f>
        <v>0</v>
      </c>
    </row>
    <row r="880" customFormat="false" ht="12.75" hidden="false" customHeight="false" outlineLevel="0" collapsed="false">
      <c r="A880" s="0" t="n">
        <f aca="false">A879+dt</f>
        <v>8.47999999999986</v>
      </c>
      <c r="B880" s="70" t="n">
        <f aca="false">B879+G879*dt+0.5*Y879*dt*dt</f>
        <v>49.0523237669551</v>
      </c>
      <c r="C880" s="70" t="n">
        <f aca="false">C879+H879*dt+0.5*Z879*dt*dt</f>
        <v>569.057672716794</v>
      </c>
      <c r="D880" s="70" t="n">
        <f aca="false">D879+I879*dt+0.5*AA879*dt*dt</f>
        <v>-462.517880082429</v>
      </c>
      <c r="E880" s="1" t="n">
        <f aca="false">SQRT(B880^2+C880^2)</f>
        <v>571.167895933229</v>
      </c>
      <c r="F880" s="1" t="n">
        <f aca="false">ATAN2(C880,B880)*180/PI()</f>
        <v>4.92667298250823</v>
      </c>
      <c r="G880" s="69" t="n">
        <f aca="false">G879+Y879*dt</f>
        <v>6.96132972266013</v>
      </c>
      <c r="H880" s="69" t="n">
        <f aca="false">H879+Z879*dt</f>
        <v>54.8167905567481</v>
      </c>
      <c r="I880" s="69" t="n">
        <f aca="false">I879+AA879*dt</f>
        <v>-100.622382230567</v>
      </c>
      <c r="J880" s="1" t="n">
        <f aca="false">SQRT(G880^2+H880^2+I880^2)</f>
        <v>114.796360762022</v>
      </c>
      <c r="K880" s="1" t="n">
        <f aca="false">IF(D880&gt;=hwind,SQRT((G880-vxw)^2+(H880-vyw)^2+I880^2),J880)</f>
        <v>114.796360762022</v>
      </c>
      <c r="L880" s="1" t="n">
        <f aca="false">J880/1.467</f>
        <v>78.2524613238051</v>
      </c>
      <c r="M880" s="70" t="n">
        <f aca="false">cd0+cdspin*(spin/1000)*EXP(-A880/(tau*146.7/K880))</f>
        <v>0.354610932923667</v>
      </c>
      <c r="N880" s="71" t="n">
        <f aca="false">(romega/K880)*EXP(-A880/(tau*146.7/K880))</f>
        <v>0.203451045677528</v>
      </c>
      <c r="O880" s="71" t="n">
        <f aca="false">cl2_*N880/(cl0+cl1_*N880)</f>
        <v>0.215444516928075</v>
      </c>
      <c r="P880" s="71" t="n">
        <f aca="false">IF(D880&gt;=hwind,vxw,0)</f>
        <v>0</v>
      </c>
      <c r="Q880" s="71" t="n">
        <f aca="false">IF(D880&gt;=hwind,vyw,0)</f>
        <v>0</v>
      </c>
      <c r="R880" s="70" t="n">
        <f aca="false">-const*$M880*$K880*(G880-P880)</f>
        <v>-1.52332803683226</v>
      </c>
      <c r="S880" s="70" t="n">
        <f aca="false">-const*$M880*$K880*(H880-Q880)</f>
        <v>-11.9954027852522</v>
      </c>
      <c r="T880" s="70" t="n">
        <f aca="false">-const*$M880*$K880*I880</f>
        <v>22.018910479951</v>
      </c>
      <c r="U880" s="72" t="n">
        <f aca="false">omega*EXP(-A880/tau)*30/PI()</f>
        <v>1842.50034497779</v>
      </c>
      <c r="V880" s="70" t="n">
        <f aca="false">const*($O880/omega)*K880*(wy*I880-wz*(H880-Q880))</f>
        <v>1.04643490105356</v>
      </c>
      <c r="W880" s="70" t="n">
        <f aca="false">const*($O880/omega)*K880*(wz*(G880-P880)-wx*I880)</f>
        <v>11.4751015010118</v>
      </c>
      <c r="X880" s="70" t="n">
        <f aca="false">const*($O880/omega)*K880*(wx*(H880-Q880)-wy*(G880-P880))</f>
        <v>6.32377011826126</v>
      </c>
      <c r="Y880" s="70" t="n">
        <f aca="false">R880+V880</f>
        <v>-0.476893135778703</v>
      </c>
      <c r="Z880" s="70" t="n">
        <f aca="false">S880+W880</f>
        <v>-0.520301284240436</v>
      </c>
      <c r="AA880" s="70" t="n">
        <f aca="false">T880+X880-32.174</f>
        <v>-3.83131940178776</v>
      </c>
      <c r="AB880" s="0" t="n">
        <f aca="false">IF(($D880-height)*($D881-height)&lt;0,1,0)</f>
        <v>0</v>
      </c>
    </row>
    <row r="881" customFormat="false" ht="12.75" hidden="false" customHeight="false" outlineLevel="0" collapsed="false">
      <c r="A881" s="0" t="n">
        <f aca="false">A880+dt</f>
        <v>8.48999999999986</v>
      </c>
      <c r="B881" s="70" t="n">
        <f aca="false">B880+G880*dt+0.5*Y880*dt*dt</f>
        <v>49.1219132195249</v>
      </c>
      <c r="C881" s="70" t="n">
        <f aca="false">C880+H880*dt+0.5*Z880*dt*dt</f>
        <v>569.605814607297</v>
      </c>
      <c r="D881" s="70" t="n">
        <f aca="false">D880+I880*dt+0.5*AA880*dt*dt</f>
        <v>-463.524295470705</v>
      </c>
      <c r="E881" s="1" t="n">
        <f aca="false">SQRT(B881^2+C881^2)</f>
        <v>571.719989499046</v>
      </c>
      <c r="F881" s="1" t="n">
        <f aca="false">ATAN2(C881,B881)*180/PI()</f>
        <v>4.92890355296035</v>
      </c>
      <c r="G881" s="69" t="n">
        <f aca="false">G880+Y880*dt</f>
        <v>6.95656079130235</v>
      </c>
      <c r="H881" s="69" t="n">
        <f aca="false">H880+Z880*dt</f>
        <v>54.8115875439057</v>
      </c>
      <c r="I881" s="69" t="n">
        <f aca="false">I880+AA880*dt</f>
        <v>-100.660695424585</v>
      </c>
      <c r="J881" s="1" t="n">
        <f aca="false">SQRT(G881^2+H881^2+I881^2)</f>
        <v>114.827172178398</v>
      </c>
      <c r="K881" s="1" t="n">
        <f aca="false">IF(D881&gt;=hwind,SQRT((G881-vxw)^2+(H881-vyw)^2+I881^2),J881)</f>
        <v>114.827172178398</v>
      </c>
      <c r="L881" s="1" t="n">
        <f aca="false">J881/1.467</f>
        <v>78.273464334286</v>
      </c>
      <c r="M881" s="70" t="n">
        <f aca="false">cd0+cdspin*(spin/1000)*EXP(-A881/(tau*146.7/K881))</f>
        <v>0.354610881219986</v>
      </c>
      <c r="N881" s="71" t="n">
        <f aca="false">(romega/K881)*EXP(-A881/(tau*146.7/K881))</f>
        <v>0.203396258508299</v>
      </c>
      <c r="O881" s="71" t="n">
        <f aca="false">cl2_*N881/(cl0+cl1_*N881)</f>
        <v>0.215412532917469</v>
      </c>
      <c r="P881" s="71" t="n">
        <f aca="false">IF(D881&gt;=hwind,vxw,0)</f>
        <v>0</v>
      </c>
      <c r="Q881" s="71" t="n">
        <f aca="false">IF(D881&gt;=hwind,vyw,0)</f>
        <v>0</v>
      </c>
      <c r="R881" s="70" t="n">
        <f aca="false">-const*$M881*$K881*(G881-P881)</f>
        <v>-1.52269282521643</v>
      </c>
      <c r="S881" s="70" t="n">
        <f aca="false">-const*$M881*$K881*(H881-Q881)</f>
        <v>-11.9974817435905</v>
      </c>
      <c r="T881" s="70" t="n">
        <f aca="false">-const*$M881*$K881*I881</f>
        <v>22.0332033748557</v>
      </c>
      <c r="U881" s="72" t="n">
        <f aca="false">omega*EXP(-A881/tau)*30/PI()</f>
        <v>1842.49850247836</v>
      </c>
      <c r="V881" s="70" t="n">
        <f aca="false">const*($O881/omega)*K881*(wy*I881-wz*(H881-Q881))</f>
        <v>1.04545889817035</v>
      </c>
      <c r="W881" s="70" t="n">
        <f aca="false">const*($O881/omega)*K881*(wz*(G881-P881)-wx*I881)</f>
        <v>11.481274036765</v>
      </c>
      <c r="X881" s="70" t="n">
        <f aca="false">const*($O881/omega)*K881*(wx*(H881-Q881)-wy*(G881-P881))</f>
        <v>6.32401408192706</v>
      </c>
      <c r="Y881" s="70" t="n">
        <f aca="false">R881+V881</f>
        <v>-0.477233927046083</v>
      </c>
      <c r="Z881" s="70" t="n">
        <f aca="false">S881+W881</f>
        <v>-0.516207706825556</v>
      </c>
      <c r="AA881" s="70" t="n">
        <f aca="false">T881+X881-32.174</f>
        <v>-3.8167825432172</v>
      </c>
      <c r="AB881" s="0" t="n">
        <f aca="false">IF(($D881-height)*($D882-height)&lt;0,1,0)</f>
        <v>0</v>
      </c>
    </row>
    <row r="882" customFormat="false" ht="12.75" hidden="false" customHeight="false" outlineLevel="0" collapsed="false">
      <c r="A882" s="0" t="n">
        <f aca="false">A881+dt</f>
        <v>8.49999999999986</v>
      </c>
      <c r="B882" s="70" t="n">
        <f aca="false">B881+G881*dt+0.5*Y881*dt*dt</f>
        <v>49.1914549657416</v>
      </c>
      <c r="C882" s="70" t="n">
        <f aca="false">C881+H881*dt+0.5*Z881*dt*dt</f>
        <v>570.153904672351</v>
      </c>
      <c r="D882" s="70" t="n">
        <f aca="false">D881+I881*dt+0.5*AA881*dt*dt</f>
        <v>-464.531093264078</v>
      </c>
      <c r="E882" s="1" t="n">
        <f aca="false">SQRT(B882^2+C882^2)</f>
        <v>572.272028195311</v>
      </c>
      <c r="F882" s="1" t="n">
        <f aca="false">ATAN2(C882,B882)*180/PI()</f>
        <v>4.93112550691234</v>
      </c>
      <c r="G882" s="69" t="n">
        <f aca="false">G881+Y881*dt</f>
        <v>6.95178845203189</v>
      </c>
      <c r="H882" s="69" t="n">
        <f aca="false">H881+Z881*dt</f>
        <v>54.8064254668375</v>
      </c>
      <c r="I882" s="69" t="n">
        <f aca="false">I881+AA881*dt</f>
        <v>-100.698863250017</v>
      </c>
      <c r="J882" s="1" t="n">
        <f aca="false">SQRT(G882^2+H882^2+I882^2)</f>
        <v>114.857880421761</v>
      </c>
      <c r="K882" s="1" t="n">
        <f aca="false">IF(D882&gt;=hwind,SQRT((G882-vxw)^2+(H882-vyw)^2+I882^2),J882)</f>
        <v>114.857880421761</v>
      </c>
      <c r="L882" s="1" t="n">
        <f aca="false">J882/1.467</f>
        <v>78.294397015515</v>
      </c>
      <c r="M882" s="70" t="n">
        <f aca="false">cd0+cdspin*(spin/1000)*EXP(-A882/(tau*146.7/K882))</f>
        <v>0.354610829525918</v>
      </c>
      <c r="N882" s="71" t="n">
        <f aca="false">(romega/K882)*EXP(-A882/(tau*146.7/K882))</f>
        <v>0.203341683424347</v>
      </c>
      <c r="O882" s="71" t="n">
        <f aca="false">cl2_*N882/(cl0+cl1_*N882)</f>
        <v>0.21538066503175</v>
      </c>
      <c r="P882" s="71" t="n">
        <f aca="false">IF(D882&gt;=hwind,vxw,0)</f>
        <v>0</v>
      </c>
      <c r="Q882" s="71" t="n">
        <f aca="false">IF(D882&gt;=hwind,vyw,0)</f>
        <v>0</v>
      </c>
      <c r="R882" s="70" t="n">
        <f aca="false">-const*$M882*$K882*(G882-P882)</f>
        <v>-1.52205494028129</v>
      </c>
      <c r="S882" s="70" t="n">
        <f aca="false">-const*$M882*$K882*(H882-Q882)</f>
        <v>-11.9995582743282</v>
      </c>
      <c r="T882" s="70" t="n">
        <f aca="false">-const*$M882*$K882*I882</f>
        <v>22.0474491345606</v>
      </c>
      <c r="U882" s="72" t="n">
        <f aca="false">omega*EXP(-A882/tau)*30/PI()</f>
        <v>1842.49665998078</v>
      </c>
      <c r="V882" s="70" t="n">
        <f aca="false">const*($O882/omega)*K882*(wy*I882-wz*(H882-Q882))</f>
        <v>1.04448757196354</v>
      </c>
      <c r="W882" s="70" t="n">
        <f aca="false">const*($O882/omega)*K882*(wz*(G882-P882)-wx*I882)</f>
        <v>11.4874257177114</v>
      </c>
      <c r="X882" s="70" t="n">
        <f aca="false">const*($O882/omega)*K882*(wx*(H882-Q882)-wy*(G882-P882))</f>
        <v>6.32426005111374</v>
      </c>
      <c r="Y882" s="70" t="n">
        <f aca="false">R882+V882</f>
        <v>-0.477567368317756</v>
      </c>
      <c r="Z882" s="70" t="n">
        <f aca="false">S882+W882</f>
        <v>-0.512132556616786</v>
      </c>
      <c r="AA882" s="70" t="n">
        <f aca="false">T882+X882-32.174</f>
        <v>-3.80229081432569</v>
      </c>
      <c r="AB882" s="0" t="n">
        <f aca="false">IF(($D882-height)*($D883-height)&lt;0,1,0)</f>
        <v>0</v>
      </c>
    </row>
    <row r="883" customFormat="false" ht="12.75" hidden="false" customHeight="false" outlineLevel="0" collapsed="false">
      <c r="A883" s="0" t="n">
        <f aca="false">A882+dt</f>
        <v>8.50999999999986</v>
      </c>
      <c r="B883" s="70" t="n">
        <f aca="false">B882+G882*dt+0.5*Y882*dt*dt</f>
        <v>49.2609489718935</v>
      </c>
      <c r="C883" s="70" t="n">
        <f aca="false">C882+H882*dt+0.5*Z882*dt*dt</f>
        <v>570.701943320391</v>
      </c>
      <c r="D883" s="70" t="n">
        <f aca="false">D882+I882*dt+0.5*AA882*dt*dt</f>
        <v>-465.538272011119</v>
      </c>
      <c r="E883" s="1" t="n">
        <f aca="false">SQRT(B883^2+C883^2)</f>
        <v>572.824012418546</v>
      </c>
      <c r="F883" s="1" t="n">
        <f aca="false">ATAN2(C883,B883)*180/PI()</f>
        <v>4.93333886304494</v>
      </c>
      <c r="G883" s="69" t="n">
        <f aca="false">G882+Y882*dt</f>
        <v>6.94701277834871</v>
      </c>
      <c r="H883" s="69" t="n">
        <f aca="false">H882+Z882*dt</f>
        <v>54.8013041412713</v>
      </c>
      <c r="I883" s="69" t="n">
        <f aca="false">I882+AA882*dt</f>
        <v>-100.73688615816</v>
      </c>
      <c r="J883" s="1" t="n">
        <f aca="false">SQRT(G883^2+H883^2+I883^2)</f>
        <v>114.888485737122</v>
      </c>
      <c r="K883" s="1" t="n">
        <f aca="false">IF(D883&gt;=hwind,SQRT((G883-vxw)^2+(H883-vyw)^2+I883^2),J883)</f>
        <v>114.888485737122</v>
      </c>
      <c r="L883" s="1" t="n">
        <f aca="false">J883/1.467</f>
        <v>78.3152595345069</v>
      </c>
      <c r="M883" s="70" t="n">
        <f aca="false">cd0+cdspin*(spin/1000)*EXP(-A883/(tau*146.7/K883))</f>
        <v>0.354610777841502</v>
      </c>
      <c r="N883" s="71" t="n">
        <f aca="false">(romega/K883)*EXP(-A883/(tau*146.7/K883))</f>
        <v>0.20328731967519</v>
      </c>
      <c r="O883" s="71" t="n">
        <f aca="false">cl2_*N883/(cl0+cl1_*N883)</f>
        <v>0.215348912919228</v>
      </c>
      <c r="P883" s="71" t="n">
        <f aca="false">IF(D883&gt;=hwind,vxw,0)</f>
        <v>0</v>
      </c>
      <c r="Q883" s="71" t="n">
        <f aca="false">IF(D883&gt;=hwind,vyw,0)</f>
        <v>0</v>
      </c>
      <c r="R883" s="70" t="n">
        <f aca="false">-const*$M883*$K883*(G883-P883)</f>
        <v>-1.52141440358664</v>
      </c>
      <c r="S883" s="70" t="n">
        <f aca="false">-const*$M883*$K883*(H883-Q883)</f>
        <v>-12.0016323729406</v>
      </c>
      <c r="T883" s="70" t="n">
        <f aca="false">-const*$M883*$K883*I883</f>
        <v>22.0616478569257</v>
      </c>
      <c r="U883" s="72" t="n">
        <f aca="false">omega*EXP(-A883/tau)*30/PI()</f>
        <v>1842.49481748504</v>
      </c>
      <c r="V883" s="70" t="n">
        <f aca="false">const*($O883/omega)*K883*(wy*I883-wz*(H883-Q883))</f>
        <v>1.04352090714521</v>
      </c>
      <c r="W883" s="70" t="n">
        <f aca="false">const*($O883/omega)*K883*(wz*(G883-P883)-wx*I883)</f>
        <v>11.4935565958252</v>
      </c>
      <c r="X883" s="70" t="n">
        <f aca="false">const*($O883/omega)*K883*(wx*(H883-Q883)-wy*(G883-P883))</f>
        <v>6.32450801336916</v>
      </c>
      <c r="Y883" s="70" t="n">
        <f aca="false">R883+V883</f>
        <v>-0.477893496441422</v>
      </c>
      <c r="Z883" s="70" t="n">
        <f aca="false">S883+W883</f>
        <v>-0.508075777115455</v>
      </c>
      <c r="AA883" s="70" t="n">
        <f aca="false">T883+X883-32.174</f>
        <v>-3.78784412970513</v>
      </c>
      <c r="AB883" s="0" t="n">
        <f aca="false">IF(($D883-height)*($D884-height)&lt;0,1,0)</f>
        <v>0</v>
      </c>
    </row>
    <row r="884" customFormat="false" ht="12.75" hidden="false" customHeight="false" outlineLevel="0" collapsed="false">
      <c r="A884" s="0" t="n">
        <f aca="false">A883+dt</f>
        <v>8.51999999999986</v>
      </c>
      <c r="B884" s="70" t="n">
        <f aca="false">B883+G883*dt+0.5*Y883*dt*dt</f>
        <v>49.3303952050021</v>
      </c>
      <c r="C884" s="70" t="n">
        <f aca="false">C883+H883*dt+0.5*Z883*dt*dt</f>
        <v>571.249930958015</v>
      </c>
      <c r="D884" s="70" t="n">
        <f aca="false">D883+I883*dt+0.5*AA883*dt*dt</f>
        <v>-466.545830264907</v>
      </c>
      <c r="E884" s="1" t="n">
        <f aca="false">SQRT(B884^2+C884^2)</f>
        <v>573.375942563532</v>
      </c>
      <c r="F884" s="1" t="n">
        <f aca="false">ATAN2(C884,B884)*180/PI()</f>
        <v>4.93554364004463</v>
      </c>
      <c r="G884" s="69" t="n">
        <f aca="false">G883+Y883*dt</f>
        <v>6.94223384338429</v>
      </c>
      <c r="H884" s="69" t="n">
        <f aca="false">H883+Z883*dt</f>
        <v>54.7962233835001</v>
      </c>
      <c r="I884" s="69" t="n">
        <f aca="false">I883+AA883*dt</f>
        <v>-100.774764599457</v>
      </c>
      <c r="J884" s="1" t="n">
        <f aca="false">SQRT(G884^2+H884^2+I884^2)</f>
        <v>114.918988369663</v>
      </c>
      <c r="K884" s="1" t="n">
        <f aca="false">IF(D884&gt;=hwind,SQRT((G884-vxw)^2+(H884-vyw)^2+I884^2),J884)</f>
        <v>114.918988369663</v>
      </c>
      <c r="L884" s="1" t="n">
        <f aca="false">J884/1.467</f>
        <v>78.3360520583933</v>
      </c>
      <c r="M884" s="70" t="n">
        <f aca="false">cd0+cdspin*(spin/1000)*EXP(-A884/(tau*146.7/K884))</f>
        <v>0.354610726166773</v>
      </c>
      <c r="N884" s="71" t="n">
        <f aca="false">(romega/K884)*EXP(-A884/(tau*146.7/K884))</f>
        <v>0.203233166512442</v>
      </c>
      <c r="O884" s="71" t="n">
        <f aca="false">cl2_*N884/(cl0+cl1_*N884)</f>
        <v>0.215317276228735</v>
      </c>
      <c r="P884" s="71" t="n">
        <f aca="false">IF(D884&gt;=hwind,vxw,0)</f>
        <v>0</v>
      </c>
      <c r="Q884" s="71" t="n">
        <f aca="false">IF(D884&gt;=hwind,vyw,0)</f>
        <v>0</v>
      </c>
      <c r="R884" s="70" t="n">
        <f aca="false">-const*$M884*$K884*(G884-P884)</f>
        <v>-1.52077123662598</v>
      </c>
      <c r="S884" s="70" t="n">
        <f aca="false">-const*$M884*$K884*(H884-Q884)</f>
        <v>-12.0037040349443</v>
      </c>
      <c r="T884" s="70" t="n">
        <f aca="false">-const*$M884*$K884*I884</f>
        <v>22.0757996400044</v>
      </c>
      <c r="U884" s="72" t="n">
        <f aca="false">omega*EXP(-A884/tau)*30/PI()</f>
        <v>1842.49297499115</v>
      </c>
      <c r="V884" s="70" t="n">
        <f aca="false">const*($O884/omega)*K884*(wy*I884-wz*(H884-Q884))</f>
        <v>1.04255888844631</v>
      </c>
      <c r="W884" s="70" t="n">
        <f aca="false">const*($O884/omega)*K884*(wz*(G884-P884)-wx*I884)</f>
        <v>11.4996667230712</v>
      </c>
      <c r="X884" s="70" t="n">
        <f aca="false">const*($O884/omega)*K884*(wx*(H884-Q884)-wy*(G884-P884))</f>
        <v>6.32475795627646</v>
      </c>
      <c r="Y884" s="70" t="n">
        <f aca="false">R884+V884</f>
        <v>-0.478212348179673</v>
      </c>
      <c r="Z884" s="70" t="n">
        <f aca="false">S884+W884</f>
        <v>-0.504037311873143</v>
      </c>
      <c r="AA884" s="70" t="n">
        <f aca="false">T884+X884-32.174</f>
        <v>-3.77344240371915</v>
      </c>
      <c r="AB884" s="0" t="n">
        <f aca="false">IF(($D884-height)*($D885-height)&lt;0,1,0)</f>
        <v>0</v>
      </c>
    </row>
    <row r="885" customFormat="false" ht="12.75" hidden="false" customHeight="false" outlineLevel="0" collapsed="false">
      <c r="A885" s="0" t="n">
        <f aca="false">A884+dt</f>
        <v>8.52999999999986</v>
      </c>
      <c r="B885" s="70" t="n">
        <f aca="false">B884+G884*dt+0.5*Y884*dt*dt</f>
        <v>49.3997936328186</v>
      </c>
      <c r="C885" s="70" t="n">
        <f aca="false">C884+H884*dt+0.5*Z884*dt*dt</f>
        <v>571.797867989985</v>
      </c>
      <c r="D885" s="70" t="n">
        <f aca="false">D884+I884*dt+0.5*AA884*dt*dt</f>
        <v>-467.553766583022</v>
      </c>
      <c r="E885" s="1" t="n">
        <f aca="false">SQRT(B885^2+C885^2)</f>
        <v>573.927819023313</v>
      </c>
      <c r="F885" s="1" t="n">
        <f aca="false">ATAN2(C885,B885)*180/PI()</f>
        <v>4.93773985660335</v>
      </c>
      <c r="G885" s="69" t="n">
        <f aca="false">G884+Y884*dt</f>
        <v>6.9374517199025</v>
      </c>
      <c r="H885" s="69" t="n">
        <f aca="false">H884+Z884*dt</f>
        <v>54.7911830103814</v>
      </c>
      <c r="I885" s="69" t="n">
        <f aca="false">I884+AA884*dt</f>
        <v>-100.812499023495</v>
      </c>
      <c r="J885" s="1" t="n">
        <f aca="false">SQRT(G885^2+H885^2+I885^2)</f>
        <v>114.94938856473</v>
      </c>
      <c r="K885" s="1" t="n">
        <f aca="false">IF(D885&gt;=hwind,SQRT((G885-vxw)^2+(H885-vyw)^2+I885^2),J885)</f>
        <v>114.94938856473</v>
      </c>
      <c r="L885" s="1" t="n">
        <f aca="false">J885/1.467</f>
        <v>78.3567747544169</v>
      </c>
      <c r="M885" s="70" t="n">
        <f aca="false">cd0+cdspin*(spin/1000)*EXP(-A885/(tau*146.7/K885))</f>
        <v>0.354610674501768</v>
      </c>
      <c r="N885" s="71" t="n">
        <f aca="false">(romega/K885)*EXP(-A885/(tau*146.7/K885))</f>
        <v>0.203179223189813</v>
      </c>
      <c r="O885" s="71" t="n">
        <f aca="false">cl2_*N885/(cl0+cl1_*N885)</f>
        <v>0.215285754609628</v>
      </c>
      <c r="P885" s="71" t="n">
        <f aca="false">IF(D885&gt;=hwind,vxw,0)</f>
        <v>0</v>
      </c>
      <c r="Q885" s="71" t="n">
        <f aca="false">IF(D885&gt;=hwind,vyw,0)</f>
        <v>0</v>
      </c>
      <c r="R885" s="70" t="n">
        <f aca="false">-const*$M885*$K885*(G885-P885)</f>
        <v>-1.52012546082638</v>
      </c>
      <c r="S885" s="70" t="n">
        <f aca="false">-const*$M885*$K885*(H885-Q885)</f>
        <v>-12.0057732558965</v>
      </c>
      <c r="T885" s="70" t="n">
        <f aca="false">-const*$M885*$K885*I885</f>
        <v>22.089904582039</v>
      </c>
      <c r="U885" s="72" t="n">
        <f aca="false">omega*EXP(-A885/tau)*30/PI()</f>
        <v>1842.49113249909</v>
      </c>
      <c r="V885" s="70" t="n">
        <f aca="false">const*($O885/omega)*K885*(wy*I885-wz*(H885-Q885))</f>
        <v>1.04160150061679</v>
      </c>
      <c r="W885" s="70" t="n">
        <f aca="false">const*($O885/omega)*K885*(wz*(G885-P885)-wx*I885)</f>
        <v>11.505756151404</v>
      </c>
      <c r="X885" s="70" t="n">
        <f aca="false">const*($O885/omega)*K885*(wx*(H885-Q885)-wy*(G885-P885))</f>
        <v>6.32500986745407</v>
      </c>
      <c r="Y885" s="70" t="n">
        <f aca="false">R885+V885</f>
        <v>-0.478523960209591</v>
      </c>
      <c r="Z885" s="70" t="n">
        <f aca="false">S885+W885</f>
        <v>-0.500017104492466</v>
      </c>
      <c r="AA885" s="70" t="n">
        <f aca="false">T885+X885-32.174</f>
        <v>-3.7590855505069</v>
      </c>
      <c r="AB885" s="0" t="n">
        <f aca="false">IF(($D885-height)*($D886-height)&lt;0,1,0)</f>
        <v>0</v>
      </c>
    </row>
    <row r="886" customFormat="false" ht="12.75" hidden="false" customHeight="false" outlineLevel="0" collapsed="false">
      <c r="A886" s="0" t="n">
        <f aca="false">A885+dt</f>
        <v>8.53999999999986</v>
      </c>
      <c r="B886" s="70" t="n">
        <f aca="false">B885+G885*dt+0.5*Y885*dt*dt</f>
        <v>49.4691442238196</v>
      </c>
      <c r="C886" s="70" t="n">
        <f aca="false">C885+H885*dt+0.5*Z885*dt*dt</f>
        <v>572.345754819233</v>
      </c>
      <c r="D886" s="70" t="n">
        <f aca="false">D885+I885*dt+0.5*AA885*dt*dt</f>
        <v>-468.562079527534</v>
      </c>
      <c r="E886" s="1" t="n">
        <f aca="false">SQRT(B886^2+C886^2)</f>
        <v>574.479642189203</v>
      </c>
      <c r="F886" s="1" t="n">
        <f aca="false">ATAN2(C886,B886)*180/PI()</f>
        <v>4.93992753141816</v>
      </c>
      <c r="G886" s="69" t="n">
        <f aca="false">G885+Y885*dt</f>
        <v>6.9326664803004</v>
      </c>
      <c r="H886" s="69" t="n">
        <f aca="false">H885+Z885*dt</f>
        <v>54.7861828393365</v>
      </c>
      <c r="I886" s="69" t="n">
        <f aca="false">I885+AA885*dt</f>
        <v>-100.850089879</v>
      </c>
      <c r="J886" s="1" t="n">
        <f aca="false">SQRT(G886^2+H886^2+I886^2)</f>
        <v>114.979686567822</v>
      </c>
      <c r="K886" s="1" t="n">
        <f aca="false">IF(D886&gt;=hwind,SQRT((G886-vxw)^2+(H886-vyw)^2+I886^2),J886)</f>
        <v>114.979686567822</v>
      </c>
      <c r="L886" s="1" t="n">
        <f aca="false">J886/1.467</f>
        <v>78.3774277899264</v>
      </c>
      <c r="M886" s="70" t="n">
        <f aca="false">cd0+cdspin*(spin/1000)*EXP(-A886/(tau*146.7/K886))</f>
        <v>0.354610622846523</v>
      </c>
      <c r="N886" s="71" t="n">
        <f aca="false">(romega/K886)*EXP(-A886/(tau*146.7/K886))</f>
        <v>0.203125488963114</v>
      </c>
      <c r="O886" s="71" t="n">
        <f aca="false">cl2_*N886/(cl0+cl1_*N886)</f>
        <v>0.215254347711795</v>
      </c>
      <c r="P886" s="71" t="n">
        <f aca="false">IF(D886&gt;=hwind,vxw,0)</f>
        <v>0</v>
      </c>
      <c r="Q886" s="71" t="n">
        <f aca="false">IF(D886&gt;=hwind,vyw,0)</f>
        <v>0</v>
      </c>
      <c r="R886" s="70" t="n">
        <f aca="false">-const*$M886*$K886*(G886-P886)</f>
        <v>-1.5194770975482</v>
      </c>
      <c r="S886" s="70" t="n">
        <f aca="false">-const*$M886*$K886*(H886-Q886)</f>
        <v>-12.0078400313948</v>
      </c>
      <c r="T886" s="70" t="n">
        <f aca="false">-const*$M886*$K886*I886</f>
        <v>22.1039627814575</v>
      </c>
      <c r="U886" s="72" t="n">
        <f aca="false">omega*EXP(-A886/tau)*30/PI()</f>
        <v>1842.48929000888</v>
      </c>
      <c r="V886" s="70" t="n">
        <f aca="false">const*($O886/omega)*K886*(wy*I886-wz*(H886-Q886))</f>
        <v>1.04064872842584</v>
      </c>
      <c r="W886" s="70" t="n">
        <f aca="false">const*($O886/omega)*K886*(wz*(G886-P886)-wx*I886)</f>
        <v>11.5118249327669</v>
      </c>
      <c r="X886" s="70" t="n">
        <f aca="false">const*($O886/omega)*K886*(wx*(H886-Q886)-wy*(G886-P886))</f>
        <v>6.32526373455574</v>
      </c>
      <c r="Y886" s="70" t="n">
        <f aca="false">R886+V886</f>
        <v>-0.478828369122364</v>
      </c>
      <c r="Z886" s="70" t="n">
        <f aca="false">S886+W886</f>
        <v>-0.496015098627938</v>
      </c>
      <c r="AA886" s="70" t="n">
        <f aca="false">T886+X886-32.174</f>
        <v>-3.7447734839868</v>
      </c>
      <c r="AB886" s="0" t="n">
        <f aca="false">IF(($D886-height)*($D887-height)&lt;0,1,0)</f>
        <v>0</v>
      </c>
    </row>
    <row r="887" customFormat="false" ht="12.75" hidden="false" customHeight="false" outlineLevel="0" collapsed="false">
      <c r="A887" s="0" t="n">
        <f aca="false">A886+dt</f>
        <v>8.54999999999986</v>
      </c>
      <c r="B887" s="70" t="n">
        <f aca="false">B886+G886*dt+0.5*Y886*dt*dt</f>
        <v>49.5384469472041</v>
      </c>
      <c r="C887" s="70" t="n">
        <f aca="false">C886+H886*dt+0.5*Z886*dt*dt</f>
        <v>572.893591846872</v>
      </c>
      <c r="D887" s="70" t="n">
        <f aca="false">D886+I886*dt+0.5*AA886*dt*dt</f>
        <v>-469.570767664998</v>
      </c>
      <c r="E887" s="1" t="n">
        <f aca="false">SQRT(B887^2+C887^2)</f>
        <v>575.03141245079</v>
      </c>
      <c r="F887" s="1" t="n">
        <f aca="false">ATAN2(C887,B887)*180/PI()</f>
        <v>4.94210668319086</v>
      </c>
      <c r="G887" s="69" t="n">
        <f aca="false">G886+Y886*dt</f>
        <v>6.92787819660918</v>
      </c>
      <c r="H887" s="69" t="n">
        <f aca="false">H886+Z886*dt</f>
        <v>54.7812226883502</v>
      </c>
      <c r="I887" s="69" t="n">
        <f aca="false">I886+AA886*dt</f>
        <v>-100.88753761384</v>
      </c>
      <c r="J887" s="1" t="n">
        <f aca="false">SQRT(G887^2+H887^2+I887^2)</f>
        <v>115.009882624588</v>
      </c>
      <c r="K887" s="1" t="n">
        <f aca="false">IF(D887&gt;=hwind,SQRT((G887-vxw)^2+(H887-vyw)^2+I887^2),J887)</f>
        <v>115.009882624588</v>
      </c>
      <c r="L887" s="1" t="n">
        <f aca="false">J887/1.467</f>
        <v>78.3980113323709</v>
      </c>
      <c r="M887" s="70" t="n">
        <f aca="false">cd0+cdspin*(spin/1000)*EXP(-A887/(tau*146.7/K887))</f>
        <v>0.354610571201072</v>
      </c>
      <c r="N887" s="71" t="n">
        <f aca="false">(romega/K887)*EXP(-A887/(tau*146.7/K887))</f>
        <v>0.203071963090249</v>
      </c>
      <c r="O887" s="71" t="n">
        <f aca="false">cl2_*N887/(cl0+cl1_*N887)</f>
        <v>0.215223055185662</v>
      </c>
      <c r="P887" s="71" t="n">
        <f aca="false">IF(D887&gt;=hwind,vxw,0)</f>
        <v>0</v>
      </c>
      <c r="Q887" s="71" t="n">
        <f aca="false">IF(D887&gt;=hwind,vyw,0)</f>
        <v>0</v>
      </c>
      <c r="R887" s="70" t="n">
        <f aca="false">-const*$M887*$K887*(G887-P887)</f>
        <v>-1.51882616808498</v>
      </c>
      <c r="S887" s="70" t="n">
        <f aca="false">-const*$M887*$K887*(H887-Q887)</f>
        <v>-12.0099043570772</v>
      </c>
      <c r="T887" s="70" t="n">
        <f aca="false">-const*$M887*$K887*I887</f>
        <v>22.1179743368692</v>
      </c>
      <c r="U887" s="72" t="n">
        <f aca="false">omega*EXP(-A887/tau)*30/PI()</f>
        <v>1842.48744752051</v>
      </c>
      <c r="V887" s="70" t="n">
        <f aca="false">const*($O887/omega)*K887*(wy*I887-wz*(H887-Q887))</f>
        <v>1.03970055666208</v>
      </c>
      <c r="W887" s="70" t="n">
        <f aca="false">const*($O887/omega)*K887*(wz*(G887-P887)-wx*I887)</f>
        <v>11.5178731190905</v>
      </c>
      <c r="X887" s="70" t="n">
        <f aca="false">const*($O887/omega)*K887*(wx*(H887-Q887)-wy*(G887-P887))</f>
        <v>6.32551954527057</v>
      </c>
      <c r="Y887" s="70" t="n">
        <f aca="false">R887+V887</f>
        <v>-0.479125611422908</v>
      </c>
      <c r="Z887" s="70" t="n">
        <f aca="false">S887+W887</f>
        <v>-0.492031237986739</v>
      </c>
      <c r="AA887" s="70" t="n">
        <f aca="false">T887+X887-32.174</f>
        <v>-3.73050611786023</v>
      </c>
      <c r="AB887" s="0" t="n">
        <f aca="false">IF(($D887-height)*($D888-height)&lt;0,1,0)</f>
        <v>0</v>
      </c>
    </row>
    <row r="888" customFormat="false" ht="12.75" hidden="false" customHeight="false" outlineLevel="0" collapsed="false">
      <c r="A888" s="0" t="n">
        <f aca="false">A887+dt</f>
        <v>8.55999999999986</v>
      </c>
      <c r="B888" s="70" t="n">
        <f aca="false">B887+G887*dt+0.5*Y887*dt*dt</f>
        <v>49.6077017728897</v>
      </c>
      <c r="C888" s="70" t="n">
        <f aca="false">C887+H887*dt+0.5*Z887*dt*dt</f>
        <v>573.441379472193</v>
      </c>
      <c r="D888" s="70" t="n">
        <f aca="false">D887+I887*dt+0.5*AA887*dt*dt</f>
        <v>-470.579829566443</v>
      </c>
      <c r="E888" s="1" t="n">
        <f aca="false">SQRT(B888^2+C888^2)</f>
        <v>575.583130195943</v>
      </c>
      <c r="F888" s="1" t="n">
        <f aca="false">ATAN2(C888,B888)*180/PI()</f>
        <v>4.94427733062776</v>
      </c>
      <c r="G888" s="69" t="n">
        <f aca="false">G887+Y887*dt</f>
        <v>6.92308694049495</v>
      </c>
      <c r="H888" s="69" t="n">
        <f aca="false">H887+Z887*dt</f>
        <v>54.7763023759703</v>
      </c>
      <c r="I888" s="69" t="n">
        <f aca="false">I887+AA887*dt</f>
        <v>-100.924842675018</v>
      </c>
      <c r="J888" s="1" t="n">
        <f aca="false">SQRT(G888^2+H888^2+I888^2)</f>
        <v>115.039976980815</v>
      </c>
      <c r="K888" s="1" t="n">
        <f aca="false">IF(D888&gt;=hwind,SQRT((G888-vxw)^2+(H888-vyw)^2+I888^2),J888)</f>
        <v>115.039976980815</v>
      </c>
      <c r="L888" s="1" t="n">
        <f aca="false">J888/1.467</f>
        <v>78.4185255492948</v>
      </c>
      <c r="M888" s="70" t="n">
        <f aca="false">cd0+cdspin*(spin/1000)*EXP(-A888/(tau*146.7/K888))</f>
        <v>0.354610519565452</v>
      </c>
      <c r="N888" s="71" t="n">
        <f aca="false">(romega/K888)*EXP(-A888/(tau*146.7/K888))</f>
        <v>0.203018644831227</v>
      </c>
      <c r="O888" s="71" t="n">
        <f aca="false">cl2_*N888/(cl0+cl1_*N888)</f>
        <v>0.215191876682192</v>
      </c>
      <c r="P888" s="71" t="n">
        <f aca="false">IF(D888&gt;=hwind,vxw,0)</f>
        <v>0</v>
      </c>
      <c r="Q888" s="71" t="n">
        <f aca="false">IF(D888&gt;=hwind,vyw,0)</f>
        <v>0</v>
      </c>
      <c r="R888" s="70" t="n">
        <f aca="false">-const*$M888*$K888*(G888-P888)</f>
        <v>-1.51817269366322</v>
      </c>
      <c r="S888" s="70" t="n">
        <f aca="false">-const*$M888*$K888*(H888-Q888)</f>
        <v>-12.0119662286218</v>
      </c>
      <c r="T888" s="70" t="n">
        <f aca="false">-const*$M888*$K888*I888</f>
        <v>22.1319393470617</v>
      </c>
      <c r="U888" s="72" t="n">
        <f aca="false">omega*EXP(-A888/tau)*30/PI()</f>
        <v>1842.48560503399</v>
      </c>
      <c r="V888" s="70" t="n">
        <f aca="false">const*($O888/omega)*K888*(wy*I888-wz*(H888-Q888))</f>
        <v>1.03875697013373</v>
      </c>
      <c r="W888" s="70" t="n">
        <f aca="false">const*($O888/omega)*K888*(wz*(G888-P888)-wx*I888)</f>
        <v>11.5239007622923</v>
      </c>
      <c r="X888" s="70" t="n">
        <f aca="false">const*($O888/omega)*K888*(wx*(H888-Q888)-wy*(G888-P888))</f>
        <v>6.32577728732301</v>
      </c>
      <c r="Y888" s="70" t="n">
        <f aca="false">R888+V888</f>
        <v>-0.479415723529491</v>
      </c>
      <c r="Z888" s="70" t="n">
        <f aca="false">S888+W888</f>
        <v>-0.488065466329546</v>
      </c>
      <c r="AA888" s="70" t="n">
        <f aca="false">T888+X888-32.174</f>
        <v>-3.71628336561527</v>
      </c>
      <c r="AB888" s="0" t="n">
        <f aca="false">IF(($D888-height)*($D889-height)&lt;0,1,0)</f>
        <v>0</v>
      </c>
    </row>
    <row r="889" customFormat="false" ht="12.75" hidden="false" customHeight="false" outlineLevel="0" collapsed="false">
      <c r="A889" s="0" t="n">
        <f aca="false">A888+dt</f>
        <v>8.56999999999986</v>
      </c>
      <c r="B889" s="70" t="n">
        <f aca="false">B888+G888*dt+0.5*Y888*dt*dt</f>
        <v>49.6769086715084</v>
      </c>
      <c r="C889" s="70" t="n">
        <f aca="false">C888+H888*dt+0.5*Z888*dt*dt</f>
        <v>573.98911809268</v>
      </c>
      <c r="D889" s="70" t="n">
        <f aca="false">D888+I888*dt+0.5*AA888*dt*dt</f>
        <v>-471.589263807361</v>
      </c>
      <c r="E889" s="1" t="n">
        <f aca="false">SQRT(B889^2+C889^2)</f>
        <v>576.134795810815</v>
      </c>
      <c r="F889" s="1" t="n">
        <f aca="false">ATAN2(C889,B889)*180/PI()</f>
        <v>4.94643949243926</v>
      </c>
      <c r="G889" s="69" t="n">
        <f aca="false">G888+Y888*dt</f>
        <v>6.91829278325965</v>
      </c>
      <c r="H889" s="69" t="n">
        <f aca="false">H888+Z888*dt</f>
        <v>54.771421721307</v>
      </c>
      <c r="I889" s="69" t="n">
        <f aca="false">I888+AA888*dt</f>
        <v>-100.962005508674</v>
      </c>
      <c r="J889" s="1" t="n">
        <f aca="false">SQRT(G889^2+H889^2+I889^2)</f>
        <v>115.069969882423</v>
      </c>
      <c r="K889" s="1" t="n">
        <f aca="false">IF(D889&gt;=hwind,SQRT((G889-vxw)^2+(H889-vyw)^2+I889^2),J889)</f>
        <v>115.069969882423</v>
      </c>
      <c r="L889" s="1" t="n">
        <f aca="false">J889/1.467</f>
        <v>78.438970608332</v>
      </c>
      <c r="M889" s="70" t="n">
        <f aca="false">cd0+cdspin*(spin/1000)*EXP(-A889/(tau*146.7/K889))</f>
        <v>0.354610467939696</v>
      </c>
      <c r="N889" s="71" t="n">
        <f aca="false">(romega/K889)*EXP(-A889/(tau*146.7/K889))</f>
        <v>0.202965533448149</v>
      </c>
      <c r="O889" s="71" t="n">
        <f aca="false">cl2_*N889/(cl0+cl1_*N889)</f>
        <v>0.215160811852897</v>
      </c>
      <c r="P889" s="71" t="n">
        <f aca="false">IF(D889&gt;=hwind,vxw,0)</f>
        <v>0</v>
      </c>
      <c r="Q889" s="71" t="n">
        <f aca="false">IF(D889&gt;=hwind,vyw,0)</f>
        <v>0</v>
      </c>
      <c r="R889" s="70" t="n">
        <f aca="false">-const*$M889*$K889*(G889-P889)</f>
        <v>-1.51751669544222</v>
      </c>
      <c r="S889" s="70" t="n">
        <f aca="false">-const*$M889*$K889*(H889-Q889)</f>
        <v>-12.0140256417464</v>
      </c>
      <c r="T889" s="70" t="n">
        <f aca="false">-const*$M889*$K889*I889</f>
        <v>22.1458579109968</v>
      </c>
      <c r="U889" s="72" t="n">
        <f aca="false">omega*EXP(-A889/tau)*30/PI()</f>
        <v>1842.4837625493</v>
      </c>
      <c r="V889" s="70" t="n">
        <f aca="false">const*($O889/omega)*K889*(wy*I889-wz*(H889-Q889))</f>
        <v>1.03781795366886</v>
      </c>
      <c r="W889" s="70" t="n">
        <f aca="false">const*($O889/omega)*K889*(wz*(G889-P889)-wx*I889)</f>
        <v>11.529907914275</v>
      </c>
      <c r="X889" s="70" t="n">
        <f aca="false">const*($O889/omega)*K889*(wx*(H889-Q889)-wy*(G889-P889))</f>
        <v>6.32603694847289</v>
      </c>
      <c r="Y889" s="70" t="n">
        <f aca="false">R889+V889</f>
        <v>-0.479698741773366</v>
      </c>
      <c r="Z889" s="70" t="n">
        <f aca="false">S889+W889</f>
        <v>-0.484117727471341</v>
      </c>
      <c r="AA889" s="70" t="n">
        <f aca="false">T889+X889-32.174</f>
        <v>-3.70210514053031</v>
      </c>
      <c r="AB889" s="0" t="n">
        <f aca="false">IF(($D889-height)*($D890-height)&lt;0,1,0)</f>
        <v>0</v>
      </c>
    </row>
    <row r="890" customFormat="false" ht="12.75" hidden="false" customHeight="false" outlineLevel="0" collapsed="false">
      <c r="A890" s="0" t="n">
        <f aca="false">A889+dt</f>
        <v>8.57999999999986</v>
      </c>
      <c r="B890" s="70" t="n">
        <f aca="false">B889+G889*dt+0.5*Y889*dt*dt</f>
        <v>49.7460676144039</v>
      </c>
      <c r="C890" s="70" t="n">
        <f aca="false">C889+H889*dt+0.5*Z889*dt*dt</f>
        <v>574.536808104006</v>
      </c>
      <c r="D890" s="70" t="n">
        <f aca="false">D889+I889*dt+0.5*AA889*dt*dt</f>
        <v>-472.599068967705</v>
      </c>
      <c r="E890" s="1" t="n">
        <f aca="false">SQRT(B890^2+C890^2)</f>
        <v>576.686409679851</v>
      </c>
      <c r="F890" s="1" t="n">
        <f aca="false">ATAN2(C890,B890)*180/PI()</f>
        <v>4.94859318733959</v>
      </c>
      <c r="G890" s="69" t="n">
        <f aca="false">G889+Y889*dt</f>
        <v>6.91349579584192</v>
      </c>
      <c r="H890" s="69" t="n">
        <f aca="false">H889+Z889*dt</f>
        <v>54.7665805440323</v>
      </c>
      <c r="I890" s="69" t="n">
        <f aca="false">I889+AA889*dt</f>
        <v>-100.99902656008</v>
      </c>
      <c r="J890" s="1" t="n">
        <f aca="false">SQRT(G890^2+H890^2+I890^2)</f>
        <v>115.099861575454</v>
      </c>
      <c r="K890" s="1" t="n">
        <f aca="false">IF(D890&gt;=hwind,SQRT((G890-vxw)^2+(H890-vyw)^2+I890^2),J890)</f>
        <v>115.099861575454</v>
      </c>
      <c r="L890" s="1" t="n">
        <f aca="false">J890/1.467</f>
        <v>78.4593466772014</v>
      </c>
      <c r="M890" s="70" t="n">
        <f aca="false">cd0+cdspin*(spin/1000)*EXP(-A890/(tau*146.7/K890))</f>
        <v>0.354610416323838</v>
      </c>
      <c r="N890" s="71" t="n">
        <f aca="false">(romega/K890)*EXP(-A890/(tau*146.7/K890))</f>
        <v>0.202912628205221</v>
      </c>
      <c r="O890" s="71" t="n">
        <f aca="false">cl2_*N890/(cl0+cl1_*N890)</f>
        <v>0.215129860349835</v>
      </c>
      <c r="P890" s="71" t="n">
        <f aca="false">IF(D890&gt;=hwind,vxw,0)</f>
        <v>0</v>
      </c>
      <c r="Q890" s="71" t="n">
        <f aca="false">IF(D890&gt;=hwind,vyw,0)</f>
        <v>0</v>
      </c>
      <c r="R890" s="70" t="n">
        <f aca="false">-const*$M890*$K890*(G890-P890)</f>
        <v>-1.5168581945139</v>
      </c>
      <c r="S890" s="70" t="n">
        <f aca="false">-const*$M890*$K890*(H890-Q890)</f>
        <v>-12.0160825922082</v>
      </c>
      <c r="T890" s="70" t="n">
        <f aca="false">-const*$M890*$K890*I890</f>
        <v>22.1597301278068</v>
      </c>
      <c r="U890" s="72" t="n">
        <f aca="false">omega*EXP(-A890/tau)*30/PI()</f>
        <v>1842.48192006646</v>
      </c>
      <c r="V890" s="70" t="n">
        <f aca="false">const*($O890/omega)*K890*(wy*I890-wz*(H890-Q890))</f>
        <v>1.03688349211549</v>
      </c>
      <c r="W890" s="70" t="n">
        <f aca="false">const*($O890/omega)*K890*(wz*(G890-P890)-wx*I890)</f>
        <v>11.5358946269261</v>
      </c>
      <c r="X890" s="70" t="n">
        <f aca="false">const*($O890/omega)*K890*(wx*(H890-Q890)-wy*(G890-P890))</f>
        <v>6.32629851651543</v>
      </c>
      <c r="Y890" s="70" t="n">
        <f aca="false">R890+V890</f>
        <v>-0.479974702398408</v>
      </c>
      <c r="Z890" s="70" t="n">
        <f aca="false">S890+W890</f>
        <v>-0.480187965282179</v>
      </c>
      <c r="AA890" s="70" t="n">
        <f aca="false">T890+X890-32.174</f>
        <v>-3.68797135567779</v>
      </c>
      <c r="AB890" s="0" t="n">
        <f aca="false">IF(($D890-height)*($D891-height)&lt;0,1,0)</f>
        <v>0</v>
      </c>
    </row>
    <row r="891" customFormat="false" ht="12.75" hidden="false" customHeight="false" outlineLevel="0" collapsed="false">
      <c r="A891" s="0" t="n">
        <f aca="false">A890+dt</f>
        <v>8.58999999999986</v>
      </c>
      <c r="B891" s="70" t="n">
        <f aca="false">B890+G890*dt+0.5*Y890*dt*dt</f>
        <v>49.8151785736272</v>
      </c>
      <c r="C891" s="70" t="n">
        <f aca="false">C890+H890*dt+0.5*Z890*dt*dt</f>
        <v>575.084449900048</v>
      </c>
      <c r="D891" s="70" t="n">
        <f aca="false">D890+I890*dt+0.5*AA890*dt*dt</f>
        <v>-473.609243631873</v>
      </c>
      <c r="E891" s="1" t="n">
        <f aca="false">SQRT(B891^2+C891^2)</f>
        <v>577.237972185791</v>
      </c>
      <c r="F891" s="1" t="n">
        <f aca="false">ATAN2(C891,B891)*180/PI()</f>
        <v>4.95073843404647</v>
      </c>
      <c r="G891" s="69" t="n">
        <f aca="false">G890+Y890*dt</f>
        <v>6.90869604881794</v>
      </c>
      <c r="H891" s="69" t="n">
        <f aca="false">H890+Z890*dt</f>
        <v>54.7617786643795</v>
      </c>
      <c r="I891" s="69" t="n">
        <f aca="false">I890+AA890*dt</f>
        <v>-101.035906273636</v>
      </c>
      <c r="J891" s="1" t="n">
        <f aca="false">SQRT(G891^2+H891^2+I891^2)</f>
        <v>115.12965230607</v>
      </c>
      <c r="K891" s="1" t="n">
        <f aca="false">IF(D891&gt;=hwind,SQRT((G891-vxw)^2+(H891-vyw)^2+I891^2),J891)</f>
        <v>115.12965230607</v>
      </c>
      <c r="L891" s="1" t="n">
        <f aca="false">J891/1.467</f>
        <v>78.4796539237011</v>
      </c>
      <c r="M891" s="70" t="n">
        <f aca="false">cd0+cdspin*(spin/1000)*EXP(-A891/(tau*146.7/K891))</f>
        <v>0.354610364717914</v>
      </c>
      <c r="N891" s="71" t="n">
        <f aca="false">(romega/K891)*EXP(-A891/(tau*146.7/K891))</f>
        <v>0.202859928368744</v>
      </c>
      <c r="O891" s="71" t="n">
        <f aca="false">cl2_*N891/(cl0+cl1_*N891)</f>
        <v>0.215099021825622</v>
      </c>
      <c r="P891" s="71" t="n">
        <f aca="false">IF(D891&gt;=hwind,vxw,0)</f>
        <v>0</v>
      </c>
      <c r="Q891" s="71" t="n">
        <f aca="false">IF(D891&gt;=hwind,vyw,0)</f>
        <v>0</v>
      </c>
      <c r="R891" s="70" t="n">
        <f aca="false">-const*$M891*$K891*(G891-P891)</f>
        <v>-1.51619721190263</v>
      </c>
      <c r="S891" s="70" t="n">
        <f aca="false">-const*$M891*$K891*(H891-Q891)</f>
        <v>-12.0181370758042</v>
      </c>
      <c r="T891" s="70" t="n">
        <f aca="false">-const*$M891*$K891*I891</f>
        <v>22.173556096791</v>
      </c>
      <c r="U891" s="72" t="n">
        <f aca="false">omega*EXP(-A891/tau)*30/PI()</f>
        <v>1842.48007758546</v>
      </c>
      <c r="V891" s="70" t="n">
        <f aca="false">const*($O891/omega)*K891*(wy*I891-wz*(H891-Q891))</f>
        <v>1.03595357034187</v>
      </c>
      <c r="W891" s="70" t="n">
        <f aca="false">const*($O891/omega)*K891*(wz*(G891-P891)-wx*I891)</f>
        <v>11.5418609521163</v>
      </c>
      <c r="X891" s="70" t="n">
        <f aca="false">const*($O891/omega)*K891*(wx*(H891-Q891)-wy*(G891-P891))</f>
        <v>6.32656197928127</v>
      </c>
      <c r="Y891" s="70" t="n">
        <f aca="false">R891+V891</f>
        <v>-0.480243641560758</v>
      </c>
      <c r="Z891" s="70" t="n">
        <f aca="false">S891+W891</f>
        <v>-0.476276123687992</v>
      </c>
      <c r="AA891" s="70" t="n">
        <f aca="false">T891+X891-32.174</f>
        <v>-3.67388192392773</v>
      </c>
      <c r="AB891" s="0" t="n">
        <f aca="false">IF(($D891-height)*($D892-height)&lt;0,1,0)</f>
        <v>0</v>
      </c>
    </row>
    <row r="892" customFormat="false" ht="12.75" hidden="false" customHeight="false" outlineLevel="0" collapsed="false">
      <c r="A892" s="0" t="n">
        <f aca="false">A891+dt</f>
        <v>8.59999999999986</v>
      </c>
      <c r="B892" s="70" t="n">
        <f aca="false">B891+G891*dt+0.5*Y891*dt*dt</f>
        <v>49.8842415219333</v>
      </c>
      <c r="C892" s="70" t="n">
        <f aca="false">C891+H891*dt+0.5*Z891*dt*dt</f>
        <v>575.632043872886</v>
      </c>
      <c r="D892" s="70" t="n">
        <f aca="false">D891+I891*dt+0.5*AA891*dt*dt</f>
        <v>-474.619786388706</v>
      </c>
      <c r="E892" s="1" t="n">
        <f aca="false">SQRT(B892^2+C892^2)</f>
        <v>577.789483709677</v>
      </c>
      <c r="F892" s="1" t="n">
        <f aca="false">ATAN2(C892,B892)*180/PI()</f>
        <v>4.9528752512808</v>
      </c>
      <c r="G892" s="69" t="n">
        <f aca="false">G891+Y891*dt</f>
        <v>6.90389361240233</v>
      </c>
      <c r="H892" s="69" t="n">
        <f aca="false">H891+Z891*dt</f>
        <v>54.7570159031426</v>
      </c>
      <c r="I892" s="69" t="n">
        <f aca="false">I891+AA891*dt</f>
        <v>-101.072645092876</v>
      </c>
      <c r="J892" s="1" t="n">
        <f aca="false">SQRT(G892^2+H892^2+I892^2)</f>
        <v>115.159342320538</v>
      </c>
      <c r="K892" s="1" t="n">
        <f aca="false">IF(D892&gt;=hwind,SQRT((G892-vxw)^2+(H892-vyw)^2+I892^2),J892)</f>
        <v>115.159342320538</v>
      </c>
      <c r="L892" s="1" t="n">
        <f aca="false">J892/1.467</f>
        <v>78.4998925157039</v>
      </c>
      <c r="M892" s="70" t="n">
        <f aca="false">cd0+cdspin*(spin/1000)*EXP(-A892/(tau*146.7/K892))</f>
        <v>0.354610313121954</v>
      </c>
      <c r="N892" s="71" t="n">
        <f aca="false">(romega/K892)*EXP(-A892/(tau*146.7/K892))</f>
        <v>0.20280743320712</v>
      </c>
      <c r="O892" s="71" t="n">
        <f aca="false">cl2_*N892/(cl0+cl1_*N892)</f>
        <v>0.21506829593343</v>
      </c>
      <c r="P892" s="71" t="n">
        <f aca="false">IF(D892&gt;=hwind,vxw,0)</f>
        <v>0</v>
      </c>
      <c r="Q892" s="71" t="n">
        <f aca="false">IF(D892&gt;=hwind,vyw,0)</f>
        <v>0</v>
      </c>
      <c r="R892" s="70" t="n">
        <f aca="false">-const*$M892*$K892*(G892-P892)</f>
        <v>-1.51553376856508</v>
      </c>
      <c r="S892" s="70" t="n">
        <f aca="false">-const*$M892*$K892*(H892-Q892)</f>
        <v>-12.0201890883703</v>
      </c>
      <c r="T892" s="70" t="n">
        <f aca="false">-const*$M892*$K892*I892</f>
        <v>22.1873359174121</v>
      </c>
      <c r="U892" s="72" t="n">
        <f aca="false">omega*EXP(-A892/tau)*30/PI()</f>
        <v>1842.47823510631</v>
      </c>
      <c r="V892" s="70" t="n">
        <f aca="false">const*($O892/omega)*K892*(wy*I892-wz*(H892-Q892))</f>
        <v>1.0350281732366</v>
      </c>
      <c r="W892" s="70" t="n">
        <f aca="false">const*($O892/omega)*K892*(wz*(G892-P892)-wx*I892)</f>
        <v>11.5478069416989</v>
      </c>
      <c r="X892" s="70" t="n">
        <f aca="false">const*($O892/omega)*K892*(wx*(H892-Q892)-wy*(G892-P892))</f>
        <v>6.32682732463648</v>
      </c>
      <c r="Y892" s="70" t="n">
        <f aca="false">R892+V892</f>
        <v>-0.480505595328476</v>
      </c>
      <c r="Z892" s="70" t="n">
        <f aca="false">S892+W892</f>
        <v>-0.472382146671377</v>
      </c>
      <c r="AA892" s="70" t="n">
        <f aca="false">T892+X892-32.174</f>
        <v>-3.6598367579514</v>
      </c>
      <c r="AB892" s="0" t="n">
        <f aca="false">IF(($D892-height)*($D893-height)&lt;0,1,0)</f>
        <v>0</v>
      </c>
    </row>
    <row r="893" customFormat="false" ht="12.75" hidden="false" customHeight="false" outlineLevel="0" collapsed="false">
      <c r="A893" s="0" t="n">
        <f aca="false">A892+dt</f>
        <v>8.60999999999986</v>
      </c>
      <c r="B893" s="70" t="n">
        <f aca="false">B892+G892*dt+0.5*Y892*dt*dt</f>
        <v>49.9532564327776</v>
      </c>
      <c r="C893" s="70" t="n">
        <f aca="false">C892+H892*dt+0.5*Z892*dt*dt</f>
        <v>576.17959041281</v>
      </c>
      <c r="D893" s="70" t="n">
        <f aca="false">D892+I892*dt+0.5*AA892*dt*dt</f>
        <v>-475.630695831473</v>
      </c>
      <c r="E893" s="1" t="n">
        <f aca="false">SQRT(B893^2+C893^2)</f>
        <v>578.340944630858</v>
      </c>
      <c r="F893" s="1" t="n">
        <f aca="false">ATAN2(C893,B893)*180/PI()</f>
        <v>4.95500365776634</v>
      </c>
      <c r="G893" s="69" t="n">
        <f aca="false">G892+Y892*dt</f>
        <v>6.89908855644904</v>
      </c>
      <c r="H893" s="69" t="n">
        <f aca="false">H892+Z892*dt</f>
        <v>54.7522920816759</v>
      </c>
      <c r="I893" s="69" t="n">
        <f aca="false">I892+AA892*dt</f>
        <v>-101.109243460455</v>
      </c>
      <c r="J893" s="1" t="n">
        <f aca="false">SQRT(G893^2+H893^2+I893^2)</f>
        <v>115.188931865229</v>
      </c>
      <c r="K893" s="1" t="n">
        <f aca="false">IF(D893&gt;=hwind,SQRT((G893-vxw)^2+(H893-vyw)^2+I893^2),J893)</f>
        <v>115.188931865229</v>
      </c>
      <c r="L893" s="1" t="n">
        <f aca="false">J893/1.467</f>
        <v>78.5200626211516</v>
      </c>
      <c r="M893" s="70" t="n">
        <f aca="false">cd0+cdspin*(spin/1000)*EXP(-A893/(tau*146.7/K893))</f>
        <v>0.354610261535994</v>
      </c>
      <c r="N893" s="71" t="n">
        <f aca="false">(romega/K893)*EXP(-A893/(tau*146.7/K893))</f>
        <v>0.202755141990847</v>
      </c>
      <c r="O893" s="71" t="n">
        <f aca="false">cl2_*N893/(cl0+cl1_*N893)</f>
        <v>0.215037682326994</v>
      </c>
      <c r="P893" s="71" t="n">
        <f aca="false">IF(D893&gt;=hwind,vxw,0)</f>
        <v>0</v>
      </c>
      <c r="Q893" s="71" t="n">
        <f aca="false">IF(D893&gt;=hwind,vyw,0)</f>
        <v>0</v>
      </c>
      <c r="R893" s="70" t="n">
        <f aca="false">-const*$M893*$K893*(G893-P893)</f>
        <v>-1.51486788539004</v>
      </c>
      <c r="S893" s="70" t="n">
        <f aca="false">-const*$M893*$K893*(H893-Q893)</f>
        <v>-12.0222386257811</v>
      </c>
      <c r="T893" s="70" t="n">
        <f aca="false">-const*$M893*$K893*I893</f>
        <v>22.2010696892926</v>
      </c>
      <c r="U893" s="72" t="n">
        <f aca="false">omega*EXP(-A893/tau)*30/PI()</f>
        <v>1842.47639262899</v>
      </c>
      <c r="V893" s="70" t="n">
        <f aca="false">const*($O893/omega)*K893*(wy*I893-wz*(H893-Q893))</f>
        <v>1.03410728570885</v>
      </c>
      <c r="W893" s="70" t="n">
        <f aca="false">const*($O893/omega)*K893*(wz*(G893-P893)-wx*I893)</f>
        <v>11.5537326475088</v>
      </c>
      <c r="X893" s="70" t="n">
        <f aca="false">const*($O893/omega)*K893*(wx*(H893-Q893)-wy*(G893-P893))</f>
        <v>6.32709454048256</v>
      </c>
      <c r="Y893" s="70" t="n">
        <f aca="false">R893+V893</f>
        <v>-0.48076059968119</v>
      </c>
      <c r="Z893" s="70" t="n">
        <f aca="false">S893+W893</f>
        <v>-0.468505978272345</v>
      </c>
      <c r="AA893" s="70" t="n">
        <f aca="false">T893+X893-32.174</f>
        <v>-3.64583577022486</v>
      </c>
      <c r="AB893" s="0" t="n">
        <f aca="false">IF(($D893-height)*($D894-height)&lt;0,1,0)</f>
        <v>0</v>
      </c>
    </row>
    <row r="894" customFormat="false" ht="12.75" hidden="false" customHeight="false" outlineLevel="0" collapsed="false">
      <c r="A894" s="0" t="n">
        <f aca="false">A893+dt</f>
        <v>8.61999999999986</v>
      </c>
      <c r="B894" s="70" t="n">
        <f aca="false">B893+G893*dt+0.5*Y893*dt*dt</f>
        <v>50.0222232803121</v>
      </c>
      <c r="C894" s="70" t="n">
        <f aca="false">C893+H893*dt+0.5*Z893*dt*dt</f>
        <v>576.727089908328</v>
      </c>
      <c r="D894" s="70" t="n">
        <f aca="false">D893+I893*dt+0.5*AA893*dt*dt</f>
        <v>-476.641970557866</v>
      </c>
      <c r="E894" s="1" t="n">
        <f aca="false">SQRT(B894^2+C894^2)</f>
        <v>578.892355326993</v>
      </c>
      <c r="F894" s="1" t="n">
        <f aca="false">ATAN2(C894,B894)*180/PI()</f>
        <v>4.9571236722294</v>
      </c>
      <c r="G894" s="69" t="n">
        <f aca="false">G893+Y893*dt</f>
        <v>6.89428095045223</v>
      </c>
      <c r="H894" s="69" t="n">
        <f aca="false">H893+Z893*dt</f>
        <v>54.7476070218932</v>
      </c>
      <c r="I894" s="69" t="n">
        <f aca="false">I893+AA893*dt</f>
        <v>-101.145701818157</v>
      </c>
      <c r="J894" s="1" t="n">
        <f aca="false">SQRT(G894^2+H894^2+I894^2)</f>
        <v>115.21842118661</v>
      </c>
      <c r="K894" s="1" t="n">
        <f aca="false">IF(D894&gt;=hwind,SQRT((G894-vxw)^2+(H894-vyw)^2+I894^2),J894)</f>
        <v>115.21842118661</v>
      </c>
      <c r="L894" s="1" t="n">
        <f aca="false">J894/1.467</f>
        <v>78.5401644080503</v>
      </c>
      <c r="M894" s="70" t="n">
        <f aca="false">cd0+cdspin*(spin/1000)*EXP(-A894/(tau*146.7/K894))</f>
        <v>0.354610209960066</v>
      </c>
      <c r="N894" s="71" t="n">
        <f aca="false">(romega/K894)*EXP(-A894/(tau*146.7/K894))</f>
        <v>0.202703053992525</v>
      </c>
      <c r="O894" s="71" t="n">
        <f aca="false">cl2_*N894/(cl0+cl1_*N894)</f>
        <v>0.21500718066062</v>
      </c>
      <c r="P894" s="71" t="n">
        <f aca="false">IF(D894&gt;=hwind,vxw,0)</f>
        <v>0</v>
      </c>
      <c r="Q894" s="71" t="n">
        <f aca="false">IF(D894&gt;=hwind,vyw,0)</f>
        <v>0</v>
      </c>
      <c r="R894" s="70" t="n">
        <f aca="false">-const*$M894*$K894*(G894-P894)</f>
        <v>-1.51419958319828</v>
      </c>
      <c r="S894" s="70" t="n">
        <f aca="false">-const*$M894*$K894*(H894-Q894)</f>
        <v>-12.0242856839503</v>
      </c>
      <c r="T894" s="70" t="n">
        <f aca="false">-const*$M894*$K894*I894</f>
        <v>22.2147575122109</v>
      </c>
      <c r="U894" s="72" t="n">
        <f aca="false">omega*EXP(-A894/tau)*30/PI()</f>
        <v>1842.47455015352</v>
      </c>
      <c r="V894" s="70" t="n">
        <f aca="false">const*($O894/omega)*K894*(wy*I894-wz*(H894-Q894))</f>
        <v>1.03319089268852</v>
      </c>
      <c r="W894" s="70" t="n">
        <f aca="false">const*($O894/omega)*K894*(wz*(G894-P894)-wx*I894)</f>
        <v>11.5596381213612</v>
      </c>
      <c r="X894" s="70" t="n">
        <f aca="false">const*($O894/omega)*K894*(wx*(H894-Q894)-wy*(G894-P894))</f>
        <v>6.3273636147565</v>
      </c>
      <c r="Y894" s="70" t="n">
        <f aca="false">R894+V894</f>
        <v>-0.481008690509763</v>
      </c>
      <c r="Z894" s="70" t="n">
        <f aca="false">S894+W894</f>
        <v>-0.464647562589121</v>
      </c>
      <c r="AA894" s="70" t="n">
        <f aca="false">T894+X894-32.174</f>
        <v>-3.63187887303257</v>
      </c>
      <c r="AB894" s="0" t="n">
        <f aca="false">IF(($D894-height)*($D895-height)&lt;0,1,0)</f>
        <v>0</v>
      </c>
    </row>
    <row r="895" customFormat="false" ht="12.75" hidden="false" customHeight="false" outlineLevel="0" collapsed="false">
      <c r="A895" s="0" t="n">
        <f aca="false">A894+dt</f>
        <v>8.62999999999986</v>
      </c>
      <c r="B895" s="70" t="n">
        <f aca="false">B894+G894*dt+0.5*Y894*dt*dt</f>
        <v>50.0911420393821</v>
      </c>
      <c r="C895" s="70" t="n">
        <f aca="false">C894+H894*dt+0.5*Z894*dt*dt</f>
        <v>577.274542746169</v>
      </c>
      <c r="D895" s="70" t="n">
        <f aca="false">D894+I894*dt+0.5*AA894*dt*dt</f>
        <v>-477.653609169991</v>
      </c>
      <c r="E895" s="1" t="n">
        <f aca="false">SQRT(B895^2+C895^2)</f>
        <v>579.443716174063</v>
      </c>
      <c r="F895" s="1" t="n">
        <f aca="false">ATAN2(C895,B895)*180/PI()</f>
        <v>4.9592353133985</v>
      </c>
      <c r="G895" s="69" t="n">
        <f aca="false">G894+Y894*dt</f>
        <v>6.88947086354713</v>
      </c>
      <c r="H895" s="69" t="n">
        <f aca="false">H894+Z894*dt</f>
        <v>54.7429605462673</v>
      </c>
      <c r="I895" s="69" t="n">
        <f aca="false">I894+AA894*dt</f>
        <v>-101.182020606888</v>
      </c>
      <c r="J895" s="1" t="n">
        <f aca="false">SQRT(G895^2+H895^2+I895^2)</f>
        <v>115.247810531231</v>
      </c>
      <c r="K895" s="1" t="n">
        <f aca="false">IF(D895&gt;=hwind,SQRT((G895-vxw)^2+(H895-vyw)^2+I895^2),J895)</f>
        <v>115.247810531231</v>
      </c>
      <c r="L895" s="1" t="n">
        <f aca="false">J895/1.467</f>
        <v>78.5601980444655</v>
      </c>
      <c r="M895" s="70" t="n">
        <f aca="false">cd0+cdspin*(spin/1000)*EXP(-A895/(tau*146.7/K895))</f>
        <v>0.354610158394201</v>
      </c>
      <c r="N895" s="71" t="n">
        <f aca="false">(romega/K895)*EXP(-A895/(tau*146.7/K895))</f>
        <v>0.202651168486851</v>
      </c>
      <c r="O895" s="71" t="n">
        <f aca="false">cl2_*N895/(cl0+cl1_*N895)</f>
        <v>0.21497679058918</v>
      </c>
      <c r="P895" s="71" t="n">
        <f aca="false">IF(D895&gt;=hwind,vxw,0)</f>
        <v>0</v>
      </c>
      <c r="Q895" s="71" t="n">
        <f aca="false">IF(D895&gt;=hwind,vyw,0)</f>
        <v>0</v>
      </c>
      <c r="R895" s="70" t="n">
        <f aca="false">-const*$M895*$K895*(G895-P895)</f>
        <v>-1.5135288827424</v>
      </c>
      <c r="S895" s="70" t="n">
        <f aca="false">-const*$M895*$K895*(H895-Q895)</f>
        <v>-12.0263302588298</v>
      </c>
      <c r="T895" s="70" t="n">
        <f aca="false">-const*$M895*$K895*I895</f>
        <v>22.2283994860984</v>
      </c>
      <c r="U895" s="72" t="n">
        <f aca="false">omega*EXP(-A895/tau)*30/PI()</f>
        <v>1842.47270767989</v>
      </c>
      <c r="V895" s="70" t="n">
        <f aca="false">const*($O895/omega)*K895*(wy*I895-wz*(H895-Q895))</f>
        <v>1.03227897912644</v>
      </c>
      <c r="W895" s="70" t="n">
        <f aca="false">const*($O895/omega)*K895*(wz*(G895-P895)-wx*I895)</f>
        <v>11.5655234150509</v>
      </c>
      <c r="X895" s="70" t="n">
        <f aca="false">const*($O895/omega)*K895*(wx*(H895-Q895)-wy*(G895-P895))</f>
        <v>6.32763453543073</v>
      </c>
      <c r="Y895" s="70" t="n">
        <f aca="false">R895+V895</f>
        <v>-0.481249903615963</v>
      </c>
      <c r="Z895" s="70" t="n">
        <f aca="false">S895+W895</f>
        <v>-0.460806843778892</v>
      </c>
      <c r="AA895" s="70" t="n">
        <f aca="false">T895+X895-32.174</f>
        <v>-3.61796597847083</v>
      </c>
      <c r="AB895" s="0" t="n">
        <f aca="false">IF(($D895-height)*($D896-height)&lt;0,1,0)</f>
        <v>0</v>
      </c>
    </row>
    <row r="896" customFormat="false" ht="12.75" hidden="false" customHeight="false" outlineLevel="0" collapsed="false">
      <c r="A896" s="0" t="n">
        <f aca="false">A895+dt</f>
        <v>8.63999999999986</v>
      </c>
      <c r="B896" s="70" t="n">
        <f aca="false">B895+G895*dt+0.5*Y895*dt*dt</f>
        <v>50.1600126855224</v>
      </c>
      <c r="C896" s="70" t="n">
        <f aca="false">C895+H895*dt+0.5*Z895*dt*dt</f>
        <v>577.821949311289</v>
      </c>
      <c r="D896" s="70" t="n">
        <f aca="false">D895+I895*dt+0.5*AA895*dt*dt</f>
        <v>-478.665610274359</v>
      </c>
      <c r="E896" s="1" t="n">
        <f aca="false">SQRT(B896^2+C896^2)</f>
        <v>579.995027546366</v>
      </c>
      <c r="F896" s="1" t="n">
        <f aca="false">ATAN2(C896,B896)*180/PI()</f>
        <v>4.96133860000413</v>
      </c>
      <c r="G896" s="69" t="n">
        <f aca="false">G895+Y895*dt</f>
        <v>6.88465836451097</v>
      </c>
      <c r="H896" s="69" t="n">
        <f aca="false">H895+Z895*dt</f>
        <v>54.7383524778295</v>
      </c>
      <c r="I896" s="69" t="n">
        <f aca="false">I895+AA895*dt</f>
        <v>-101.218200266672</v>
      </c>
      <c r="J896" s="1" t="n">
        <f aca="false">SQRT(G896^2+H896^2+I896^2)</f>
        <v>115.277100145724</v>
      </c>
      <c r="K896" s="1" t="n">
        <f aca="false">IF(D896&gt;=hwind,SQRT((G896-vxw)^2+(H896-vyw)^2+I896^2),J896)</f>
        <v>115.277100145724</v>
      </c>
      <c r="L896" s="1" t="n">
        <f aca="false">J896/1.467</f>
        <v>78.5801636985169</v>
      </c>
      <c r="M896" s="70" t="n">
        <f aca="false">cd0+cdspin*(spin/1000)*EXP(-A896/(tau*146.7/K896))</f>
        <v>0.354610106838431</v>
      </c>
      <c r="N896" s="71" t="n">
        <f aca="false">(romega/K896)*EXP(-A896/(tau*146.7/K896))</f>
        <v>0.202599484750617</v>
      </c>
      <c r="O896" s="71" t="n">
        <f aca="false">cl2_*N896/(cl0+cl1_*N896)</f>
        <v>0.214946511768126</v>
      </c>
      <c r="P896" s="71" t="n">
        <f aca="false">IF(D896&gt;=hwind,vxw,0)</f>
        <v>0</v>
      </c>
      <c r="Q896" s="71" t="n">
        <f aca="false">IF(D896&gt;=hwind,vyw,0)</f>
        <v>0</v>
      </c>
      <c r="R896" s="70" t="n">
        <f aca="false">-const*$M896*$K896*(G896-P896)</f>
        <v>-1.51285580470667</v>
      </c>
      <c r="S896" s="70" t="n">
        <f aca="false">-const*$M896*$K896*(H896-Q896)</f>
        <v>-12.02837234641</v>
      </c>
      <c r="T896" s="70" t="n">
        <f aca="false">-const*$M896*$K896*I896</f>
        <v>22.2419957110354</v>
      </c>
      <c r="U896" s="72" t="n">
        <f aca="false">omega*EXP(-A896/tau)*30/PI()</f>
        <v>1842.4708652081</v>
      </c>
      <c r="V896" s="70" t="n">
        <f aca="false">const*($O896/omega)*K896*(wy*I896-wz*(H896-Q896))</f>
        <v>1.03137152999454</v>
      </c>
      <c r="W896" s="70" t="n">
        <f aca="false">const*($O896/omega)*K896*(wz*(G896-P896)-wx*I896)</f>
        <v>11.5713885803514</v>
      </c>
      <c r="X896" s="70" t="n">
        <f aca="false">const*($O896/omega)*K896*(wx*(H896-Q896)-wy*(G896-P896))</f>
        <v>6.32790729051321</v>
      </c>
      <c r="Y896" s="70" t="n">
        <f aca="false">R896+V896</f>
        <v>-0.481484274712129</v>
      </c>
      <c r="Z896" s="70" t="n">
        <f aca="false">S896+W896</f>
        <v>-0.456983766058555</v>
      </c>
      <c r="AA896" s="70" t="n">
        <f aca="false">T896+X896-32.174</f>
        <v>-3.60409699845138</v>
      </c>
      <c r="AB896" s="0" t="n">
        <f aca="false">IF(($D896-height)*($D897-height)&lt;0,1,0)</f>
        <v>0</v>
      </c>
    </row>
    <row r="897" customFormat="false" ht="12.75" hidden="false" customHeight="false" outlineLevel="0" collapsed="false">
      <c r="A897" s="0" t="n">
        <f aca="false">A896+dt</f>
        <v>8.64999999999986</v>
      </c>
      <c r="B897" s="70" t="n">
        <f aca="false">B896+G896*dt+0.5*Y896*dt*dt</f>
        <v>50.2288351949538</v>
      </c>
      <c r="C897" s="70" t="n">
        <f aca="false">C896+H896*dt+0.5*Z896*dt*dt</f>
        <v>578.369309986879</v>
      </c>
      <c r="D897" s="70" t="n">
        <f aca="false">D896+I896*dt+0.5*AA896*dt*dt</f>
        <v>-479.677972481876</v>
      </c>
      <c r="E897" s="1" t="n">
        <f aca="false">SQRT(B897^2+C897^2)</f>
        <v>580.546289816532</v>
      </c>
      <c r="F897" s="1" t="n">
        <f aca="false">ATAN2(C897,B897)*180/PI()</f>
        <v>4.96343355077836</v>
      </c>
      <c r="G897" s="69" t="n">
        <f aca="false">G896+Y896*dt</f>
        <v>6.87984352176385</v>
      </c>
      <c r="H897" s="69" t="n">
        <f aca="false">H896+Z896*dt</f>
        <v>54.7337826401689</v>
      </c>
      <c r="I897" s="69" t="n">
        <f aca="false">I896+AA896*dt</f>
        <v>-101.254241236657</v>
      </c>
      <c r="J897" s="1" t="n">
        <f aca="false">SQRT(G897^2+H897^2+I897^2)</f>
        <v>115.306290276794</v>
      </c>
      <c r="K897" s="1" t="n">
        <f aca="false">IF(D897&gt;=hwind,SQRT((G897-vxw)^2+(H897-vyw)^2+I897^2),J897)</f>
        <v>115.306290276794</v>
      </c>
      <c r="L897" s="1" t="n">
        <f aca="false">J897/1.467</f>
        <v>78.6000615383737</v>
      </c>
      <c r="M897" s="70" t="n">
        <f aca="false">cd0+cdspin*(spin/1000)*EXP(-A897/(tau*146.7/K897))</f>
        <v>0.354610055292788</v>
      </c>
      <c r="N897" s="71" t="n">
        <f aca="false">(romega/K897)*EXP(-A897/(tau*146.7/K897))</f>
        <v>0.202548002062716</v>
      </c>
      <c r="O897" s="71" t="n">
        <f aca="false">cl2_*N897/(cl0+cl1_*N897)</f>
        <v>0.214916343853488</v>
      </c>
      <c r="P897" s="71" t="n">
        <f aca="false">IF(D897&gt;=hwind,vxw,0)</f>
        <v>0</v>
      </c>
      <c r="Q897" s="71" t="n">
        <f aca="false">IF(D897&gt;=hwind,vyw,0)</f>
        <v>0</v>
      </c>
      <c r="R897" s="70" t="n">
        <f aca="false">-const*$M897*$K897*(G897-P897)</f>
        <v>-1.51218036970688</v>
      </c>
      <c r="S897" s="70" t="n">
        <f aca="false">-const*$M897*$K897*(H897-Q897)</f>
        <v>-12.0304119427191</v>
      </c>
      <c r="T897" s="70" t="n">
        <f aca="false">-const*$M897*$K897*I897</f>
        <v>22.2555462872478</v>
      </c>
      <c r="U897" s="72" t="n">
        <f aca="false">omega*EXP(-A897/tau)*30/PI()</f>
        <v>1842.46902273816</v>
      </c>
      <c r="V897" s="70" t="n">
        <f aca="false">const*($O897/omega)*K897*(wy*I897-wz*(H897-Q897))</f>
        <v>1.03046853028602</v>
      </c>
      <c r="W897" s="70" t="n">
        <f aca="false">const*($O897/omega)*K897*(wz*(G897-P897)-wx*I897)</f>
        <v>11.5772336690136</v>
      </c>
      <c r="X897" s="70" t="n">
        <f aca="false">const*($O897/omega)*K897*(wx*(H897-Q897)-wy*(G897-P897))</f>
        <v>6.32818186804737</v>
      </c>
      <c r="Y897" s="70" t="n">
        <f aca="false">R897+V897</f>
        <v>-0.481711839420855</v>
      </c>
      <c r="Z897" s="70" t="n">
        <f aca="false">S897+W897</f>
        <v>-0.453178273705488</v>
      </c>
      <c r="AA897" s="70" t="n">
        <f aca="false">T897+X897-32.174</f>
        <v>-3.59027184470482</v>
      </c>
      <c r="AB897" s="0" t="n">
        <f aca="false">IF(($D897-height)*($D898-height)&lt;0,1,0)</f>
        <v>0</v>
      </c>
    </row>
    <row r="898" customFormat="false" ht="12.75" hidden="false" customHeight="false" outlineLevel="0" collapsed="false">
      <c r="A898" s="0" t="n">
        <f aca="false">A897+dt</f>
        <v>8.65999999999986</v>
      </c>
      <c r="B898" s="70" t="n">
        <f aca="false">B897+G897*dt+0.5*Y897*dt*dt</f>
        <v>50.2976095445794</v>
      </c>
      <c r="C898" s="70" t="n">
        <f aca="false">C897+H897*dt+0.5*Z897*dt*dt</f>
        <v>578.916625154367</v>
      </c>
      <c r="D898" s="70" t="n">
        <f aca="false">D897+I897*dt+0.5*AA897*dt*dt</f>
        <v>-480.690694407834</v>
      </c>
      <c r="E898" s="1" t="n">
        <f aca="false">SQRT(B898^2+C898^2)</f>
        <v>581.097503355522</v>
      </c>
      <c r="F898" s="1" t="n">
        <f aca="false">ATAN2(C898,B898)*180/PI()</f>
        <v>4.9655201844546</v>
      </c>
      <c r="G898" s="69" t="n">
        <f aca="false">G897+Y897*dt</f>
        <v>6.87502640336964</v>
      </c>
      <c r="H898" s="69" t="n">
        <f aca="false">H897+Z897*dt</f>
        <v>54.7292508574319</v>
      </c>
      <c r="I898" s="69" t="n">
        <f aca="false">I897+AA897*dt</f>
        <v>-101.290143955104</v>
      </c>
      <c r="J898" s="1" t="n">
        <f aca="false">SQRT(G898^2+H898^2+I898^2)</f>
        <v>115.335381171211</v>
      </c>
      <c r="K898" s="1" t="n">
        <f aca="false">IF(D898&gt;=hwind,SQRT((G898-vxw)^2+(H898-vyw)^2+I898^2),J898)</f>
        <v>115.335381171211</v>
      </c>
      <c r="L898" s="1" t="n">
        <f aca="false">J898/1.467</f>
        <v>78.6198917322498</v>
      </c>
      <c r="M898" s="70" t="n">
        <f aca="false">cd0+cdspin*(spin/1000)*EXP(-A898/(tau*146.7/K898))</f>
        <v>0.354610003757304</v>
      </c>
      <c r="N898" s="71" t="n">
        <f aca="false">(romega/K898)*EXP(-A898/(tau*146.7/K898))</f>
        <v>0.202496719704137</v>
      </c>
      <c r="O898" s="71" t="n">
        <f aca="false">cl2_*N898/(cl0+cl1_*N898)</f>
        <v>0.21488628650188</v>
      </c>
      <c r="P898" s="71" t="n">
        <f aca="false">IF(D898&gt;=hwind,vxw,0)</f>
        <v>0</v>
      </c>
      <c r="Q898" s="71" t="n">
        <f aca="false">IF(D898&gt;=hwind,vyw,0)</f>
        <v>0</v>
      </c>
      <c r="R898" s="70" t="n">
        <f aca="false">-const*$M898*$K898*(G898-P898)</f>
        <v>-1.51150259829023</v>
      </c>
      <c r="S898" s="70" t="n">
        <f aca="false">-const*$M898*$K898*(H898-Q898)</f>
        <v>-12.0324490438235</v>
      </c>
      <c r="T898" s="70" t="n">
        <f aca="false">-const*$M898*$K898*I898</f>
        <v>22.2690513151037</v>
      </c>
      <c r="U898" s="72" t="n">
        <f aca="false">omega*EXP(-A898/tau)*30/PI()</f>
        <v>1842.46718027006</v>
      </c>
      <c r="V898" s="70" t="n">
        <f aca="false">const*($O898/omega)*K898*(wy*I898-wz*(H898-Q898))</f>
        <v>1.02956996501556</v>
      </c>
      <c r="W898" s="70" t="n">
        <f aca="false">const*($O898/omega)*K898*(wz*(G898-P898)-wx*I898)</f>
        <v>11.5830587327652</v>
      </c>
      <c r="X898" s="70" t="n">
        <f aca="false">const*($O898/omega)*K898*(wx*(H898-Q898)-wy*(G898-P898))</f>
        <v>6.3284582561122</v>
      </c>
      <c r="Y898" s="70" t="n">
        <f aca="false">R898+V898</f>
        <v>-0.481932633274674</v>
      </c>
      <c r="Z898" s="70" t="n">
        <f aca="false">S898+W898</f>
        <v>-0.449390311058284</v>
      </c>
      <c r="AA898" s="70" t="n">
        <f aca="false">T898+X898-32.174</f>
        <v>-3.57649042878412</v>
      </c>
      <c r="AB898" s="0" t="n">
        <f aca="false">IF(($D898-height)*($D899-height)&lt;0,1,0)</f>
        <v>0</v>
      </c>
    </row>
    <row r="899" customFormat="false" ht="12.75" hidden="false" customHeight="false" outlineLevel="0" collapsed="false">
      <c r="A899" s="0" t="n">
        <f aca="false">A898+dt</f>
        <v>8.66999999999986</v>
      </c>
      <c r="B899" s="70" t="n">
        <f aca="false">B898+G898*dt+0.5*Y898*dt*dt</f>
        <v>50.3663357119815</v>
      </c>
      <c r="C899" s="70" t="n">
        <f aca="false">C898+H898*dt+0.5*Z898*dt*dt</f>
        <v>579.463895193426</v>
      </c>
      <c r="D899" s="70" t="n">
        <f aca="false">D898+I898*dt+0.5*AA898*dt*dt</f>
        <v>-481.703774671907</v>
      </c>
      <c r="E899" s="1" t="n">
        <f aca="false">SQRT(B899^2+C899^2)</f>
        <v>581.648668532637</v>
      </c>
      <c r="F899" s="1" t="n">
        <f aca="false">ATAN2(C899,B899)*180/PI()</f>
        <v>4.96759851976725</v>
      </c>
      <c r="G899" s="69" t="n">
        <f aca="false">G898+Y898*dt</f>
        <v>6.8702070770369</v>
      </c>
      <c r="H899" s="69" t="n">
        <f aca="false">H898+Z898*dt</f>
        <v>54.7247569543213</v>
      </c>
      <c r="I899" s="69" t="n">
        <f aca="false">I898+AA898*dt</f>
        <v>-101.325908859392</v>
      </c>
      <c r="J899" s="1" t="n">
        <f aca="false">SQRT(G899^2+H899^2+I899^2)</f>
        <v>115.364373075801</v>
      </c>
      <c r="K899" s="1" t="n">
        <f aca="false">IF(D899&gt;=hwind,SQRT((G899-vxw)^2+(H899-vyw)^2+I899^2),J899)</f>
        <v>115.364373075801</v>
      </c>
      <c r="L899" s="1" t="n">
        <f aca="false">J899/1.467</f>
        <v>78.639654448399</v>
      </c>
      <c r="M899" s="70" t="n">
        <f aca="false">cd0+cdspin*(spin/1000)*EXP(-A899/(tau*146.7/K899))</f>
        <v>0.354609952232008</v>
      </c>
      <c r="N899" s="71" t="n">
        <f aca="false">(romega/K899)*EXP(-A899/(tau*146.7/K899))</f>
        <v>0.202445636957963</v>
      </c>
      <c r="O899" s="71" t="n">
        <f aca="false">cl2_*N899/(cl0+cl1_*N899)</f>
        <v>0.214856339370503</v>
      </c>
      <c r="P899" s="71" t="n">
        <f aca="false">IF(D899&gt;=hwind,vxw,0)</f>
        <v>0</v>
      </c>
      <c r="Q899" s="71" t="n">
        <f aca="false">IF(D899&gt;=hwind,vyw,0)</f>
        <v>0</v>
      </c>
      <c r="R899" s="70" t="n">
        <f aca="false">-const*$M899*$K899*(G899-P899)</f>
        <v>-1.51082251093518</v>
      </c>
      <c r="S899" s="70" t="n">
        <f aca="false">-const*$M899*$K899*(H899-Q899)</f>
        <v>-12.0344836458269</v>
      </c>
      <c r="T899" s="70" t="n">
        <f aca="false">-const*$M899*$K899*I899</f>
        <v>22.2825108951098</v>
      </c>
      <c r="U899" s="72" t="n">
        <f aca="false">omega*EXP(-A899/tau)*30/PI()</f>
        <v>1842.4653378038</v>
      </c>
      <c r="V899" s="70" t="n">
        <f aca="false">const*($O899/omega)*K899*(wy*I899-wz*(H899-Q899))</f>
        <v>1.02867581921942</v>
      </c>
      <c r="W899" s="70" t="n">
        <f aca="false">const*($O899/omega)*K899*(wz*(G899-P899)-wx*I899)</f>
        <v>11.5888638233094</v>
      </c>
      <c r="X899" s="70" t="n">
        <f aca="false">const*($O899/omega)*K899*(wx*(H899-Q899)-wy*(G899-P899))</f>
        <v>6.32873644282219</v>
      </c>
      <c r="Y899" s="70" t="n">
        <f aca="false">R899+V899</f>
        <v>-0.482146691715753</v>
      </c>
      <c r="Z899" s="70" t="n">
        <f aca="false">S899+W899</f>
        <v>-0.445619822517491</v>
      </c>
      <c r="AA899" s="70" t="n">
        <f aca="false">T899+X899-32.174</f>
        <v>-3.56275266206802</v>
      </c>
      <c r="AB899" s="0" t="n">
        <f aca="false">IF(($D899-height)*($D900-height)&lt;0,1,0)</f>
        <v>0</v>
      </c>
    </row>
    <row r="900" customFormat="false" ht="12.75" hidden="false" customHeight="false" outlineLevel="0" collapsed="false">
      <c r="A900" s="0" t="n">
        <f aca="false">A899+dt</f>
        <v>8.67999999999986</v>
      </c>
      <c r="B900" s="70" t="n">
        <f aca="false">B899+G899*dt+0.5*Y899*dt*dt</f>
        <v>50.4350136754172</v>
      </c>
      <c r="C900" s="70" t="n">
        <f aca="false">C899+H899*dt+0.5*Z899*dt*dt</f>
        <v>580.011120481978</v>
      </c>
      <c r="D900" s="70" t="n">
        <f aca="false">D899+I899*dt+0.5*AA899*dt*dt</f>
        <v>-482.717211898134</v>
      </c>
      <c r="E900" s="1" t="n">
        <f aca="false">SQRT(B900^2+C900^2)</f>
        <v>582.199785715521</v>
      </c>
      <c r="F900" s="1" t="n">
        <f aca="false">ATAN2(C900,B900)*180/PI()</f>
        <v>4.96966857545144</v>
      </c>
      <c r="G900" s="69" t="n">
        <f aca="false">G899+Y899*dt</f>
        <v>6.86538561011974</v>
      </c>
      <c r="H900" s="69" t="n">
        <f aca="false">H899+Z899*dt</f>
        <v>54.7203007560961</v>
      </c>
      <c r="I900" s="69" t="n">
        <f aca="false">I899+AA899*dt</f>
        <v>-101.361536386013</v>
      </c>
      <c r="J900" s="1" t="n">
        <f aca="false">SQRT(G900^2+H900^2+I900^2)</f>
        <v>115.393266237446</v>
      </c>
      <c r="K900" s="1" t="n">
        <f aca="false">IF(D900&gt;=hwind,SQRT((G900-vxw)^2+(H900-vyw)^2+I900^2),J900)</f>
        <v>115.393266237446</v>
      </c>
      <c r="L900" s="1" t="n">
        <f aca="false">J900/1.467</f>
        <v>78.65934985511</v>
      </c>
      <c r="M900" s="70" t="n">
        <f aca="false">cd0+cdspin*(spin/1000)*EXP(-A900/(tau*146.7/K900))</f>
        <v>0.354609900716931</v>
      </c>
      <c r="N900" s="71" t="n">
        <f aca="false">(romega/K900)*EXP(-A900/(tau*146.7/K900))</f>
        <v>0.202394753109374</v>
      </c>
      <c r="O900" s="71" t="n">
        <f aca="false">cl2_*N900/(cl0+cl1_*N900)</f>
        <v>0.214826502117151</v>
      </c>
      <c r="P900" s="71" t="n">
        <f aca="false">IF(D900&gt;=hwind,vxw,0)</f>
        <v>0</v>
      </c>
      <c r="Q900" s="71" t="n">
        <f aca="false">IF(D900&gt;=hwind,vyw,0)</f>
        <v>0</v>
      </c>
      <c r="R900" s="70" t="n">
        <f aca="false">-const*$M900*$K900*(G900-P900)</f>
        <v>-1.51014012805128</v>
      </c>
      <c r="S900" s="70" t="n">
        <f aca="false">-const*$M900*$K900*(H900-Q900)</f>
        <v>-12.0365157448708</v>
      </c>
      <c r="T900" s="70" t="n">
        <f aca="false">-const*$M900*$K900*I900</f>
        <v>22.2959251279081</v>
      </c>
      <c r="U900" s="72" t="n">
        <f aca="false">omega*EXP(-A900/tau)*30/PI()</f>
        <v>1842.46349533938</v>
      </c>
      <c r="V900" s="70" t="n">
        <f aca="false">const*($O900/omega)*K900*(wy*I900-wz*(H900-Q900))</f>
        <v>1.0277860779557</v>
      </c>
      <c r="W900" s="70" t="n">
        <f aca="false">const*($O900/omega)*K900*(wz*(G900-P900)-wx*I900)</f>
        <v>11.5946489923245</v>
      </c>
      <c r="X900" s="70" t="n">
        <f aca="false">const*($O900/omega)*K900*(wx*(H900-Q900)-wy*(G900-P900))</f>
        <v>6.32901641632739</v>
      </c>
      <c r="Y900" s="70" t="n">
        <f aca="false">R900+V900</f>
        <v>-0.482354050095578</v>
      </c>
      <c r="Z900" s="70" t="n">
        <f aca="false">S900+W900</f>
        <v>-0.441866752546339</v>
      </c>
      <c r="AA900" s="70" t="n">
        <f aca="false">T900+X900-32.174</f>
        <v>-3.54905845576448</v>
      </c>
      <c r="AB900" s="0" t="n">
        <f aca="false">IF(($D900-height)*($D901-height)&lt;0,1,0)</f>
        <v>0</v>
      </c>
    </row>
    <row r="901" customFormat="false" ht="12.75" hidden="false" customHeight="false" outlineLevel="0" collapsed="false">
      <c r="A901" s="0" t="n">
        <f aca="false">A900+dt</f>
        <v>8.68999999999986</v>
      </c>
      <c r="B901" s="70" t="n">
        <f aca="false">B900+G900*dt+0.5*Y900*dt*dt</f>
        <v>50.5036434138159</v>
      </c>
      <c r="C901" s="70" t="n">
        <f aca="false">C900+H900*dt+0.5*Z900*dt*dt</f>
        <v>580.558301396201</v>
      </c>
      <c r="D901" s="70" t="n">
        <f aca="false">D900+I900*dt+0.5*AA900*dt*dt</f>
        <v>-483.731004714917</v>
      </c>
      <c r="E901" s="1" t="n">
        <f aca="false">SQRT(B901^2+C901^2)</f>
        <v>582.750855270168</v>
      </c>
      <c r="F901" s="1" t="n">
        <f aca="false">ATAN2(C901,B901)*180/PI()</f>
        <v>4.97173037024269</v>
      </c>
      <c r="G901" s="69" t="n">
        <f aca="false">G900+Y900*dt</f>
        <v>6.86056206961878</v>
      </c>
      <c r="H901" s="69" t="n">
        <f aca="false">H900+Z900*dt</f>
        <v>54.7158820885706</v>
      </c>
      <c r="I901" s="69" t="n">
        <f aca="false">I900+AA900*dt</f>
        <v>-101.39702697057</v>
      </c>
      <c r="J901" s="1" t="n">
        <f aca="false">SQRT(G901^2+H901^2+I901^2)</f>
        <v>115.42206090307</v>
      </c>
      <c r="K901" s="1" t="n">
        <f aca="false">IF(D901&gt;=hwind,SQRT((G901-vxw)^2+(H901-vyw)^2+I901^2),J901)</f>
        <v>115.42206090307</v>
      </c>
      <c r="L901" s="1" t="n">
        <f aca="false">J901/1.467</f>
        <v>78.6789781207021</v>
      </c>
      <c r="M901" s="70" t="n">
        <f aca="false">cd0+cdspin*(spin/1000)*EXP(-A901/(tau*146.7/K901))</f>
        <v>0.354609849212102</v>
      </c>
      <c r="N901" s="71" t="n">
        <f aca="false">(romega/K901)*EXP(-A901/(tau*146.7/K901))</f>
        <v>0.202344067445645</v>
      </c>
      <c r="O901" s="71" t="n">
        <f aca="false">cl2_*N901/(cl0+cl1_*N901)</f>
        <v>0.214796774400212</v>
      </c>
      <c r="P901" s="71" t="n">
        <f aca="false">IF(D901&gt;=hwind,vxw,0)</f>
        <v>0</v>
      </c>
      <c r="Q901" s="71" t="n">
        <f aca="false">IF(D901&gt;=hwind,vyw,0)</f>
        <v>0</v>
      </c>
      <c r="R901" s="70" t="n">
        <f aca="false">-const*$M901*$K901*(G901-P901)</f>
        <v>-1.50945546997912</v>
      </c>
      <c r="S901" s="70" t="n">
        <f aca="false">-const*$M901*$K901*(H901-Q901)</f>
        <v>-12.0385453371337</v>
      </c>
      <c r="T901" s="70" t="n">
        <f aca="false">-const*$M901*$K901*I901</f>
        <v>22.3092941142725</v>
      </c>
      <c r="U901" s="72" t="n">
        <f aca="false">omega*EXP(-A901/tau)*30/PI()</f>
        <v>1842.46165287681</v>
      </c>
      <c r="V901" s="70" t="n">
        <f aca="false">const*($O901/omega)*K901*(wy*I901-wz*(H901-Q901))</f>
        <v>1.02690072630446</v>
      </c>
      <c r="W901" s="70" t="n">
        <f aca="false">const*($O901/omega)*K901*(wz*(G901-P901)-wx*I901)</f>
        <v>11.6004142914622</v>
      </c>
      <c r="X901" s="70" t="n">
        <f aca="false">const*($O901/omega)*K901*(wx*(H901-Q901)-wy*(G901-P901))</f>
        <v>6.32929816481341</v>
      </c>
      <c r="Y901" s="70" t="n">
        <f aca="false">R901+V901</f>
        <v>-0.482554743674668</v>
      </c>
      <c r="Z901" s="70" t="n">
        <f aca="false">S901+W901</f>
        <v>-0.438131045671483</v>
      </c>
      <c r="AA901" s="70" t="n">
        <f aca="false">T901+X901-32.174</f>
        <v>-3.53540772091404</v>
      </c>
      <c r="AB901" s="0" t="n">
        <f aca="false">IF(($D901-height)*($D902-height)&lt;0,1,0)</f>
        <v>0</v>
      </c>
    </row>
    <row r="902" customFormat="false" ht="12.75" hidden="false" customHeight="false" outlineLevel="0" collapsed="false">
      <c r="A902" s="0" t="n">
        <f aca="false">A901+dt</f>
        <v>8.69999999999986</v>
      </c>
      <c r="B902" s="70" t="n">
        <f aca="false">B901+G901*dt+0.5*Y901*dt*dt</f>
        <v>50.5722249067749</v>
      </c>
      <c r="C902" s="70" t="n">
        <f aca="false">C901+H901*dt+0.5*Z901*dt*dt</f>
        <v>581.105438310535</v>
      </c>
      <c r="D902" s="70" t="n">
        <f aca="false">D901+I901*dt+0.5*AA901*dt*dt</f>
        <v>-484.745151755008</v>
      </c>
      <c r="E902" s="1" t="n">
        <f aca="false">SQRT(B902^2+C902^2)</f>
        <v>583.301877560925</v>
      </c>
      <c r="F902" s="1" t="n">
        <f aca="false">ATAN2(C902,B902)*180/PI()</f>
        <v>4.97378392287665</v>
      </c>
      <c r="G902" s="69" t="n">
        <f aca="false">G901+Y901*dt</f>
        <v>6.85573652218204</v>
      </c>
      <c r="H902" s="69" t="n">
        <f aca="false">H901+Z901*dt</f>
        <v>54.7115007781139</v>
      </c>
      <c r="I902" s="69" t="n">
        <f aca="false">I901+AA901*dt</f>
        <v>-101.432381047779</v>
      </c>
      <c r="J902" s="1" t="n">
        <f aca="false">SQRT(G902^2+H902^2+I902^2)</f>
        <v>115.450757319634</v>
      </c>
      <c r="K902" s="1" t="n">
        <f aca="false">IF(D902&gt;=hwind,SQRT((G902-vxw)^2+(H902-vyw)^2+I902^2),J902)</f>
        <v>115.450757319634</v>
      </c>
      <c r="L902" s="1" t="n">
        <f aca="false">J902/1.467</f>
        <v>78.6985394135201</v>
      </c>
      <c r="M902" s="70" t="n">
        <f aca="false">cd0+cdspin*(spin/1000)*EXP(-A902/(tau*146.7/K902))</f>
        <v>0.354609797717553</v>
      </c>
      <c r="N902" s="71" t="n">
        <f aca="false">(romega/K902)*EXP(-A902/(tau*146.7/K902))</f>
        <v>0.202293579256143</v>
      </c>
      <c r="O902" s="71" t="n">
        <f aca="false">cl2_*N902/(cl0+cl1_*N902)</f>
        <v>0.214767155878673</v>
      </c>
      <c r="P902" s="71" t="n">
        <f aca="false">IF(D902&gt;=hwind,vxw,0)</f>
        <v>0</v>
      </c>
      <c r="Q902" s="71" t="n">
        <f aca="false">IF(D902&gt;=hwind,vyw,0)</f>
        <v>0</v>
      </c>
      <c r="R902" s="70" t="n">
        <f aca="false">-const*$M902*$K902*(G902-P902)</f>
        <v>-1.50876855699014</v>
      </c>
      <c r="S902" s="70" t="n">
        <f aca="false">-const*$M902*$K902*(H902-Q902)</f>
        <v>-12.0405724188314</v>
      </c>
      <c r="T902" s="70" t="n">
        <f aca="false">-const*$M902*$K902*I902</f>
        <v>22.3226179551054</v>
      </c>
      <c r="U902" s="72" t="n">
        <f aca="false">omega*EXP(-A902/tau)*30/PI()</f>
        <v>1842.45981041608</v>
      </c>
      <c r="V902" s="70" t="n">
        <f aca="false">const*($O902/omega)*K902*(wy*I902-wz*(H902-Q902))</f>
        <v>1.02601974936787</v>
      </c>
      <c r="W902" s="70" t="n">
        <f aca="false">const*($O902/omega)*K902*(wz*(G902-P902)-wx*I902)</f>
        <v>11.6061597723477</v>
      </c>
      <c r="X902" s="70" t="n">
        <f aca="false">const*($O902/omega)*K902*(wx*(H902-Q902)-wy*(G902-P902))</f>
        <v>6.32958167650144</v>
      </c>
      <c r="Y902" s="70" t="n">
        <f aca="false">R902+V902</f>
        <v>-0.482748807622277</v>
      </c>
      <c r="Z902" s="70" t="n">
        <f aca="false">S902+W902</f>
        <v>-0.434412646483706</v>
      </c>
      <c r="AA902" s="70" t="n">
        <f aca="false">T902+X902-32.174</f>
        <v>-3.52180036839321</v>
      </c>
      <c r="AB902" s="0" t="n">
        <f aca="false">IF(($D902-height)*($D903-height)&lt;0,1,0)</f>
        <v>0</v>
      </c>
    </row>
    <row r="903" customFormat="false" ht="12.75" hidden="false" customHeight="false" outlineLevel="0" collapsed="false">
      <c r="A903" s="0" t="n">
        <f aca="false">A902+dt</f>
        <v>8.70999999999986</v>
      </c>
      <c r="B903" s="70" t="n">
        <f aca="false">B902+G902*dt+0.5*Y902*dt*dt</f>
        <v>50.6407581345564</v>
      </c>
      <c r="C903" s="70" t="n">
        <f aca="false">C902+H902*dt+0.5*Z902*dt*dt</f>
        <v>581.652531597684</v>
      </c>
      <c r="D903" s="70" t="n">
        <f aca="false">D902+I902*dt+0.5*AA902*dt*dt</f>
        <v>-485.759651655505</v>
      </c>
      <c r="E903" s="1" t="n">
        <f aca="false">SQRT(B903^2+C903^2)</f>
        <v>583.852852950499</v>
      </c>
      <c r="F903" s="1" t="n">
        <f aca="false">ATAN2(C903,B903)*180/PI()</f>
        <v>4.97582925208878</v>
      </c>
      <c r="G903" s="69" t="n">
        <f aca="false">G902+Y902*dt</f>
        <v>6.85090903410582</v>
      </c>
      <c r="H903" s="69" t="n">
        <f aca="false">H902+Z902*dt</f>
        <v>54.7071566516491</v>
      </c>
      <c r="I903" s="69" t="n">
        <f aca="false">I902+AA902*dt</f>
        <v>-101.467599051463</v>
      </c>
      <c r="J903" s="1" t="n">
        <f aca="false">SQRT(G903^2+H903^2+I903^2)</f>
        <v>115.479355734132</v>
      </c>
      <c r="K903" s="1" t="n">
        <f aca="false">IF(D903&gt;=hwind,SQRT((G903-vxw)^2+(H903-vyw)^2+I903^2),J903)</f>
        <v>115.479355734132</v>
      </c>
      <c r="L903" s="1" t="n">
        <f aca="false">J903/1.467</f>
        <v>78.7180339019304</v>
      </c>
      <c r="M903" s="70" t="n">
        <f aca="false">cd0+cdspin*(spin/1000)*EXP(-A903/(tau*146.7/K903))</f>
        <v>0.354609746233311</v>
      </c>
      <c r="N903" s="71" t="n">
        <f aca="false">(romega/K903)*EXP(-A903/(tau*146.7/K903))</f>
        <v>0.202243287832329</v>
      </c>
      <c r="O903" s="71" t="n">
        <f aca="false">cl2_*N903/(cl0+cl1_*N903)</f>
        <v>0.214737646212125</v>
      </c>
      <c r="P903" s="71" t="n">
        <f aca="false">IF(D903&gt;=hwind,vxw,0)</f>
        <v>0</v>
      </c>
      <c r="Q903" s="71" t="n">
        <f aca="false">IF(D903&gt;=hwind,vyw,0)</f>
        <v>0</v>
      </c>
      <c r="R903" s="70" t="n">
        <f aca="false">-const*$M903*$K903*(G903-P903)</f>
        <v>-1.50807940928654</v>
      </c>
      <c r="S903" s="70" t="n">
        <f aca="false">-const*$M903*$K903*(H903-Q903)</f>
        <v>-12.0425969862163</v>
      </c>
      <c r="T903" s="70" t="n">
        <f aca="false">-const*$M903*$K903*I903</f>
        <v>22.335896751434</v>
      </c>
      <c r="U903" s="72" t="n">
        <f aca="false">omega*EXP(-A903/tau)*30/PI()</f>
        <v>1842.45796795719</v>
      </c>
      <c r="V903" s="70" t="n">
        <f aca="false">const*($O903/omega)*K903*(wy*I903-wz*(H903-Q903))</f>
        <v>1.02514313227043</v>
      </c>
      <c r="W903" s="70" t="n">
        <f aca="false">const*($O903/omega)*K903*(wz*(G903-P903)-wx*I903)</f>
        <v>11.6118854865777</v>
      </c>
      <c r="X903" s="70" t="n">
        <f aca="false">const*($O903/omega)*K903*(wx*(H903-Q903)-wy*(G903-P903))</f>
        <v>6.32986693964823</v>
      </c>
      <c r="Y903" s="70" t="n">
        <f aca="false">R903+V903</f>
        <v>-0.482936277016109</v>
      </c>
      <c r="Z903" s="70" t="n">
        <f aca="false">S903+W903</f>
        <v>-0.430711499638637</v>
      </c>
      <c r="AA903" s="70" t="n">
        <f aca="false">T903+X903-32.174</f>
        <v>-3.5082363089178</v>
      </c>
      <c r="AB903" s="0" t="n">
        <f aca="false">IF(($D903-height)*($D904-height)&lt;0,1,0)</f>
        <v>0</v>
      </c>
    </row>
    <row r="904" customFormat="false" ht="12.75" hidden="false" customHeight="false" outlineLevel="0" collapsed="false">
      <c r="A904" s="0" t="n">
        <f aca="false">A903+dt</f>
        <v>8.71999999999986</v>
      </c>
      <c r="B904" s="70" t="n">
        <f aca="false">B903+G903*dt+0.5*Y903*dt*dt</f>
        <v>50.7092430780836</v>
      </c>
      <c r="C904" s="70" t="n">
        <f aca="false">C903+H903*dt+0.5*Z903*dt*dt</f>
        <v>582.199581628625</v>
      </c>
      <c r="D904" s="70" t="n">
        <f aca="false">D903+I903*dt+0.5*AA903*dt*dt</f>
        <v>-486.774503057835</v>
      </c>
      <c r="E904" s="1" t="n">
        <f aca="false">SQRT(B904^2+C904^2)</f>
        <v>584.403781799962</v>
      </c>
      <c r="F904" s="1" t="n">
        <f aca="false">ATAN2(C904,B904)*180/PI()</f>
        <v>4.97786637661404</v>
      </c>
      <c r="G904" s="69" t="n">
        <f aca="false">G903+Y903*dt</f>
        <v>6.84607967133565</v>
      </c>
      <c r="H904" s="69" t="n">
        <f aca="false">H903+Z903*dt</f>
        <v>54.7028495366527</v>
      </c>
      <c r="I904" s="69" t="n">
        <f aca="false">I903+AA903*dt</f>
        <v>-101.502681414552</v>
      </c>
      <c r="J904" s="1" t="n">
        <f aca="false">SQRT(G904^2+H904^2+I904^2)</f>
        <v>115.507856393581</v>
      </c>
      <c r="K904" s="1" t="n">
        <f aca="false">IF(D904&gt;=hwind,SQRT((G904-vxw)^2+(H904-vyw)^2+I904^2),J904)</f>
        <v>115.507856393581</v>
      </c>
      <c r="L904" s="1" t="n">
        <f aca="false">J904/1.467</f>
        <v>78.7374617543154</v>
      </c>
      <c r="M904" s="70" t="n">
        <f aca="false">cd0+cdspin*(spin/1000)*EXP(-A904/(tau*146.7/K904))</f>
        <v>0.354609694759405</v>
      </c>
      <c r="N904" s="71" t="n">
        <f aca="false">(romega/K904)*EXP(-A904/(tau*146.7/K904))</f>
        <v>0.202193192467755</v>
      </c>
      <c r="O904" s="71" t="n">
        <f aca="false">cl2_*N904/(cl0+cl1_*N904)</f>
        <v>0.214708245060765</v>
      </c>
      <c r="P904" s="71" t="n">
        <f aca="false">IF(D904&gt;=hwind,vxw,0)</f>
        <v>0</v>
      </c>
      <c r="Q904" s="71" t="n">
        <f aca="false">IF(D904&gt;=hwind,vyw,0)</f>
        <v>0</v>
      </c>
      <c r="R904" s="70" t="n">
        <f aca="false">-const*$M904*$K904*(G904-P904)</f>
        <v>-1.50738804700113</v>
      </c>
      <c r="S904" s="70" t="n">
        <f aca="false">-const*$M904*$K904*(H904-Q904)</f>
        <v>-12.0446190355778</v>
      </c>
      <c r="T904" s="70" t="n">
        <f aca="false">-const*$M904*$K904*I904</f>
        <v>22.3491306044076</v>
      </c>
      <c r="U904" s="72" t="n">
        <f aca="false">omega*EXP(-A904/tau)*30/PI()</f>
        <v>1842.45612550014</v>
      </c>
      <c r="V904" s="70" t="n">
        <f aca="false">const*($O904/omega)*K904*(wy*I904-wz*(H904-Q904))</f>
        <v>1.0242708601591</v>
      </c>
      <c r="W904" s="70" t="n">
        <f aca="false">const*($O904/omega)*K904*(wz*(G904-P904)-wx*I904)</f>
        <v>11.6175914857203</v>
      </c>
      <c r="X904" s="70" t="n">
        <f aca="false">const*($O904/omega)*K904*(wx*(H904-Q904)-wy*(G904-P904))</f>
        <v>6.33015394254614</v>
      </c>
      <c r="Y904" s="70" t="n">
        <f aca="false">R904+V904</f>
        <v>-0.483117186842032</v>
      </c>
      <c r="Z904" s="70" t="n">
        <f aca="false">S904+W904</f>
        <v>-0.427027549857471</v>
      </c>
      <c r="AA904" s="70" t="n">
        <f aca="false">T904+X904-32.174</f>
        <v>-3.49471545304629</v>
      </c>
      <c r="AB904" s="0" t="n">
        <f aca="false">IF(($D904-height)*($D905-height)&lt;0,1,0)</f>
        <v>0</v>
      </c>
    </row>
    <row r="905" customFormat="false" ht="12.75" hidden="false" customHeight="false" outlineLevel="0" collapsed="false">
      <c r="A905" s="0" t="n">
        <f aca="false">A904+dt</f>
        <v>8.72999999999986</v>
      </c>
      <c r="B905" s="70" t="n">
        <f aca="false">B904+G904*dt+0.5*Y904*dt*dt</f>
        <v>50.7776797189376</v>
      </c>
      <c r="C905" s="70" t="n">
        <f aca="false">C904+H904*dt+0.5*Z904*dt*dt</f>
        <v>582.746588772614</v>
      </c>
      <c r="D905" s="70" t="n">
        <f aca="false">D904+I904*dt+0.5*AA904*dt*dt</f>
        <v>-487.789704607753</v>
      </c>
      <c r="E905" s="1" t="n">
        <f aca="false">SQRT(B905^2+C905^2)</f>
        <v>584.954664468758</v>
      </c>
      <c r="F905" s="1" t="n">
        <f aca="false">ATAN2(C905,B905)*180/PI()</f>
        <v>4.97989531518666</v>
      </c>
      <c r="G905" s="69" t="n">
        <f aca="false">G904+Y904*dt</f>
        <v>6.84124849946723</v>
      </c>
      <c r="H905" s="69" t="n">
        <f aca="false">H904+Z904*dt</f>
        <v>54.6985792611541</v>
      </c>
      <c r="I905" s="69" t="n">
        <f aca="false">I904+AA904*dt</f>
        <v>-101.537628569083</v>
      </c>
      <c r="J905" s="1" t="n">
        <f aca="false">SQRT(G905^2+H905^2+I905^2)</f>
        <v>115.536259545016</v>
      </c>
      <c r="K905" s="1" t="n">
        <f aca="false">IF(D905&gt;=hwind,SQRT((G905-vxw)^2+(H905-vyw)^2+I905^2),J905)</f>
        <v>115.536259545016</v>
      </c>
      <c r="L905" s="1" t="n">
        <f aca="false">J905/1.467</f>
        <v>78.7568231390701</v>
      </c>
      <c r="M905" s="70" t="n">
        <f aca="false">cd0+cdspin*(spin/1000)*EXP(-A905/(tau*146.7/K905))</f>
        <v>0.354609643295864</v>
      </c>
      <c r="N905" s="71" t="n">
        <f aca="false">(romega/K905)*EXP(-A905/(tau*146.7/K905))</f>
        <v>0.202143292458062</v>
      </c>
      <c r="O905" s="71" t="n">
        <f aca="false">cl2_*N905/(cl0+cl1_*N905)</f>
        <v>0.214678952085399</v>
      </c>
      <c r="P905" s="71" t="n">
        <f aca="false">IF(D905&gt;=hwind,vxw,0)</f>
        <v>0</v>
      </c>
      <c r="Q905" s="71" t="n">
        <f aca="false">IF(D905&gt;=hwind,vyw,0)</f>
        <v>0</v>
      </c>
      <c r="R905" s="70" t="n">
        <f aca="false">-const*$M905*$K905*(G905-P905)</f>
        <v>-1.50669449019728</v>
      </c>
      <c r="S905" s="70" t="n">
        <f aca="false">-const*$M905*$K905*(H905-Q905)</f>
        <v>-12.0466385632415</v>
      </c>
      <c r="T905" s="70" t="n">
        <f aca="false">-const*$M905*$K905*I905</f>
        <v>22.3623196152938</v>
      </c>
      <c r="U905" s="72" t="n">
        <f aca="false">omega*EXP(-A905/tau)*30/PI()</f>
        <v>1842.45428304494</v>
      </c>
      <c r="V905" s="70" t="n">
        <f aca="false">const*($O905/omega)*K905*(wy*I905-wz*(H905-Q905))</f>
        <v>1.02340291820347</v>
      </c>
      <c r="W905" s="70" t="n">
        <f aca="false">const*($O905/omega)*K905*(wz*(G905-P905)-wx*I905)</f>
        <v>11.6232778213139</v>
      </c>
      <c r="X905" s="70" t="n">
        <f aca="false">const*($O905/omega)*K905*(wx*(H905-Q905)-wy*(G905-P905))</f>
        <v>6.33044267352312</v>
      </c>
      <c r="Y905" s="70" t="n">
        <f aca="false">R905+V905</f>
        <v>-0.483291571993811</v>
      </c>
      <c r="Z905" s="70" t="n">
        <f aca="false">S905+W905</f>
        <v>-0.423360741927652</v>
      </c>
      <c r="AA905" s="70" t="n">
        <f aca="false">T905+X905-32.174</f>
        <v>-3.48123771118306</v>
      </c>
      <c r="AB905" s="0" t="n">
        <f aca="false">IF(($D905-height)*($D906-height)&lt;0,1,0)</f>
        <v>0</v>
      </c>
    </row>
    <row r="906" customFormat="false" ht="12.75" hidden="false" customHeight="false" outlineLevel="0" collapsed="false">
      <c r="A906" s="0" t="n">
        <f aca="false">A905+dt</f>
        <v>8.73999999999986</v>
      </c>
      <c r="B906" s="70" t="n">
        <f aca="false">B905+G905*dt+0.5*Y905*dt*dt</f>
        <v>50.8460680393537</v>
      </c>
      <c r="C906" s="70" t="n">
        <f aca="false">C905+H905*dt+0.5*Z905*dt*dt</f>
        <v>583.293553397188</v>
      </c>
      <c r="D906" s="70" t="n">
        <f aca="false">D905+I905*dt+0.5*AA905*dt*dt</f>
        <v>-488.805254955329</v>
      </c>
      <c r="E906" s="1" t="n">
        <f aca="false">SQRT(B906^2+C906^2)</f>
        <v>585.505501314703</v>
      </c>
      <c r="F906" s="1" t="n">
        <f aca="false">ATAN2(C906,B906)*180/PI()</f>
        <v>4.98191608653979</v>
      </c>
      <c r="G906" s="69" t="n">
        <f aca="false">G905+Y905*dt</f>
        <v>6.83641558374729</v>
      </c>
      <c r="H906" s="69" t="n">
        <f aca="false">H905+Z905*dt</f>
        <v>54.6943456537348</v>
      </c>
      <c r="I906" s="69" t="n">
        <f aca="false">I905+AA905*dt</f>
        <v>-101.572440946195</v>
      </c>
      <c r="J906" s="1" t="n">
        <f aca="false">SQRT(G906^2+H906^2+I906^2)</f>
        <v>115.564565435483</v>
      </c>
      <c r="K906" s="1" t="n">
        <f aca="false">IF(D906&gt;=hwind,SQRT((G906-vxw)^2+(H906-vyw)^2+I906^2),J906)</f>
        <v>115.564565435483</v>
      </c>
      <c r="L906" s="1" t="n">
        <f aca="false">J906/1.467</f>
        <v>78.7761182245968</v>
      </c>
      <c r="M906" s="70" t="n">
        <f aca="false">cd0+cdspin*(spin/1000)*EXP(-A906/(tau*146.7/K906))</f>
        <v>0.354609591842716</v>
      </c>
      <c r="N906" s="71" t="n">
        <f aca="false">(romega/K906)*EXP(-A906/(tau*146.7/K906))</f>
        <v>0.202093587100984</v>
      </c>
      <c r="O906" s="71" t="n">
        <f aca="false">cl2_*N906/(cl0+cl1_*N906)</f>
        <v>0.214649766947446</v>
      </c>
      <c r="P906" s="71" t="n">
        <f aca="false">IF(D906&gt;=hwind,vxw,0)</f>
        <v>0</v>
      </c>
      <c r="Q906" s="71" t="n">
        <f aca="false">IF(D906&gt;=hwind,vyw,0)</f>
        <v>0</v>
      </c>
      <c r="R906" s="70" t="n">
        <f aca="false">-const*$M906*$K906*(G906-P906)</f>
        <v>-1.50599875886876</v>
      </c>
      <c r="S906" s="70" t="n">
        <f aca="false">-const*$M906*$K906*(H906-Q906)</f>
        <v>-12.0486555655696</v>
      </c>
      <c r="T906" s="70" t="n">
        <f aca="false">-const*$M906*$K906*I906</f>
        <v>22.3754638854755</v>
      </c>
      <c r="U906" s="72" t="n">
        <f aca="false">omega*EXP(-A906/tau)*30/PI()</f>
        <v>1842.45244059158</v>
      </c>
      <c r="V906" s="70" t="n">
        <f aca="false">const*($O906/omega)*K906*(wy*I906-wz*(H906-Q906))</f>
        <v>1.02253929159593</v>
      </c>
      <c r="W906" s="70" t="n">
        <f aca="false">const*($O906/omega)*K906*(wz*(G906-P906)-wx*I906)</f>
        <v>11.628944544866</v>
      </c>
      <c r="X906" s="70" t="n">
        <f aca="false">const*($O906/omega)*K906*(wx*(H906-Q906)-wy*(G906-P906))</f>
        <v>6.33073312094276</v>
      </c>
      <c r="Y906" s="70" t="n">
        <f aca="false">R906+V906</f>
        <v>-0.48345946727283</v>
      </c>
      <c r="Z906" s="70" t="n">
        <f aca="false">S906+W906</f>
        <v>-0.419711020703595</v>
      </c>
      <c r="AA906" s="70" t="n">
        <f aca="false">T906+X906-32.174</f>
        <v>-3.46780299358171</v>
      </c>
      <c r="AB906" s="0" t="n">
        <f aca="false">IF(($D906-height)*($D907-height)&lt;0,1,0)</f>
        <v>0</v>
      </c>
    </row>
    <row r="907" customFormat="false" ht="12.75" hidden="false" customHeight="false" outlineLevel="0" collapsed="false">
      <c r="A907" s="0" t="n">
        <f aca="false">A906+dt</f>
        <v>8.74999999999986</v>
      </c>
      <c r="B907" s="70" t="n">
        <f aca="false">B906+G906*dt+0.5*Y906*dt*dt</f>
        <v>50.9144080222178</v>
      </c>
      <c r="C907" s="70" t="n">
        <f aca="false">C906+H906*dt+0.5*Z906*dt*dt</f>
        <v>583.840475868175</v>
      </c>
      <c r="D907" s="70" t="n">
        <f aca="false">D906+I906*dt+0.5*AA906*dt*dt</f>
        <v>-489.821152754941</v>
      </c>
      <c r="E907" s="1" t="n">
        <f aca="false">SQRT(B907^2+C907^2)</f>
        <v>586.056292693995</v>
      </c>
      <c r="F907" s="1" t="n">
        <f aca="false">ATAN2(C907,B907)*180/PI()</f>
        <v>4.98392870940523</v>
      </c>
      <c r="G907" s="69" t="n">
        <f aca="false">G906+Y906*dt</f>
        <v>6.83158098907457</v>
      </c>
      <c r="H907" s="69" t="n">
        <f aca="false">H906+Z906*dt</f>
        <v>54.6901485435278</v>
      </c>
      <c r="I907" s="69" t="n">
        <f aca="false">I906+AA906*dt</f>
        <v>-101.607118976131</v>
      </c>
      <c r="J907" s="1" t="n">
        <f aca="false">SQRT(G907^2+H907^2+I907^2)</f>
        <v>115.592774312035</v>
      </c>
      <c r="K907" s="1" t="n">
        <f aca="false">IF(D907&gt;=hwind,SQRT((G907-vxw)^2+(H907-vyw)^2+I907^2),J907)</f>
        <v>115.592774312035</v>
      </c>
      <c r="L907" s="1" t="n">
        <f aca="false">J907/1.467</f>
        <v>78.795347179301</v>
      </c>
      <c r="M907" s="70" t="n">
        <f aca="false">cd0+cdspin*(spin/1000)*EXP(-A907/(tau*146.7/K907))</f>
        <v>0.354609540399989</v>
      </c>
      <c r="N907" s="71" t="n">
        <f aca="false">(romega/K907)*EXP(-A907/(tau*146.7/K907))</f>
        <v>0.20204407569634</v>
      </c>
      <c r="O907" s="71" t="n">
        <f aca="false">cl2_*N907/(cl0+cl1_*N907)</f>
        <v>0.214620689308943</v>
      </c>
      <c r="P907" s="71" t="n">
        <f aca="false">IF(D907&gt;=hwind,vxw,0)</f>
        <v>0</v>
      </c>
      <c r="Q907" s="71" t="n">
        <f aca="false">IF(D907&gt;=hwind,vyw,0)</f>
        <v>0</v>
      </c>
      <c r="R907" s="70" t="n">
        <f aca="false">-const*$M907*$K907*(G907-P907)</f>
        <v>-1.50530087293964</v>
      </c>
      <c r="S907" s="70" t="n">
        <f aca="false">-const*$M907*$K907*(H907-Q907)</f>
        <v>-12.0506700389602</v>
      </c>
      <c r="T907" s="70" t="n">
        <f aca="false">-const*$M907*$K907*I907</f>
        <v>22.3885635164474</v>
      </c>
      <c r="U907" s="72" t="n">
        <f aca="false">omega*EXP(-A907/tau)*30/PI()</f>
        <v>1842.45059814006</v>
      </c>
      <c r="V907" s="70" t="n">
        <f aca="false">const*($O907/omega)*K907*(wy*I907-wz*(H907-Q907))</f>
        <v>1.02167996555181</v>
      </c>
      <c r="W907" s="70" t="n">
        <f aca="false">const*($O907/omega)*K907*(wz*(G907-P907)-wx*I907)</f>
        <v>11.6345917078528</v>
      </c>
      <c r="X907" s="70" t="n">
        <f aca="false">const*($O907/omega)*K907*(wx*(H907-Q907)-wy*(G907-P907))</f>
        <v>6.33102527320422</v>
      </c>
      <c r="Y907" s="70" t="n">
        <f aca="false">R907+V907</f>
        <v>-0.483620907387832</v>
      </c>
      <c r="Z907" s="70" t="n">
        <f aca="false">S907+W907</f>
        <v>-0.416078331107336</v>
      </c>
      <c r="AA907" s="70" t="n">
        <f aca="false">T907+X907-32.174</f>
        <v>-3.45441121034833</v>
      </c>
      <c r="AB907" s="0" t="n">
        <f aca="false">IF(($D907-height)*($D908-height)&lt;0,1,0)</f>
        <v>0</v>
      </c>
    </row>
    <row r="908" customFormat="false" ht="12.75" hidden="false" customHeight="false" outlineLevel="0" collapsed="false">
      <c r="A908" s="0" t="n">
        <f aca="false">A907+dt</f>
        <v>8.75999999999986</v>
      </c>
      <c r="B908" s="70" t="n">
        <f aca="false">B907+G907*dt+0.5*Y907*dt*dt</f>
        <v>50.9826996510632</v>
      </c>
      <c r="C908" s="70" t="n">
        <f aca="false">C907+H907*dt+0.5*Z907*dt*dt</f>
        <v>584.387356549693</v>
      </c>
      <c r="D908" s="70" t="n">
        <f aca="false">D907+I907*dt+0.5*AA907*dt*dt</f>
        <v>-490.837396665263</v>
      </c>
      <c r="E908" s="1" t="n">
        <f aca="false">SQRT(B908^2+C908^2)</f>
        <v>586.607038961219</v>
      </c>
      <c r="F908" s="1" t="n">
        <f aca="false">ATAN2(C908,B908)*180/PI()</f>
        <v>4.98593320251315</v>
      </c>
      <c r="G908" s="69" t="n">
        <f aca="false">G907+Y907*dt</f>
        <v>6.82674478000069</v>
      </c>
      <c r="H908" s="69" t="n">
        <f aca="false">H907+Z907*dt</f>
        <v>54.6859877602167</v>
      </c>
      <c r="I908" s="69" t="n">
        <f aca="false">I907+AA907*dt</f>
        <v>-101.641663088234</v>
      </c>
      <c r="J908" s="1" t="n">
        <f aca="false">SQRT(G908^2+H908^2+I908^2)</f>
        <v>115.620886421718</v>
      </c>
      <c r="K908" s="1" t="n">
        <f aca="false">IF(D908&gt;=hwind,SQRT((G908-vxw)^2+(H908-vyw)^2+I908^2),J908)</f>
        <v>115.620886421718</v>
      </c>
      <c r="L908" s="1" t="n">
        <f aca="false">J908/1.467</f>
        <v>78.8145101715872</v>
      </c>
      <c r="M908" s="70" t="n">
        <f aca="false">cd0+cdspin*(spin/1000)*EXP(-A908/(tau*146.7/K908))</f>
        <v>0.354609488967709</v>
      </c>
      <c r="N908" s="71" t="n">
        <f aca="false">(romega/K908)*EXP(-A908/(tau*146.7/K908))</f>
        <v>0.201994757546035</v>
      </c>
      <c r="O908" s="71" t="n">
        <f aca="false">cl2_*N908/(cl0+cl1_*N908)</f>
        <v>0.214591718832547</v>
      </c>
      <c r="P908" s="71" t="n">
        <f aca="false">IF(D908&gt;=hwind,vxw,0)</f>
        <v>0</v>
      </c>
      <c r="Q908" s="71" t="n">
        <f aca="false">IF(D908&gt;=hwind,vyw,0)</f>
        <v>0</v>
      </c>
      <c r="R908" s="70" t="n">
        <f aca="false">-const*$M908*$K908*(G908-P908)</f>
        <v>-1.50460085226419</v>
      </c>
      <c r="S908" s="70" t="n">
        <f aca="false">-const*$M908*$K908*(H908-Q908)</f>
        <v>-12.0526819798474</v>
      </c>
      <c r="T908" s="70" t="n">
        <f aca="false">-const*$M908*$K908*I908</f>
        <v>22.401618609813</v>
      </c>
      <c r="U908" s="72" t="n">
        <f aca="false">omega*EXP(-A908/tau)*30/PI()</f>
        <v>1842.44875569038</v>
      </c>
      <c r="V908" s="70" t="n">
        <f aca="false">const*($O908/omega)*K908*(wy*I908-wz*(H908-Q908))</f>
        <v>1.02082492530954</v>
      </c>
      <c r="W908" s="70" t="n">
        <f aca="false">const*($O908/omega)*K908*(wz*(G908-P908)-wx*I908)</f>
        <v>11.6402193617181</v>
      </c>
      <c r="X908" s="70" t="n">
        <f aca="false">const*($O908/omega)*K908*(wx*(H908-Q908)-wy*(G908-P908))</f>
        <v>6.33131911874235</v>
      </c>
      <c r="Y908" s="70" t="n">
        <f aca="false">R908+V908</f>
        <v>-0.483775926954655</v>
      </c>
      <c r="Z908" s="70" t="n">
        <f aca="false">S908+W908</f>
        <v>-0.412462618129275</v>
      </c>
      <c r="AA908" s="70" t="n">
        <f aca="false">T908+X908-32.174</f>
        <v>-3.44106227144469</v>
      </c>
      <c r="AB908" s="0" t="n">
        <f aca="false">IF(($D908-height)*($D909-height)&lt;0,1,0)</f>
        <v>0</v>
      </c>
    </row>
    <row r="909" customFormat="false" ht="12.75" hidden="false" customHeight="false" outlineLevel="0" collapsed="false">
      <c r="A909" s="0" t="n">
        <f aca="false">A908+dt</f>
        <v>8.76999999999986</v>
      </c>
      <c r="B909" s="70" t="n">
        <f aca="false">B908+G908*dt+0.5*Y908*dt*dt</f>
        <v>51.0509429100668</v>
      </c>
      <c r="C909" s="70" t="n">
        <f aca="false">C908+H908*dt+0.5*Z908*dt*dt</f>
        <v>584.934195804165</v>
      </c>
      <c r="D909" s="70" t="n">
        <f aca="false">D908+I908*dt+0.5*AA908*dt*dt</f>
        <v>-491.853985349259</v>
      </c>
      <c r="E909" s="1" t="n">
        <f aca="false">SQRT(B909^2+C909^2)</f>
        <v>587.157740469349</v>
      </c>
      <c r="F909" s="1" t="n">
        <f aca="false">ATAN2(C909,B909)*180/PI()</f>
        <v>4.98792958459181</v>
      </c>
      <c r="G909" s="69" t="n">
        <f aca="false">G908+Y908*dt</f>
        <v>6.82190702073114</v>
      </c>
      <c r="H909" s="69" t="n">
        <f aca="false">H908+Z908*dt</f>
        <v>54.6818631340354</v>
      </c>
      <c r="I909" s="69" t="n">
        <f aca="false">I908+AA908*dt</f>
        <v>-101.676073710948</v>
      </c>
      <c r="J909" s="1" t="n">
        <f aca="false">SQRT(G909^2+H909^2+I909^2)</f>
        <v>115.648902011576</v>
      </c>
      <c r="K909" s="1" t="n">
        <f aca="false">IF(D909&gt;=hwind,SQRT((G909-vxw)^2+(H909-vyw)^2+I909^2),J909)</f>
        <v>115.648902011576</v>
      </c>
      <c r="L909" s="1" t="n">
        <f aca="false">J909/1.467</f>
        <v>78.8336073698541</v>
      </c>
      <c r="M909" s="70" t="n">
        <f aca="false">cd0+cdspin*(spin/1000)*EXP(-A909/(tau*146.7/K909))</f>
        <v>0.354609437545905</v>
      </c>
      <c r="N909" s="71" t="n">
        <f aca="false">(romega/K909)*EXP(-A909/(tau*146.7/K909))</f>
        <v>0.201945631954062</v>
      </c>
      <c r="O909" s="71" t="n">
        <f aca="false">cl2_*N909/(cl0+cl1_*N909)</f>
        <v>0.214562855181537</v>
      </c>
      <c r="P909" s="71" t="n">
        <f aca="false">IF(D909&gt;=hwind,vxw,0)</f>
        <v>0</v>
      </c>
      <c r="Q909" s="71" t="n">
        <f aca="false">IF(D909&gt;=hwind,vyw,0)</f>
        <v>0</v>
      </c>
      <c r="R909" s="70" t="n">
        <f aca="false">-const*$M909*$K909*(G909-P909)</f>
        <v>-1.50389871662682</v>
      </c>
      <c r="S909" s="70" t="n">
        <f aca="false">-const*$M909*$K909*(H909-Q909)</f>
        <v>-12.054691384701</v>
      </c>
      <c r="T909" s="70" t="n">
        <f aca="false">-const*$M909*$K909*I909</f>
        <v>22.4146292672809</v>
      </c>
      <c r="U909" s="72" t="n">
        <f aca="false">omega*EXP(-A909/tau)*30/PI()</f>
        <v>1842.44691324255</v>
      </c>
      <c r="V909" s="70" t="n">
        <f aca="false">const*($O909/omega)*K909*(wy*I909-wz*(H909-Q909))</f>
        <v>1.01997415613084</v>
      </c>
      <c r="W909" s="70" t="n">
        <f aca="false">const*($O909/omega)*K909*(wz*(G909-P909)-wx*I909)</f>
        <v>11.6458275578723</v>
      </c>
      <c r="X909" s="70" t="n">
        <f aca="false">const*($O909/omega)*K909*(wx*(H909-Q909)-wy*(G909-P909))</f>
        <v>6.33161464602759</v>
      </c>
      <c r="Y909" s="70" t="n">
        <f aca="false">R909+V909</f>
        <v>-0.483924560495981</v>
      </c>
      <c r="Z909" s="70" t="n">
        <f aca="false">S909+W909</f>
        <v>-0.408863826828783</v>
      </c>
      <c r="AA909" s="70" t="n">
        <f aca="false">T909+X909-32.174</f>
        <v>-3.42775608669151</v>
      </c>
      <c r="AB909" s="0" t="n">
        <f aca="false">IF(($D909-height)*($D910-height)&lt;0,1,0)</f>
        <v>0</v>
      </c>
    </row>
    <row r="910" customFormat="false" ht="12.75" hidden="false" customHeight="false" outlineLevel="0" collapsed="false">
      <c r="A910" s="0" t="n">
        <f aca="false">A909+dt</f>
        <v>8.77999999999986</v>
      </c>
      <c r="B910" s="70" t="n">
        <f aca="false">B909+G909*dt+0.5*Y909*dt*dt</f>
        <v>51.1191377840461</v>
      </c>
      <c r="C910" s="70" t="n">
        <f aca="false">C909+H909*dt+0.5*Z909*dt*dt</f>
        <v>585.480993992314</v>
      </c>
      <c r="D910" s="70" t="n">
        <f aca="false">D909+I909*dt+0.5*AA909*dt*dt</f>
        <v>-492.870917474172</v>
      </c>
      <c r="E910" s="1" t="n">
        <f aca="false">SQRT(B910^2+C910^2)</f>
        <v>587.708397569757</v>
      </c>
      <c r="F910" s="1" t="n">
        <f aca="false">ATAN2(C910,B910)*180/PI()</f>
        <v>4.98991787436725</v>
      </c>
      <c r="G910" s="69" t="n">
        <f aca="false">G909+Y909*dt</f>
        <v>6.81706777512618</v>
      </c>
      <c r="H910" s="69" t="n">
        <f aca="false">H909+Z909*dt</f>
        <v>54.6777744957672</v>
      </c>
      <c r="I910" s="69" t="n">
        <f aca="false">I909+AA909*dt</f>
        <v>-101.710351271815</v>
      </c>
      <c r="J910" s="1" t="n">
        <f aca="false">SQRT(G910^2+H910^2+I910^2)</f>
        <v>115.676821328634</v>
      </c>
      <c r="K910" s="1" t="n">
        <f aca="false">IF(D910&gt;=hwind,SQRT((G910-vxw)^2+(H910-vyw)^2+I910^2),J910)</f>
        <v>115.676821328634</v>
      </c>
      <c r="L910" s="1" t="n">
        <f aca="false">J910/1.467</f>
        <v>78.8526389424907</v>
      </c>
      <c r="M910" s="70" t="n">
        <f aca="false">cd0+cdspin*(spin/1000)*EXP(-A910/(tau*146.7/K910))</f>
        <v>0.354609386134602</v>
      </c>
      <c r="N910" s="71" t="n">
        <f aca="false">(romega/K910)*EXP(-A910/(tau*146.7/K910))</f>
        <v>0.201896698226497</v>
      </c>
      <c r="O910" s="71" t="n">
        <f aca="false">cl2_*N910/(cl0+cl1_*N910)</f>
        <v>0.214534098019821</v>
      </c>
      <c r="P910" s="71" t="n">
        <f aca="false">IF(D910&gt;=hwind,vxw,0)</f>
        <v>0</v>
      </c>
      <c r="Q910" s="71" t="n">
        <f aca="false">IF(D910&gt;=hwind,vyw,0)</f>
        <v>0</v>
      </c>
      <c r="R910" s="70" t="n">
        <f aca="false">-const*$M910*$K910*(G910-P910)</f>
        <v>-1.50319448574192</v>
      </c>
      <c r="S910" s="70" t="n">
        <f aca="false">-const*$M910*$K910*(H910-Q910)</f>
        <v>-12.0566982500267</v>
      </c>
      <c r="T910" s="70" t="n">
        <f aca="false">-const*$M910*$K910*I910</f>
        <v>22.4275955906624</v>
      </c>
      <c r="U910" s="72" t="n">
        <f aca="false">omega*EXP(-A910/tau)*30/PI()</f>
        <v>1842.44507079655</v>
      </c>
      <c r="V910" s="70" t="n">
        <f aca="false">const*($O910/omega)*K910*(wy*I910-wz*(H910-Q910))</f>
        <v>1.01912764330083</v>
      </c>
      <c r="W910" s="70" t="n">
        <f aca="false">const*($O910/omega)*K910*(wz*(G910-P910)-wx*I910)</f>
        <v>11.6514163476918</v>
      </c>
      <c r="X910" s="70" t="n">
        <f aca="false">const*($O910/omega)*K910*(wx*(H910-Q910)-wy*(G910-P910))</f>
        <v>6.33191184356606</v>
      </c>
      <c r="Y910" s="70" t="n">
        <f aca="false">R910+V910</f>
        <v>-0.484066842441087</v>
      </c>
      <c r="Z910" s="70" t="n">
        <f aca="false">S910+W910</f>
        <v>-0.405281902334945</v>
      </c>
      <c r="AA910" s="70" t="n">
        <f aca="false">T910+X910-32.174</f>
        <v>-3.41449256577157</v>
      </c>
      <c r="AB910" s="0" t="n">
        <f aca="false">IF(($D910-height)*($D911-height)&lt;0,1,0)</f>
        <v>0</v>
      </c>
    </row>
    <row r="911" customFormat="false" ht="12.75" hidden="false" customHeight="false" outlineLevel="0" collapsed="false">
      <c r="A911" s="0" t="n">
        <f aca="false">A910+dt</f>
        <v>8.78999999999986</v>
      </c>
      <c r="B911" s="70" t="n">
        <f aca="false">B910+G910*dt+0.5*Y910*dt*dt</f>
        <v>51.1872842584553</v>
      </c>
      <c r="C911" s="70" t="n">
        <f aca="false">C910+H910*dt+0.5*Z910*dt*dt</f>
        <v>586.027751473176</v>
      </c>
      <c r="D911" s="70" t="n">
        <f aca="false">D910+I910*dt+0.5*AA910*dt*dt</f>
        <v>-493.888191711519</v>
      </c>
      <c r="E911" s="1" t="n">
        <f aca="false">SQRT(B911^2+C911^2)</f>
        <v>588.259010612215</v>
      </c>
      <c r="F911" s="1" t="n">
        <f aca="false">ATAN2(C911,B911)*180/PI()</f>
        <v>4.99189809056306</v>
      </c>
      <c r="G911" s="69" t="n">
        <f aca="false">G910+Y910*dt</f>
        <v>6.81222710670177</v>
      </c>
      <c r="H911" s="69" t="n">
        <f aca="false">H910+Z910*dt</f>
        <v>54.6737216767438</v>
      </c>
      <c r="I911" s="69" t="n">
        <f aca="false">I910+AA910*dt</f>
        <v>-101.744496197473</v>
      </c>
      <c r="J911" s="1" t="n">
        <f aca="false">SQRT(G911^2+H911^2+I911^2)</f>
        <v>115.704644619898</v>
      </c>
      <c r="K911" s="1" t="n">
        <f aca="false">IF(D911&gt;=hwind,SQRT((G911-vxw)^2+(H911-vyw)^2+I911^2),J911)</f>
        <v>115.704644619898</v>
      </c>
      <c r="L911" s="1" t="n">
        <f aca="false">J911/1.467</f>
        <v>78.871605057872</v>
      </c>
      <c r="M911" s="70" t="n">
        <f aca="false">cd0+cdspin*(spin/1000)*EXP(-A911/(tau*146.7/K911))</f>
        <v>0.354609334733827</v>
      </c>
      <c r="N911" s="71" t="n">
        <f aca="false">(romega/K911)*EXP(-A911/(tau*146.7/K911))</f>
        <v>0.201847955671496</v>
      </c>
      <c r="O911" s="71" t="n">
        <f aca="false">cl2_*N911/(cl0+cl1_*N911)</f>
        <v>0.214505447011933</v>
      </c>
      <c r="P911" s="71" t="n">
        <f aca="false">IF(D911&gt;=hwind,vxw,0)</f>
        <v>0</v>
      </c>
      <c r="Q911" s="71" t="n">
        <f aca="false">IF(D911&gt;=hwind,vyw,0)</f>
        <v>0</v>
      </c>
      <c r="R911" s="70" t="n">
        <f aca="false">-const*$M911*$K911*(G911-P911)</f>
        <v>-1.50248817925382</v>
      </c>
      <c r="S911" s="70" t="n">
        <f aca="false">-const*$M911*$K911*(H911-Q911)</f>
        <v>-12.0587025723652</v>
      </c>
      <c r="T911" s="70" t="n">
        <f aca="false">-const*$M911*$K911*I911</f>
        <v>22.4405176818675</v>
      </c>
      <c r="U911" s="72" t="n">
        <f aca="false">omega*EXP(-A911/tau)*30/PI()</f>
        <v>1842.4432283524</v>
      </c>
      <c r="V911" s="70" t="n">
        <f aca="false">const*($O911/omega)*K911*(wy*I911-wz*(H911-Q911))</f>
        <v>1.01828537212821</v>
      </c>
      <c r="W911" s="70" t="n">
        <f aca="false">const*($O911/omega)*K911*(wz*(G911-P911)-wx*I911)</f>
        <v>11.6569857825181</v>
      </c>
      <c r="X911" s="70" t="n">
        <f aca="false">const*($O911/omega)*K911*(wx*(H911-Q911)-wy*(G911-P911))</f>
        <v>6.3322106998995</v>
      </c>
      <c r="Y911" s="70" t="n">
        <f aca="false">R911+V911</f>
        <v>-0.484202807125605</v>
      </c>
      <c r="Z911" s="70" t="n">
        <f aca="false">S911+W911</f>
        <v>-0.401716789847161</v>
      </c>
      <c r="AA911" s="70" t="n">
        <f aca="false">T911+X911-32.174</f>
        <v>-3.40127161823296</v>
      </c>
      <c r="AB911" s="0" t="n">
        <f aca="false">IF(($D911-height)*($D912-height)&lt;0,1,0)</f>
        <v>0</v>
      </c>
    </row>
    <row r="912" customFormat="false" ht="12.75" hidden="false" customHeight="false" outlineLevel="0" collapsed="false">
      <c r="A912" s="0" t="n">
        <f aca="false">A911+dt</f>
        <v>8.79999999999986</v>
      </c>
      <c r="B912" s="70" t="n">
        <f aca="false">B911+G911*dt+0.5*Y911*dt*dt</f>
        <v>51.2553823193819</v>
      </c>
      <c r="C912" s="70" t="n">
        <f aca="false">C911+H911*dt+0.5*Z911*dt*dt</f>
        <v>586.574468604104</v>
      </c>
      <c r="D912" s="70" t="n">
        <f aca="false">D911+I911*dt+0.5*AA911*dt*dt</f>
        <v>-494.905806737075</v>
      </c>
      <c r="E912" s="1" t="n">
        <f aca="false">SQRT(B912^2+C912^2)</f>
        <v>588.809579944903</v>
      </c>
      <c r="F912" s="1" t="n">
        <f aca="false">ATAN2(C912,B912)*180/PI()</f>
        <v>4.99387025190006</v>
      </c>
      <c r="G912" s="69" t="n">
        <f aca="false">G911+Y911*dt</f>
        <v>6.80738507863051</v>
      </c>
      <c r="H912" s="69" t="n">
        <f aca="false">H911+Z911*dt</f>
        <v>54.6697045088453</v>
      </c>
      <c r="I912" s="69" t="n">
        <f aca="false">I911+AA911*dt</f>
        <v>-101.778508913655</v>
      </c>
      <c r="J912" s="1" t="n">
        <f aca="false">SQRT(G912^2+H912^2+I912^2)</f>
        <v>115.732372132348</v>
      </c>
      <c r="K912" s="1" t="n">
        <f aca="false">IF(D912&gt;=hwind,SQRT((G912-vxw)^2+(H912-vyw)^2+I912^2),J912)</f>
        <v>115.732372132348</v>
      </c>
      <c r="L912" s="1" t="n">
        <f aca="false">J912/1.467</f>
        <v>78.8905058843544</v>
      </c>
      <c r="M912" s="70" t="n">
        <f aca="false">cd0+cdspin*(spin/1000)*EXP(-A912/(tau*146.7/K912))</f>
        <v>0.354609283343605</v>
      </c>
      <c r="N912" s="71" t="n">
        <f aca="false">(romega/K912)*EXP(-A912/(tau*146.7/K912))</f>
        <v>0.201799403599298</v>
      </c>
      <c r="O912" s="71" t="n">
        <f aca="false">cl2_*N912/(cl0+cl1_*N912)</f>
        <v>0.214476901823045</v>
      </c>
      <c r="P912" s="71" t="n">
        <f aca="false">IF(D912&gt;=hwind,vxw,0)</f>
        <v>0</v>
      </c>
      <c r="Q912" s="71" t="n">
        <f aca="false">IF(D912&gt;=hwind,vyw,0)</f>
        <v>0</v>
      </c>
      <c r="R912" s="70" t="n">
        <f aca="false">-const*$M912*$K912*(G912-P912)</f>
        <v>-1.50177981673668</v>
      </c>
      <c r="S912" s="70" t="n">
        <f aca="false">-const*$M912*$K912*(H912-Q912)</f>
        <v>-12.0607043482928</v>
      </c>
      <c r="T912" s="70" t="n">
        <f aca="false">-const*$M912*$K912*I912</f>
        <v>22.4533956429025</v>
      </c>
      <c r="U912" s="72" t="n">
        <f aca="false">omega*EXP(-A912/tau)*30/PI()</f>
        <v>1842.4413859101</v>
      </c>
      <c r="V912" s="70" t="n">
        <f aca="false">const*($O912/omega)*K912*(wy*I912-wz*(H912-Q912))</f>
        <v>1.01744732794541</v>
      </c>
      <c r="W912" s="70" t="n">
        <f aca="false">const*($O912/omega)*K912*(wz*(G912-P912)-wx*I912)</f>
        <v>11.6625359136569</v>
      </c>
      <c r="X912" s="70" t="n">
        <f aca="false">const*($O912/omega)*K912*(wx*(H912-Q912)-wy*(G912-P912))</f>
        <v>6.33251120360532</v>
      </c>
      <c r="Y912" s="70" t="n">
        <f aca="false">R912+V912</f>
        <v>-0.484332488791274</v>
      </c>
      <c r="Z912" s="70" t="n">
        <f aca="false">S912+W912</f>
        <v>-0.398168434635858</v>
      </c>
      <c r="AA912" s="70" t="n">
        <f aca="false">T912+X912-32.174</f>
        <v>-3.38809315349215</v>
      </c>
      <c r="AB912" s="0" t="n">
        <f aca="false">IF(($D912-height)*($D913-height)&lt;0,1,0)</f>
        <v>0</v>
      </c>
    </row>
    <row r="913" customFormat="false" ht="12.75" hidden="false" customHeight="false" outlineLevel="0" collapsed="false">
      <c r="A913" s="0" t="n">
        <f aca="false">A912+dt</f>
        <v>8.80999999999986</v>
      </c>
      <c r="B913" s="70" t="n">
        <f aca="false">B912+G912*dt+0.5*Y912*dt*dt</f>
        <v>51.3234319535438</v>
      </c>
      <c r="C913" s="70" t="n">
        <f aca="false">C912+H912*dt+0.5*Z912*dt*dt</f>
        <v>587.121145740771</v>
      </c>
      <c r="D913" s="70" t="n">
        <f aca="false">D912+I912*dt+0.5*AA912*dt*dt</f>
        <v>-495.923761230869</v>
      </c>
      <c r="E913" s="1" t="n">
        <f aca="false">SQRT(B913^2+C913^2)</f>
        <v>589.360105914411</v>
      </c>
      <c r="F913" s="1" t="n">
        <f aca="false">ATAN2(C913,B913)*180/PI()</f>
        <v>4.99583437709601</v>
      </c>
      <c r="G913" s="69" t="n">
        <f aca="false">G912+Y912*dt</f>
        <v>6.8025417537426</v>
      </c>
      <c r="H913" s="69" t="n">
        <f aca="false">H912+Z912*dt</f>
        <v>54.665722824499</v>
      </c>
      <c r="I913" s="69" t="n">
        <f aca="false">I912+AA912*dt</f>
        <v>-101.81238984519</v>
      </c>
      <c r="J913" s="1" t="n">
        <f aca="false">SQRT(G913^2+H913^2+I913^2)</f>
        <v>115.760004112929</v>
      </c>
      <c r="K913" s="1" t="n">
        <f aca="false">IF(D913&gt;=hwind,SQRT((G913-vxw)^2+(H913-vyw)^2+I913^2),J913)</f>
        <v>115.760004112929</v>
      </c>
      <c r="L913" s="1" t="n">
        <f aca="false">J913/1.467</f>
        <v>78.9093415902721</v>
      </c>
      <c r="M913" s="70" t="n">
        <f aca="false">cd0+cdspin*(spin/1000)*EXP(-A913/(tau*146.7/K913))</f>
        <v>0.354609231963963</v>
      </c>
      <c r="N913" s="71" t="n">
        <f aca="false">(romega/K913)*EXP(-A913/(tau*146.7/K913))</f>
        <v>0.20175104132222</v>
      </c>
      <c r="O913" s="71" t="n">
        <f aca="false">cl2_*N913/(cl0+cl1_*N913)</f>
        <v>0.21444846211896</v>
      </c>
      <c r="P913" s="71" t="n">
        <f aca="false">IF(D913&gt;=hwind,vxw,0)</f>
        <v>0</v>
      </c>
      <c r="Q913" s="71" t="n">
        <f aca="false">IF(D913&gt;=hwind,vyw,0)</f>
        <v>0</v>
      </c>
      <c r="R913" s="70" t="n">
        <f aca="false">-const*$M913*$K913*(G913-P913)</f>
        <v>-1.50106941769442</v>
      </c>
      <c r="S913" s="70" t="n">
        <f aca="false">-const*$M913*$K913*(H913-Q913)</f>
        <v>-12.0627035744204</v>
      </c>
      <c r="T913" s="70" t="n">
        <f aca="false">-const*$M913*$K913*I913</f>
        <v>22.4662295758662</v>
      </c>
      <c r="U913" s="72" t="n">
        <f aca="false">omega*EXP(-A913/tau)*30/PI()</f>
        <v>1842.43954346963</v>
      </c>
      <c r="V913" s="70" t="n">
        <f aca="false">const*($O913/omega)*K913*(wy*I913-wz*(H913-Q913))</f>
        <v>1.0166134961087</v>
      </c>
      <c r="W913" s="70" t="n">
        <f aca="false">const*($O913/omega)*K913*(wz*(G913-P913)-wx*I913)</f>
        <v>11.6680667923773</v>
      </c>
      <c r="X913" s="70" t="n">
        <f aca="false">const*($O913/omega)*K913*(wx*(H913-Q913)-wy*(G913-P913))</f>
        <v>6.33281334329661</v>
      </c>
      <c r="Y913" s="70" t="n">
        <f aca="false">R913+V913</f>
        <v>-0.484455921585716</v>
      </c>
      <c r="Z913" s="70" t="n">
        <f aca="false">S913+W913</f>
        <v>-0.394636782043101</v>
      </c>
      <c r="AA913" s="70" t="n">
        <f aca="false">T913+X913-32.174</f>
        <v>-3.37495708083717</v>
      </c>
      <c r="AB913" s="0" t="n">
        <f aca="false">IF(($D913-height)*($D914-height)&lt;0,1,0)</f>
        <v>0</v>
      </c>
    </row>
    <row r="914" customFormat="false" ht="12.75" hidden="false" customHeight="false" outlineLevel="0" collapsed="false">
      <c r="A914" s="0" t="n">
        <f aca="false">A913+dt</f>
        <v>8.81999999999986</v>
      </c>
      <c r="B914" s="70" t="n">
        <f aca="false">B913+G913*dt+0.5*Y913*dt*dt</f>
        <v>51.3914331482851</v>
      </c>
      <c r="C914" s="70" t="n">
        <f aca="false">C913+H913*dt+0.5*Z913*dt*dt</f>
        <v>587.667783237177</v>
      </c>
      <c r="D914" s="70" t="n">
        <f aca="false">D913+I913*dt+0.5*AA913*dt*dt</f>
        <v>-496.942053877175</v>
      </c>
      <c r="E914" s="1" t="n">
        <f aca="false">SQRT(B914^2+C914^2)</f>
        <v>589.910588865746</v>
      </c>
      <c r="F914" s="1" t="n">
        <f aca="false">ATAN2(C914,B914)*180/PI()</f>
        <v>4.9977904848654</v>
      </c>
      <c r="G914" s="69" t="n">
        <f aca="false">G913+Y913*dt</f>
        <v>6.79769719452674</v>
      </c>
      <c r="H914" s="69" t="n">
        <f aca="false">H913+Z913*dt</f>
        <v>54.6617764566785</v>
      </c>
      <c r="I914" s="69" t="n">
        <f aca="false">I913+AA913*dt</f>
        <v>-101.846139415999</v>
      </c>
      <c r="J914" s="1" t="n">
        <f aca="false">SQRT(G914^2+H914^2+I914^2)</f>
        <v>115.787540808549</v>
      </c>
      <c r="K914" s="1" t="n">
        <f aca="false">IF(D914&gt;=hwind,SQRT((G914-vxw)^2+(H914-vyw)^2+I914^2),J914)</f>
        <v>115.787540808549</v>
      </c>
      <c r="L914" s="1" t="n">
        <f aca="false">J914/1.467</f>
        <v>78.9281123439326</v>
      </c>
      <c r="M914" s="70" t="n">
        <f aca="false">cd0+cdspin*(spin/1000)*EXP(-A914/(tau*146.7/K914))</f>
        <v>0.354609180594926</v>
      </c>
      <c r="N914" s="71" t="n">
        <f aca="false">(romega/K914)*EXP(-A914/(tau*146.7/K914))</f>
        <v>0.201702868154657</v>
      </c>
      <c r="O914" s="71" t="n">
        <f aca="false">cl2_*N914/(cl0+cl1_*N914)</f>
        <v>0.214420127566122</v>
      </c>
      <c r="P914" s="71" t="n">
        <f aca="false">IF(D914&gt;=hwind,vxw,0)</f>
        <v>0</v>
      </c>
      <c r="Q914" s="71" t="n">
        <f aca="false">IF(D914&gt;=hwind,vyw,0)</f>
        <v>0</v>
      </c>
      <c r="R914" s="70" t="n">
        <f aca="false">-const*$M914*$K914*(G914-P914)</f>
        <v>-1.50035700156061</v>
      </c>
      <c r="S914" s="70" t="n">
        <f aca="false">-const*$M914*$K914*(H914-Q914)</f>
        <v>-12.0647002473944</v>
      </c>
      <c r="T914" s="70" t="n">
        <f aca="false">-const*$M914*$K914*I914</f>
        <v>22.4790195829472</v>
      </c>
      <c r="U914" s="72" t="n">
        <f aca="false">omega*EXP(-A914/tau)*30/PI()</f>
        <v>1842.43770103101</v>
      </c>
      <c r="V914" s="70" t="n">
        <f aca="false">const*($O914/omega)*K914*(wy*I914-wz*(H914-Q914))</f>
        <v>1.01578386199841</v>
      </c>
      <c r="W914" s="70" t="n">
        <f aca="false">const*($O914/omega)*K914*(wz*(G914-P914)-wx*I914)</f>
        <v>11.6735784699111</v>
      </c>
      <c r="X914" s="70" t="n">
        <f aca="false">const*($O914/omega)*K914*(wx*(H914-Q914)-wy*(G914-P914))</f>
        <v>6.3331171076221</v>
      </c>
      <c r="Y914" s="70" t="n">
        <f aca="false">R914+V914</f>
        <v>-0.484573139562206</v>
      </c>
      <c r="Z914" s="70" t="n">
        <f aca="false">S914+W914</f>
        <v>-0.391121777483288</v>
      </c>
      <c r="AA914" s="70" t="n">
        <f aca="false">T914+X914-32.174</f>
        <v>-3.36186330943067</v>
      </c>
      <c r="AB914" s="0" t="n">
        <f aca="false">IF(($D914-height)*($D915-height)&lt;0,1,0)</f>
        <v>0</v>
      </c>
    </row>
    <row r="915" customFormat="false" ht="12.75" hidden="false" customHeight="false" outlineLevel="0" collapsed="false">
      <c r="A915" s="0" t="n">
        <f aca="false">A914+dt</f>
        <v>8.82999999999986</v>
      </c>
      <c r="B915" s="70" t="n">
        <f aca="false">B914+G914*dt+0.5*Y914*dt*dt</f>
        <v>51.4593858915734</v>
      </c>
      <c r="C915" s="70" t="n">
        <f aca="false">C914+H914*dt+0.5*Z914*dt*dt</f>
        <v>588.214381445654</v>
      </c>
      <c r="D915" s="70" t="n">
        <f aca="false">D914+I914*dt+0.5*AA914*dt*dt</f>
        <v>-497.9606833645</v>
      </c>
      <c r="E915" s="1" t="n">
        <f aca="false">SQRT(B915^2+C915^2)</f>
        <v>590.46102914234</v>
      </c>
      <c r="F915" s="1" t="n">
        <f aca="false">ATAN2(C915,B915)*180/PI()</f>
        <v>4.99973859391911</v>
      </c>
      <c r="G915" s="69" t="n">
        <f aca="false">G914+Y914*dt</f>
        <v>6.79285146313112</v>
      </c>
      <c r="H915" s="69" t="n">
        <f aca="false">H914+Z914*dt</f>
        <v>54.6578652389037</v>
      </c>
      <c r="I915" s="69" t="n">
        <f aca="false">I914+AA914*dt</f>
        <v>-101.879758049093</v>
      </c>
      <c r="J915" s="1" t="n">
        <f aca="false">SQRT(G915^2+H915^2+I915^2)</f>
        <v>115.81498246607</v>
      </c>
      <c r="K915" s="1" t="n">
        <f aca="false">IF(D915&gt;=hwind,SQRT((G915-vxw)^2+(H915-vyw)^2+I915^2),J915)</f>
        <v>115.81498246607</v>
      </c>
      <c r="L915" s="1" t="n">
        <f aca="false">J915/1.467</f>
        <v>78.9468183136127</v>
      </c>
      <c r="M915" s="70" t="n">
        <f aca="false">cd0+cdspin*(spin/1000)*EXP(-A915/(tau*146.7/K915))</f>
        <v>0.354609129236518</v>
      </c>
      <c r="N915" s="71" t="n">
        <f aca="false">(romega/K915)*EXP(-A915/(tau*146.7/K915))</f>
        <v>0.201654883413078</v>
      </c>
      <c r="O915" s="71" t="n">
        <f aca="false">cl2_*N915/(cl0+cl1_*N915)</f>
        <v>0.214391897831618</v>
      </c>
      <c r="P915" s="71" t="n">
        <f aca="false">IF(D915&gt;=hwind,vxw,0)</f>
        <v>0</v>
      </c>
      <c r="Q915" s="71" t="n">
        <f aca="false">IF(D915&gt;=hwind,vyw,0)</f>
        <v>0</v>
      </c>
      <c r="R915" s="70" t="n">
        <f aca="false">-const*$M915*$K915*(G915-P915)</f>
        <v>-1.49964258769845</v>
      </c>
      <c r="S915" s="70" t="n">
        <f aca="false">-const*$M915*$K915*(H915-Q915)</f>
        <v>-12.0666943638954</v>
      </c>
      <c r="T915" s="70" t="n">
        <f aca="false">-const*$M915*$K915*I915</f>
        <v>22.4917657664208</v>
      </c>
      <c r="U915" s="72" t="n">
        <f aca="false">omega*EXP(-A915/tau)*30/PI()</f>
        <v>1842.43585859423</v>
      </c>
      <c r="V915" s="70" t="n">
        <f aca="false">const*($O915/omega)*K915*(wy*I915-wz*(H915-Q915))</f>
        <v>1.014958411019</v>
      </c>
      <c r="W915" s="70" t="n">
        <f aca="false">const*($O915/omega)*K915*(wz*(G915-P915)-wx*I915)</f>
        <v>11.6790709974516</v>
      </c>
      <c r="X915" s="70" t="n">
        <f aca="false">const*($O915/omega)*K915*(wx*(H915-Q915)-wy*(G915-P915))</f>
        <v>6.33342248526621</v>
      </c>
      <c r="Y915" s="70" t="n">
        <f aca="false">R915+V915</f>
        <v>-0.484684176679447</v>
      </c>
      <c r="Z915" s="70" t="n">
        <f aca="false">S915+W915</f>
        <v>-0.387623366443739</v>
      </c>
      <c r="AA915" s="70" t="n">
        <f aca="false">T915+X915-32.174</f>
        <v>-3.34881174831303</v>
      </c>
      <c r="AB915" s="0" t="n">
        <f aca="false">IF(($D915-height)*($D916-height)&lt;0,1,0)</f>
        <v>0</v>
      </c>
    </row>
    <row r="916" customFormat="false" ht="12.75" hidden="false" customHeight="false" outlineLevel="0" collapsed="false">
      <c r="A916" s="0" t="n">
        <f aca="false">A915+dt</f>
        <v>8.83999999999986</v>
      </c>
      <c r="B916" s="70" t="n">
        <f aca="false">B915+G915*dt+0.5*Y915*dt*dt</f>
        <v>51.5272901719959</v>
      </c>
      <c r="C916" s="70" t="n">
        <f aca="false">C915+H915*dt+0.5*Z915*dt*dt</f>
        <v>588.760940716875</v>
      </c>
      <c r="D916" s="70" t="n">
        <f aca="false">D915+I915*dt+0.5*AA915*dt*dt</f>
        <v>-498.979648385579</v>
      </c>
      <c r="E916" s="1" t="n">
        <f aca="false">SQRT(B916^2+C916^2)</f>
        <v>591.01142708605</v>
      </c>
      <c r="F916" s="1" t="n">
        <f aca="false">ATAN2(C916,B916)*180/PI()</f>
        <v>5.00167872296417</v>
      </c>
      <c r="G916" s="69" t="n">
        <f aca="false">G915+Y915*dt</f>
        <v>6.78800462136433</v>
      </c>
      <c r="H916" s="69" t="n">
        <f aca="false">H915+Z915*dt</f>
        <v>54.6539890052393</v>
      </c>
      <c r="I916" s="69" t="n">
        <f aca="false">I915+AA915*dt</f>
        <v>-101.913246166576</v>
      </c>
      <c r="J916" s="1" t="n">
        <f aca="false">SQRT(G916^2+H916^2+I916^2)</f>
        <v>115.842329332302</v>
      </c>
      <c r="K916" s="1" t="n">
        <f aca="false">IF(D916&gt;=hwind,SQRT((G916-vxw)^2+(H916-vyw)^2+I916^2),J916)</f>
        <v>115.842329332302</v>
      </c>
      <c r="L916" s="1" t="n">
        <f aca="false">J916/1.467</f>
        <v>78.9654596675545</v>
      </c>
      <c r="M916" s="70" t="n">
        <f aca="false">cd0+cdspin*(spin/1000)*EXP(-A916/(tau*146.7/K916))</f>
        <v>0.354609077888763</v>
      </c>
      <c r="N916" s="71" t="n">
        <f aca="false">(romega/K916)*EXP(-A916/(tau*146.7/K916))</f>
        <v>0.201607086416027</v>
      </c>
      <c r="O916" s="71" t="n">
        <f aca="false">cl2_*N916/(cl0+cl1_*N916)</f>
        <v>0.214363772583178</v>
      </c>
      <c r="P916" s="71" t="n">
        <f aca="false">IF(D916&gt;=hwind,vxw,0)</f>
        <v>0</v>
      </c>
      <c r="Q916" s="71" t="n">
        <f aca="false">IF(D916&gt;=hwind,vyw,0)</f>
        <v>0</v>
      </c>
      <c r="R916" s="70" t="n">
        <f aca="false">-const*$M916*$K916*(G916-P916)</f>
        <v>-1.49892619540062</v>
      </c>
      <c r="S916" s="70" t="n">
        <f aca="false">-const*$M916*$K916*(H916-Q916)</f>
        <v>-12.0686859206388</v>
      </c>
      <c r="T916" s="70" t="n">
        <f aca="false">-const*$M916*$K916*I916</f>
        <v>22.5044682286456</v>
      </c>
      <c r="U916" s="72" t="n">
        <f aca="false">omega*EXP(-A916/tau)*30/PI()</f>
        <v>1842.43401615929</v>
      </c>
      <c r="V916" s="70" t="n">
        <f aca="false">const*($O916/omega)*K916*(wy*I916-wz*(H916-Q916))</f>
        <v>1.01413712859927</v>
      </c>
      <c r="W916" s="70" t="n">
        <f aca="false">const*($O916/omega)*K916*(wz*(G916-P916)-wx*I916)</f>
        <v>11.6845444261534</v>
      </c>
      <c r="X916" s="70" t="n">
        <f aca="false">const*($O916/omega)*K916*(wx*(H916-Q916)-wy*(G916-P916))</f>
        <v>6.33372946494903</v>
      </c>
      <c r="Y916" s="70" t="n">
        <f aca="false">R916+V916</f>
        <v>-0.484789066801354</v>
      </c>
      <c r="Z916" s="70" t="n">
        <f aca="false">S916+W916</f>
        <v>-0.384141494485375</v>
      </c>
      <c r="AA916" s="70" t="n">
        <f aca="false">T916+X916-32.174</f>
        <v>-3.33580230640539</v>
      </c>
      <c r="AB916" s="0" t="n">
        <f aca="false">IF(($D916-height)*($D917-height)&lt;0,1,0)</f>
        <v>0</v>
      </c>
    </row>
    <row r="917" customFormat="false" ht="12.75" hidden="false" customHeight="false" outlineLevel="0" collapsed="false">
      <c r="A917" s="0" t="n">
        <f aca="false">A916+dt</f>
        <v>8.84999999999986</v>
      </c>
      <c r="B917" s="70" t="n">
        <f aca="false">B916+G916*dt+0.5*Y916*dt*dt</f>
        <v>51.5951459787562</v>
      </c>
      <c r="C917" s="70" t="n">
        <f aca="false">C916+H916*dt+0.5*Z916*dt*dt</f>
        <v>589.307461399853</v>
      </c>
      <c r="D917" s="70" t="n">
        <f aca="false">D916+I916*dt+0.5*AA916*dt*dt</f>
        <v>-499.99894763736</v>
      </c>
      <c r="E917" s="1" t="n">
        <f aca="false">SQRT(B917^2+C917^2)</f>
        <v>591.561783037164</v>
      </c>
      <c r="F917" s="1" t="n">
        <f aca="false">ATAN2(C917,B917)*180/PI()</f>
        <v>5.00361089070349</v>
      </c>
      <c r="G917" s="69" t="n">
        <f aca="false">G916+Y916*dt</f>
        <v>6.78315673069631</v>
      </c>
      <c r="H917" s="69" t="n">
        <f aca="false">H916+Z916*dt</f>
        <v>54.6501475902944</v>
      </c>
      <c r="I917" s="69" t="n">
        <f aca="false">I916+AA916*dt</f>
        <v>-101.94660418964</v>
      </c>
      <c r="J917" s="1" t="n">
        <f aca="false">SQRT(G917^2+H917^2+I917^2)</f>
        <v>115.869581654001</v>
      </c>
      <c r="K917" s="1" t="n">
        <f aca="false">IF(D917&gt;=hwind,SQRT((G917-vxw)^2+(H917-vyw)^2+I917^2),J917)</f>
        <v>115.869581654001</v>
      </c>
      <c r="L917" s="1" t="n">
        <f aca="false">J917/1.467</f>
        <v>78.9840365739615</v>
      </c>
      <c r="M917" s="70" t="n">
        <f aca="false">cd0+cdspin*(spin/1000)*EXP(-A917/(tau*146.7/K917))</f>
        <v>0.354609026551687</v>
      </c>
      <c r="N917" s="71" t="n">
        <f aca="false">(romega/K917)*EXP(-A917/(tau*146.7/K917))</f>
        <v>0.201559476484118</v>
      </c>
      <c r="O917" s="71" t="n">
        <f aca="false">cl2_*N917/(cl0+cl1_*N917)</f>
        <v>0.21433575148918</v>
      </c>
      <c r="P917" s="71" t="n">
        <f aca="false">IF(D917&gt;=hwind,vxw,0)</f>
        <v>0</v>
      </c>
      <c r="Q917" s="71" t="n">
        <f aca="false">IF(D917&gt;=hwind,vyw,0)</f>
        <v>0</v>
      </c>
      <c r="R917" s="70" t="n">
        <f aca="false">-const*$M917*$K917*(G917-P917)</f>
        <v>-1.49820784388928</v>
      </c>
      <c r="S917" s="70" t="n">
        <f aca="false">-const*$M917*$K917*(H917-Q917)</f>
        <v>-12.0706749143744</v>
      </c>
      <c r="T917" s="70" t="n">
        <f aca="false">-const*$M917*$K917*I917</f>
        <v>22.517127072061</v>
      </c>
      <c r="U917" s="72" t="n">
        <f aca="false">omega*EXP(-A917/tau)*30/PI()</f>
        <v>1842.4321737262</v>
      </c>
      <c r="V917" s="70" t="n">
        <f aca="false">const*($O917/omega)*K917*(wy*I917-wz*(H917-Q917))</f>
        <v>1.01332000019244</v>
      </c>
      <c r="W917" s="70" t="n">
        <f aca="false">const*($O917/omega)*K917*(wz*(G917-P917)-wx*I917)</f>
        <v>11.6899988071311</v>
      </c>
      <c r="X917" s="70" t="n">
        <f aca="false">const*($O917/omega)*K917*(wx*(H917-Q917)-wy*(G917-P917))</f>
        <v>6.33403803542633</v>
      </c>
      <c r="Y917" s="70" t="n">
        <f aca="false">R917+V917</f>
        <v>-0.484887843696844</v>
      </c>
      <c r="Z917" s="70" t="n">
        <f aca="false">S917+W917</f>
        <v>-0.380676107243326</v>
      </c>
      <c r="AA917" s="70" t="n">
        <f aca="false">T917+X917-32.174</f>
        <v>-3.32283489251267</v>
      </c>
      <c r="AB917" s="0" t="n">
        <f aca="false">IF(($D917-height)*($D918-height)&lt;0,1,0)</f>
        <v>0</v>
      </c>
    </row>
    <row r="918" customFormat="false" ht="12.75" hidden="false" customHeight="false" outlineLevel="0" collapsed="false">
      <c r="A918" s="0" t="n">
        <f aca="false">A917+dt</f>
        <v>8.85999999999986</v>
      </c>
      <c r="B918" s="70" t="n">
        <f aca="false">B917+G917*dt+0.5*Y917*dt*dt</f>
        <v>51.662953301671</v>
      </c>
      <c r="C918" s="70" t="n">
        <f aca="false">C917+H917*dt+0.5*Z917*dt*dt</f>
        <v>589.85394384195</v>
      </c>
      <c r="D918" s="70" t="n">
        <f aca="false">D917+I917*dt+0.5*AA917*dt*dt</f>
        <v>-501.018579821001</v>
      </c>
      <c r="E918" s="1" t="n">
        <f aca="false">SQRT(B918^2+C918^2)</f>
        <v>592.11209733441</v>
      </c>
      <c r="F918" s="1" t="n">
        <f aca="false">ATAN2(C918,B918)*180/PI()</f>
        <v>5.0055351158356</v>
      </c>
      <c r="G918" s="69" t="n">
        <f aca="false">G917+Y917*dt</f>
        <v>6.77830785225935</v>
      </c>
      <c r="H918" s="69" t="n">
        <f aca="false">H917+Z917*dt</f>
        <v>54.646340829222</v>
      </c>
      <c r="I918" s="69" t="n">
        <f aca="false">I917+AA917*dt</f>
        <v>-101.979832538565</v>
      </c>
      <c r="J918" s="1" t="n">
        <f aca="false">SQRT(G918^2+H918^2+I918^2)</f>
        <v>115.896739677859</v>
      </c>
      <c r="K918" s="1" t="n">
        <f aca="false">IF(D918&gt;=hwind,SQRT((G918-vxw)^2+(H918-vyw)^2+I918^2),J918)</f>
        <v>115.896739677859</v>
      </c>
      <c r="L918" s="1" t="n">
        <f aca="false">J918/1.467</f>
        <v>79.0025492009943</v>
      </c>
      <c r="M918" s="70" t="n">
        <f aca="false">cd0+cdspin*(spin/1000)*EXP(-A918/(tau*146.7/K918))</f>
        <v>0.354608975225313</v>
      </c>
      <c r="N918" s="71" t="n">
        <f aca="false">(romega/K918)*EXP(-A918/(tau*146.7/K918))</f>
        <v>0.201512052940036</v>
      </c>
      <c r="O918" s="71" t="n">
        <f aca="false">cl2_*N918/(cl0+cl1_*N918)</f>
        <v>0.214307834218652</v>
      </c>
      <c r="P918" s="71" t="n">
        <f aca="false">IF(D918&gt;=hwind,vxw,0)</f>
        <v>0</v>
      </c>
      <c r="Q918" s="71" t="n">
        <f aca="false">IF(D918&gt;=hwind,vyw,0)</f>
        <v>0</v>
      </c>
      <c r="R918" s="70" t="n">
        <f aca="false">-const*$M918*$K918*(G918-P918)</f>
        <v>-1.49748755231596</v>
      </c>
      <c r="S918" s="70" t="n">
        <f aca="false">-const*$M918*$K918*(H918-Q918)</f>
        <v>-12.0726613418862</v>
      </c>
      <c r="T918" s="70" t="n">
        <f aca="false">-const*$M918*$K918*I918</f>
        <v>22.5297423991838</v>
      </c>
      <c r="U918" s="72" t="n">
        <f aca="false">omega*EXP(-A918/tau)*30/PI()</f>
        <v>1842.43033129495</v>
      </c>
      <c r="V918" s="70" t="n">
        <f aca="false">const*($O918/omega)*K918*(wy*I918-wz*(H918-Q918))</f>
        <v>1.01250701127634</v>
      </c>
      <c r="W918" s="70" t="n">
        <f aca="false">const*($O918/omega)*K918*(wz*(G918-P918)-wx*I918)</f>
        <v>11.6954341914587</v>
      </c>
      <c r="X918" s="70" t="n">
        <f aca="false">const*($O918/omega)*K918*(wx*(H918-Q918)-wy*(G918-P918))</f>
        <v>6.33434818548956</v>
      </c>
      <c r="Y918" s="70" t="n">
        <f aca="false">R918+V918</f>
        <v>-0.484980541039622</v>
      </c>
      <c r="Z918" s="70" t="n">
        <f aca="false">S918+W918</f>
        <v>-0.377227150427538</v>
      </c>
      <c r="AA918" s="70" t="n">
        <f aca="false">T918+X918-32.174</f>
        <v>-3.30990941532665</v>
      </c>
      <c r="AB918" s="0" t="n">
        <f aca="false">IF(($D918-height)*($D919-height)&lt;0,1,0)</f>
        <v>0</v>
      </c>
    </row>
    <row r="919" customFormat="false" ht="12.75" hidden="false" customHeight="false" outlineLevel="0" collapsed="false">
      <c r="A919" s="0" t="n">
        <f aca="false">A918+dt</f>
        <v>8.86999999999986</v>
      </c>
      <c r="B919" s="70" t="n">
        <f aca="false">B918+G918*dt+0.5*Y918*dt*dt</f>
        <v>51.7307121311665</v>
      </c>
      <c r="C919" s="70" t="n">
        <f aca="false">C918+H918*dt+0.5*Z918*dt*dt</f>
        <v>590.400388388885</v>
      </c>
      <c r="D919" s="70" t="n">
        <f aca="false">D918+I918*dt+0.5*AA918*dt*dt</f>
        <v>-502.038543641857</v>
      </c>
      <c r="E919" s="1" t="n">
        <f aca="false">SQRT(B919^2+C919^2)</f>
        <v>592.662370314958</v>
      </c>
      <c r="F919" s="1" t="n">
        <f aca="false">ATAN2(C919,B919)*180/PI()</f>
        <v>5.00745141705435</v>
      </c>
      <c r="G919" s="69" t="n">
        <f aca="false">G918+Y918*dt</f>
        <v>6.77345804684895</v>
      </c>
      <c r="H919" s="69" t="n">
        <f aca="false">H918+Z918*dt</f>
        <v>54.6425685577177</v>
      </c>
      <c r="I919" s="69" t="n">
        <f aca="false">I918+AA918*dt</f>
        <v>-102.012931632719</v>
      </c>
      <c r="J919" s="1" t="n">
        <f aca="false">SQRT(G919^2+H919^2+I919^2)</f>
        <v>115.923803650497</v>
      </c>
      <c r="K919" s="1" t="n">
        <f aca="false">IF(D919&gt;=hwind,SQRT((G919-vxw)^2+(H919-vyw)^2+I919^2),J919)</f>
        <v>115.923803650497</v>
      </c>
      <c r="L919" s="1" t="n">
        <f aca="false">J919/1.467</f>
        <v>79.020997716767</v>
      </c>
      <c r="M919" s="70" t="n">
        <f aca="false">cd0+cdspin*(spin/1000)*EXP(-A919/(tau*146.7/K919))</f>
        <v>0.354608923909664</v>
      </c>
      <c r="N919" s="71" t="n">
        <f aca="false">(romega/K919)*EXP(-A919/(tau*146.7/K919))</f>
        <v>0.201464815108532</v>
      </c>
      <c r="O919" s="71" t="n">
        <f aca="false">cl2_*N919/(cl0+cl1_*N919)</f>
        <v>0.214280020441275</v>
      </c>
      <c r="P919" s="71" t="n">
        <f aca="false">IF(D919&gt;=hwind,vxw,0)</f>
        <v>0</v>
      </c>
      <c r="Q919" s="71" t="n">
        <f aca="false">IF(D919&gt;=hwind,vyw,0)</f>
        <v>0</v>
      </c>
      <c r="R919" s="70" t="n">
        <f aca="false">-const*$M919*$K919*(G919-P919)</f>
        <v>-1.49676533976152</v>
      </c>
      <c r="S919" s="70" t="n">
        <f aca="false">-const*$M919*$K919*(H919-Q919)</f>
        <v>-12.0746451999924</v>
      </c>
      <c r="T919" s="70" t="n">
        <f aca="false">-const*$M919*$K919*I919</f>
        <v>22.5423143126053</v>
      </c>
      <c r="U919" s="72" t="n">
        <f aca="false">omega*EXP(-A919/tau)*30/PI()</f>
        <v>1842.42848886553</v>
      </c>
      <c r="V919" s="70" t="n">
        <f aca="false">const*($O919/omega)*K919*(wy*I919-wz*(H919-Q919))</f>
        <v>1.01169814735353</v>
      </c>
      <c r="W919" s="70" t="n">
        <f aca="false">const*($O919/omega)*K919*(wz*(G919-P919)-wx*I919)</f>
        <v>11.7008506301689</v>
      </c>
      <c r="X919" s="70" t="n">
        <f aca="false">const*($O919/omega)*K919*(wx*(H919-Q919)-wy*(G919-P919))</f>
        <v>6.33465990396585</v>
      </c>
      <c r="Y919" s="70" t="n">
        <f aca="false">R919+V919</f>
        <v>-0.48506719240799</v>
      </c>
      <c r="Z919" s="70" t="n">
        <f aca="false">S919+W919</f>
        <v>-0.373794569823465</v>
      </c>
      <c r="AA919" s="70" t="n">
        <f aca="false">T919+X919-32.174</f>
        <v>-3.29702578342889</v>
      </c>
      <c r="AB919" s="0" t="n">
        <f aca="false">IF(($D919-height)*($D920-height)&lt;0,1,0)</f>
        <v>0</v>
      </c>
    </row>
    <row r="920" customFormat="false" ht="12.75" hidden="false" customHeight="false" outlineLevel="0" collapsed="false">
      <c r="A920" s="0" t="n">
        <f aca="false">A919+dt</f>
        <v>8.87999999999986</v>
      </c>
      <c r="B920" s="70" t="n">
        <f aca="false">B919+G919*dt+0.5*Y919*dt*dt</f>
        <v>51.7984224582754</v>
      </c>
      <c r="C920" s="70" t="n">
        <f aca="false">C919+H919*dt+0.5*Z919*dt*dt</f>
        <v>590.946795384734</v>
      </c>
      <c r="D920" s="70" t="n">
        <f aca="false">D919+I919*dt+0.5*AA919*dt*dt</f>
        <v>-503.058837809473</v>
      </c>
      <c r="E920" s="1" t="n">
        <f aca="false">SQRT(B920^2+C920^2)</f>
        <v>593.212602314425</v>
      </c>
      <c r="F920" s="1" t="n">
        <f aca="false">ATAN2(C920,B920)*180/PI()</f>
        <v>5.0093598130487</v>
      </c>
      <c r="G920" s="69" t="n">
        <f aca="false">G919+Y919*dt</f>
        <v>6.76860737492487</v>
      </c>
      <c r="H920" s="69" t="n">
        <f aca="false">H919+Z919*dt</f>
        <v>54.6388306120195</v>
      </c>
      <c r="I920" s="69" t="n">
        <f aca="false">I919+AA919*dt</f>
        <v>-102.045901890553</v>
      </c>
      <c r="J920" s="1" t="n">
        <f aca="false">SQRT(G920^2+H920^2+I920^2)</f>
        <v>115.950773818467</v>
      </c>
      <c r="K920" s="1" t="n">
        <f aca="false">IF(D920&gt;=hwind,SQRT((G920-vxw)^2+(H920-vyw)^2+I920^2),J920)</f>
        <v>115.950773818467</v>
      </c>
      <c r="L920" s="1" t="n">
        <f aca="false">J920/1.467</f>
        <v>79.0393822893432</v>
      </c>
      <c r="M920" s="70" t="n">
        <f aca="false">cd0+cdspin*(spin/1000)*EXP(-A920/(tau*146.7/K920))</f>
        <v>0.354608872604764</v>
      </c>
      <c r="N920" s="71" t="n">
        <f aca="false">(romega/K920)*EXP(-A920/(tau*146.7/K920))</f>
        <v>0.201417762316424</v>
      </c>
      <c r="O920" s="71" t="n">
        <f aca="false">cl2_*N920/(cl0+cl1_*N920)</f>
        <v>0.214252309827387</v>
      </c>
      <c r="P920" s="71" t="n">
        <f aca="false">IF(D920&gt;=hwind,vxw,0)</f>
        <v>0</v>
      </c>
      <c r="Q920" s="71" t="n">
        <f aca="false">IF(D920&gt;=hwind,vyw,0)</f>
        <v>0</v>
      </c>
      <c r="R920" s="70" t="n">
        <f aca="false">-const*$M920*$K920*(G920-P920)</f>
        <v>-1.49604122523606</v>
      </c>
      <c r="S920" s="70" t="n">
        <f aca="false">-const*$M920*$K920*(H920-Q920)</f>
        <v>-12.0766264855447</v>
      </c>
      <c r="T920" s="70" t="n">
        <f aca="false">-const*$M920*$K920*I920</f>
        <v>22.5548429149883</v>
      </c>
      <c r="U920" s="72" t="n">
        <f aca="false">omega*EXP(-A920/tau)*30/PI()</f>
        <v>1842.42664643797</v>
      </c>
      <c r="V920" s="70" t="n">
        <f aca="false">const*($O920/omega)*K920*(wy*I920-wz*(H920-Q920))</f>
        <v>1.01089339395143</v>
      </c>
      <c r="W920" s="70" t="n">
        <f aca="false">const*($O920/omega)*K920*(wz*(G920-P920)-wx*I920)</f>
        <v>11.7062481742522</v>
      </c>
      <c r="X920" s="70" t="n">
        <f aca="false">const*($O920/omega)*K920*(wx*(H920-Q920)-wy*(G920-P920))</f>
        <v>6.33497317971803</v>
      </c>
      <c r="Y920" s="70" t="n">
        <f aca="false">R920+V920</f>
        <v>-0.485147831284633</v>
      </c>
      <c r="Z920" s="70" t="n">
        <f aca="false">S920+W920</f>
        <v>-0.370378311292566</v>
      </c>
      <c r="AA920" s="70" t="n">
        <f aca="false">T920+X920-32.174</f>
        <v>-3.28418390529372</v>
      </c>
      <c r="AB920" s="0" t="n">
        <f aca="false">IF(($D920-height)*($D921-height)&lt;0,1,0)</f>
        <v>0</v>
      </c>
    </row>
    <row r="921" customFormat="false" ht="12.75" hidden="false" customHeight="false" outlineLevel="0" collapsed="false">
      <c r="A921" s="0" t="n">
        <f aca="false">A920+dt</f>
        <v>8.88999999999986</v>
      </c>
      <c r="B921" s="70" t="n">
        <f aca="false">B920+G920*dt+0.5*Y920*dt*dt</f>
        <v>51.8660842746331</v>
      </c>
      <c r="C921" s="70" t="n">
        <f aca="false">C920+H920*dt+0.5*Z920*dt*dt</f>
        <v>591.493165171938</v>
      </c>
      <c r="D921" s="70" t="n">
        <f aca="false">D920+I920*dt+0.5*AA920*dt*dt</f>
        <v>-504.079461037574</v>
      </c>
      <c r="E921" s="1" t="n">
        <f aca="false">SQRT(B921^2+C921^2)</f>
        <v>593.762793666883</v>
      </c>
      <c r="F921" s="1" t="n">
        <f aca="false">ATAN2(C921,B921)*180/PI()</f>
        <v>5.01126032250239</v>
      </c>
      <c r="G921" s="69" t="n">
        <f aca="false">G920+Y920*dt</f>
        <v>6.76375589661202</v>
      </c>
      <c r="H921" s="69" t="n">
        <f aca="false">H920+Z920*dt</f>
        <v>54.6351268289066</v>
      </c>
      <c r="I921" s="69" t="n">
        <f aca="false">I920+AA920*dt</f>
        <v>-102.078743729606</v>
      </c>
      <c r="J921" s="1" t="n">
        <f aca="false">SQRT(G921^2+H921^2+I921^2)</f>
        <v>115.977650428236</v>
      </c>
      <c r="K921" s="1" t="n">
        <f aca="false">IF(D921&gt;=hwind,SQRT((G921-vxw)^2+(H921-vyw)^2+I921^2),J921)</f>
        <v>115.977650428236</v>
      </c>
      <c r="L921" s="1" t="n">
        <f aca="false">J921/1.467</f>
        <v>79.0577030867324</v>
      </c>
      <c r="M921" s="70" t="n">
        <f aca="false">cd0+cdspin*(spin/1000)*EXP(-A921/(tau*146.7/K921))</f>
        <v>0.354608821310635</v>
      </c>
      <c r="N921" s="71" t="n">
        <f aca="false">(romega/K921)*EXP(-A921/(tau*146.7/K921))</f>
        <v>0.201370893892593</v>
      </c>
      <c r="O921" s="71" t="n">
        <f aca="false">cl2_*N921/(cl0+cl1_*N921)</f>
        <v>0.214224702047982</v>
      </c>
      <c r="P921" s="71" t="n">
        <f aca="false">IF(D921&gt;=hwind,vxw,0)</f>
        <v>0</v>
      </c>
      <c r="Q921" s="71" t="n">
        <f aca="false">IF(D921&gt;=hwind,vyw,0)</f>
        <v>0</v>
      </c>
      <c r="R921" s="70" t="n">
        <f aca="false">-const*$M921*$K921*(G921-P921)</f>
        <v>-1.49531522767891</v>
      </c>
      <c r="S921" s="70" t="n">
        <f aca="false">-const*$M921*$K921*(H921-Q921)</f>
        <v>-12.0786051954291</v>
      </c>
      <c r="T921" s="70" t="n">
        <f aca="false">-const*$M921*$K921*I921</f>
        <v>22.5673283090642</v>
      </c>
      <c r="U921" s="72" t="n">
        <f aca="false">omega*EXP(-A921/tau)*30/PI()</f>
        <v>1842.42480401224</v>
      </c>
      <c r="V921" s="70" t="n">
        <f aca="false">const*($O921/omega)*K921*(wy*I921-wz*(H921-Q921))</f>
        <v>1.01009273662247</v>
      </c>
      <c r="W921" s="70" t="n">
        <f aca="false">const*($O921/omega)*K921*(wz*(G921-P921)-wx*I921)</f>
        <v>11.7116268746561</v>
      </c>
      <c r="X921" s="70" t="n">
        <f aca="false">const*($O921/omega)*K921*(wx*(H921-Q921)-wy*(G921-P921))</f>
        <v>6.33528800164458</v>
      </c>
      <c r="Y921" s="70" t="n">
        <f aca="false">R921+V921</f>
        <v>-0.485222491056443</v>
      </c>
      <c r="Z921" s="70" t="n">
        <f aca="false">S921+W921</f>
        <v>-0.366978320773011</v>
      </c>
      <c r="AA921" s="70" t="n">
        <f aca="false">T921+X921-32.174</f>
        <v>-3.27138368929119</v>
      </c>
      <c r="AB921" s="0" t="n">
        <f aca="false">IF(($D921-height)*($D922-height)&lt;0,1,0)</f>
        <v>0</v>
      </c>
    </row>
    <row r="922" customFormat="false" ht="12.75" hidden="false" customHeight="false" outlineLevel="0" collapsed="false">
      <c r="A922" s="0" t="n">
        <f aca="false">A921+dt</f>
        <v>8.89999999999986</v>
      </c>
      <c r="B922" s="70" t="n">
        <f aca="false">B921+G921*dt+0.5*Y921*dt*dt</f>
        <v>51.9336975724747</v>
      </c>
      <c r="C922" s="70" t="n">
        <f aca="false">C921+H921*dt+0.5*Z921*dt*dt</f>
        <v>592.039498091312</v>
      </c>
      <c r="D922" s="70" t="n">
        <f aca="false">D921+I921*dt+0.5*AA921*dt*dt</f>
        <v>-505.100412044055</v>
      </c>
      <c r="E922" s="1" t="n">
        <f aca="false">SQRT(B922^2+C922^2)</f>
        <v>594.312944704859</v>
      </c>
      <c r="F922" s="1" t="n">
        <f aca="false">ATAN2(C922,B922)*180/PI()</f>
        <v>5.01315296409375</v>
      </c>
      <c r="G922" s="69" t="n">
        <f aca="false">G921+Y921*dt</f>
        <v>6.75890367170146</v>
      </c>
      <c r="H922" s="69" t="n">
        <f aca="false">H921+Z921*dt</f>
        <v>54.6314570456988</v>
      </c>
      <c r="I922" s="69" t="n">
        <f aca="false">I921+AA921*dt</f>
        <v>-102.111457566499</v>
      </c>
      <c r="J922" s="1" t="n">
        <f aca="false">SQRT(G922^2+H922^2+I922^2)</f>
        <v>116.004433726191</v>
      </c>
      <c r="K922" s="1" t="n">
        <f aca="false">IF(D922&gt;=hwind,SQRT((G922-vxw)^2+(H922-vyw)^2+I922^2),J922)</f>
        <v>116.004433726191</v>
      </c>
      <c r="L922" s="1" t="n">
        <f aca="false">J922/1.467</f>
        <v>79.0759602768855</v>
      </c>
      <c r="M922" s="70" t="n">
        <f aca="false">cd0+cdspin*(spin/1000)*EXP(-A922/(tau*146.7/K922))</f>
        <v>0.3546087700273</v>
      </c>
      <c r="N922" s="71" t="n">
        <f aca="false">(romega/K922)*EXP(-A922/(tau*146.7/K922))</f>
        <v>0.20132420916798</v>
      </c>
      <c r="O922" s="71" t="n">
        <f aca="false">cl2_*N922/(cl0+cl1_*N922)</f>
        <v>0.214197196774718</v>
      </c>
      <c r="P922" s="71" t="n">
        <f aca="false">IF(D922&gt;=hwind,vxw,0)</f>
        <v>0</v>
      </c>
      <c r="Q922" s="71" t="n">
        <f aca="false">IF(D922&gt;=hwind,vyw,0)</f>
        <v>0</v>
      </c>
      <c r="R922" s="70" t="n">
        <f aca="false">-const*$M922*$K922*(G922-P922)</f>
        <v>-1.49458736595853</v>
      </c>
      <c r="S922" s="70" t="n">
        <f aca="false">-const*$M922*$K922*(H922-Q922)</f>
        <v>-12.0805813265649</v>
      </c>
      <c r="T922" s="70" t="n">
        <f aca="false">-const*$M922*$K922*I922</f>
        <v>22.5797705976303</v>
      </c>
      <c r="U922" s="72" t="n">
        <f aca="false">omega*EXP(-A922/tau)*30/PI()</f>
        <v>1842.42296158836</v>
      </c>
      <c r="V922" s="70" t="n">
        <f aca="false">const*($O922/omega)*K922*(wy*I922-wz*(H922-Q922))</f>
        <v>1.00929616094421</v>
      </c>
      <c r="W922" s="70" t="n">
        <f aca="false">const*($O922/omega)*K922*(wz*(G922-P922)-wx*I922)</f>
        <v>11.7169867822847</v>
      </c>
      <c r="X922" s="70" t="n">
        <f aca="false">const*($O922/omega)*K922*(wx*(H922-Q922)-wy*(G922-P922))</f>
        <v>6.33560435867971</v>
      </c>
      <c r="Y922" s="70" t="n">
        <f aca="false">R922+V922</f>
        <v>-0.485291205014321</v>
      </c>
      <c r="Z922" s="70" t="n">
        <f aca="false">S922+W922</f>
        <v>-0.363594544280227</v>
      </c>
      <c r="AA922" s="70" t="n">
        <f aca="false">T922+X922-32.174</f>
        <v>-3.25862504369002</v>
      </c>
      <c r="AB922" s="0" t="n">
        <f aca="false">IF(($D922-height)*($D923-height)&lt;0,1,0)</f>
        <v>0</v>
      </c>
    </row>
    <row r="923" customFormat="false" ht="12.75" hidden="false" customHeight="false" outlineLevel="0" collapsed="false">
      <c r="A923" s="0" t="n">
        <f aca="false">A922+dt</f>
        <v>8.90999999999985</v>
      </c>
      <c r="B923" s="70" t="n">
        <f aca="false">B922+G922*dt+0.5*Y922*dt*dt</f>
        <v>52.0012623446314</v>
      </c>
      <c r="C923" s="70" t="n">
        <f aca="false">C922+H922*dt+0.5*Z922*dt*dt</f>
        <v>592.585794482041</v>
      </c>
      <c r="D923" s="70" t="n">
        <f aca="false">D922+I922*dt+0.5*AA922*dt*dt</f>
        <v>-506.121689550972</v>
      </c>
      <c r="E923" s="1" t="n">
        <f aca="false">SQRT(B923^2+C923^2)</f>
        <v>594.863055759346</v>
      </c>
      <c r="F923" s="1" t="n">
        <f aca="false">ATAN2(C923,B923)*180/PI()</f>
        <v>5.01503775649541</v>
      </c>
      <c r="G923" s="69" t="n">
        <f aca="false">G922+Y922*dt</f>
        <v>6.75405075965131</v>
      </c>
      <c r="H923" s="69" t="n">
        <f aca="false">H922+Z922*dt</f>
        <v>54.627821100256</v>
      </c>
      <c r="I923" s="69" t="n">
        <f aca="false">I922+AA922*dt</f>
        <v>-102.144043816936</v>
      </c>
      <c r="J923" s="1" t="n">
        <f aca="false">SQRT(G923^2+H923^2+I923^2)</f>
        <v>116.031123958624</v>
      </c>
      <c r="K923" s="1" t="n">
        <f aca="false">IF(D923&gt;=hwind,SQRT((G923-vxw)^2+(H923-vyw)^2+I923^2),J923)</f>
        <v>116.031123958624</v>
      </c>
      <c r="L923" s="1" t="n">
        <f aca="false">J923/1.467</f>
        <v>79.0941540276919</v>
      </c>
      <c r="M923" s="70" t="n">
        <f aca="false">cd0+cdspin*(spin/1000)*EXP(-A923/(tau*146.7/K923))</f>
        <v>0.354608718754782</v>
      </c>
      <c r="N923" s="71" t="n">
        <f aca="false">(romega/K923)*EXP(-A923/(tau*146.7/K923))</f>
        <v>0.201277707475585</v>
      </c>
      <c r="O923" s="71" t="n">
        <f aca="false">cl2_*N923/(cl0+cl1_*N923)</f>
        <v>0.214169793679912</v>
      </c>
      <c r="P923" s="71" t="n">
        <f aca="false">IF(D923&gt;=hwind,vxw,0)</f>
        <v>0</v>
      </c>
      <c r="Q923" s="71" t="n">
        <f aca="false">IF(D923&gt;=hwind,vyw,0)</f>
        <v>0</v>
      </c>
      <c r="R923" s="70" t="n">
        <f aca="false">-const*$M923*$K923*(G923-P923)</f>
        <v>-1.4938576588725</v>
      </c>
      <c r="S923" s="70" t="n">
        <f aca="false">-const*$M923*$K923*(H923-Q923)</f>
        <v>-12.0825548759049</v>
      </c>
      <c r="T923" s="70" t="n">
        <f aca="false">-const*$M923*$K923*I923</f>
        <v>22.5921698835463</v>
      </c>
      <c r="U923" s="72" t="n">
        <f aca="false">omega*EXP(-A923/tau)*30/PI()</f>
        <v>1842.42111916632</v>
      </c>
      <c r="V923" s="70" t="n">
        <f aca="false">const*($O923/omega)*K923*(wy*I923-wz*(H923-Q923))</f>
        <v>1.0085036525195</v>
      </c>
      <c r="W923" s="70" t="n">
        <f aca="false">const*($O923/omega)*K923*(wz*(G923-P923)-wx*I923)</f>
        <v>11.7223279479974</v>
      </c>
      <c r="X923" s="70" t="n">
        <f aca="false">const*($O923/omega)*K923*(wx*(H923-Q923)-wy*(G923-P923))</f>
        <v>6.33592223979328</v>
      </c>
      <c r="Y923" s="70" t="n">
        <f aca="false">R923+V923</f>
        <v>-0.485354006352999</v>
      </c>
      <c r="Z923" s="70" t="n">
        <f aca="false">S923+W923</f>
        <v>-0.360226927907522</v>
      </c>
      <c r="AA923" s="70" t="n">
        <f aca="false">T923+X923-32.174</f>
        <v>-3.24590787666045</v>
      </c>
      <c r="AB923" s="0" t="n">
        <f aca="false">IF(($D923-height)*($D924-height)&lt;0,1,0)</f>
        <v>0</v>
      </c>
    </row>
    <row r="924" customFormat="false" ht="12.75" hidden="false" customHeight="false" outlineLevel="0" collapsed="false">
      <c r="A924" s="0" t="n">
        <f aca="false">A923+dt</f>
        <v>8.91999999999985</v>
      </c>
      <c r="B924" s="70" t="n">
        <f aca="false">B923+G923*dt+0.5*Y923*dt*dt</f>
        <v>52.0687785845276</v>
      </c>
      <c r="C924" s="70" t="n">
        <f aca="false">C923+H923*dt+0.5*Z923*dt*dt</f>
        <v>593.132054681697</v>
      </c>
      <c r="D924" s="70" t="n">
        <f aca="false">D923+I923*dt+0.5*AA923*dt*dt</f>
        <v>-507.143292284535</v>
      </c>
      <c r="E924" s="1" t="n">
        <f aca="false">SQRT(B924^2+C924^2)</f>
        <v>595.413127159804</v>
      </c>
      <c r="F924" s="1" t="n">
        <f aca="false">ATAN2(C924,B924)*180/PI()</f>
        <v>5.016914718374</v>
      </c>
      <c r="G924" s="69" t="n">
        <f aca="false">G923+Y923*dt</f>
        <v>6.74919721958779</v>
      </c>
      <c r="H924" s="69" t="n">
        <f aca="false">H923+Z923*dt</f>
        <v>54.6242188309769</v>
      </c>
      <c r="I924" s="69" t="n">
        <f aca="false">I923+AA923*dt</f>
        <v>-102.176502895702</v>
      </c>
      <c r="J924" s="1" t="n">
        <f aca="false">SQRT(G924^2+H924^2+I924^2)</f>
        <v>116.057721371733</v>
      </c>
      <c r="K924" s="1" t="n">
        <f aca="false">IF(D924&gt;=hwind,SQRT((G924-vxw)^2+(H924-vyw)^2+I924^2),J924)</f>
        <v>116.057721371733</v>
      </c>
      <c r="L924" s="1" t="n">
        <f aca="false">J924/1.467</f>
        <v>79.1122845069754</v>
      </c>
      <c r="M924" s="70" t="n">
        <f aca="false">cd0+cdspin*(spin/1000)*EXP(-A924/(tau*146.7/K924))</f>
        <v>0.354608667493101</v>
      </c>
      <c r="N924" s="71" t="n">
        <f aca="false">(romega/K924)*EXP(-A924/(tau*146.7/K924))</f>
        <v>0.201231388150466</v>
      </c>
      <c r="O924" s="71" t="n">
        <f aca="false">cl2_*N924/(cl0+cl1_*N924)</f>
        <v>0.21414249243655</v>
      </c>
      <c r="P924" s="71" t="n">
        <f aca="false">IF(D924&gt;=hwind,vxw,0)</f>
        <v>0</v>
      </c>
      <c r="Q924" s="71" t="n">
        <f aca="false">IF(D924&gt;=hwind,vyw,0)</f>
        <v>0</v>
      </c>
      <c r="R924" s="70" t="n">
        <f aca="false">-const*$M924*$K924*(G924-P924)</f>
        <v>-1.49312612514742</v>
      </c>
      <c r="S924" s="70" t="n">
        <f aca="false">-const*$M924*$K924*(H924-Q924)</f>
        <v>-12.0845258404351</v>
      </c>
      <c r="T924" s="70" t="n">
        <f aca="false">-const*$M924*$K924*I924</f>
        <v>22.604526269732</v>
      </c>
      <c r="U924" s="72" t="n">
        <f aca="false">omega*EXP(-A924/tau)*30/PI()</f>
        <v>1842.41927674612</v>
      </c>
      <c r="V924" s="70" t="n">
        <f aca="false">const*($O924/omega)*K924*(wy*I924-wz*(H924-Q924))</f>
        <v>1.00771519697656</v>
      </c>
      <c r="W924" s="70" t="n">
        <f aca="false">const*($O924/omega)*K924*(wz*(G924-P924)-wx*I924)</f>
        <v>11.7276504226085</v>
      </c>
      <c r="X924" s="70" t="n">
        <f aca="false">const*($O924/omega)*K924*(wx*(H924-Q924)-wy*(G924-P924))</f>
        <v>6.33624163399085</v>
      </c>
      <c r="Y924" s="70" t="n">
        <f aca="false">R924+V924</f>
        <v>-0.485410928170859</v>
      </c>
      <c r="Z924" s="70" t="n">
        <f aca="false">S924+W924</f>
        <v>-0.356875417826634</v>
      </c>
      <c r="AA924" s="70" t="n">
        <f aca="false">T924+X924-32.174</f>
        <v>-3.23323209627719</v>
      </c>
      <c r="AB924" s="0" t="n">
        <f aca="false">IF(($D924-height)*($D925-height)&lt;0,1,0)</f>
        <v>0</v>
      </c>
    </row>
    <row r="925" customFormat="false" ht="12.75" hidden="false" customHeight="false" outlineLevel="0" collapsed="false">
      <c r="A925" s="0" t="n">
        <f aca="false">A924+dt</f>
        <v>8.92999999999985</v>
      </c>
      <c r="B925" s="70" t="n">
        <f aca="false">B924+G924*dt+0.5*Y924*dt*dt</f>
        <v>52.1362462861771</v>
      </c>
      <c r="C925" s="70" t="n">
        <f aca="false">C924+H924*dt+0.5*Z924*dt*dt</f>
        <v>593.678279026236</v>
      </c>
      <c r="D925" s="70" t="n">
        <f aca="false">D924+I924*dt+0.5*AA924*dt*dt</f>
        <v>-508.165218975097</v>
      </c>
      <c r="E925" s="1" t="n">
        <f aca="false">SQRT(B925^2+C925^2)</f>
        <v>595.963159234165</v>
      </c>
      <c r="F925" s="1" t="n">
        <f aca="false">ATAN2(C925,B925)*180/PI()</f>
        <v>5.01878386839</v>
      </c>
      <c r="G925" s="69" t="n">
        <f aca="false">G924+Y924*dt</f>
        <v>6.74434311030608</v>
      </c>
      <c r="H925" s="69" t="n">
        <f aca="false">H924+Z924*dt</f>
        <v>54.6206500767987</v>
      </c>
      <c r="I925" s="69" t="n">
        <f aca="false">I924+AA924*dt</f>
        <v>-102.208835216665</v>
      </c>
      <c r="J925" s="1" t="n">
        <f aca="false">SQRT(G925^2+H925^2+I925^2)</f>
        <v>116.084226211613</v>
      </c>
      <c r="K925" s="1" t="n">
        <f aca="false">IF(D925&gt;=hwind,SQRT((G925-vxw)^2+(H925-vyw)^2+I925^2),J925)</f>
        <v>116.084226211613</v>
      </c>
      <c r="L925" s="1" t="n">
        <f aca="false">J925/1.467</f>
        <v>79.1303518824903</v>
      </c>
      <c r="M925" s="70" t="n">
        <f aca="false">cd0+cdspin*(spin/1000)*EXP(-A925/(tau*146.7/K925))</f>
        <v>0.354608616242279</v>
      </c>
      <c r="N925" s="71" t="n">
        <f aca="false">(romega/K925)*EXP(-A925/(tau*146.7/K925))</f>
        <v>0.201185250529733</v>
      </c>
      <c r="O925" s="71" t="n">
        <f aca="false">cl2_*N925/(cl0+cl1_*N925)</f>
        <v>0.214115292718286</v>
      </c>
      <c r="P925" s="71" t="n">
        <f aca="false">IF(D925&gt;=hwind,vxw,0)</f>
        <v>0</v>
      </c>
      <c r="Q925" s="71" t="n">
        <f aca="false">IF(D925&gt;=hwind,vyw,0)</f>
        <v>0</v>
      </c>
      <c r="R925" s="70" t="n">
        <f aca="false">-const*$M925*$K925*(G925-P925)</f>
        <v>-1.49239278343893</v>
      </c>
      <c r="S925" s="70" t="n">
        <f aca="false">-const*$M925*$K925*(H925-Q925)</f>
        <v>-12.0864942171748</v>
      </c>
      <c r="T925" s="70" t="n">
        <f aca="false">-const*$M925*$K925*I925</f>
        <v>22.6168398591641</v>
      </c>
      <c r="U925" s="72" t="n">
        <f aca="false">omega*EXP(-A925/tau)*30/PI()</f>
        <v>1842.41743432777</v>
      </c>
      <c r="V925" s="70" t="n">
        <f aca="false">const*($O925/omega)*K925*(wy*I925-wz*(H925-Q925))</f>
        <v>1.00693077996917</v>
      </c>
      <c r="W925" s="70" t="n">
        <f aca="false">const*($O925/omega)*K925*(wz*(G925-P925)-wx*I925)</f>
        <v>11.7329542568865</v>
      </c>
      <c r="X925" s="70" t="n">
        <f aca="false">const*($O925/omega)*K925*(wx*(H925-Q925)-wy*(G925-P925))</f>
        <v>6.33656253031365</v>
      </c>
      <c r="Y925" s="70" t="n">
        <f aca="false">R925+V925</f>
        <v>-0.485462003469763</v>
      </c>
      <c r="Z925" s="70" t="n">
        <f aca="false">S925+W925</f>
        <v>-0.35353996028836</v>
      </c>
      <c r="AA925" s="70" t="n">
        <f aca="false">T925+X925-32.174</f>
        <v>-3.22059761052221</v>
      </c>
      <c r="AB925" s="0" t="n">
        <f aca="false">IF(($D925-height)*($D926-height)&lt;0,1,0)</f>
        <v>0</v>
      </c>
    </row>
    <row r="926" customFormat="false" ht="12.75" hidden="false" customHeight="false" outlineLevel="0" collapsed="false">
      <c r="A926" s="0" t="n">
        <f aca="false">A925+dt</f>
        <v>8.93999999999985</v>
      </c>
      <c r="B926" s="70" t="n">
        <f aca="false">B925+G925*dt+0.5*Y925*dt*dt</f>
        <v>52.20366544418</v>
      </c>
      <c r="C926" s="70" t="n">
        <f aca="false">C925+H925*dt+0.5*Z925*dt*dt</f>
        <v>594.224467850006</v>
      </c>
      <c r="D926" s="70" t="n">
        <f aca="false">D925+I925*dt+0.5*AA925*dt*dt</f>
        <v>-509.187468357144</v>
      </c>
      <c r="E926" s="1" t="n">
        <f aca="false">SQRT(B926^2+C926^2)</f>
        <v>596.513152308841</v>
      </c>
      <c r="F926" s="1" t="n">
        <f aca="false">ATAN2(C926,B926)*180/PI()</f>
        <v>5.02064522519738</v>
      </c>
      <c r="G926" s="69" t="n">
        <f aca="false">G925+Y925*dt</f>
        <v>6.73948849027138</v>
      </c>
      <c r="H926" s="69" t="n">
        <f aca="false">H925+Z925*dt</f>
        <v>54.6171146771958</v>
      </c>
      <c r="I926" s="69" t="n">
        <f aca="false">I925+AA925*dt</f>
        <v>-102.24104119277</v>
      </c>
      <c r="J926" s="1" t="n">
        <f aca="false">SQRT(G926^2+H926^2+I926^2)</f>
        <v>116.110638724254</v>
      </c>
      <c r="K926" s="1" t="n">
        <f aca="false">IF(D926&gt;=hwind,SQRT((G926-vxw)^2+(H926-vyw)^2+I926^2),J926)</f>
        <v>116.110638724254</v>
      </c>
      <c r="L926" s="1" t="n">
        <f aca="false">J926/1.467</f>
        <v>79.1483563219181</v>
      </c>
      <c r="M926" s="70" t="n">
        <f aca="false">cd0+cdspin*(spin/1000)*EXP(-A926/(tau*146.7/K926))</f>
        <v>0.354608565002338</v>
      </c>
      <c r="N926" s="71" t="n">
        <f aca="false">(romega/K926)*EXP(-A926/(tau*146.7/K926))</f>
        <v>0.201139293952548</v>
      </c>
      <c r="O926" s="71" t="n">
        <f aca="false">cl2_*N926/(cl0+cl1_*N926)</f>
        <v>0.214088194199442</v>
      </c>
      <c r="P926" s="71" t="n">
        <f aca="false">IF(D926&gt;=hwind,vxw,0)</f>
        <v>0</v>
      </c>
      <c r="Q926" s="71" t="n">
        <f aca="false">IF(D926&gt;=hwind,vyw,0)</f>
        <v>0</v>
      </c>
      <c r="R926" s="70" t="n">
        <f aca="false">-const*$M926*$K926*(G926-P926)</f>
        <v>-1.49165765233162</v>
      </c>
      <c r="S926" s="70" t="n">
        <f aca="false">-const*$M926*$K926*(H926-Q926)</f>
        <v>-12.0884600031763</v>
      </c>
      <c r="T926" s="70" t="n">
        <f aca="false">-const*$M926*$K926*I926</f>
        <v>22.6291107548738</v>
      </c>
      <c r="U926" s="72" t="n">
        <f aca="false">omega*EXP(-A926/tau)*30/PI()</f>
        <v>1842.41559191125</v>
      </c>
      <c r="V926" s="70" t="n">
        <f aca="false">const*($O926/omega)*K926*(wy*I926-wz*(H926-Q926))</f>
        <v>1.00615038717674</v>
      </c>
      <c r="W926" s="70" t="n">
        <f aca="false">const*($O926/omega)*K926*(wz*(G926-P926)-wx*I926)</f>
        <v>11.7382395015532</v>
      </c>
      <c r="X926" s="70" t="n">
        <f aca="false">const*($O926/omega)*K926*(wx*(H926-Q926)-wy*(G926-P926))</f>
        <v>6.3368849178386</v>
      </c>
      <c r="Y926" s="70" t="n">
        <f aca="false">R926+V926</f>
        <v>-0.485507265154882</v>
      </c>
      <c r="Z926" s="70" t="n">
        <f aca="false">S926+W926</f>
        <v>-0.350220501623106</v>
      </c>
      <c r="AA926" s="70" t="n">
        <f aca="false">T926+X926-32.174</f>
        <v>-3.20800432728764</v>
      </c>
      <c r="AB926" s="0" t="n">
        <f aca="false">IF(($D926-height)*($D927-height)&lt;0,1,0)</f>
        <v>0</v>
      </c>
    </row>
    <row r="927" customFormat="false" ht="12.75" hidden="false" customHeight="false" outlineLevel="0" collapsed="false">
      <c r="A927" s="0" t="n">
        <f aca="false">A926+dt</f>
        <v>8.94999999999985</v>
      </c>
      <c r="B927" s="70" t="n">
        <f aca="false">B926+G926*dt+0.5*Y926*dt*dt</f>
        <v>52.2710360537194</v>
      </c>
      <c r="C927" s="70" t="n">
        <f aca="false">C926+H926*dt+0.5*Z926*dt*dt</f>
        <v>594.770621485753</v>
      </c>
      <c r="D927" s="70" t="n">
        <f aca="false">D926+I926*dt+0.5*AA926*dt*dt</f>
        <v>-510.210039169288</v>
      </c>
      <c r="E927" s="1" t="n">
        <f aca="false">SQRT(B927^2+C927^2)</f>
        <v>597.063106708728</v>
      </c>
      <c r="F927" s="1" t="n">
        <f aca="false">ATAN2(C927,B927)*180/PI()</f>
        <v>5.02249880744342</v>
      </c>
      <c r="G927" s="69" t="n">
        <f aca="false">G926+Y926*dt</f>
        <v>6.73463341761983</v>
      </c>
      <c r="H927" s="69" t="n">
        <f aca="false">H926+Z926*dt</f>
        <v>54.6136124721796</v>
      </c>
      <c r="I927" s="69" t="n">
        <f aca="false">I926+AA926*dt</f>
        <v>-102.273121236043</v>
      </c>
      <c r="J927" s="1" t="n">
        <f aca="false">SQRT(G927^2+H927^2+I927^2)</f>
        <v>116.136959155531</v>
      </c>
      <c r="K927" s="1" t="n">
        <f aca="false">IF(D927&gt;=hwind,SQRT((G927-vxw)^2+(H927-vyw)^2+I927^2),J927)</f>
        <v>116.136959155531</v>
      </c>
      <c r="L927" s="1" t="n">
        <f aca="false">J927/1.467</f>
        <v>79.1662979928637</v>
      </c>
      <c r="M927" s="70" t="n">
        <f aca="false">cd0+cdspin*(spin/1000)*EXP(-A927/(tau*146.7/K927))</f>
        <v>0.354608513773298</v>
      </c>
      <c r="N927" s="71" t="n">
        <f aca="false">(romega/K927)*EXP(-A927/(tau*146.7/K927))</f>
        <v>0.201093517760124</v>
      </c>
      <c r="O927" s="71" t="n">
        <f aca="false">cl2_*N927/(cl0+cl1_*N927)</f>
        <v>0.214061196555015</v>
      </c>
      <c r="P927" s="71" t="n">
        <f aca="false">IF(D927&gt;=hwind,vxw,0)</f>
        <v>0</v>
      </c>
      <c r="Q927" s="71" t="n">
        <f aca="false">IF(D927&gt;=hwind,vyw,0)</f>
        <v>0</v>
      </c>
      <c r="R927" s="70" t="n">
        <f aca="false">-const*$M927*$K927*(G927-P927)</f>
        <v>-1.49092075033901</v>
      </c>
      <c r="S927" s="70" t="n">
        <f aca="false">-const*$M927*$K927*(H927-Q927)</f>
        <v>-12.0904231955246</v>
      </c>
      <c r="T927" s="70" t="n">
        <f aca="false">-const*$M927*$K927*I927</f>
        <v>22.6413390599431</v>
      </c>
      <c r="U927" s="72" t="n">
        <f aca="false">omega*EXP(-A927/tau)*30/PI()</f>
        <v>1842.41374949658</v>
      </c>
      <c r="V927" s="70" t="n">
        <f aca="false">const*($O927/omega)*K927*(wy*I927-wz*(H927-Q927))</f>
        <v>1.00537400430448</v>
      </c>
      <c r="W927" s="70" t="n">
        <f aca="false">const*($O927/omega)*K927*(wz*(G927-P927)-wx*I927)</f>
        <v>11.7435062072832</v>
      </c>
      <c r="X927" s="70" t="n">
        <f aca="false">const*($O927/omega)*K927*(wx*(H927-Q927)-wy*(G927-P927))</f>
        <v>6.33720878567829</v>
      </c>
      <c r="Y927" s="70" t="n">
        <f aca="false">R927+V927</f>
        <v>-0.485546746034535</v>
      </c>
      <c r="Z927" s="70" t="n">
        <f aca="false">S927+W927</f>
        <v>-0.34691698824145</v>
      </c>
      <c r="AA927" s="70" t="n">
        <f aca="false">T927+X927-32.174</f>
        <v>-3.19545215437856</v>
      </c>
      <c r="AB927" s="0" t="n">
        <f aca="false">IF(($D927-height)*($D928-height)&lt;0,1,0)</f>
        <v>0</v>
      </c>
    </row>
    <row r="928" customFormat="false" ht="12.75" hidden="false" customHeight="false" outlineLevel="0" collapsed="false">
      <c r="A928" s="0" t="n">
        <f aca="false">A927+dt</f>
        <v>8.95999999999985</v>
      </c>
      <c r="B928" s="70" t="n">
        <f aca="false">B927+G927*dt+0.5*Y927*dt*dt</f>
        <v>52.3383581105583</v>
      </c>
      <c r="C928" s="70" t="n">
        <f aca="false">C927+H927*dt+0.5*Z927*dt*dt</f>
        <v>595.316740264625</v>
      </c>
      <c r="D928" s="70" t="n">
        <f aca="false">D927+I927*dt+0.5*AA927*dt*dt</f>
        <v>-511.232930154256</v>
      </c>
      <c r="E928" s="1" t="n">
        <f aca="false">SQRT(B928^2+C928^2)</f>
        <v>597.613022757209</v>
      </c>
      <c r="F928" s="1" t="n">
        <f aca="false">ATAN2(C928,B928)*180/PI()</f>
        <v>5.02434463376841</v>
      </c>
      <c r="G928" s="69" t="n">
        <f aca="false">G927+Y927*dt</f>
        <v>6.72977795015949</v>
      </c>
      <c r="H928" s="69" t="n">
        <f aca="false">H927+Z927*dt</f>
        <v>54.6101433022971</v>
      </c>
      <c r="I928" s="69" t="n">
        <f aca="false">I927+AA927*dt</f>
        <v>-102.305075757587</v>
      </c>
      <c r="J928" s="1" t="n">
        <f aca="false">SQRT(G928^2+H928^2+I928^2)</f>
        <v>116.163187751204</v>
      </c>
      <c r="K928" s="1" t="n">
        <f aca="false">IF(D928&gt;=hwind,SQRT((G928-vxw)^2+(H928-vyw)^2+I928^2),J928)</f>
        <v>116.163187751204</v>
      </c>
      <c r="L928" s="1" t="n">
        <f aca="false">J928/1.467</f>
        <v>79.1841770628521</v>
      </c>
      <c r="M928" s="70" t="n">
        <f aca="false">cd0+cdspin*(spin/1000)*EXP(-A928/(tau*146.7/K928))</f>
        <v>0.35460846255518</v>
      </c>
      <c r="N928" s="71" t="n">
        <f aca="false">(romega/K928)*EXP(-A928/(tau*146.7/K928))</f>
        <v>0.201047921295718</v>
      </c>
      <c r="O928" s="71" t="n">
        <f aca="false">cl2_*N928/(cl0+cl1_*N928)</f>
        <v>0.214034299460677</v>
      </c>
      <c r="P928" s="71" t="n">
        <f aca="false">IF(D928&gt;=hwind,vxw,0)</f>
        <v>0</v>
      </c>
      <c r="Q928" s="71" t="n">
        <f aca="false">IF(D928&gt;=hwind,vyw,0)</f>
        <v>0</v>
      </c>
      <c r="R928" s="70" t="n">
        <f aca="false">-const*$M928*$K928*(G928-P928)</f>
        <v>-1.49018209590353</v>
      </c>
      <c r="S928" s="70" t="n">
        <f aca="false">-const*$M928*$K928*(H928-Q928)</f>
        <v>-12.0923837913375</v>
      </c>
      <c r="T928" s="70" t="n">
        <f aca="false">-const*$M928*$K928*I928</f>
        <v>22.6535248775032</v>
      </c>
      <c r="U928" s="72" t="n">
        <f aca="false">omega*EXP(-A928/tau)*30/PI()</f>
        <v>1842.41190708375</v>
      </c>
      <c r="V928" s="70" t="n">
        <f aca="false">const*($O928/omega)*K928*(wy*I928-wz*(H928-Q928))</f>
        <v>1.00460161708351</v>
      </c>
      <c r="W928" s="70" t="n">
        <f aca="false">const*($O928/omega)*K928*(wz*(G928-P928)-wx*I928)</f>
        <v>11.7487544247028</v>
      </c>
      <c r="X928" s="70" t="n">
        <f aca="false">const*($O928/omega)*K928*(wx*(H928-Q928)-wy*(G928-P928))</f>
        <v>6.33753412298099</v>
      </c>
      <c r="Y928" s="70" t="n">
        <f aca="false">R928+V928</f>
        <v>-0.485580478820026</v>
      </c>
      <c r="Z928" s="70" t="n">
        <f aca="false">S928+W928</f>
        <v>-0.343629366634726</v>
      </c>
      <c r="AA928" s="70" t="n">
        <f aca="false">T928+X928-32.174</f>
        <v>-3.18294099951581</v>
      </c>
      <c r="AB928" s="0" t="n">
        <f aca="false">IF(($D928-height)*($D929-height)&lt;0,1,0)</f>
        <v>0</v>
      </c>
    </row>
    <row r="929" customFormat="false" ht="12.75" hidden="false" customHeight="false" outlineLevel="0" collapsed="false">
      <c r="A929" s="0" t="n">
        <f aca="false">A928+dt</f>
        <v>8.96999999999985</v>
      </c>
      <c r="B929" s="70" t="n">
        <f aca="false">B928+G928*dt+0.5*Y928*dt*dt</f>
        <v>52.405631611036</v>
      </c>
      <c r="C929" s="70" t="n">
        <f aca="false">C928+H928*dt+0.5*Z928*dt*dt</f>
        <v>595.86282451618</v>
      </c>
      <c r="D929" s="70" t="n">
        <f aca="false">D928+I928*dt+0.5*AA928*dt*dt</f>
        <v>-512.256140058882</v>
      </c>
      <c r="E929" s="1" t="n">
        <f aca="false">SQRT(B929^2+C929^2)</f>
        <v>598.162900776161</v>
      </c>
      <c r="F929" s="1" t="n">
        <f aca="false">ATAN2(C929,B929)*180/PI()</f>
        <v>5.02618272280545</v>
      </c>
      <c r="G929" s="69" t="n">
        <f aca="false">G928+Y928*dt</f>
        <v>6.72492214537128</v>
      </c>
      <c r="H929" s="69" t="n">
        <f aca="false">H928+Z928*dt</f>
        <v>54.6067070086308</v>
      </c>
      <c r="I929" s="69" t="n">
        <f aca="false">I928+AA928*dt</f>
        <v>-102.336905167582</v>
      </c>
      <c r="J929" s="1" t="n">
        <f aca="false">SQRT(G929^2+H929^2+I929^2)</f>
        <v>116.189324756909</v>
      </c>
      <c r="K929" s="1" t="n">
        <f aca="false">IF(D929&gt;=hwind,SQRT((G929-vxw)^2+(H929-vyw)^2+I929^2),J929)</f>
        <v>116.189324756909</v>
      </c>
      <c r="L929" s="1" t="n">
        <f aca="false">J929/1.467</f>
        <v>79.2019936993244</v>
      </c>
      <c r="M929" s="70" t="n">
        <f aca="false">cd0+cdspin*(spin/1000)*EXP(-A929/(tau*146.7/K929))</f>
        <v>0.354608411348005</v>
      </c>
      <c r="N929" s="71" t="n">
        <f aca="false">(romega/K929)*EXP(-A929/(tau*146.7/K929))</f>
        <v>0.201002503904632</v>
      </c>
      <c r="O929" s="71" t="n">
        <f aca="false">cl2_*N929/(cl0+cl1_*N929)</f>
        <v>0.214007502592775</v>
      </c>
      <c r="P929" s="71" t="n">
        <f aca="false">IF(D929&gt;=hwind,vxw,0)</f>
        <v>0</v>
      </c>
      <c r="Q929" s="71" t="n">
        <f aca="false">IF(D929&gt;=hwind,vyw,0)</f>
        <v>0</v>
      </c>
      <c r="R929" s="70" t="n">
        <f aca="false">-const*$M929*$K929*(G929-P929)</f>
        <v>-1.48944170739646</v>
      </c>
      <c r="S929" s="70" t="n">
        <f aca="false">-const*$M929*$K929*(H929-Q929)</f>
        <v>-12.0943417877654</v>
      </c>
      <c r="T929" s="70" t="n">
        <f aca="false">-const*$M929*$K929*I929</f>
        <v>22.6656683107306</v>
      </c>
      <c r="U929" s="72" t="n">
        <f aca="false">omega*EXP(-A929/tau)*30/PI()</f>
        <v>1842.41006467277</v>
      </c>
      <c r="V929" s="70" t="n">
        <f aca="false">const*($O929/omega)*K929*(wy*I929-wz*(H929-Q929))</f>
        <v>1.00383321127096</v>
      </c>
      <c r="W929" s="70" t="n">
        <f aca="false">const*($O929/omega)*K929*(wz*(G929-P929)-wx*I929)</f>
        <v>11.7539842043899</v>
      </c>
      <c r="X929" s="70" t="n">
        <f aca="false">const*($O929/omega)*K929*(wx*(H929-Q929)-wy*(G929-P929))</f>
        <v>6.33786091893062</v>
      </c>
      <c r="Y929" s="70" t="n">
        <f aca="false">R929+V929</f>
        <v>-0.485608496125495</v>
      </c>
      <c r="Z929" s="70" t="n">
        <f aca="false">S929+W929</f>
        <v>-0.340357583375571</v>
      </c>
      <c r="AA929" s="70" t="n">
        <f aca="false">T929+X929-32.174</f>
        <v>-3.17047077033875</v>
      </c>
      <c r="AB929" s="0" t="n">
        <f aca="false">IF(($D929-height)*($D930-height)&lt;0,1,0)</f>
        <v>0</v>
      </c>
    </row>
    <row r="930" customFormat="false" ht="12.75" hidden="false" customHeight="false" outlineLevel="0" collapsed="false">
      <c r="A930" s="0" t="n">
        <f aca="false">A929+dt</f>
        <v>8.97999999999985</v>
      </c>
      <c r="B930" s="70" t="n">
        <f aca="false">B929+G929*dt+0.5*Y929*dt*dt</f>
        <v>52.4728565520649</v>
      </c>
      <c r="C930" s="70" t="n">
        <f aca="false">C929+H929*dt+0.5*Z929*dt*dt</f>
        <v>596.408874568387</v>
      </c>
      <c r="D930" s="70" t="n">
        <f aca="false">D929+I929*dt+0.5*AA929*dt*dt</f>
        <v>-513.279667634096</v>
      </c>
      <c r="E930" s="1" t="n">
        <f aca="false">SQRT(B930^2+C930^2)</f>
        <v>598.71274108596</v>
      </c>
      <c r="F930" s="1" t="n">
        <f aca="false">ATAN2(C930,B930)*180/PI()</f>
        <v>5.02801309318016</v>
      </c>
      <c r="G930" s="69" t="n">
        <f aca="false">G929+Y929*dt</f>
        <v>6.72006606041003</v>
      </c>
      <c r="H930" s="69" t="n">
        <f aca="false">H929+Z929*dt</f>
        <v>54.603303432797</v>
      </c>
      <c r="I930" s="69" t="n">
        <f aca="false">I929+AA929*dt</f>
        <v>-102.368609875285</v>
      </c>
      <c r="J930" s="1" t="n">
        <f aca="false">SQRT(G930^2+H930^2+I930^2)</f>
        <v>116.215370418154</v>
      </c>
      <c r="K930" s="1" t="n">
        <f aca="false">IF(D930&gt;=hwind,SQRT((G930-vxw)^2+(H930-vyw)^2+I930^2),J930)</f>
        <v>116.215370418154</v>
      </c>
      <c r="L930" s="1" t="n">
        <f aca="false">J930/1.467</f>
        <v>79.2197480696347</v>
      </c>
      <c r="M930" s="70" t="n">
        <f aca="false">cd0+cdspin*(spin/1000)*EXP(-A930/(tau*146.7/K930))</f>
        <v>0.354608360151791</v>
      </c>
      <c r="N930" s="71" t="n">
        <f aca="false">(romega/K930)*EXP(-A930/(tau*146.7/K930))</f>
        <v>0.200957264934209</v>
      </c>
      <c r="O930" s="71" t="n">
        <f aca="false">cl2_*N930/(cl0+cl1_*N930)</f>
        <v>0.213980805628338</v>
      </c>
      <c r="P930" s="71" t="n">
        <f aca="false">IF(D930&gt;=hwind,vxw,0)</f>
        <v>0</v>
      </c>
      <c r="Q930" s="71" t="n">
        <f aca="false">IF(D930&gt;=hwind,vyw,0)</f>
        <v>0</v>
      </c>
      <c r="R930" s="70" t="n">
        <f aca="false">-const*$M930*$K930*(G930-P930)</f>
        <v>-1.4886996031179</v>
      </c>
      <c r="S930" s="70" t="n">
        <f aca="false">-const*$M930*$K930*(H930-Q930)</f>
        <v>-12.096297181991</v>
      </c>
      <c r="T930" s="70" t="n">
        <f aca="false">-const*$M930*$K930*I930</f>
        <v>22.6777694628452</v>
      </c>
      <c r="U930" s="72" t="n">
        <f aca="false">omega*EXP(-A930/tau)*30/PI()</f>
        <v>1842.40822226362</v>
      </c>
      <c r="V930" s="70" t="n">
        <f aca="false">const*($O930/omega)*K930*(wy*I930-wz*(H930-Q930))</f>
        <v>1.00306877265014</v>
      </c>
      <c r="W930" s="70" t="n">
        <f aca="false">const*($O930/omega)*K930*(wz*(G930-P930)-wx*I930)</f>
        <v>11.7591955968726</v>
      </c>
      <c r="X930" s="70" t="n">
        <f aca="false">const*($O930/omega)*K930*(wx*(H930-Q930)-wy*(G930-P930))</f>
        <v>6.33818916274677</v>
      </c>
      <c r="Y930" s="70" t="n">
        <f aca="false">R930+V930</f>
        <v>-0.485630830467765</v>
      </c>
      <c r="Z930" s="70" t="n">
        <f aca="false">S930+W930</f>
        <v>-0.337101585118482</v>
      </c>
      <c r="AA930" s="70" t="n">
        <f aca="false">T930+X930-32.174</f>
        <v>-3.15804137440805</v>
      </c>
      <c r="AB930" s="0" t="n">
        <f aca="false">IF(($D930-height)*($D931-height)&lt;0,1,0)</f>
        <v>0</v>
      </c>
    </row>
    <row r="931" customFormat="false" ht="12.75" hidden="false" customHeight="false" outlineLevel="0" collapsed="false">
      <c r="A931" s="0" t="n">
        <f aca="false">A930+dt</f>
        <v>8.98999999999985</v>
      </c>
      <c r="B931" s="70" t="n">
        <f aca="false">B930+G930*dt+0.5*Y930*dt*dt</f>
        <v>52.5400329311275</v>
      </c>
      <c r="C931" s="70" t="n">
        <f aca="false">C930+H930*dt+0.5*Z930*dt*dt</f>
        <v>596.954890747636</v>
      </c>
      <c r="D931" s="70" t="n">
        <f aca="false">D930+I930*dt+0.5*AA930*dt*dt</f>
        <v>-514.303511634918</v>
      </c>
      <c r="E931" s="1" t="n">
        <f aca="false">SQRT(B931^2+C931^2)</f>
        <v>599.262544005485</v>
      </c>
      <c r="F931" s="1" t="n">
        <f aca="false">ATAN2(C931,B931)*180/PI()</f>
        <v>5.02983576351049</v>
      </c>
      <c r="G931" s="69" t="n">
        <f aca="false">G930+Y930*dt</f>
        <v>6.71520975210535</v>
      </c>
      <c r="H931" s="69" t="n">
        <f aca="false">H930+Z930*dt</f>
        <v>54.5999324169459</v>
      </c>
      <c r="I931" s="69" t="n">
        <f aca="false">I930+AA930*dt</f>
        <v>-102.40019028903</v>
      </c>
      <c r="J931" s="1" t="n">
        <f aca="false">SQRT(G931^2+H931^2+I931^2)</f>
        <v>116.241324980315</v>
      </c>
      <c r="K931" s="1" t="n">
        <f aca="false">IF(D931&gt;=hwind,SQRT((G931-vxw)^2+(H931-vyw)^2+I931^2),J931)</f>
        <v>116.241324980315</v>
      </c>
      <c r="L931" s="1" t="n">
        <f aca="false">J931/1.467</f>
        <v>79.2374403410466</v>
      </c>
      <c r="M931" s="70" t="n">
        <f aca="false">cd0+cdspin*(spin/1000)*EXP(-A931/(tau*146.7/K931))</f>
        <v>0.354608308966559</v>
      </c>
      <c r="N931" s="71" t="n">
        <f aca="false">(romega/K931)*EXP(-A931/(tau*146.7/K931))</f>
        <v>0.200912203733832</v>
      </c>
      <c r="O931" s="71" t="n">
        <f aca="false">cl2_*N931/(cl0+cl1_*N931)</f>
        <v>0.213954208245075</v>
      </c>
      <c r="P931" s="71" t="n">
        <f aca="false">IF(D931&gt;=hwind,vxw,0)</f>
        <v>0</v>
      </c>
      <c r="Q931" s="71" t="n">
        <f aca="false">IF(D931&gt;=hwind,vyw,0)</f>
        <v>0</v>
      </c>
      <c r="R931" s="70" t="n">
        <f aca="false">-const*$M931*$K931*(G931-P931)</f>
        <v>-1.4879558012968</v>
      </c>
      <c r="S931" s="70" t="n">
        <f aca="false">-const*$M931*$K931*(H931-Q931)</f>
        <v>-12.0982499712294</v>
      </c>
      <c r="T931" s="70" t="n">
        <f aca="false">-const*$M931*$K931*I931</f>
        <v>22.6898284371069</v>
      </c>
      <c r="U931" s="72" t="n">
        <f aca="false">omega*EXP(-A931/tau)*30/PI()</f>
        <v>1842.40637985632</v>
      </c>
      <c r="V931" s="70" t="n">
        <f aca="false">const*($O931/omega)*K931*(wy*I931-wz*(H931-Q931))</f>
        <v>1.00230828703061</v>
      </c>
      <c r="W931" s="70" t="n">
        <f aca="false">const*($O931/omega)*K931*(wz*(G931-P931)-wx*I931)</f>
        <v>11.764388652629</v>
      </c>
      <c r="X931" s="70" t="n">
        <f aca="false">const*($O931/omega)*K931*(wx*(H931-Q931)-wy*(G931-P931))</f>
        <v>6.3385188436847</v>
      </c>
      <c r="Y931" s="70" t="n">
        <f aca="false">R931+V931</f>
        <v>-0.485647514266196</v>
      </c>
      <c r="Z931" s="70" t="n">
        <f aca="false">S931+W931</f>
        <v>-0.33386131860038</v>
      </c>
      <c r="AA931" s="70" t="n">
        <f aca="false">T931+X931-32.174</f>
        <v>-3.14565271920838</v>
      </c>
      <c r="AB931" s="0" t="n">
        <f aca="false">IF(($D931-height)*($D932-height)&lt;0,1,0)</f>
        <v>0</v>
      </c>
    </row>
    <row r="932" customFormat="false" ht="12.75" hidden="false" customHeight="false" outlineLevel="0" collapsed="false">
      <c r="A932" s="0" t="n">
        <f aca="false">A931+dt</f>
        <v>8.99999999999985</v>
      </c>
      <c r="B932" s="70" t="n">
        <f aca="false">B931+G931*dt+0.5*Y931*dt*dt</f>
        <v>52.6071607462728</v>
      </c>
      <c r="C932" s="70" t="n">
        <f aca="false">C931+H931*dt+0.5*Z931*dt*dt</f>
        <v>597.500873378739</v>
      </c>
      <c r="D932" s="70" t="n">
        <f aca="false">D931+I931*dt+0.5*AA931*dt*dt</f>
        <v>-515.327670820444</v>
      </c>
      <c r="E932" s="1" t="n">
        <f aca="false">SQRT(B932^2+C932^2)</f>
        <v>599.812309852124</v>
      </c>
      <c r="F932" s="1" t="n">
        <f aca="false">ATAN2(C932,B932)*180/PI()</f>
        <v>5.0316507524064</v>
      </c>
      <c r="G932" s="69" t="n">
        <f aca="false">G931+Y931*dt</f>
        <v>6.71035327696269</v>
      </c>
      <c r="H932" s="69" t="n">
        <f aca="false">H931+Z931*dt</f>
        <v>54.5965938037599</v>
      </c>
      <c r="I932" s="69" t="n">
        <f aca="false">I931+AA931*dt</f>
        <v>-102.431646816222</v>
      </c>
      <c r="J932" s="1" t="n">
        <f aca="false">SQRT(G932^2+H932^2+I932^2)</f>
        <v>116.26718868863</v>
      </c>
      <c r="K932" s="1" t="n">
        <f aca="false">IF(D932&gt;=hwind,SQRT((G932-vxw)^2+(H932-vyw)^2+I932^2),J932)</f>
        <v>116.26718868863</v>
      </c>
      <c r="L932" s="1" t="n">
        <f aca="false">J932/1.467</f>
        <v>79.2550706807295</v>
      </c>
      <c r="M932" s="70" t="n">
        <f aca="false">cd0+cdspin*(spin/1000)*EXP(-A932/(tau*146.7/K932))</f>
        <v>0.354608257792328</v>
      </c>
      <c r="N932" s="71" t="n">
        <f aca="false">(romega/K932)*EXP(-A932/(tau*146.7/K932))</f>
        <v>0.200867319654918</v>
      </c>
      <c r="O932" s="71" t="n">
        <f aca="false">cl2_*N932/(cl0+cl1_*N932)</f>
        <v>0.213927710121378</v>
      </c>
      <c r="P932" s="71" t="n">
        <f aca="false">IF(D932&gt;=hwind,vxw,0)</f>
        <v>0</v>
      </c>
      <c r="Q932" s="71" t="n">
        <f aca="false">IF(D932&gt;=hwind,vyw,0)</f>
        <v>0</v>
      </c>
      <c r="R932" s="70" t="n">
        <f aca="false">-const*$M932*$K932*(G932-P932)</f>
        <v>-1.48721032009086</v>
      </c>
      <c r="S932" s="70" t="n">
        <f aca="false">-const*$M932*$K932*(H932-Q932)</f>
        <v>-12.1002001527276</v>
      </c>
      <c r="T932" s="70" t="n">
        <f aca="false">-const*$M932*$K932*I932</f>
        <v>22.7018453368135</v>
      </c>
      <c r="U932" s="72" t="n">
        <f aca="false">omega*EXP(-A932/tau)*30/PI()</f>
        <v>1842.40453745086</v>
      </c>
      <c r="V932" s="70" t="n">
        <f aca="false">const*($O932/omega)*K932*(wy*I932-wz*(H932-Q932))</f>
        <v>1.00155174024831</v>
      </c>
      <c r="W932" s="70" t="n">
        <f aca="false">const*($O932/omega)*K932*(wz*(G932-P932)-wx*I932)</f>
        <v>11.7695634220865</v>
      </c>
      <c r="X932" s="70" t="n">
        <f aca="false">const*($O932/omega)*K932*(wx*(H932-Q932)-wy*(G932-P932))</f>
        <v>6.3388499510353</v>
      </c>
      <c r="Y932" s="70" t="n">
        <f aca="false">R932+V932</f>
        <v>-0.485658579842546</v>
      </c>
      <c r="Z932" s="70" t="n">
        <f aca="false">S932+W932</f>
        <v>-0.330636730641103</v>
      </c>
      <c r="AA932" s="70" t="n">
        <f aca="false">T932+X932-32.174</f>
        <v>-3.13330471215117</v>
      </c>
      <c r="AB932" s="0" t="n">
        <f aca="false">IF(($D932-height)*($D933-height)&lt;0,1,0)</f>
        <v>0</v>
      </c>
    </row>
    <row r="933" customFormat="false" ht="12.75" hidden="false" customHeight="false" outlineLevel="0" collapsed="false">
      <c r="A933" s="0" t="n">
        <f aca="false">A932+dt</f>
        <v>9.00999999999985</v>
      </c>
      <c r="B933" s="70" t="n">
        <f aca="false">B932+G932*dt+0.5*Y932*dt*dt</f>
        <v>52.6742399961134</v>
      </c>
      <c r="C933" s="70" t="n">
        <f aca="false">C932+H932*dt+0.5*Z932*dt*dt</f>
        <v>598.04682278494</v>
      </c>
      <c r="D933" s="70" t="n">
        <f aca="false">D932+I932*dt+0.5*AA932*dt*dt</f>
        <v>-516.352143953842</v>
      </c>
      <c r="E933" s="1" t="n">
        <f aca="false">SQRT(B933^2+C933^2)</f>
        <v>600.362038941779</v>
      </c>
      <c r="F933" s="1" t="n">
        <f aca="false">ATAN2(C933,B933)*180/PI()</f>
        <v>5.03345807846971</v>
      </c>
      <c r="G933" s="69" t="n">
        <f aca="false">G932+Y932*dt</f>
        <v>6.70549669116426</v>
      </c>
      <c r="H933" s="69" t="n">
        <f aca="false">H932+Z932*dt</f>
        <v>54.5932874364534</v>
      </c>
      <c r="I933" s="69" t="n">
        <f aca="false">I932+AA932*dt</f>
        <v>-102.462979863343</v>
      </c>
      <c r="J933" s="1" t="n">
        <f aca="false">SQRT(G933^2+H933^2+I933^2)</f>
        <v>116.292961788194</v>
      </c>
      <c r="K933" s="1" t="n">
        <f aca="false">IF(D933&gt;=hwind,SQRT((G933-vxw)^2+(H933-vyw)^2+I933^2),J933)</f>
        <v>116.292961788194</v>
      </c>
      <c r="L933" s="1" t="n">
        <f aca="false">J933/1.467</f>
        <v>79.2726392557558</v>
      </c>
      <c r="M933" s="70" t="n">
        <f aca="false">cd0+cdspin*(spin/1000)*EXP(-A933/(tau*146.7/K933))</f>
        <v>0.354608206629116</v>
      </c>
      <c r="N933" s="71" t="n">
        <f aca="false">(romega/K933)*EXP(-A933/(tau*146.7/K933))</f>
        <v>0.200822612050919</v>
      </c>
      <c r="O933" s="71" t="n">
        <f aca="false">cl2_*N933/(cl0+cl1_*N933)</f>
        <v>0.213901310936325</v>
      </c>
      <c r="P933" s="71" t="n">
        <f aca="false">IF(D933&gt;=hwind,vxw,0)</f>
        <v>0</v>
      </c>
      <c r="Q933" s="71" t="n">
        <f aca="false">IF(D933&gt;=hwind,vyw,0)</f>
        <v>0</v>
      </c>
      <c r="R933" s="70" t="n">
        <f aca="false">-const*$M933*$K933*(G933-P933)</f>
        <v>-1.48646317758656</v>
      </c>
      <c r="S933" s="70" t="n">
        <f aca="false">-const*$M933*$K933*(H933-Q933)</f>
        <v>-12.102147723765</v>
      </c>
      <c r="T933" s="70" t="n">
        <f aca="false">-const*$M933*$K933*I933</f>
        <v>22.7138202652976</v>
      </c>
      <c r="U933" s="72" t="n">
        <f aca="false">omega*EXP(-A933/tau)*30/PI()</f>
        <v>1842.40269504725</v>
      </c>
      <c r="V933" s="70" t="n">
        <f aca="false">const*($O933/omega)*K933*(wy*I933-wz*(H933-Q933))</f>
        <v>1.00079911816572</v>
      </c>
      <c r="W933" s="70" t="n">
        <f aca="false">const*($O933/omega)*K933*(wz*(G933-P933)-wx*I933)</f>
        <v>11.774719955621</v>
      </c>
      <c r="X933" s="70" t="n">
        <f aca="false">const*($O933/omega)*K933*(wx*(H933-Q933)-wy*(G933-P933))</f>
        <v>6.33918247412512</v>
      </c>
      <c r="Y933" s="70" t="n">
        <f aca="false">R933+V933</f>
        <v>-0.485664059420839</v>
      </c>
      <c r="Z933" s="70" t="n">
        <f aca="false">S933+W933</f>
        <v>-0.327427768143998</v>
      </c>
      <c r="AA933" s="70" t="n">
        <f aca="false">T933+X933-32.174</f>
        <v>-3.12099726057729</v>
      </c>
      <c r="AB933" s="0" t="n">
        <f aca="false">IF(($D933-height)*($D934-height)&lt;0,1,0)</f>
        <v>0</v>
      </c>
    </row>
    <row r="934" customFormat="false" ht="12.75" hidden="false" customHeight="false" outlineLevel="0" collapsed="false">
      <c r="A934" s="0" t="n">
        <f aca="false">A933+dt</f>
        <v>9.01999999999985</v>
      </c>
      <c r="B934" s="70" t="n">
        <f aca="false">B933+G933*dt+0.5*Y933*dt*dt</f>
        <v>52.7412706798221</v>
      </c>
      <c r="C934" s="70" t="n">
        <f aca="false">C933+H933*dt+0.5*Z933*dt*dt</f>
        <v>598.592739287917</v>
      </c>
      <c r="D934" s="70" t="n">
        <f aca="false">D933+I933*dt+0.5*AA933*dt*dt</f>
        <v>-517.376929802339</v>
      </c>
      <c r="E934" s="1" t="n">
        <f aca="false">SQRT(B934^2+C934^2)</f>
        <v>600.91173158887</v>
      </c>
      <c r="F934" s="1" t="n">
        <f aca="false">ATAN2(C934,B934)*180/PI()</f>
        <v>5.03525776029378</v>
      </c>
      <c r="G934" s="69" t="n">
        <f aca="false">G933+Y933*dt</f>
        <v>6.70064005057006</v>
      </c>
      <c r="H934" s="69" t="n">
        <f aca="false">H933+Z933*dt</f>
        <v>54.590013158772</v>
      </c>
      <c r="I934" s="69" t="n">
        <f aca="false">I933+AA933*dt</f>
        <v>-102.494189835949</v>
      </c>
      <c r="J934" s="1" t="n">
        <f aca="false">SQRT(G934^2+H934^2+I934^2)</f>
        <v>116.318644523953</v>
      </c>
      <c r="K934" s="1" t="n">
        <f aca="false">IF(D934&gt;=hwind,SQRT((G934-vxw)^2+(H934-vyw)^2+I934^2),J934)</f>
        <v>116.318644523953</v>
      </c>
      <c r="L934" s="1" t="n">
        <f aca="false">J934/1.467</f>
        <v>79.2901462330967</v>
      </c>
      <c r="M934" s="70" t="n">
        <f aca="false">cd0+cdspin*(spin/1000)*EXP(-A934/(tau*146.7/K934))</f>
        <v>0.354608155476943</v>
      </c>
      <c r="N934" s="71" t="n">
        <f aca="false">(romega/K934)*EXP(-A934/(tau*146.7/K934))</f>
        <v>0.200778080277316</v>
      </c>
      <c r="O934" s="71" t="n">
        <f aca="false">cl2_*N934/(cl0+cl1_*N934)</f>
        <v>0.213875010369682</v>
      </c>
      <c r="P934" s="71" t="n">
        <f aca="false">IF(D934&gt;=hwind,vxw,0)</f>
        <v>0</v>
      </c>
      <c r="Q934" s="71" t="n">
        <f aca="false">IF(D934&gt;=hwind,vyw,0)</f>
        <v>0</v>
      </c>
      <c r="R934" s="70" t="n">
        <f aca="false">-const*$M934*$K934*(G934-P934)</f>
        <v>-1.48571439179913</v>
      </c>
      <c r="S934" s="70" t="n">
        <f aca="false">-const*$M934*$K934*(H934-Q934)</f>
        <v>-12.1040926816524</v>
      </c>
      <c r="T934" s="70" t="n">
        <f aca="false">-const*$M934*$K934*I934</f>
        <v>22.725753325924</v>
      </c>
      <c r="U934" s="72" t="n">
        <f aca="false">omega*EXP(-A934/tau)*30/PI()</f>
        <v>1842.40085264547</v>
      </c>
      <c r="V934" s="70" t="n">
        <f aca="false">const*($O934/omega)*K934*(wy*I934-wz*(H934-Q934))</f>
        <v>1.00005040667191</v>
      </c>
      <c r="W934" s="70" t="n">
        <f aca="false">const*($O934/omega)*K934*(wz*(G934-P934)-wx*I934)</f>
        <v>11.7798583035559</v>
      </c>
      <c r="X934" s="70" t="n">
        <f aca="false">const*($O934/omega)*K934*(wx*(H934-Q934)-wy*(G934-P934))</f>
        <v>6.33951640231635</v>
      </c>
      <c r="Y934" s="70" t="n">
        <f aca="false">R934+V934</f>
        <v>-0.485663985127225</v>
      </c>
      <c r="Z934" s="70" t="n">
        <f aca="false">S934+W934</f>
        <v>-0.324234378096406</v>
      </c>
      <c r="AA934" s="70" t="n">
        <f aca="false">T934+X934-32.174</f>
        <v>-3.10873027175969</v>
      </c>
      <c r="AB934" s="0" t="n">
        <f aca="false">IF(($D934-height)*($D935-height)&lt;0,1,0)</f>
        <v>0</v>
      </c>
    </row>
    <row r="935" customFormat="false" ht="12.75" hidden="false" customHeight="false" outlineLevel="0" collapsed="false">
      <c r="A935" s="0" t="n">
        <f aca="false">A934+dt</f>
        <v>9.02999999999985</v>
      </c>
      <c r="B935" s="70" t="n">
        <f aca="false">B934+G934*dt+0.5*Y934*dt*dt</f>
        <v>52.8082527971286</v>
      </c>
      <c r="C935" s="70" t="n">
        <f aca="false">C934+H934*dt+0.5*Z934*dt*dt</f>
        <v>599.138623207785</v>
      </c>
      <c r="D935" s="70" t="n">
        <f aca="false">D934+I934*dt+0.5*AA934*dt*dt</f>
        <v>-518.402027137212</v>
      </c>
      <c r="E935" s="1" t="n">
        <f aca="false">SQRT(B935^2+C935^2)</f>
        <v>601.461388106341</v>
      </c>
      <c r="F935" s="1" t="n">
        <f aca="false">ATAN2(C935,B935)*180/PI()</f>
        <v>5.03704981646332</v>
      </c>
      <c r="G935" s="69" t="n">
        <f aca="false">G934+Y934*dt</f>
        <v>6.69578341071878</v>
      </c>
      <c r="H935" s="69" t="n">
        <f aca="false">H934+Z934*dt</f>
        <v>54.586770814991</v>
      </c>
      <c r="I935" s="69" t="n">
        <f aca="false">I934+AA934*dt</f>
        <v>-102.525277138666</v>
      </c>
      <c r="J935" s="1" t="n">
        <f aca="false">SQRT(G935^2+H935^2+I935^2)</f>
        <v>116.344237140702</v>
      </c>
      <c r="K935" s="1" t="n">
        <f aca="false">IF(D935&gt;=hwind,SQRT((G935-vxw)^2+(H935-vyw)^2+I935^2),J935)</f>
        <v>116.344237140702</v>
      </c>
      <c r="L935" s="1" t="n">
        <f aca="false">J935/1.467</f>
        <v>79.3075917796198</v>
      </c>
      <c r="M935" s="70" t="n">
        <f aca="false">cd0+cdspin*(spin/1000)*EXP(-A935/(tau*146.7/K935))</f>
        <v>0.354608104335827</v>
      </c>
      <c r="N935" s="71" t="n">
        <f aca="false">(romega/K935)*EXP(-A935/(tau*146.7/K935))</f>
        <v>0.200733723691617</v>
      </c>
      <c r="O935" s="71" t="n">
        <f aca="false">cl2_*N935/(cl0+cl1_*N935)</f>
        <v>0.213848808101903</v>
      </c>
      <c r="P935" s="71" t="n">
        <f aca="false">IF(D935&gt;=hwind,vxw,0)</f>
        <v>0</v>
      </c>
      <c r="Q935" s="71" t="n">
        <f aca="false">IF(D935&gt;=hwind,vyw,0)</f>
        <v>0</v>
      </c>
      <c r="R935" s="70" t="n">
        <f aca="false">-const*$M935*$K935*(G935-P935)</f>
        <v>-1.48496398067254</v>
      </c>
      <c r="S935" s="70" t="n">
        <f aca="false">-const*$M935*$K935*(H935-Q935)</f>
        <v>-12.1060350237325</v>
      </c>
      <c r="T935" s="70" t="n">
        <f aca="false">-const*$M935*$K935*I935</f>
        <v>22.7376446220871</v>
      </c>
      <c r="U935" s="72" t="n">
        <f aca="false">omega*EXP(-A935/tau)*30/PI()</f>
        <v>1842.39901024554</v>
      </c>
      <c r="V935" s="70" t="n">
        <f aca="false">const*($O935/omega)*K935*(wy*I935-wz*(H935-Q935))</f>
        <v>0.999305591682687</v>
      </c>
      <c r="W935" s="70" t="n">
        <f aca="false">const*($O935/omega)*K935*(wz*(G935-P935)-wx*I935)</f>
        <v>11.7849785161623</v>
      </c>
      <c r="X935" s="70" t="n">
        <f aca="false">const*($O935/omega)*K935*(wx*(H935-Q935)-wy*(G935-P935))</f>
        <v>6.33985172500679</v>
      </c>
      <c r="Y935" s="70" t="n">
        <f aca="false">R935+V935</f>
        <v>-0.485658388989856</v>
      </c>
      <c r="Z935" s="70" t="n">
        <f aca="false">S935+W935</f>
        <v>-0.321056507570216</v>
      </c>
      <c r="AA935" s="70" t="n">
        <f aca="false">T935+X935-32.174</f>
        <v>-3.09650365290613</v>
      </c>
      <c r="AB935" s="0" t="n">
        <f aca="false">IF(($D935-height)*($D936-height)&lt;0,1,0)</f>
        <v>0</v>
      </c>
    </row>
    <row r="936" customFormat="false" ht="12.75" hidden="false" customHeight="false" outlineLevel="0" collapsed="false">
      <c r="A936" s="0" t="n">
        <f aca="false">A935+dt</f>
        <v>9.03999999999985</v>
      </c>
      <c r="B936" s="70" t="n">
        <f aca="false">B935+G935*dt+0.5*Y935*dt*dt</f>
        <v>52.8751863483163</v>
      </c>
      <c r="C936" s="70" t="n">
        <f aca="false">C935+H935*dt+0.5*Z935*dt*dt</f>
        <v>599.68447486311</v>
      </c>
      <c r="D936" s="70" t="n">
        <f aca="false">D935+I935*dt+0.5*AA935*dt*dt</f>
        <v>-519.427434733781</v>
      </c>
      <c r="E936" s="1" t="n">
        <f aca="false">SQRT(B936^2+C936^2)</f>
        <v>602.011008805664</v>
      </c>
      <c r="F936" s="1" t="n">
        <f aca="false">ATAN2(C936,B936)*180/PI()</f>
        <v>5.03883426555416</v>
      </c>
      <c r="G936" s="69" t="n">
        <f aca="false">G935+Y935*dt</f>
        <v>6.69092682682888</v>
      </c>
      <c r="H936" s="69" t="n">
        <f aca="false">H935+Z935*dt</f>
        <v>54.5835602499153</v>
      </c>
      <c r="I936" s="69" t="n">
        <f aca="false">I935+AA935*dt</f>
        <v>-102.556242175196</v>
      </c>
      <c r="J936" s="1" t="n">
        <f aca="false">SQRT(G936^2+H936^2+I936^2)</f>
        <v>116.369739883079</v>
      </c>
      <c r="K936" s="1" t="n">
        <f aca="false">IF(D936&gt;=hwind,SQRT((G936-vxw)^2+(H936-vyw)^2+I936^2),J936)</f>
        <v>116.369739883079</v>
      </c>
      <c r="L936" s="1" t="n">
        <f aca="false">J936/1.467</f>
        <v>79.3249760620852</v>
      </c>
      <c r="M936" s="70" t="n">
        <f aca="false">cd0+cdspin*(spin/1000)*EXP(-A936/(tau*146.7/K936))</f>
        <v>0.354608053205785</v>
      </c>
      <c r="N936" s="71" t="n">
        <f aca="false">(romega/K936)*EXP(-A936/(tau*146.7/K936))</f>
        <v>0.200689541653356</v>
      </c>
      <c r="O936" s="71" t="n">
        <f aca="false">cl2_*N936/(cl0+cl1_*N936)</f>
        <v>0.213822703814134</v>
      </c>
      <c r="P936" s="71" t="n">
        <f aca="false">IF(D936&gt;=hwind,vxw,0)</f>
        <v>0</v>
      </c>
      <c r="Q936" s="71" t="n">
        <f aca="false">IF(D936&gt;=hwind,vyw,0)</f>
        <v>0</v>
      </c>
      <c r="R936" s="70" t="n">
        <f aca="false">-const*$M936*$K936*(G936-P936)</f>
        <v>-1.48421196207948</v>
      </c>
      <c r="S936" s="70" t="n">
        <f aca="false">-const*$M936*$K936*(H936-Q936)</f>
        <v>-12.1079747473798</v>
      </c>
      <c r="T936" s="70" t="n">
        <f aca="false">-const*$M936*$K936*I936</f>
        <v>22.7494942572084</v>
      </c>
      <c r="U936" s="72" t="n">
        <f aca="false">omega*EXP(-A936/tau)*30/PI()</f>
        <v>1842.39716784745</v>
      </c>
      <c r="V936" s="70" t="n">
        <f aca="false">const*($O936/omega)*K936*(wy*I936-wz*(H936-Q936))</f>
        <v>0.998564659140709</v>
      </c>
      <c r="W936" s="70" t="n">
        <f aca="false">const*($O936/omega)*K936*(wz*(G936-P936)-wx*I936)</f>
        <v>11.7900806436575</v>
      </c>
      <c r="X936" s="70" t="n">
        <f aca="false">const*($O936/omega)*K936*(wx*(H936-Q936)-wy*(G936-P936))</f>
        <v>6.34018843162986</v>
      </c>
      <c r="Y936" s="70" t="n">
        <f aca="false">R936+V936</f>
        <v>-0.485647302938772</v>
      </c>
      <c r="Z936" s="70" t="n">
        <f aca="false">S936+W936</f>
        <v>-0.317894103722374</v>
      </c>
      <c r="AA936" s="70" t="n">
        <f aca="false">T936+X936-32.174</f>
        <v>-3.08431731116174</v>
      </c>
      <c r="AB936" s="0" t="n">
        <f aca="false">IF(($D936-height)*($D937-height)&lt;0,1,0)</f>
        <v>0</v>
      </c>
    </row>
    <row r="937" customFormat="false" ht="12.75" hidden="false" customHeight="false" outlineLevel="0" collapsed="false">
      <c r="A937" s="0" t="n">
        <f aca="false">A936+dt</f>
        <v>9.04999999999985</v>
      </c>
      <c r="B937" s="70" t="n">
        <f aca="false">B936+G936*dt+0.5*Y936*dt*dt</f>
        <v>52.9420713342194</v>
      </c>
      <c r="C937" s="70" t="n">
        <f aca="false">C936+H936*dt+0.5*Z936*dt*dt</f>
        <v>600.230294570904</v>
      </c>
      <c r="D937" s="70" t="n">
        <f aca="false">D936+I936*dt+0.5*AA936*dt*dt</f>
        <v>-520.453151371399</v>
      </c>
      <c r="E937" s="1" t="n">
        <f aca="false">SQRT(B937^2+C937^2)</f>
        <v>602.560593996846</v>
      </c>
      <c r="F937" s="1" t="n">
        <f aca="false">ATAN2(C937,B937)*180/PI()</f>
        <v>5.04061112613296</v>
      </c>
      <c r="G937" s="69" t="n">
        <f aca="false">G936+Y936*dt</f>
        <v>6.6860703537995</v>
      </c>
      <c r="H937" s="69" t="n">
        <f aca="false">H936+Z936*dt</f>
        <v>54.5803813088781</v>
      </c>
      <c r="I937" s="69" t="n">
        <f aca="false">I936+AA936*dt</f>
        <v>-102.587085348307</v>
      </c>
      <c r="J937" s="1" t="n">
        <f aca="false">SQRT(G937^2+H937^2+I937^2)</f>
        <v>116.395152995558</v>
      </c>
      <c r="K937" s="1" t="n">
        <f aca="false">IF(D937&gt;=hwind,SQRT((G937-vxw)^2+(H937-vyw)^2+I937^2),J937)</f>
        <v>116.395152995558</v>
      </c>
      <c r="L937" s="1" t="n">
        <f aca="false">J937/1.467</f>
        <v>79.3422992471424</v>
      </c>
      <c r="M937" s="70" t="n">
        <f aca="false">cd0+cdspin*(spin/1000)*EXP(-A937/(tau*146.7/K937))</f>
        <v>0.354608002086836</v>
      </c>
      <c r="N937" s="71" t="n">
        <f aca="false">(romega/K937)*EXP(-A937/(tau*146.7/K937))</f>
        <v>0.200645533524087</v>
      </c>
      <c r="O937" s="71" t="n">
        <f aca="false">cl2_*N937/(cl0+cl1_*N937)</f>
        <v>0.213796697188214</v>
      </c>
      <c r="P937" s="71" t="n">
        <f aca="false">IF(D937&gt;=hwind,vxw,0)</f>
        <v>0</v>
      </c>
      <c r="Q937" s="71" t="n">
        <f aca="false">IF(D937&gt;=hwind,vyw,0)</f>
        <v>0</v>
      </c>
      <c r="R937" s="70" t="n">
        <f aca="false">-const*$M937*$K937*(G937-P937)</f>
        <v>-1.48345835382135</v>
      </c>
      <c r="S937" s="70" t="n">
        <f aca="false">-const*$M937*$K937*(H937-Q937)</f>
        <v>-12.10991185</v>
      </c>
      <c r="T937" s="70" t="n">
        <f aca="false">-const*$M937*$K937*I937</f>
        <v>22.7613023347337</v>
      </c>
      <c r="U937" s="72" t="n">
        <f aca="false">omega*EXP(-A937/tau)*30/PI()</f>
        <v>1842.39532545121</v>
      </c>
      <c r="V937" s="70" t="n">
        <f aca="false">const*($O937/omega)*K937*(wy*I937-wz*(H937-Q937))</f>
        <v>0.997827595015586</v>
      </c>
      <c r="W937" s="70" t="n">
        <f aca="false">const*($O937/omega)*K937*(wz*(G937-P937)-wx*I937)</f>
        <v>11.7951647362046</v>
      </c>
      <c r="X937" s="70" t="n">
        <f aca="false">const*($O937/omega)*K937*(wx*(H937-Q937)-wy*(G937-P937))</f>
        <v>6.34052651165462</v>
      </c>
      <c r="Y937" s="70" t="n">
        <f aca="false">R937+V937</f>
        <v>-0.485630758805768</v>
      </c>
      <c r="Z937" s="70" t="n">
        <f aca="false">S937+W937</f>
        <v>-0.314747113795393</v>
      </c>
      <c r="AA937" s="70" t="n">
        <f aca="false">T937+X937-32.174</f>
        <v>-3.07217115361165</v>
      </c>
      <c r="AB937" s="0" t="n">
        <f aca="false">IF(($D937-height)*($D938-height)&lt;0,1,0)</f>
        <v>0</v>
      </c>
    </row>
    <row r="938" customFormat="false" ht="12.75" hidden="false" customHeight="false" outlineLevel="0" collapsed="false">
      <c r="A938" s="0" t="n">
        <f aca="false">A937+dt</f>
        <v>9.05999999999985</v>
      </c>
      <c r="B938" s="70" t="n">
        <f aca="false">B937+G937*dt+0.5*Y937*dt*dt</f>
        <v>53.0089077562195</v>
      </c>
      <c r="C938" s="70" t="n">
        <f aca="false">C937+H937*dt+0.5*Z937*dt*dt</f>
        <v>600.776082646637</v>
      </c>
      <c r="D938" s="70" t="n">
        <f aca="false">D937+I937*dt+0.5*AA937*dt*dt</f>
        <v>-521.479175833439</v>
      </c>
      <c r="E938" s="1" t="n">
        <f aca="false">SQRT(B938^2+C938^2)</f>
        <v>603.110143988431</v>
      </c>
      <c r="F938" s="1" t="n">
        <f aca="false">ATAN2(C938,B938)*180/PI()</f>
        <v>5.04238041675706</v>
      </c>
      <c r="G938" s="69" t="n">
        <f aca="false">G937+Y937*dt</f>
        <v>6.68121404621144</v>
      </c>
      <c r="H938" s="69" t="n">
        <f aca="false">H937+Z937*dt</f>
        <v>54.5772338377402</v>
      </c>
      <c r="I938" s="69" t="n">
        <f aca="false">I937+AA937*dt</f>
        <v>-102.617807059843</v>
      </c>
      <c r="J938" s="1" t="n">
        <f aca="false">SQRT(G938^2+H938^2+I938^2)</f>
        <v>116.420476722447</v>
      </c>
      <c r="K938" s="1" t="n">
        <f aca="false">IF(D938&gt;=hwind,SQRT((G938-vxw)^2+(H938-vyw)^2+I938^2),J938)</f>
        <v>116.420476722447</v>
      </c>
      <c r="L938" s="1" t="n">
        <f aca="false">J938/1.467</f>
        <v>79.3595615013274</v>
      </c>
      <c r="M938" s="70" t="n">
        <f aca="false">cd0+cdspin*(spin/1000)*EXP(-A938/(tau*146.7/K938))</f>
        <v>0.354607950978997</v>
      </c>
      <c r="N938" s="71" t="n">
        <f aca="false">(romega/K938)*EXP(-A938/(tau*146.7/K938))</f>
        <v>0.200601698667384</v>
      </c>
      <c r="O938" s="71" t="n">
        <f aca="false">cl2_*N938/(cl0+cl1_*N938)</f>
        <v>0.213770787906677</v>
      </c>
      <c r="P938" s="71" t="n">
        <f aca="false">IF(D938&gt;=hwind,vxw,0)</f>
        <v>0</v>
      </c>
      <c r="Q938" s="71" t="n">
        <f aca="false">IF(D938&gt;=hwind,vyw,0)</f>
        <v>0</v>
      </c>
      <c r="R938" s="70" t="n">
        <f aca="false">-const*$M938*$K938*(G938-P938)</f>
        <v>-1.48270317362828</v>
      </c>
      <c r="S938" s="70" t="n">
        <f aca="false">-const*$M938*$K938*(H938-Q938)</f>
        <v>-12.1118463290301</v>
      </c>
      <c r="T938" s="70" t="n">
        <f aca="false">-const*$M938*$K938*I938</f>
        <v>22.7730689581307</v>
      </c>
      <c r="U938" s="72" t="n">
        <f aca="false">omega*EXP(-A938/tau)*30/PI()</f>
        <v>1842.3934830568</v>
      </c>
      <c r="V938" s="70" t="n">
        <f aca="false">const*($O938/omega)*K938*(wy*I938-wz*(H938-Q938))</f>
        <v>0.997094385303992</v>
      </c>
      <c r="W938" s="70" t="n">
        <f aca="false">const*($O938/omega)*K938*(wz*(G938-P938)-wx*I938)</f>
        <v>11.8002308439122</v>
      </c>
      <c r="X938" s="70" t="n">
        <f aca="false">const*($O938/omega)*K938*(wx*(H938-Q938)-wy*(G938-P938))</f>
        <v>6.34086595458569</v>
      </c>
      <c r="Y938" s="70" t="n">
        <f aca="false">R938+V938</f>
        <v>-0.485608788324291</v>
      </c>
      <c r="Z938" s="70" t="n">
        <f aca="false">S938+W938</f>
        <v>-0.311615485117857</v>
      </c>
      <c r="AA938" s="70" t="n">
        <f aca="false">T938+X938-32.174</f>
        <v>-3.06006508728363</v>
      </c>
      <c r="AB938" s="0" t="n">
        <f aca="false">IF(($D938-height)*($D939-height)&lt;0,1,0)</f>
        <v>0</v>
      </c>
    </row>
    <row r="939" customFormat="false" ht="12.75" hidden="false" customHeight="false" outlineLevel="0" collapsed="false">
      <c r="A939" s="0" t="n">
        <f aca="false">A938+dt</f>
        <v>9.06999999999985</v>
      </c>
      <c r="B939" s="70" t="n">
        <f aca="false">B938+G938*dt+0.5*Y938*dt*dt</f>
        <v>53.0756956162422</v>
      </c>
      <c r="C939" s="70" t="n">
        <f aca="false">C938+H938*dt+0.5*Z938*dt*dt</f>
        <v>601.32183940424</v>
      </c>
      <c r="D939" s="70" t="n">
        <f aca="false">D938+I938*dt+0.5*AA938*dt*dt</f>
        <v>-522.505506907292</v>
      </c>
      <c r="E939" s="1" t="n">
        <f aca="false">SQRT(B939^2+C939^2)</f>
        <v>603.659659087508</v>
      </c>
      <c r="F939" s="1" t="n">
        <f aca="false">ATAN2(C939,B939)*180/PI()</f>
        <v>5.04414215597418</v>
      </c>
      <c r="G939" s="69" t="n">
        <f aca="false">G938+Y938*dt</f>
        <v>6.6763579583282</v>
      </c>
      <c r="H939" s="69" t="n">
        <f aca="false">H938+Z938*dt</f>
        <v>54.574117682889</v>
      </c>
      <c r="I939" s="69" t="n">
        <f aca="false">I938+AA938*dt</f>
        <v>-102.648407710716</v>
      </c>
      <c r="J939" s="1" t="n">
        <f aca="false">SQRT(G939^2+H939^2+I939^2)</f>
        <v>116.445711307884</v>
      </c>
      <c r="K939" s="1" t="n">
        <f aca="false">IF(D939&gt;=hwind,SQRT((G939-vxw)^2+(H939-vyw)^2+I939^2),J939)</f>
        <v>116.445711307884</v>
      </c>
      <c r="L939" s="1" t="n">
        <f aca="false">J939/1.467</f>
        <v>79.376762991059</v>
      </c>
      <c r="M939" s="70" t="n">
        <f aca="false">cd0+cdspin*(spin/1000)*EXP(-A939/(tau*146.7/K939))</f>
        <v>0.354607899882284</v>
      </c>
      <c r="N939" s="71" t="n">
        <f aca="false">(romega/K939)*EXP(-A939/(tau*146.7/K939))</f>
        <v>0.200558036448835</v>
      </c>
      <c r="O939" s="71" t="n">
        <f aca="false">cl2_*N939/(cl0+cl1_*N939)</f>
        <v>0.213744975652752</v>
      </c>
      <c r="P939" s="71" t="n">
        <f aca="false">IF(D939&gt;=hwind,vxw,0)</f>
        <v>0</v>
      </c>
      <c r="Q939" s="71" t="n">
        <f aca="false">IF(D939&gt;=hwind,vyw,0)</f>
        <v>0</v>
      </c>
      <c r="R939" s="70" t="n">
        <f aca="false">-const*$M939*$K939*(G939-P939)</f>
        <v>-1.4819464391591</v>
      </c>
      <c r="S939" s="70" t="n">
        <f aca="false">-const*$M939*$K939*(H939-Q939)</f>
        <v>-12.1137781819384</v>
      </c>
      <c r="T939" s="70" t="n">
        <f aca="false">-const*$M939*$K939*I939</f>
        <v>22.7847942308861</v>
      </c>
      <c r="U939" s="72" t="n">
        <f aca="false">omega*EXP(-A939/tau)*30/PI()</f>
        <v>1842.39164066424</v>
      </c>
      <c r="V939" s="70" t="n">
        <f aca="false">const*($O939/omega)*K939*(wy*I939-wz*(H939-Q939))</f>
        <v>0.996365016029769</v>
      </c>
      <c r="W939" s="70" t="n">
        <f aca="false">const*($O939/omega)*K939*(wz*(G939-P939)-wx*I939)</f>
        <v>11.8052790168334</v>
      </c>
      <c r="X939" s="70" t="n">
        <f aca="false">const*($O939/omega)*K939*(wx*(H939-Q939)-wy*(G939-P939))</f>
        <v>6.34120674996331</v>
      </c>
      <c r="Y939" s="70" t="n">
        <f aca="false">R939+V939</f>
        <v>-0.485581423129327</v>
      </c>
      <c r="Z939" s="70" t="n">
        <f aca="false">S939+W939</f>
        <v>-0.308499165104932</v>
      </c>
      <c r="AA939" s="70" t="n">
        <f aca="false">T939+X939-32.174</f>
        <v>-3.04799901915059</v>
      </c>
      <c r="AB939" s="0" t="n">
        <f aca="false">IF(($D939-height)*($D940-height)&lt;0,1,0)</f>
        <v>0</v>
      </c>
    </row>
    <row r="940" customFormat="false" ht="12.75" hidden="false" customHeight="false" outlineLevel="0" collapsed="false">
      <c r="A940" s="0" t="n">
        <f aca="false">A939+dt</f>
        <v>9.07999999999985</v>
      </c>
      <c r="B940" s="70" t="n">
        <f aca="false">B939+G939*dt+0.5*Y939*dt*dt</f>
        <v>53.1424349167543</v>
      </c>
      <c r="C940" s="70" t="n">
        <f aca="false">C939+H939*dt+0.5*Z939*dt*dt</f>
        <v>601.867565156111</v>
      </c>
      <c r="D940" s="70" t="n">
        <f aca="false">D939+I939*dt+0.5*AA939*dt*dt</f>
        <v>-523.53214338435</v>
      </c>
      <c r="E940" s="1" t="n">
        <f aca="false">SQRT(B940^2+C940^2)</f>
        <v>604.209139599714</v>
      </c>
      <c r="F940" s="1" t="n">
        <f aca="false">ATAN2(C940,B940)*180/PI()</f>
        <v>5.04589636232222</v>
      </c>
      <c r="G940" s="69" t="n">
        <f aca="false">G939+Y939*dt</f>
        <v>6.6715021440969</v>
      </c>
      <c r="H940" s="69" t="n">
        <f aca="false">H939+Z939*dt</f>
        <v>54.5710326912379</v>
      </c>
      <c r="I940" s="69" t="n">
        <f aca="false">I939+AA939*dt</f>
        <v>-102.678887700908</v>
      </c>
      <c r="J940" s="1" t="n">
        <f aca="false">SQRT(G940^2+H940^2+I940^2)</f>
        <v>116.470856995827</v>
      </c>
      <c r="K940" s="1" t="n">
        <f aca="false">IF(D940&gt;=hwind,SQRT((G940-vxw)^2+(H940-vyw)^2+I940^2),J940)</f>
        <v>116.470856995827</v>
      </c>
      <c r="L940" s="1" t="n">
        <f aca="false">J940/1.467</f>
        <v>79.3939038826362</v>
      </c>
      <c r="M940" s="70" t="n">
        <f aca="false">cd0+cdspin*(spin/1000)*EXP(-A940/(tau*146.7/K940))</f>
        <v>0.354607848796716</v>
      </c>
      <c r="N940" s="71" t="n">
        <f aca="false">(romega/K940)*EXP(-A940/(tau*146.7/K940))</f>
        <v>0.200514546236042</v>
      </c>
      <c r="O940" s="71" t="n">
        <f aca="false">cl2_*N940/(cl0+cl1_*N940)</f>
        <v>0.213719260110368</v>
      </c>
      <c r="P940" s="71" t="n">
        <f aca="false">IF(D940&gt;=hwind,vxw,0)</f>
        <v>0</v>
      </c>
      <c r="Q940" s="71" t="n">
        <f aca="false">IF(D940&gt;=hwind,vyw,0)</f>
        <v>0</v>
      </c>
      <c r="R940" s="70" t="n">
        <f aca="false">-const*$M940*$K940*(G940-P940)</f>
        <v>-1.48118816800133</v>
      </c>
      <c r="S940" s="70" t="n">
        <f aca="false">-const*$M940*$K940*(H940-Q940)</f>
        <v>-12.1157074062242</v>
      </c>
      <c r="T940" s="70" t="n">
        <f aca="false">-const*$M940*$K940*I940</f>
        <v>22.7964782565035</v>
      </c>
      <c r="U940" s="72" t="n">
        <f aca="false">omega*EXP(-A940/tau)*30/PI()</f>
        <v>1842.38979827352</v>
      </c>
      <c r="V940" s="70" t="n">
        <f aca="false">const*($O940/omega)*K940*(wy*I940-wz*(H940-Q940))</f>
        <v>0.995639473244038</v>
      </c>
      <c r="W940" s="70" t="n">
        <f aca="false">const*($O940/omega)*K940*(wz*(G940-P940)-wx*I940)</f>
        <v>11.8103093049653</v>
      </c>
      <c r="X940" s="70" t="n">
        <f aca="false">const*($O940/omega)*K940*(wx*(H940-Q940)-wy*(G940-P940))</f>
        <v>6.34154888736328</v>
      </c>
      <c r="Y940" s="70" t="n">
        <f aca="false">R940+V940</f>
        <v>-0.485548694757292</v>
      </c>
      <c r="Z940" s="70" t="n">
        <f aca="false">S940+W940</f>
        <v>-0.305398101258849</v>
      </c>
      <c r="AA940" s="70" t="n">
        <f aca="false">T940+X940-32.174</f>
        <v>-3.03597285613321</v>
      </c>
      <c r="AB940" s="0" t="n">
        <f aca="false">IF(($D940-height)*($D941-height)&lt;0,1,0)</f>
        <v>0</v>
      </c>
    </row>
    <row r="941" customFormat="false" ht="12.75" hidden="false" customHeight="false" outlineLevel="0" collapsed="false">
      <c r="A941" s="0" t="n">
        <f aca="false">A940+dt</f>
        <v>9.08999999999985</v>
      </c>
      <c r="B941" s="70" t="n">
        <f aca="false">B940+G940*dt+0.5*Y940*dt*dt</f>
        <v>53.2091256607605</v>
      </c>
      <c r="C941" s="70" t="n">
        <f aca="false">C940+H940*dt+0.5*Z940*dt*dt</f>
        <v>602.413260213118</v>
      </c>
      <c r="D941" s="70" t="n">
        <f aca="false">D940+I940*dt+0.5*AA940*dt*dt</f>
        <v>-524.559084060002</v>
      </c>
      <c r="E941" s="1" t="n">
        <f aca="false">SQRT(B941^2+C941^2)</f>
        <v>604.758585829239</v>
      </c>
      <c r="F941" s="1" t="n">
        <f aca="false">ATAN2(C941,B941)*180/PI()</f>
        <v>5.04764305432904</v>
      </c>
      <c r="G941" s="69" t="n">
        <f aca="false">G940+Y940*dt</f>
        <v>6.66664665714933</v>
      </c>
      <c r="H941" s="69" t="n">
        <f aca="false">H940+Z940*dt</f>
        <v>54.5679787102253</v>
      </c>
      <c r="I941" s="69" t="n">
        <f aca="false">I940+AA940*dt</f>
        <v>-102.709247429469</v>
      </c>
      <c r="J941" s="1" t="n">
        <f aca="false">SQRT(G941^2+H941^2+I941^2)</f>
        <v>116.495914030058</v>
      </c>
      <c r="K941" s="1" t="n">
        <f aca="false">IF(D941&gt;=hwind,SQRT((G941-vxw)^2+(H941-vyw)^2+I941^2),J941)</f>
        <v>116.495914030058</v>
      </c>
      <c r="L941" s="1" t="n">
        <f aca="false">J941/1.467</f>
        <v>79.4109843422348</v>
      </c>
      <c r="M941" s="70" t="n">
        <f aca="false">cd0+cdspin*(spin/1000)*EXP(-A941/(tau*146.7/K941))</f>
        <v>0.354607797722308</v>
      </c>
      <c r="N941" s="71" t="n">
        <f aca="false">(romega/K941)*EXP(-A941/(tau*146.7/K941))</f>
        <v>0.200471227398615</v>
      </c>
      <c r="O941" s="71" t="n">
        <f aca="false">cl2_*N941/(cl0+cl1_*N941)</f>
        <v>0.213693640964152</v>
      </c>
      <c r="P941" s="71" t="n">
        <f aca="false">IF(D941&gt;=hwind,vxw,0)</f>
        <v>0</v>
      </c>
      <c r="Q941" s="71" t="n">
        <f aca="false">IF(D941&gt;=hwind,vyw,0)</f>
        <v>0</v>
      </c>
      <c r="R941" s="70" t="n">
        <f aca="false">-const*$M941*$K941*(G941-P941)</f>
        <v>-1.48042837767124</v>
      </c>
      <c r="S941" s="70" t="n">
        <f aca="false">-const*$M941*$K941*(H941-Q941)</f>
        <v>-12.1176339994178</v>
      </c>
      <c r="T941" s="70" t="n">
        <f aca="false">-const*$M941*$K941*I941</f>
        <v>22.8081211385006</v>
      </c>
      <c r="U941" s="72" t="n">
        <f aca="false">omega*EXP(-A941/tau)*30/PI()</f>
        <v>1842.38795588464</v>
      </c>
      <c r="V941" s="70" t="n">
        <f aca="false">const*($O941/omega)*K941*(wy*I941-wz*(H941-Q941))</f>
        <v>0.994917743025297</v>
      </c>
      <c r="W941" s="70" t="n">
        <f aca="false">const*($O941/omega)*K941*(wz*(G941-P941)-wx*I941)</f>
        <v>11.8153217582483</v>
      </c>
      <c r="X941" s="70" t="n">
        <f aca="false">const*($O941/omega)*K941*(wx*(H941-Q941)-wy*(G941-P941))</f>
        <v>6.34189235639698</v>
      </c>
      <c r="Y941" s="70" t="n">
        <f aca="false">R941+V941</f>
        <v>-0.485510634645939</v>
      </c>
      <c r="Z941" s="70" t="n">
        <f aca="false">S941+W941</f>
        <v>-0.302312241169412</v>
      </c>
      <c r="AA941" s="70" t="n">
        <f aca="false">T941+X941-32.174</f>
        <v>-3.02398650510239</v>
      </c>
      <c r="AB941" s="0" t="n">
        <f aca="false">IF(($D941-height)*($D942-height)&lt;0,1,0)</f>
        <v>0</v>
      </c>
    </row>
    <row r="942" customFormat="false" ht="12.75" hidden="false" customHeight="false" outlineLevel="0" collapsed="false">
      <c r="A942" s="0" t="n">
        <f aca="false">A941+dt</f>
        <v>9.09999999999985</v>
      </c>
      <c r="B942" s="70" t="n">
        <f aca="false">B941+G941*dt+0.5*Y941*dt*dt</f>
        <v>53.2757678518003</v>
      </c>
      <c r="C942" s="70" t="n">
        <f aca="false">C941+H941*dt+0.5*Z941*dt*dt</f>
        <v>602.958924884608</v>
      </c>
      <c r="D942" s="70" t="n">
        <f aca="false">D941+I941*dt+0.5*AA941*dt*dt</f>
        <v>-525.586327733622</v>
      </c>
      <c r="E942" s="1" t="n">
        <f aca="false">SQRT(B942^2+C942^2)</f>
        <v>605.307998078831</v>
      </c>
      <c r="F942" s="1" t="n">
        <f aca="false">ATAN2(C942,B942)*180/PI()</f>
        <v>5.04938225051223</v>
      </c>
      <c r="G942" s="69" t="n">
        <f aca="false">G941+Y941*dt</f>
        <v>6.66179155080287</v>
      </c>
      <c r="H942" s="69" t="n">
        <f aca="false">H941+Z941*dt</f>
        <v>54.5649555878136</v>
      </c>
      <c r="I942" s="69" t="n">
        <f aca="false">I941+AA941*dt</f>
        <v>-102.73948729452</v>
      </c>
      <c r="J942" s="1" t="n">
        <f aca="false">SQRT(G942^2+H942^2+I942^2)</f>
        <v>116.520882654172</v>
      </c>
      <c r="K942" s="1" t="n">
        <f aca="false">IF(D942&gt;=hwind,SQRT((G942-vxw)^2+(H942-vyw)^2+I942^2),J942)</f>
        <v>116.520882654172</v>
      </c>
      <c r="L942" s="1" t="n">
        <f aca="false">J942/1.467</f>
        <v>79.4280045359044</v>
      </c>
      <c r="M942" s="70" t="n">
        <f aca="false">cd0+cdspin*(spin/1000)*EXP(-A942/(tau*146.7/K942))</f>
        <v>0.354607746659076</v>
      </c>
      <c r="N942" s="71" t="n">
        <f aca="false">(romega/K942)*EXP(-A942/(tau*146.7/K942))</f>
        <v>0.200428079308171</v>
      </c>
      <c r="O942" s="71" t="n">
        <f aca="false">cl2_*N942/(cl0+cl1_*N942)</f>
        <v>0.213668117899433</v>
      </c>
      <c r="P942" s="71" t="n">
        <f aca="false">IF(D942&gt;=hwind,vxw,0)</f>
        <v>0</v>
      </c>
      <c r="Q942" s="71" t="n">
        <f aca="false">IF(D942&gt;=hwind,vyw,0)</f>
        <v>0</v>
      </c>
      <c r="R942" s="70" t="n">
        <f aca="false">-const*$M942*$K942*(G942-P942)</f>
        <v>-1.47966708561378</v>
      </c>
      <c r="S942" s="70" t="n">
        <f aca="false">-const*$M942*$K942*(H942-Q942)</f>
        <v>-12.1195579590801</v>
      </c>
      <c r="T942" s="70" t="n">
        <f aca="false">-const*$M942*$K942*I942</f>
        <v>22.8197229804068</v>
      </c>
      <c r="U942" s="72" t="n">
        <f aca="false">omega*EXP(-A942/tau)*30/PI()</f>
        <v>1842.38611349761</v>
      </c>
      <c r="V942" s="70" t="n">
        <f aca="false">const*($O942/omega)*K942*(wy*I942-wz*(H942-Q942))</f>
        <v>0.994199811479527</v>
      </c>
      <c r="W942" s="70" t="n">
        <f aca="false">const*($O942/omega)*K942*(wz*(G942-P942)-wx*I942)</f>
        <v>11.8203164265656</v>
      </c>
      <c r="X942" s="70" t="n">
        <f aca="false">const*($O942/omega)*K942*(wx*(H942-Q942)-wy*(G942-P942))</f>
        <v>6.34223714671134</v>
      </c>
      <c r="Y942" s="70" t="n">
        <f aca="false">R942+V942</f>
        <v>-0.485467274134253</v>
      </c>
      <c r="Z942" s="70" t="n">
        <f aca="false">S942+W942</f>
        <v>-0.299241532514465</v>
      </c>
      <c r="AA942" s="70" t="n">
        <f aca="false">T942+X942-32.174</f>
        <v>-3.01203987288183</v>
      </c>
      <c r="AB942" s="0" t="n">
        <f aca="false">IF(($D942-height)*($D943-height)&lt;0,1,0)</f>
        <v>0</v>
      </c>
    </row>
    <row r="943" customFormat="false" ht="12.75" hidden="false" customHeight="false" outlineLevel="0" collapsed="false">
      <c r="A943" s="0" t="n">
        <f aca="false">A942+dt</f>
        <v>9.10999999999985</v>
      </c>
      <c r="B943" s="70" t="n">
        <f aca="false">B942+G942*dt+0.5*Y942*dt*dt</f>
        <v>53.3423614939446</v>
      </c>
      <c r="C943" s="70" t="n">
        <f aca="false">C942+H942*dt+0.5*Z942*dt*dt</f>
        <v>603.50455947841</v>
      </c>
      <c r="D943" s="70" t="n">
        <f aca="false">D942+I942*dt+0.5*AA942*dt*dt</f>
        <v>-526.613873208561</v>
      </c>
      <c r="E943" s="1" t="n">
        <f aca="false">SQRT(B943^2+C943^2)</f>
        <v>605.857376649802</v>
      </c>
      <c r="F943" s="1" t="n">
        <f aca="false">ATAN2(C943,B943)*180/PI()</f>
        <v>5.05111396937885</v>
      </c>
      <c r="G943" s="69" t="n">
        <f aca="false">G942+Y942*dt</f>
        <v>6.65693687806153</v>
      </c>
      <c r="H943" s="69" t="n">
        <f aca="false">H942+Z942*dt</f>
        <v>54.5619631724885</v>
      </c>
      <c r="I943" s="69" t="n">
        <f aca="false">I942+AA942*dt</f>
        <v>-102.769607693249</v>
      </c>
      <c r="J943" s="1" t="n">
        <f aca="false">SQRT(G943^2+H943^2+I943^2)</f>
        <v>116.545763111572</v>
      </c>
      <c r="K943" s="1" t="n">
        <f aca="false">IF(D943&gt;=hwind,SQRT((G943-vxw)^2+(H943-vyw)^2+I943^2),J943)</f>
        <v>116.545763111572</v>
      </c>
      <c r="L943" s="1" t="n">
        <f aca="false">J943/1.467</f>
        <v>79.4449646295653</v>
      </c>
      <c r="M943" s="70" t="n">
        <f aca="false">cd0+cdspin*(spin/1000)*EXP(-A943/(tau*146.7/K943))</f>
        <v>0.354607695607037</v>
      </c>
      <c r="N943" s="71" t="n">
        <f aca="false">(romega/K943)*EXP(-A943/(tau*146.7/K943))</f>
        <v>0.200385101338328</v>
      </c>
      <c r="O943" s="71" t="n">
        <f aca="false">cl2_*N943/(cl0+cl1_*N943)</f>
        <v>0.213642690602243</v>
      </c>
      <c r="P943" s="71" t="n">
        <f aca="false">IF(D943&gt;=hwind,vxw,0)</f>
        <v>0</v>
      </c>
      <c r="Q943" s="71" t="n">
        <f aca="false">IF(D943&gt;=hwind,vyw,0)</f>
        <v>0</v>
      </c>
      <c r="R943" s="70" t="n">
        <f aca="false">-const*$M943*$K943*(G943-P943)</f>
        <v>-1.47890430920266</v>
      </c>
      <c r="S943" s="70" t="n">
        <f aca="false">-const*$M943*$K943*(H943-Q943)</f>
        <v>-12.121479282803</v>
      </c>
      <c r="T943" s="70" t="n">
        <f aca="false">-const*$M943*$K943*I943</f>
        <v>22.8312838857607</v>
      </c>
      <c r="U943" s="72" t="n">
        <f aca="false">omega*EXP(-A943/tau)*30/PI()</f>
        <v>1842.38427111242</v>
      </c>
      <c r="V943" s="70" t="n">
        <f aca="false">const*($O943/omega)*K943*(wy*I943-wz*(H943-Q943))</f>
        <v>0.993485664740295</v>
      </c>
      <c r="W943" s="70" t="n">
        <f aca="false">const*($O943/omega)*K943*(wz*(G943-P943)-wx*I943)</f>
        <v>11.8252933597426</v>
      </c>
      <c r="X943" s="70" t="n">
        <f aca="false">const*($O943/omega)*K943*(wx*(H943-Q943)-wy*(G943-P943))</f>
        <v>6.34258324798882</v>
      </c>
      <c r="Y943" s="70" t="n">
        <f aca="false">R943+V943</f>
        <v>-0.485418644462362</v>
      </c>
      <c r="Z943" s="70" t="n">
        <f aca="false">S943+W943</f>
        <v>-0.296185923060378</v>
      </c>
      <c r="AA943" s="70" t="n">
        <f aca="false">T943+X943-32.174</f>
        <v>-3.0001328662505</v>
      </c>
      <c r="AB943" s="0" t="n">
        <f aca="false">IF(($D943-height)*($D944-height)&lt;0,1,0)</f>
        <v>0</v>
      </c>
    </row>
    <row r="944" customFormat="false" ht="12.75" hidden="false" customHeight="false" outlineLevel="0" collapsed="false">
      <c r="A944" s="0" t="n">
        <f aca="false">A943+dt</f>
        <v>9.11999999999985</v>
      </c>
      <c r="B944" s="70" t="n">
        <f aca="false">B943+G943*dt+0.5*Y943*dt*dt</f>
        <v>53.408906591793</v>
      </c>
      <c r="C944" s="70" t="n">
        <f aca="false">C943+H943*dt+0.5*Z943*dt*dt</f>
        <v>604.050164300839</v>
      </c>
      <c r="D944" s="70" t="n">
        <f aca="false">D943+I943*dt+0.5*AA943*dt*dt</f>
        <v>-527.641719292137</v>
      </c>
      <c r="E944" s="1" t="n">
        <f aca="false">SQRT(B944^2+C944^2)</f>
        <v>606.406721842033</v>
      </c>
      <c r="F944" s="1" t="n">
        <f aca="false">ATAN2(C944,B944)*180/PI()</f>
        <v>5.0528382294253</v>
      </c>
      <c r="G944" s="69" t="n">
        <f aca="false">G943+Y943*dt</f>
        <v>6.65208269161691</v>
      </c>
      <c r="H944" s="69" t="n">
        <f aca="false">H943+Z943*dt</f>
        <v>54.5590013132579</v>
      </c>
      <c r="I944" s="69" t="n">
        <f aca="false">I943+AA943*dt</f>
        <v>-102.799609021911</v>
      </c>
      <c r="J944" s="1" t="n">
        <f aca="false">SQRT(G944^2+H944^2+I944^2)</f>
        <v>116.570555645472</v>
      </c>
      <c r="K944" s="1" t="n">
        <f aca="false">IF(D944&gt;=hwind,SQRT((G944-vxw)^2+(H944-vyw)^2+I944^2),J944)</f>
        <v>116.570555645472</v>
      </c>
      <c r="L944" s="1" t="n">
        <f aca="false">J944/1.467</f>
        <v>79.4618647890059</v>
      </c>
      <c r="M944" s="70" t="n">
        <f aca="false">cd0+cdspin*(spin/1000)*EXP(-A944/(tau*146.7/K944))</f>
        <v>0.354607644566205</v>
      </c>
      <c r="N944" s="71" t="n">
        <f aca="false">(romega/K944)*EXP(-A944/(tau*146.7/K944))</f>
        <v>0.200342292864706</v>
      </c>
      <c r="O944" s="71" t="n">
        <f aca="false">cl2_*N944/(cl0+cl1_*N944)</f>
        <v>0.21361735875932</v>
      </c>
      <c r="P944" s="71" t="n">
        <f aca="false">IF(D944&gt;=hwind,vxw,0)</f>
        <v>0</v>
      </c>
      <c r="Q944" s="71" t="n">
        <f aca="false">IF(D944&gt;=hwind,vyw,0)</f>
        <v>0</v>
      </c>
      <c r="R944" s="70" t="n">
        <f aca="false">-const*$M944*$K944*(G944-P944)</f>
        <v>-1.4781400657403</v>
      </c>
      <c r="S944" s="70" t="n">
        <f aca="false">-const*$M944*$K944*(H944-Q944)</f>
        <v>-12.1233979682086</v>
      </c>
      <c r="T944" s="70" t="n">
        <f aca="false">-const*$M944*$K944*I944</f>
        <v>22.8428039581074</v>
      </c>
      <c r="U944" s="72" t="n">
        <f aca="false">omega*EXP(-A944/tau)*30/PI()</f>
        <v>1842.38242872907</v>
      </c>
      <c r="V944" s="70" t="n">
        <f aca="false">const*($O944/omega)*K944*(wy*I944-wz*(H944-Q944))</f>
        <v>0.992775288968847</v>
      </c>
      <c r="W944" s="70" t="n">
        <f aca="false">const*($O944/omega)*K944*(wz*(G944-P944)-wx*I944)</f>
        <v>11.8302526075461</v>
      </c>
      <c r="X944" s="70" t="n">
        <f aca="false">const*($O944/omega)*K944*(wx*(H944-Q944)-wy*(G944-P944))</f>
        <v>6.34293064994743</v>
      </c>
      <c r="Y944" s="70" t="n">
        <f aca="false">R944+V944</f>
        <v>-0.485364776771449</v>
      </c>
      <c r="Z944" s="70" t="n">
        <f aca="false">S944+W944</f>
        <v>-0.293145360662507</v>
      </c>
      <c r="AA944" s="70" t="n">
        <f aca="false">T944+X944-32.174</f>
        <v>-2.98826539194512</v>
      </c>
      <c r="AB944" s="0" t="n">
        <f aca="false">IF(($D944-height)*($D945-height)&lt;0,1,0)</f>
        <v>0</v>
      </c>
    </row>
    <row r="945" customFormat="false" ht="12.75" hidden="false" customHeight="false" outlineLevel="0" collapsed="false">
      <c r="A945" s="0" t="n">
        <f aca="false">A944+dt</f>
        <v>9.12999999999985</v>
      </c>
      <c r="B945" s="70" t="n">
        <f aca="false">B944+G944*dt+0.5*Y944*dt*dt</f>
        <v>53.4754031504703</v>
      </c>
      <c r="C945" s="70" t="n">
        <f aca="false">C944+H944*dt+0.5*Z944*dt*dt</f>
        <v>604.595739656703</v>
      </c>
      <c r="D945" s="70" t="n">
        <f aca="false">D944+I944*dt+0.5*AA944*dt*dt</f>
        <v>-528.669864795625</v>
      </c>
      <c r="E945" s="1" t="n">
        <f aca="false">SQRT(B945^2+C945^2)</f>
        <v>606.956033953977</v>
      </c>
      <c r="F945" s="1" t="n">
        <f aca="false">ATAN2(C945,B945)*180/PI()</f>
        <v>5.05455504913697</v>
      </c>
      <c r="G945" s="69" t="n">
        <f aca="false">G944+Y944*dt</f>
        <v>6.64722904384919</v>
      </c>
      <c r="H945" s="69" t="n">
        <f aca="false">H944+Z944*dt</f>
        <v>54.5560698596513</v>
      </c>
      <c r="I945" s="69" t="n">
        <f aca="false">I944+AA944*dt</f>
        <v>-102.829491675831</v>
      </c>
      <c r="J945" s="1" t="n">
        <f aca="false">SQRT(G945^2+H945^2+I945^2)</f>
        <v>116.595260498883</v>
      </c>
      <c r="K945" s="1" t="n">
        <f aca="false">IF(D945&gt;=hwind,SQRT((G945-vxw)^2+(H945-vyw)^2+I945^2),J945)</f>
        <v>116.595260498883</v>
      </c>
      <c r="L945" s="1" t="n">
        <f aca="false">J945/1.467</f>
        <v>79.478705179879</v>
      </c>
      <c r="M945" s="70" t="n">
        <f aca="false">cd0+cdspin*(spin/1000)*EXP(-A945/(tau*146.7/K945))</f>
        <v>0.354607593536597</v>
      </c>
      <c r="N945" s="71" t="n">
        <f aca="false">(romega/K945)*EXP(-A945/(tau*146.7/K945))</f>
        <v>0.200299653264921</v>
      </c>
      <c r="O945" s="71" t="n">
        <f aca="false">cl2_*N945/(cl0+cl1_*N945)</f>
        <v>0.213592122058104</v>
      </c>
      <c r="P945" s="71" t="n">
        <f aca="false">IF(D945&gt;=hwind,vxw,0)</f>
        <v>0</v>
      </c>
      <c r="Q945" s="71" t="n">
        <f aca="false">IF(D945&gt;=hwind,vyw,0)</f>
        <v>0</v>
      </c>
      <c r="R945" s="70" t="n">
        <f aca="false">-const*$M945*$K945*(G945-P945)</f>
        <v>-1.47737437245788</v>
      </c>
      <c r="S945" s="70" t="n">
        <f aca="false">-const*$M945*$K945*(H945-Q945)</f>
        <v>-12.1253140129496</v>
      </c>
      <c r="T945" s="70" t="n">
        <f aca="false">-const*$M945*$K945*I945</f>
        <v>22.8542833009967</v>
      </c>
      <c r="U945" s="72" t="n">
        <f aca="false">omega*EXP(-A945/tau)*30/PI()</f>
        <v>1842.38058634756</v>
      </c>
      <c r="V945" s="70" t="n">
        <f aca="false">const*($O945/omega)*K945*(wy*I945-wz*(H945-Q945))</f>
        <v>0.992068670354211</v>
      </c>
      <c r="W945" s="70" t="n">
        <f aca="false">const*($O945/omega)*K945*(wz*(G945-P945)-wx*I945)</f>
        <v>11.8351942196839</v>
      </c>
      <c r="X945" s="70" t="n">
        <f aca="false">const*($O945/omega)*K945*(wx*(H945-Q945)-wy*(G945-P945))</f>
        <v>6.34327934234067</v>
      </c>
      <c r="Y945" s="70" t="n">
        <f aca="false">R945+V945</f>
        <v>-0.485305702103666</v>
      </c>
      <c r="Z945" s="70" t="n">
        <f aca="false">S945+W945</f>
        <v>-0.290119793265703</v>
      </c>
      <c r="AA945" s="70" t="n">
        <f aca="false">T945+X945-32.174</f>
        <v>-2.97643735666261</v>
      </c>
      <c r="AB945" s="0" t="n">
        <f aca="false">IF(($D945-height)*($D946-height)&lt;0,1,0)</f>
        <v>0</v>
      </c>
    </row>
    <row r="946" customFormat="false" ht="12.75" hidden="false" customHeight="false" outlineLevel="0" collapsed="false">
      <c r="A946" s="0" t="n">
        <f aca="false">A945+dt</f>
        <v>9.13999999999985</v>
      </c>
      <c r="B946" s="70" t="n">
        <f aca="false">B945+G945*dt+0.5*Y945*dt*dt</f>
        <v>53.5418511756237</v>
      </c>
      <c r="C946" s="70" t="n">
        <f aca="false">C945+H945*dt+0.5*Z945*dt*dt</f>
        <v>605.14128584931</v>
      </c>
      <c r="D946" s="70" t="n">
        <f aca="false">D945+I945*dt+0.5*AA945*dt*dt</f>
        <v>-529.698308534252</v>
      </c>
      <c r="E946" s="1" t="n">
        <f aca="false">SQRT(B946^2+C946^2)</f>
        <v>607.505313282665</v>
      </c>
      <c r="F946" s="1" t="n">
        <f aca="false">ATAN2(C946,B946)*180/PI()</f>
        <v>5.05626444698815</v>
      </c>
      <c r="G946" s="69" t="n">
        <f aca="false">G945+Y945*dt</f>
        <v>6.64237598682815</v>
      </c>
      <c r="H946" s="69" t="n">
        <f aca="false">H945+Z945*dt</f>
        <v>54.5531686617186</v>
      </c>
      <c r="I946" s="69" t="n">
        <f aca="false">I945+AA945*dt</f>
        <v>-102.859256049397</v>
      </c>
      <c r="J946" s="1" t="n">
        <f aca="false">SQRT(G946^2+H946^2+I946^2)</f>
        <v>116.619877914615</v>
      </c>
      <c r="K946" s="1" t="n">
        <f aca="false">IF(D946&gt;=hwind,SQRT((G946-vxw)^2+(H946-vyw)^2+I946^2),J946)</f>
        <v>116.619877914615</v>
      </c>
      <c r="L946" s="1" t="n">
        <f aca="false">J946/1.467</f>
        <v>79.4954859676996</v>
      </c>
      <c r="M946" s="70" t="n">
        <f aca="false">cd0+cdspin*(spin/1000)*EXP(-A946/(tau*146.7/K946))</f>
        <v>0.354607542518228</v>
      </c>
      <c r="N946" s="71" t="n">
        <f aca="false">(romega/K946)*EXP(-A946/(tau*146.7/K946))</f>
        <v>0.20025718191858</v>
      </c>
      <c r="O946" s="71" t="n">
        <f aca="false">cl2_*N946/(cl0+cl1_*N946)</f>
        <v>0.213566980186746</v>
      </c>
      <c r="P946" s="71" t="n">
        <f aca="false">IF(D946&gt;=hwind,vxw,0)</f>
        <v>0</v>
      </c>
      <c r="Q946" s="71" t="n">
        <f aca="false">IF(D946&gt;=hwind,vyw,0)</f>
        <v>0</v>
      </c>
      <c r="R946" s="70" t="n">
        <f aca="false">-const*$M946*$K946*(G946-P946)</f>
        <v>-1.47660724651535</v>
      </c>
      <c r="S946" s="70" t="n">
        <f aca="false">-const*$M946*$K946*(H946-Q946)</f>
        <v>-12.1272274147091</v>
      </c>
      <c r="T946" s="70" t="n">
        <f aca="false">-const*$M946*$K946*I946</f>
        <v>22.86572201798</v>
      </c>
      <c r="U946" s="72" t="n">
        <f aca="false">omega*EXP(-A946/tau)*30/PI()</f>
        <v>1842.37874396789</v>
      </c>
      <c r="V946" s="70" t="n">
        <f aca="false">const*($O946/omega)*K946*(wy*I946-wz*(H946-Q946))</f>
        <v>0.991365795113296</v>
      </c>
      <c r="W946" s="70" t="n">
        <f aca="false">const*($O946/omega)*K946*(wz*(G946-P946)-wx*I946)</f>
        <v>11.8401182458044</v>
      </c>
      <c r="X946" s="70" t="n">
        <f aca="false">const*($O946/omega)*K946*(wx*(H946-Q946)-wy*(G946-P946))</f>
        <v>6.34362931495754</v>
      </c>
      <c r="Y946" s="70" t="n">
        <f aca="false">R946+V946</f>
        <v>-0.485241451402053</v>
      </c>
      <c r="Z946" s="70" t="n">
        <f aca="false">S946+W946</f>
        <v>-0.287109168904719</v>
      </c>
      <c r="AA946" s="70" t="n">
        <f aca="false">T946+X946-32.174</f>
        <v>-2.96464866706249</v>
      </c>
      <c r="AB946" s="0" t="n">
        <f aca="false">IF(($D946-height)*($D947-height)&lt;0,1,0)</f>
        <v>0</v>
      </c>
    </row>
    <row r="947" customFormat="false" ht="12.75" hidden="false" customHeight="false" outlineLevel="0" collapsed="false">
      <c r="A947" s="0" t="n">
        <f aca="false">A946+dt</f>
        <v>9.14999999999985</v>
      </c>
      <c r="B947" s="70" t="n">
        <f aca="false">B946+G946*dt+0.5*Y946*dt*dt</f>
        <v>53.6082506734194</v>
      </c>
      <c r="C947" s="70" t="n">
        <f aca="false">C946+H946*dt+0.5*Z946*dt*dt</f>
        <v>605.686803180469</v>
      </c>
      <c r="D947" s="70" t="n">
        <f aca="false">D946+I946*dt+0.5*AA946*dt*dt</f>
        <v>-530.727049327179</v>
      </c>
      <c r="E947" s="1" t="n">
        <f aca="false">SQRT(B947^2+C947^2)</f>
        <v>608.054560123711</v>
      </c>
      <c r="F947" s="1" t="n">
        <f aca="false">ATAN2(C947,B947)*180/PI()</f>
        <v>5.05796644144173</v>
      </c>
      <c r="G947" s="69" t="n">
        <f aca="false">G946+Y946*dt</f>
        <v>6.63752357231413</v>
      </c>
      <c r="H947" s="69" t="n">
        <f aca="false">H946+Z946*dt</f>
        <v>54.5502975700296</v>
      </c>
      <c r="I947" s="69" t="n">
        <f aca="false">I946+AA946*dt</f>
        <v>-102.888902536068</v>
      </c>
      <c r="J947" s="1" t="n">
        <f aca="false">SQRT(G947^2+H947^2+I947^2)</f>
        <v>116.644408135274</v>
      </c>
      <c r="K947" s="1" t="n">
        <f aca="false">IF(D947&gt;=hwind,SQRT((G947-vxw)^2+(H947-vyw)^2+I947^2),J947)</f>
        <v>116.644408135274</v>
      </c>
      <c r="L947" s="1" t="n">
        <f aca="false">J947/1.467</f>
        <v>79.5122073178416</v>
      </c>
      <c r="M947" s="70" t="n">
        <f aca="false">cd0+cdspin*(spin/1000)*EXP(-A947/(tau*146.7/K947))</f>
        <v>0.354607491511112</v>
      </c>
      <c r="N947" s="71" t="n">
        <f aca="false">(romega/K947)*EXP(-A947/(tau*146.7/K947))</f>
        <v>0.200214878207283</v>
      </c>
      <c r="O947" s="71" t="n">
        <f aca="false">cl2_*N947/(cl0+cl1_*N947)</f>
        <v>0.213541932834105</v>
      </c>
      <c r="P947" s="71" t="n">
        <f aca="false">IF(D947&gt;=hwind,vxw,0)</f>
        <v>0</v>
      </c>
      <c r="Q947" s="71" t="n">
        <f aca="false">IF(D947&gt;=hwind,vyw,0)</f>
        <v>0</v>
      </c>
      <c r="R947" s="70" t="n">
        <f aca="false">-const*$M947*$K947*(G947-P947)</f>
        <v>-1.47583870500144</v>
      </c>
      <c r="S947" s="70" t="n">
        <f aca="false">-const*$M947*$K947*(H947-Q947)</f>
        <v>-12.1291381712001</v>
      </c>
      <c r="T947" s="70" t="n">
        <f aca="false">-const*$M947*$K947*I947</f>
        <v>22.8771202126081</v>
      </c>
      <c r="U947" s="72" t="n">
        <f aca="false">omega*EXP(-A947/tau)*30/PI()</f>
        <v>1842.37690159007</v>
      </c>
      <c r="V947" s="70" t="n">
        <f aca="false">const*($O947/omega)*K947*(wy*I947-wz*(H947-Q947))</f>
        <v>0.990666649490977</v>
      </c>
      <c r="W947" s="70" t="n">
        <f aca="false">const*($O947/omega)*K947*(wz*(G947-P947)-wx*I947)</f>
        <v>11.8450247354954</v>
      </c>
      <c r="X947" s="70" t="n">
        <f aca="false">const*($O947/omega)*K947*(wx*(H947-Q947)-wy*(G947-P947))</f>
        <v>6.34398055762254</v>
      </c>
      <c r="Y947" s="70" t="n">
        <f aca="false">R947+V947</f>
        <v>-0.485172055510466</v>
      </c>
      <c r="Z947" s="70" t="n">
        <f aca="false">S947+W947</f>
        <v>-0.284113435704711</v>
      </c>
      <c r="AA947" s="70" t="n">
        <f aca="false">T947+X947-32.174</f>
        <v>-2.95289922976937</v>
      </c>
      <c r="AB947" s="0" t="n">
        <f aca="false">IF(($D947-height)*($D948-height)&lt;0,1,0)</f>
        <v>0</v>
      </c>
    </row>
    <row r="948" customFormat="false" ht="12.75" hidden="false" customHeight="false" outlineLevel="0" collapsed="false">
      <c r="A948" s="0" t="n">
        <f aca="false">A947+dt</f>
        <v>9.15999999999985</v>
      </c>
      <c r="B948" s="70" t="n">
        <f aca="false">B947+G947*dt+0.5*Y947*dt*dt</f>
        <v>53.6746016505398</v>
      </c>
      <c r="C948" s="70" t="n">
        <f aca="false">C947+H947*dt+0.5*Z947*dt*dt</f>
        <v>606.232291950497</v>
      </c>
      <c r="D948" s="70" t="n">
        <f aca="false">D947+I947*dt+0.5*AA947*dt*dt</f>
        <v>-531.756085997501</v>
      </c>
      <c r="E948" s="1" t="n">
        <f aca="false">SQRT(B948^2+C948^2)</f>
        <v>608.603774771318</v>
      </c>
      <c r="F948" s="1" t="n">
        <f aca="false">ATAN2(C948,B948)*180/PI()</f>
        <v>5.05966105094899</v>
      </c>
      <c r="G948" s="69" t="n">
        <f aca="false">G947+Y947*dt</f>
        <v>6.63267185175903</v>
      </c>
      <c r="H948" s="69" t="n">
        <f aca="false">H947+Z947*dt</f>
        <v>54.5474564356725</v>
      </c>
      <c r="I948" s="69" t="n">
        <f aca="false">I947+AA947*dt</f>
        <v>-102.918431528366</v>
      </c>
      <c r="J948" s="1" t="n">
        <f aca="false">SQRT(G948^2+H948^2+I948^2)</f>
        <v>116.66885140325</v>
      </c>
      <c r="K948" s="1" t="n">
        <f aca="false">IF(D948&gt;=hwind,SQRT((G948-vxw)^2+(H948-vyw)^2+I948^2),J948)</f>
        <v>116.66885140325</v>
      </c>
      <c r="L948" s="1" t="n">
        <f aca="false">J948/1.467</f>
        <v>79.528869395535</v>
      </c>
      <c r="M948" s="70" t="n">
        <f aca="false">cd0+cdspin*(spin/1000)*EXP(-A948/(tau*146.7/K948))</f>
        <v>0.354607440515263</v>
      </c>
      <c r="N948" s="71" t="n">
        <f aca="false">(romega/K948)*EXP(-A948/(tau*146.7/K948))</f>
        <v>0.200172741514613</v>
      </c>
      <c r="O948" s="71" t="n">
        <f aca="false">cl2_*N948/(cl0+cl1_*N948)</f>
        <v>0.213516979689747</v>
      </c>
      <c r="P948" s="71" t="n">
        <f aca="false">IF(D948&gt;=hwind,vxw,0)</f>
        <v>0</v>
      </c>
      <c r="Q948" s="71" t="n">
        <f aca="false">IF(D948&gt;=hwind,vyw,0)</f>
        <v>0</v>
      </c>
      <c r="R948" s="70" t="n">
        <f aca="false">-const*$M948*$K948*(G948-P948)</f>
        <v>-1.4750687649337</v>
      </c>
      <c r="S948" s="70" t="n">
        <f aca="false">-const*$M948*$K948*(H948-Q948)</f>
        <v>-12.1310462801659</v>
      </c>
      <c r="T948" s="70" t="n">
        <f aca="false">-const*$M948*$K948*I948</f>
        <v>22.8884779884291</v>
      </c>
      <c r="U948" s="72" t="n">
        <f aca="false">omega*EXP(-A948/tau)*30/PI()</f>
        <v>1842.37505921409</v>
      </c>
      <c r="V948" s="70" t="n">
        <f aca="false">const*($O948/omega)*K948*(wy*I948-wz*(H948-Q948))</f>
        <v>0.989971219760202</v>
      </c>
      <c r="W948" s="70" t="n">
        <f aca="false">const*($O948/omega)*K948*(wz*(G948-P948)-wx*I948)</f>
        <v>11.8499137382842</v>
      </c>
      <c r="X948" s="70" t="n">
        <f aca="false">const*($O948/omega)*K948*(wx*(H948-Q948)-wy*(G948-P948))</f>
        <v>6.34433306019562</v>
      </c>
      <c r="Y948" s="70" t="n">
        <f aca="false">R948+V948</f>
        <v>-0.485097545173496</v>
      </c>
      <c r="Z948" s="70" t="n">
        <f aca="false">S948+W948</f>
        <v>-0.281132541881661</v>
      </c>
      <c r="AA948" s="70" t="n">
        <f aca="false">T948+X948-32.174</f>
        <v>-2.94118895137529</v>
      </c>
      <c r="AB948" s="0" t="n">
        <f aca="false">IF(($D948-height)*($D949-height)&lt;0,1,0)</f>
        <v>0</v>
      </c>
    </row>
    <row r="949" customFormat="false" ht="12.75" hidden="false" customHeight="false" outlineLevel="0" collapsed="false">
      <c r="A949" s="0" t="n">
        <f aca="false">A948+dt</f>
        <v>9.16999999999985</v>
      </c>
      <c r="B949" s="70" t="n">
        <f aca="false">B948+G948*dt+0.5*Y948*dt*dt</f>
        <v>53.7409041141801</v>
      </c>
      <c r="C949" s="70" t="n">
        <f aca="false">C948+H948*dt+0.5*Z948*dt*dt</f>
        <v>606.777752458227</v>
      </c>
      <c r="D949" s="70" t="n">
        <f aca="false">D948+I948*dt+0.5*AA948*dt*dt</f>
        <v>-532.785417372232</v>
      </c>
      <c r="E949" s="1" t="n">
        <f aca="false">SQRT(B949^2+C949^2)</f>
        <v>609.15295751828</v>
      </c>
      <c r="F949" s="1" t="n">
        <f aca="false">ATAN2(C949,B949)*180/PI()</f>
        <v>5.06134829394946</v>
      </c>
      <c r="G949" s="69" t="n">
        <f aca="false">G948+Y948*dt</f>
        <v>6.62782087630729</v>
      </c>
      <c r="H949" s="69" t="n">
        <f aca="false">H948+Z948*dt</f>
        <v>54.5446451102537</v>
      </c>
      <c r="I949" s="69" t="n">
        <f aca="false">I948+AA948*dt</f>
        <v>-102.947843417879</v>
      </c>
      <c r="J949" s="1" t="n">
        <f aca="false">SQRT(G949^2+H949^2+I949^2)</f>
        <v>116.693207960721</v>
      </c>
      <c r="K949" s="1" t="n">
        <f aca="false">IF(D949&gt;=hwind,SQRT((G949-vxw)^2+(H949-vyw)^2+I949^2),J949)</f>
        <v>116.693207960721</v>
      </c>
      <c r="L949" s="1" t="n">
        <f aca="false">J949/1.467</f>
        <v>79.5454723658632</v>
      </c>
      <c r="M949" s="70" t="n">
        <f aca="false">cd0+cdspin*(spin/1000)*EXP(-A949/(tau*146.7/K949))</f>
        <v>0.354607389530696</v>
      </c>
      <c r="N949" s="71" t="n">
        <f aca="false">(romega/K949)*EXP(-A949/(tau*146.7/K949))</f>
        <v>0.200130771226139</v>
      </c>
      <c r="O949" s="71" t="n">
        <f aca="false">cl2_*N949/(cl0+cl1_*N949)</f>
        <v>0.213492120443954</v>
      </c>
      <c r="P949" s="71" t="n">
        <f aca="false">IF(D949&gt;=hwind,vxw,0)</f>
        <v>0</v>
      </c>
      <c r="Q949" s="71" t="n">
        <f aca="false">IF(D949&gt;=hwind,vyw,0)</f>
        <v>0</v>
      </c>
      <c r="R949" s="70" t="n">
        <f aca="false">-const*$M949*$K949*(G949-P949)</f>
        <v>-1.47429744325848</v>
      </c>
      <c r="S949" s="70" t="n">
        <f aca="false">-const*$M949*$K949*(H949-Q949)</f>
        <v>-12.1329517393795</v>
      </c>
      <c r="T949" s="70" t="n">
        <f aca="false">-const*$M949*$K949*I949</f>
        <v>22.8997954489857</v>
      </c>
      <c r="U949" s="72" t="n">
        <f aca="false">omega*EXP(-A949/tau)*30/PI()</f>
        <v>1842.37321683995</v>
      </c>
      <c r="V949" s="70" t="n">
        <f aca="false">const*($O949/omega)*K949*(wy*I949-wz*(H949-Q949))</f>
        <v>0.989279492222075</v>
      </c>
      <c r="W949" s="70" t="n">
        <f aca="false">const*($O949/omega)*K949*(wz*(G949-P949)-wx*I949)</f>
        <v>11.8547853036367</v>
      </c>
      <c r="X949" s="70" t="n">
        <f aca="false">const*($O949/omega)*K949*(wx*(H949-Q949)-wy*(G949-P949))</f>
        <v>6.34468681257218</v>
      </c>
      <c r="Y949" s="70" t="n">
        <f aca="false">R949+V949</f>
        <v>-0.485017951036407</v>
      </c>
      <c r="Z949" s="70" t="n">
        <f aca="false">S949+W949</f>
        <v>-0.278166435742822</v>
      </c>
      <c r="AA949" s="70" t="n">
        <f aca="false">T949+X949-32.174</f>
        <v>-2.9295177384421</v>
      </c>
      <c r="AB949" s="0" t="n">
        <f aca="false">IF(($D949-height)*($D950-height)&lt;0,1,0)</f>
        <v>0</v>
      </c>
    </row>
    <row r="950" customFormat="false" ht="12.75" hidden="false" customHeight="false" outlineLevel="0" collapsed="false">
      <c r="A950" s="0" t="n">
        <f aca="false">A949+dt</f>
        <v>9.17999999999985</v>
      </c>
      <c r="B950" s="70" t="n">
        <f aca="false">B949+G949*dt+0.5*Y949*dt*dt</f>
        <v>53.8071580720456</v>
      </c>
      <c r="C950" s="70" t="n">
        <f aca="false">C949+H949*dt+0.5*Z949*dt*dt</f>
        <v>607.323185001008</v>
      </c>
      <c r="D950" s="70" t="n">
        <f aca="false">D949+I949*dt+0.5*AA949*dt*dt</f>
        <v>-533.815042282298</v>
      </c>
      <c r="E950" s="1" t="n">
        <f aca="false">SQRT(B950^2+C950^2)</f>
        <v>609.702108655988</v>
      </c>
      <c r="F950" s="1" t="n">
        <f aca="false">ATAN2(C950,B950)*180/PI()</f>
        <v>5.06302818887059</v>
      </c>
      <c r="G950" s="69" t="n">
        <f aca="false">G949+Y949*dt</f>
        <v>6.62297069679693</v>
      </c>
      <c r="H950" s="69" t="n">
        <f aca="false">H949+Z949*dt</f>
        <v>54.5418634458963</v>
      </c>
      <c r="I950" s="69" t="n">
        <f aca="false">I949+AA949*dt</f>
        <v>-102.977138595264</v>
      </c>
      <c r="J950" s="1" t="n">
        <f aca="false">SQRT(G950^2+H950^2+I950^2)</f>
        <v>116.717478049646</v>
      </c>
      <c r="K950" s="1" t="n">
        <f aca="false">IF(D950&gt;=hwind,SQRT((G950-vxw)^2+(H950-vyw)^2+I950^2),J950)</f>
        <v>116.717478049646</v>
      </c>
      <c r="L950" s="1" t="n">
        <f aca="false">J950/1.467</f>
        <v>79.5620163937601</v>
      </c>
      <c r="M950" s="70" t="n">
        <f aca="false">cd0+cdspin*(spin/1000)*EXP(-A950/(tau*146.7/K950))</f>
        <v>0.354607338557425</v>
      </c>
      <c r="N950" s="71" t="n">
        <f aca="false">(romega/K950)*EXP(-A950/(tau*146.7/K950))</f>
        <v>0.200088966729406</v>
      </c>
      <c r="O950" s="71" t="n">
        <f aca="false">cl2_*N950/(cl0+cl1_*N950)</f>
        <v>0.213467354787717</v>
      </c>
      <c r="P950" s="71" t="n">
        <f aca="false">IF(D950&gt;=hwind,vxw,0)</f>
        <v>0</v>
      </c>
      <c r="Q950" s="71" t="n">
        <f aca="false">IF(D950&gt;=hwind,vyw,0)</f>
        <v>0</v>
      </c>
      <c r="R950" s="70" t="n">
        <f aca="false">-const*$M950*$K950*(G950-P950)</f>
        <v>-1.47352475685102</v>
      </c>
      <c r="S950" s="70" t="n">
        <f aca="false">-const*$M950*$K950*(H950-Q950)</f>
        <v>-12.134854546644</v>
      </c>
      <c r="T950" s="70" t="n">
        <f aca="false">-const*$M950*$K950*I950</f>
        <v>22.9110726978131</v>
      </c>
      <c r="U950" s="72" t="n">
        <f aca="false">omega*EXP(-A950/tau)*30/PI()</f>
        <v>1842.37137446766</v>
      </c>
      <c r="V950" s="70" t="n">
        <f aca="false">const*($O950/omega)*K950*(wy*I950-wz*(H950-Q950))</f>
        <v>0.988591453205947</v>
      </c>
      <c r="W950" s="70" t="n">
        <f aca="false">const*($O950/omega)*K950*(wz*(G950-P950)-wx*I950)</f>
        <v>11.8596394809568</v>
      </c>
      <c r="X950" s="70" t="n">
        <f aca="false">const*($O950/omega)*K950*(wx*(H950-Q950)-wy*(G950-P950))</f>
        <v>6.34504180468306</v>
      </c>
      <c r="Y950" s="70" t="n">
        <f aca="false">R950+V950</f>
        <v>-0.484933303645075</v>
      </c>
      <c r="Z950" s="70" t="n">
        <f aca="false">S950+W950</f>
        <v>-0.275215065687192</v>
      </c>
      <c r="AA950" s="70" t="n">
        <f aca="false">T950+X950-32.174</f>
        <v>-2.91788549750385</v>
      </c>
      <c r="AB950" s="0" t="n">
        <f aca="false">IF(($D950-height)*($D951-height)&lt;0,1,0)</f>
        <v>0</v>
      </c>
    </row>
    <row r="951" customFormat="false" ht="12.75" hidden="false" customHeight="false" outlineLevel="0" collapsed="false">
      <c r="A951" s="0" t="n">
        <f aca="false">A950+dt</f>
        <v>9.18999999999985</v>
      </c>
      <c r="B951" s="70" t="n">
        <f aca="false">B950+G950*dt+0.5*Y950*dt*dt</f>
        <v>53.8733635323484</v>
      </c>
      <c r="C951" s="70" t="n">
        <f aca="false">C950+H950*dt+0.5*Z950*dt*dt</f>
        <v>607.868589874714</v>
      </c>
      <c r="D951" s="70" t="n">
        <f aca="false">D950+I950*dt+0.5*AA950*dt*dt</f>
        <v>-534.844959562525</v>
      </c>
      <c r="E951" s="1" t="n">
        <f aca="false">SQRT(B951^2+C951^2)</f>
        <v>610.251228474438</v>
      </c>
      <c r="F951" s="1" t="n">
        <f aca="false">ATAN2(C951,B951)*180/PI()</f>
        <v>5.06470075412765</v>
      </c>
      <c r="G951" s="69" t="n">
        <f aca="false">G950+Y950*dt</f>
        <v>6.61812136376048</v>
      </c>
      <c r="H951" s="69" t="n">
        <f aca="false">H950+Z950*dt</f>
        <v>54.5391112952394</v>
      </c>
      <c r="I951" s="69" t="n">
        <f aca="false">I950+AA950*dt</f>
        <v>-103.006317450239</v>
      </c>
      <c r="J951" s="1" t="n">
        <f aca="false">SQRT(G951^2+H951^2+I951^2)</f>
        <v>116.741661911759</v>
      </c>
      <c r="K951" s="1" t="n">
        <f aca="false">IF(D951&gt;=hwind,SQRT((G951-vxw)^2+(H951-vyw)^2+I951^2),J951)</f>
        <v>116.741661911759</v>
      </c>
      <c r="L951" s="1" t="n">
        <f aca="false">J951/1.467</f>
        <v>79.5785016440073</v>
      </c>
      <c r="M951" s="70" t="n">
        <f aca="false">cd0+cdspin*(spin/1000)*EXP(-A951/(tau*146.7/K951))</f>
        <v>0.354607287595464</v>
      </c>
      <c r="N951" s="71" t="n">
        <f aca="false">(romega/K951)*EXP(-A951/(tau*146.7/K951))</f>
        <v>0.200047327413938</v>
      </c>
      <c r="O951" s="71" t="n">
        <f aca="false">cl2_*N951/(cl0+cl1_*N951)</f>
        <v>0.213442682412743</v>
      </c>
      <c r="P951" s="71" t="n">
        <f aca="false">IF(D951&gt;=hwind,vxw,0)</f>
        <v>0</v>
      </c>
      <c r="Q951" s="71" t="n">
        <f aca="false">IF(D951&gt;=hwind,vyw,0)</f>
        <v>0</v>
      </c>
      <c r="R951" s="70" t="n">
        <f aca="false">-const*$M951*$K951*(G951-P951)</f>
        <v>-1.47275072251543</v>
      </c>
      <c r="S951" s="70" t="n">
        <f aca="false">-const*$M951*$K951*(H951-Q951)</f>
        <v>-12.1367546997919</v>
      </c>
      <c r="T951" s="70" t="n">
        <f aca="false">-const*$M951*$K951*I951</f>
        <v>22.9223098384364</v>
      </c>
      <c r="U951" s="72" t="n">
        <f aca="false">omega*EXP(-A951/tau)*30/PI()</f>
        <v>1842.3695320972</v>
      </c>
      <c r="V951" s="70" t="n">
        <f aca="false">const*($O951/omega)*K951*(wy*I951-wz*(H951-Q951))</f>
        <v>0.98790708906951</v>
      </c>
      <c r="W951" s="70" t="n">
        <f aca="false">const*($O951/omega)*K951*(wz*(G951-P951)-wx*I951)</f>
        <v>11.864476319586</v>
      </c>
      <c r="X951" s="70" t="n">
        <f aca="false">const*($O951/omega)*K951*(wx*(H951-Q951)-wy*(G951-P951))</f>
        <v>6.34539802649451</v>
      </c>
      <c r="Y951" s="70" t="n">
        <f aca="false">R951+V951</f>
        <v>-0.484843633445917</v>
      </c>
      <c r="Z951" s="70" t="n">
        <f aca="false">S951+W951</f>
        <v>-0.272278380205913</v>
      </c>
      <c r="AA951" s="70" t="n">
        <f aca="false">T951+X951-32.174</f>
        <v>-2.90629213506909</v>
      </c>
      <c r="AB951" s="0" t="n">
        <f aca="false">IF(($D951-height)*($D952-height)&lt;0,1,0)</f>
        <v>0</v>
      </c>
    </row>
    <row r="952" customFormat="false" ht="12.75" hidden="false" customHeight="false" outlineLevel="0" collapsed="false">
      <c r="A952" s="0" t="n">
        <f aca="false">A951+dt</f>
        <v>9.19999999999985</v>
      </c>
      <c r="B952" s="70" t="n">
        <f aca="false">B951+G951*dt+0.5*Y951*dt*dt</f>
        <v>53.9395205038044</v>
      </c>
      <c r="C952" s="70" t="n">
        <f aca="false">C951+H951*dt+0.5*Z951*dt*dt</f>
        <v>608.413967373747</v>
      </c>
      <c r="D952" s="70" t="n">
        <f aca="false">D951+I951*dt+0.5*AA951*dt*dt</f>
        <v>-535.875168051635</v>
      </c>
      <c r="E952" s="1" t="n">
        <f aca="false">SQRT(B952^2+C952^2)</f>
        <v>610.800317262232</v>
      </c>
      <c r="F952" s="1" t="n">
        <f aca="false">ATAN2(C952,B952)*180/PI()</f>
        <v>5.06636600812345</v>
      </c>
      <c r="G952" s="69" t="n">
        <f aca="false">G951+Y951*dt</f>
        <v>6.61327292742602</v>
      </c>
      <c r="H952" s="69" t="n">
        <f aca="false">H951+Z951*dt</f>
        <v>54.5363885114373</v>
      </c>
      <c r="I952" s="69" t="n">
        <f aca="false">I951+AA951*dt</f>
        <v>-103.03538037159</v>
      </c>
      <c r="J952" s="1" t="n">
        <f aca="false">SQRT(G952^2+H952^2+I952^2)</f>
        <v>116.765759788567</v>
      </c>
      <c r="K952" s="1" t="n">
        <f aca="false">IF(D952&gt;=hwind,SQRT((G952-vxw)^2+(H952-vyw)^2+I952^2),J952)</f>
        <v>116.765759788567</v>
      </c>
      <c r="L952" s="1" t="n">
        <f aca="false">J952/1.467</f>
        <v>79.5949282812314</v>
      </c>
      <c r="M952" s="70" t="n">
        <f aca="false">cd0+cdspin*(spin/1000)*EXP(-A952/(tau*146.7/K952))</f>
        <v>0.354607236644825</v>
      </c>
      <c r="N952" s="71" t="n">
        <f aca="false">(romega/K952)*EXP(-A952/(tau*146.7/K952))</f>
        <v>0.200005852671231</v>
      </c>
      <c r="O952" s="71" t="n">
        <f aca="false">cl2_*N952/(cl0+cl1_*N952)</f>
        <v>0.213418103011452</v>
      </c>
      <c r="P952" s="71" t="n">
        <f aca="false">IF(D952&gt;=hwind,vxw,0)</f>
        <v>0</v>
      </c>
      <c r="Q952" s="71" t="n">
        <f aca="false">IF(D952&gt;=hwind,vyw,0)</f>
        <v>0</v>
      </c>
      <c r="R952" s="70" t="n">
        <f aca="false">-const*$M952*$K952*(G952-P952)</f>
        <v>-1.47197535698473</v>
      </c>
      <c r="S952" s="70" t="n">
        <f aca="false">-const*$M952*$K952*(H952-Q952)</f>
        <v>-12.1386521966855</v>
      </c>
      <c r="T952" s="70" t="n">
        <f aca="false">-const*$M952*$K952*I952</f>
        <v>22.9335069743686</v>
      </c>
      <c r="U952" s="72" t="n">
        <f aca="false">omega*EXP(-A952/tau)*30/PI()</f>
        <v>1842.36768972859</v>
      </c>
      <c r="V952" s="70" t="n">
        <f aca="false">const*($O952/omega)*K952*(wy*I952-wz*(H952-Q952))</f>
        <v>0.987226386198884</v>
      </c>
      <c r="W952" s="70" t="n">
        <f aca="false">const*($O952/omega)*K952*(wz*(G952-P952)-wx*I952)</f>
        <v>11.8692958688028</v>
      </c>
      <c r="X952" s="70" t="n">
        <f aca="false">const*($O952/omega)*K952*(wx*(H952-Q952)-wy*(G952-P952))</f>
        <v>6.34575546800817</v>
      </c>
      <c r="Y952" s="70" t="n">
        <f aca="false">R952+V952</f>
        <v>-0.484748970785842</v>
      </c>
      <c r="Z952" s="70" t="n">
        <f aca="false">S952+W952</f>
        <v>-0.26935632788272</v>
      </c>
      <c r="AA952" s="70" t="n">
        <f aca="false">T952+X952-32.174</f>
        <v>-2.89473755762323</v>
      </c>
      <c r="AB952" s="0" t="n">
        <f aca="false">IF(($D952-height)*($D953-height)&lt;0,1,0)</f>
        <v>0</v>
      </c>
    </row>
    <row r="953" customFormat="false" ht="12.75" hidden="false" customHeight="false" outlineLevel="0" collapsed="false">
      <c r="A953" s="0" t="n">
        <f aca="false">A952+dt</f>
        <v>9.20999999999985</v>
      </c>
      <c r="B953" s="70" t="n">
        <f aca="false">B952+G952*dt+0.5*Y952*dt*dt</f>
        <v>54.0056289956301</v>
      </c>
      <c r="C953" s="70" t="n">
        <f aca="false">C952+H952*dt+0.5*Z952*dt*dt</f>
        <v>608.959317791045</v>
      </c>
      <c r="D953" s="70" t="n">
        <f aca="false">D952+I952*dt+0.5*AA952*dt*dt</f>
        <v>-536.905666592228</v>
      </c>
      <c r="E953" s="1" t="n">
        <f aca="false">SQRT(B953^2+C953^2)</f>
        <v>611.349375306582</v>
      </c>
      <c r="F953" s="1" t="n">
        <f aca="false">ATAN2(C953,B953)*180/PI()</f>
        <v>5.06802396924818</v>
      </c>
      <c r="G953" s="69" t="n">
        <f aca="false">G952+Y952*dt</f>
        <v>6.60842543771816</v>
      </c>
      <c r="H953" s="69" t="n">
        <f aca="false">H952+Z952*dt</f>
        <v>54.5336949481585</v>
      </c>
      <c r="I953" s="69" t="n">
        <f aca="false">I952+AA952*dt</f>
        <v>-103.064327747166</v>
      </c>
      <c r="J953" s="1" t="n">
        <f aca="false">SQRT(G953^2+H953^2+I953^2)</f>
        <v>116.789771921346</v>
      </c>
      <c r="K953" s="1" t="n">
        <f aca="false">IF(D953&gt;=hwind,SQRT((G953-vxw)^2+(H953-vyw)^2+I953^2),J953)</f>
        <v>116.789771921346</v>
      </c>
      <c r="L953" s="1" t="n">
        <f aca="false">J953/1.467</f>
        <v>79.6112964699015</v>
      </c>
      <c r="M953" s="70" t="n">
        <f aca="false">cd0+cdspin*(spin/1000)*EXP(-A953/(tau*146.7/K953))</f>
        <v>0.354607185705522</v>
      </c>
      <c r="N953" s="71" t="n">
        <f aca="false">(romega/K953)*EXP(-A953/(tau*146.7/K953))</f>
        <v>0.199964541894747</v>
      </c>
      <c r="O953" s="71" t="n">
        <f aca="false">cl2_*N953/(cl0+cl1_*N953)</f>
        <v>0.213393616276982</v>
      </c>
      <c r="P953" s="71" t="n">
        <f aca="false">IF(D953&gt;=hwind,vxw,0)</f>
        <v>0</v>
      </c>
      <c r="Q953" s="71" t="n">
        <f aca="false">IF(D953&gt;=hwind,vyw,0)</f>
        <v>0</v>
      </c>
      <c r="R953" s="70" t="n">
        <f aca="false">-const*$M953*$K953*(G953-P953)</f>
        <v>-1.47119867692089</v>
      </c>
      <c r="S953" s="70" t="n">
        <f aca="false">-const*$M953*$K953*(H953-Q953)</f>
        <v>-12.1405470352165</v>
      </c>
      <c r="T953" s="70" t="n">
        <f aca="false">-const*$M953*$K953*I953</f>
        <v>22.9446642091081</v>
      </c>
      <c r="U953" s="72" t="n">
        <f aca="false">omega*EXP(-A953/tau)*30/PI()</f>
        <v>1842.36584736182</v>
      </c>
      <c r="V953" s="70" t="n">
        <f aca="false">const*($O953/omega)*K953*(wy*I953-wz*(H953-Q953))</f>
        <v>0.986549331008698</v>
      </c>
      <c r="W953" s="70" t="n">
        <f aca="false">const*($O953/omega)*K953*(wz*(G953-P953)-wx*I953)</f>
        <v>11.8740981778221</v>
      </c>
      <c r="X953" s="70" t="n">
        <f aca="false">const*($O953/omega)*K953*(wx*(H953-Q953)-wy*(G953-P953))</f>
        <v>6.34611411926107</v>
      </c>
      <c r="Y953" s="70" t="n">
        <f aca="false">R953+V953</f>
        <v>-0.484649345912196</v>
      </c>
      <c r="Z953" s="70" t="n">
        <f aca="false">S953+W953</f>
        <v>-0.266448857394348</v>
      </c>
      <c r="AA953" s="70" t="n">
        <f aca="false">T953+X953-32.174</f>
        <v>-2.88322167163078</v>
      </c>
      <c r="AB953" s="0" t="n">
        <f aca="false">IF(($D953-height)*($D954-height)&lt;0,1,0)</f>
        <v>0</v>
      </c>
    </row>
    <row r="954" customFormat="false" ht="12.75" hidden="false" customHeight="false" outlineLevel="0" collapsed="false">
      <c r="A954" s="0" t="n">
        <f aca="false">A953+dt</f>
        <v>9.21999999999985</v>
      </c>
      <c r="B954" s="70" t="n">
        <f aca="false">B953+G953*dt+0.5*Y953*dt*dt</f>
        <v>54.07168901754</v>
      </c>
      <c r="C954" s="70" t="n">
        <f aca="false">C953+H953*dt+0.5*Z953*dt*dt</f>
        <v>609.504641418084</v>
      </c>
      <c r="D954" s="70" t="n">
        <f aca="false">D953+I953*dt+0.5*AA953*dt*dt</f>
        <v>-537.936454030784</v>
      </c>
      <c r="E954" s="1" t="n">
        <f aca="false">SQRT(B954^2+C954^2)</f>
        <v>611.89840289332</v>
      </c>
      <c r="F954" s="1" t="n">
        <f aca="false">ATAN2(C954,B954)*180/PI()</f>
        <v>5.06967465587916</v>
      </c>
      <c r="G954" s="69" t="n">
        <f aca="false">G953+Y953*dt</f>
        <v>6.60357894425904</v>
      </c>
      <c r="H954" s="69" t="n">
        <f aca="false">H953+Z953*dt</f>
        <v>54.5310304595846</v>
      </c>
      <c r="I954" s="69" t="n">
        <f aca="false">I953+AA953*dt</f>
        <v>-103.093159963882</v>
      </c>
      <c r="J954" s="1" t="n">
        <f aca="false">SQRT(G954^2+H954^2+I954^2)</f>
        <v>116.813698551137</v>
      </c>
      <c r="K954" s="1" t="n">
        <f aca="false">IF(D954&gt;=hwind,SQRT((G954-vxw)^2+(H954-vyw)^2+I954^2),J954)</f>
        <v>116.813698551137</v>
      </c>
      <c r="L954" s="1" t="n">
        <f aca="false">J954/1.467</f>
        <v>79.6276063743262</v>
      </c>
      <c r="M954" s="70" t="n">
        <f aca="false">cd0+cdspin*(spin/1000)*EXP(-A954/(tau*146.7/K954))</f>
        <v>0.354607134777568</v>
      </c>
      <c r="N954" s="71" t="n">
        <f aca="false">(romega/K954)*EXP(-A954/(tau*146.7/K954))</f>
        <v>0.199923394479917</v>
      </c>
      <c r="O954" s="71" t="n">
        <f aca="false">cl2_*N954/(cl0+cl1_*N954)</f>
        <v>0.213369221903188</v>
      </c>
      <c r="P954" s="71" t="n">
        <f aca="false">IF(D954&gt;=hwind,vxw,0)</f>
        <v>0</v>
      </c>
      <c r="Q954" s="71" t="n">
        <f aca="false">IF(D954&gt;=hwind,vyw,0)</f>
        <v>0</v>
      </c>
      <c r="R954" s="70" t="n">
        <f aca="false">-const*$M954*$K954*(G954-P954)</f>
        <v>-1.4704206989149</v>
      </c>
      <c r="S954" s="70" t="n">
        <f aca="false">-const*$M954*$K954*(H954-Q954)</f>
        <v>-12.1424392133058</v>
      </c>
      <c r="T954" s="70" t="n">
        <f aca="false">-const*$M954*$K954*I954</f>
        <v>22.9557816461367</v>
      </c>
      <c r="U954" s="72" t="n">
        <f aca="false">omega*EXP(-A954/tau)*30/PI()</f>
        <v>1842.3640049969</v>
      </c>
      <c r="V954" s="70" t="n">
        <f aca="false">const*($O954/omega)*K954*(wy*I954-wz*(H954-Q954))</f>
        <v>0.985875909942182</v>
      </c>
      <c r="W954" s="70" t="n">
        <f aca="false">const*($O954/omega)*K954*(wz*(G954-P954)-wx*I954)</f>
        <v>11.8788832957949</v>
      </c>
      <c r="X954" s="70" t="n">
        <f aca="false">const*($O954/omega)*K954*(wx*(H954-Q954)-wy*(G954-P954))</f>
        <v>6.34647397032556</v>
      </c>
      <c r="Y954" s="70" t="n">
        <f aca="false">R954+V954</f>
        <v>-0.484544788972713</v>
      </c>
      <c r="Z954" s="70" t="n">
        <f aca="false">S954+W954</f>
        <v>-0.263555917510969</v>
      </c>
      <c r="AA954" s="70" t="n">
        <f aca="false">T954+X954-32.174</f>
        <v>-2.87174438353771</v>
      </c>
      <c r="AB954" s="0" t="n">
        <f aca="false">IF(($D954-height)*($D955-height)&lt;0,1,0)</f>
        <v>0</v>
      </c>
    </row>
    <row r="955" customFormat="false" ht="12.75" hidden="false" customHeight="false" outlineLevel="0" collapsed="false">
      <c r="A955" s="0" t="n">
        <f aca="false">A954+dt</f>
        <v>9.22999999999985</v>
      </c>
      <c r="B955" s="70" t="n">
        <f aca="false">B954+G954*dt+0.5*Y954*dt*dt</f>
        <v>54.1377005797431</v>
      </c>
      <c r="C955" s="70" t="n">
        <f aca="false">C954+H954*dt+0.5*Z954*dt*dt</f>
        <v>610.049938544884</v>
      </c>
      <c r="D955" s="70" t="n">
        <f aca="false">D954+I954*dt+0.5*AA954*dt*dt</f>
        <v>-538.967529217642</v>
      </c>
      <c r="E955" s="1" t="n">
        <f aca="false">SQRT(B955^2+C955^2)</f>
        <v>612.447400306898</v>
      </c>
      <c r="F955" s="1" t="n">
        <f aca="false">ATAN2(C955,B955)*180/PI()</f>
        <v>5.07131808638067</v>
      </c>
      <c r="G955" s="69" t="n">
        <f aca="false">G954+Y954*dt</f>
        <v>6.59873349636931</v>
      </c>
      <c r="H955" s="69" t="n">
        <f aca="false">H954+Z954*dt</f>
        <v>54.5283949004095</v>
      </c>
      <c r="I955" s="69" t="n">
        <f aca="false">I954+AA954*dt</f>
        <v>-103.121877407718</v>
      </c>
      <c r="J955" s="1" t="n">
        <f aca="false">SQRT(G955^2+H955^2+I955^2)</f>
        <v>116.837539918741</v>
      </c>
      <c r="K955" s="1" t="n">
        <f aca="false">IF(D955&gt;=hwind,SQRT((G955-vxw)^2+(H955-vyw)^2+I955^2),J955)</f>
        <v>116.837539918741</v>
      </c>
      <c r="L955" s="1" t="n">
        <f aca="false">J955/1.467</f>
        <v>79.6438581586511</v>
      </c>
      <c r="M955" s="70" t="n">
        <f aca="false">cd0+cdspin*(spin/1000)*EXP(-A955/(tau*146.7/K955))</f>
        <v>0.354607083860974</v>
      </c>
      <c r="N955" s="71" t="n">
        <f aca="false">(romega/K955)*EXP(-A955/(tau*146.7/K955))</f>
        <v>0.199882409824132</v>
      </c>
      <c r="O955" s="71" t="n">
        <f aca="false">cl2_*N955/(cl0+cl1_*N955)</f>
        <v>0.213344919584641</v>
      </c>
      <c r="P955" s="71" t="n">
        <f aca="false">IF(D955&gt;=hwind,vxw,0)</f>
        <v>0</v>
      </c>
      <c r="Q955" s="71" t="n">
        <f aca="false">IF(D955&gt;=hwind,vyw,0)</f>
        <v>0</v>
      </c>
      <c r="R955" s="70" t="n">
        <f aca="false">-const*$M955*$K955*(G955-P955)</f>
        <v>-1.46964143948672</v>
      </c>
      <c r="S955" s="70" t="n">
        <f aca="false">-const*$M955*$K955*(H955-Q955)</f>
        <v>-12.1443287289038</v>
      </c>
      <c r="T955" s="70" t="n">
        <f aca="false">-const*$M955*$K955*I955</f>
        <v>22.966859388917</v>
      </c>
      <c r="U955" s="72" t="n">
        <f aca="false">omega*EXP(-A955/tau)*30/PI()</f>
        <v>1842.36216263381</v>
      </c>
      <c r="V955" s="70" t="n">
        <f aca="false">const*($O955/omega)*K955*(wy*I955-wz*(H955-Q955))</f>
        <v>0.985206109471247</v>
      </c>
      <c r="W955" s="70" t="n">
        <f aca="false">const*($O955/omega)*K955*(wz*(G955-P955)-wx*I955)</f>
        <v>11.8836512718072</v>
      </c>
      <c r="X955" s="70" t="n">
        <f aca="false">const*($O955/omega)*K955*(wx*(H955-Q955)-wy*(G955-P955))</f>
        <v>6.34683501130937</v>
      </c>
      <c r="Y955" s="70" t="n">
        <f aca="false">R955+V955</f>
        <v>-0.484435330015469</v>
      </c>
      <c r="Z955" s="70" t="n">
        <f aca="false">S955+W955</f>
        <v>-0.260677457096586</v>
      </c>
      <c r="AA955" s="70" t="n">
        <f aca="false">T955+X955-32.174</f>
        <v>-2.86030559977364</v>
      </c>
      <c r="AB955" s="0" t="n">
        <f aca="false">IF(($D955-height)*($D956-height)&lt;0,1,0)</f>
        <v>0</v>
      </c>
    </row>
    <row r="956" customFormat="false" ht="12.75" hidden="false" customHeight="false" outlineLevel="0" collapsed="false">
      <c r="A956" s="0" t="n">
        <f aca="false">A955+dt</f>
        <v>9.23999999999985</v>
      </c>
      <c r="B956" s="70" t="n">
        <f aca="false">B955+G955*dt+0.5*Y955*dt*dt</f>
        <v>54.2036636929403</v>
      </c>
      <c r="C956" s="70" t="n">
        <f aca="false">C955+H955*dt+0.5*Z955*dt*dt</f>
        <v>610.595209460015</v>
      </c>
      <c r="D956" s="70" t="n">
        <f aca="false">D955+I955*dt+0.5*AA955*dt*dt</f>
        <v>-539.998891006999</v>
      </c>
      <c r="E956" s="1" t="n">
        <f aca="false">SQRT(B956^2+C956^2)</f>
        <v>612.996367830395</v>
      </c>
      <c r="F956" s="1" t="n">
        <f aca="false">ATAN2(C956,B956)*180/PI()</f>
        <v>5.07295427910373</v>
      </c>
      <c r="G956" s="69" t="n">
        <f aca="false">G955+Y955*dt</f>
        <v>6.59388914306916</v>
      </c>
      <c r="H956" s="69" t="n">
        <f aca="false">H955+Z955*dt</f>
        <v>54.5257881258385</v>
      </c>
      <c r="I956" s="69" t="n">
        <f aca="false">I955+AA955*dt</f>
        <v>-103.150480463715</v>
      </c>
      <c r="J956" s="1" t="n">
        <f aca="false">SQRT(G956^2+H956^2+I956^2)</f>
        <v>116.861296264718</v>
      </c>
      <c r="K956" s="1" t="n">
        <f aca="false">IF(D956&gt;=hwind,SQRT((G956-vxw)^2+(H956-vyw)^2+I956^2),J956)</f>
        <v>116.861296264718</v>
      </c>
      <c r="L956" s="1" t="n">
        <f aca="false">J956/1.467</f>
        <v>79.6600519868562</v>
      </c>
      <c r="M956" s="70" t="n">
        <f aca="false">cd0+cdspin*(spin/1000)*EXP(-A956/(tau*146.7/K956))</f>
        <v>0.354607032955755</v>
      </c>
      <c r="N956" s="71" t="n">
        <f aca="false">(romega/K956)*EXP(-A956/(tau*146.7/K956))</f>
        <v>0.199841587326741</v>
      </c>
      <c r="O956" s="71" t="n">
        <f aca="false">cl2_*N956/(cl0+cl1_*N956)</f>
        <v>0.213320709016636</v>
      </c>
      <c r="P956" s="71" t="n">
        <f aca="false">IF(D956&gt;=hwind,vxw,0)</f>
        <v>0</v>
      </c>
      <c r="Q956" s="71" t="n">
        <f aca="false">IF(D956&gt;=hwind,vyw,0)</f>
        <v>0</v>
      </c>
      <c r="R956" s="70" t="n">
        <f aca="false">-const*$M956*$K956*(G956-P956)</f>
        <v>-1.46886091508541</v>
      </c>
      <c r="S956" s="70" t="n">
        <f aca="false">-const*$M956*$K956*(H956-Q956)</f>
        <v>-12.1462155799898</v>
      </c>
      <c r="T956" s="70" t="n">
        <f aca="false">-const*$M956*$K956*I956</f>
        <v>22.9778975408903</v>
      </c>
      <c r="U956" s="72" t="n">
        <f aca="false">omega*EXP(-A956/tau)*30/PI()</f>
        <v>1842.36032027257</v>
      </c>
      <c r="V956" s="70" t="n">
        <f aca="false">const*($O956/omega)*K956*(wy*I956-wz*(H956-Q956))</f>
        <v>0.984539916096566</v>
      </c>
      <c r="W956" s="70" t="n">
        <f aca="false">const*($O956/omega)*K956*(wz*(G956-P956)-wx*I956)</f>
        <v>11.8884021548803</v>
      </c>
      <c r="X956" s="70" t="n">
        <f aca="false">const*($O956/omega)*K956*(wx*(H956-Q956)-wy*(G956-P956))</f>
        <v>6.34719723235551</v>
      </c>
      <c r="Y956" s="70" t="n">
        <f aca="false">R956+V956</f>
        <v>-0.484320998988841</v>
      </c>
      <c r="Z956" s="70" t="n">
        <f aca="false">S956+W956</f>
        <v>-0.257813425109465</v>
      </c>
      <c r="AA956" s="70" t="n">
        <f aca="false">T956+X956-32.174</f>
        <v>-2.84890522675416</v>
      </c>
      <c r="AB956" s="0" t="n">
        <f aca="false">IF(($D956-height)*($D957-height)&lt;0,1,0)</f>
        <v>0</v>
      </c>
    </row>
    <row r="957" customFormat="false" ht="12.75" hidden="false" customHeight="false" outlineLevel="0" collapsed="false">
      <c r="A957" s="0" t="n">
        <f aca="false">A956+dt</f>
        <v>9.24999999999985</v>
      </c>
      <c r="B957" s="70" t="n">
        <f aca="false">B956+G956*dt+0.5*Y956*dt*dt</f>
        <v>54.269578368321</v>
      </c>
      <c r="C957" s="70" t="n">
        <f aca="false">C956+H956*dt+0.5*Z956*dt*dt</f>
        <v>611.140454450602</v>
      </c>
      <c r="D957" s="70" t="n">
        <f aca="false">D956+I956*dt+0.5*AA956*dt*dt</f>
        <v>-541.030538256897</v>
      </c>
      <c r="E957" s="1" t="n">
        <f aca="false">SQRT(B957^2+C957^2)</f>
        <v>613.54530574552</v>
      </c>
      <c r="F957" s="1" t="n">
        <f aca="false">ATAN2(C957,B957)*180/PI()</f>
        <v>5.07458325238591</v>
      </c>
      <c r="G957" s="69" t="n">
        <f aca="false">G956+Y956*dt</f>
        <v>6.58904593307927</v>
      </c>
      <c r="H957" s="69" t="n">
        <f aca="false">H956+Z956*dt</f>
        <v>54.5232099915874</v>
      </c>
      <c r="I957" s="69" t="n">
        <f aca="false">I956+AA956*dt</f>
        <v>-103.178969515983</v>
      </c>
      <c r="J957" s="1" t="n">
        <f aca="false">SQRT(G957^2+H957^2+I957^2)</f>
        <v>116.884967829379</v>
      </c>
      <c r="K957" s="1" t="n">
        <f aca="false">IF(D957&gt;=hwind,SQRT((G957-vxw)^2+(H957-vyw)^2+I957^2),J957)</f>
        <v>116.884967829379</v>
      </c>
      <c r="L957" s="1" t="n">
        <f aca="false">J957/1.467</f>
        <v>79.6761880227536</v>
      </c>
      <c r="M957" s="70" t="n">
        <f aca="false">cd0+cdspin*(spin/1000)*EXP(-A957/(tau*146.7/K957))</f>
        <v>0.35460698206192</v>
      </c>
      <c r="N957" s="71" t="n">
        <f aca="false">(romega/K957)*EXP(-A957/(tau*146.7/K957))</f>
        <v>0.199800926389047</v>
      </c>
      <c r="O957" s="71" t="n">
        <f aca="false">cl2_*N957/(cl0+cl1_*N957)</f>
        <v>0.213296589895184</v>
      </c>
      <c r="P957" s="71" t="n">
        <f aca="false">IF(D957&gt;=hwind,vxw,0)</f>
        <v>0</v>
      </c>
      <c r="Q957" s="71" t="n">
        <f aca="false">IF(D957&gt;=hwind,vyw,0)</f>
        <v>0</v>
      </c>
      <c r="R957" s="70" t="n">
        <f aca="false">-const*$M957*$K957*(G957-P957)</f>
        <v>-1.46807914208913</v>
      </c>
      <c r="S957" s="70" t="n">
        <f aca="false">-const*$M957*$K957*(H957-Q957)</f>
        <v>-12.1480997645721</v>
      </c>
      <c r="T957" s="70" t="n">
        <f aca="false">-const*$M957*$K957*I957</f>
        <v>22.9888962054747</v>
      </c>
      <c r="U957" s="72" t="n">
        <f aca="false">omega*EXP(-A957/tau)*30/PI()</f>
        <v>1842.35847791317</v>
      </c>
      <c r="V957" s="70" t="n">
        <f aca="false">const*($O957/omega)*K957*(wy*I957-wz*(H957-Q957))</f>
        <v>0.983877316347662</v>
      </c>
      <c r="W957" s="70" t="n">
        <f aca="false">const*($O957/omega)*K957*(wz*(G957-P957)-wx*I957)</f>
        <v>11.8931359939696</v>
      </c>
      <c r="X957" s="70" t="n">
        <f aca="false">const*($O957/omega)*K957*(wx*(H957-Q957)-wy*(G957-P957))</f>
        <v>6.3475606236423</v>
      </c>
      <c r="Y957" s="70" t="n">
        <f aca="false">R957+V957</f>
        <v>-0.48420182574147</v>
      </c>
      <c r="Z957" s="70" t="n">
        <f aca="false">S957+W957</f>
        <v>-0.25496377060251</v>
      </c>
      <c r="AA957" s="70" t="n">
        <f aca="false">T957+X957-32.174</f>
        <v>-2.83754317088295</v>
      </c>
      <c r="AB957" s="0" t="n">
        <f aca="false">IF(($D957-height)*($D958-height)&lt;0,1,0)</f>
        <v>0</v>
      </c>
    </row>
    <row r="958" customFormat="false" ht="12.75" hidden="false" customHeight="false" outlineLevel="0" collapsed="false">
      <c r="A958" s="0" t="n">
        <f aca="false">A957+dt</f>
        <v>9.25999999999985</v>
      </c>
      <c r="B958" s="70" t="n">
        <f aca="false">B957+G957*dt+0.5*Y957*dt*dt</f>
        <v>54.3354446175605</v>
      </c>
      <c r="C958" s="70" t="n">
        <f aca="false">C957+H957*dt+0.5*Z957*dt*dt</f>
        <v>611.685673802329</v>
      </c>
      <c r="D958" s="70" t="n">
        <f aca="false">D957+I957*dt+0.5*AA957*dt*dt</f>
        <v>-542.062469829216</v>
      </c>
      <c r="E958" s="1" t="n">
        <f aca="false">SQRT(B958^2+C958^2)</f>
        <v>614.09421433262</v>
      </c>
      <c r="F958" s="1" t="n">
        <f aca="false">ATAN2(C958,B958)*180/PI()</f>
        <v>5.07620502455112</v>
      </c>
      <c r="G958" s="69" t="n">
        <f aca="false">G957+Y957*dt</f>
        <v>6.58420391482185</v>
      </c>
      <c r="H958" s="69" t="n">
        <f aca="false">H957+Z957*dt</f>
        <v>54.5206603538814</v>
      </c>
      <c r="I958" s="69" t="n">
        <f aca="false">I957+AA957*dt</f>
        <v>-103.207344947692</v>
      </c>
      <c r="J958" s="1" t="n">
        <f aca="false">SQRT(G958^2+H958^2+I958^2)</f>
        <v>116.908554852787</v>
      </c>
      <c r="K958" s="1" t="n">
        <f aca="false">IF(D958&gt;=hwind,SQRT((G958-vxw)^2+(H958-vyw)^2+I958^2),J958)</f>
        <v>116.908554852787</v>
      </c>
      <c r="L958" s="1" t="n">
        <f aca="false">J958/1.467</f>
        <v>79.6922664299842</v>
      </c>
      <c r="M958" s="70" t="n">
        <f aca="false">cd0+cdspin*(spin/1000)*EXP(-A958/(tau*146.7/K958))</f>
        <v>0.354606931179483</v>
      </c>
      <c r="N958" s="71" t="n">
        <f aca="false">(romega/K958)*EXP(-A958/(tau*146.7/K958))</f>
        <v>0.199760426414305</v>
      </c>
      <c r="O958" s="71" t="n">
        <f aca="false">cl2_*N958/(cl0+cl1_*N958)</f>
        <v>0.21327256191702</v>
      </c>
      <c r="P958" s="71" t="n">
        <f aca="false">IF(D958&gt;=hwind,vxw,0)</f>
        <v>0</v>
      </c>
      <c r="Q958" s="71" t="n">
        <f aca="false">IF(D958&gt;=hwind,vyw,0)</f>
        <v>0</v>
      </c>
      <c r="R958" s="70" t="n">
        <f aca="false">-const*$M958*$K958*(G958-P958)</f>
        <v>-1.4672961368052</v>
      </c>
      <c r="S958" s="70" t="n">
        <f aca="false">-const*$M958*$K958*(H958-Q958)</f>
        <v>-12.1499812806881</v>
      </c>
      <c r="T958" s="70" t="n">
        <f aca="false">-const*$M958*$K958*I958</f>
        <v>22.9998554860626</v>
      </c>
      <c r="U958" s="72" t="n">
        <f aca="false">omega*EXP(-A958/tau)*30/PI()</f>
        <v>1842.35663555562</v>
      </c>
      <c r="V958" s="70" t="n">
        <f aca="false">const*($O958/omega)*K958*(wy*I958-wz*(H958-Q958))</f>
        <v>0.983218296782978</v>
      </c>
      <c r="W958" s="70" t="n">
        <f aca="false">const*($O958/omega)*K958*(wz*(G958-P958)-wx*I958)</f>
        <v>11.8978528379644</v>
      </c>
      <c r="X958" s="70" t="n">
        <f aca="false">const*($O958/omega)*K958*(wx*(H958-Q958)-wy*(G958-P958))</f>
        <v>6.34792517538333</v>
      </c>
      <c r="Y958" s="70" t="n">
        <f aca="false">R958+V958</f>
        <v>-0.484077840022226</v>
      </c>
      <c r="Z958" s="70" t="n">
        <f aca="false">S958+W958</f>
        <v>-0.252128442723698</v>
      </c>
      <c r="AA958" s="70" t="n">
        <f aca="false">T958+X958-32.174</f>
        <v>-2.82621933855411</v>
      </c>
      <c r="AB958" s="0" t="n">
        <f aca="false">IF(($D958-height)*($D959-height)&lt;0,1,0)</f>
        <v>0</v>
      </c>
    </row>
    <row r="959" customFormat="false" ht="12.75" hidden="false" customHeight="false" outlineLevel="0" collapsed="false">
      <c r="A959" s="0" t="n">
        <f aca="false">A958+dt</f>
        <v>9.26999999999985</v>
      </c>
      <c r="B959" s="70" t="n">
        <f aca="false">B958+G958*dt+0.5*Y958*dt*dt</f>
        <v>54.4012624528167</v>
      </c>
      <c r="C959" s="70" t="n">
        <f aca="false">C958+H958*dt+0.5*Z958*dt*dt</f>
        <v>612.230867799446</v>
      </c>
      <c r="D959" s="70" t="n">
        <f aca="false">D958+I958*dt+0.5*AA958*dt*dt</f>
        <v>-543.094684589659</v>
      </c>
      <c r="E959" s="1" t="n">
        <f aca="false">SQRT(B959^2+C959^2)</f>
        <v>614.643093870681</v>
      </c>
      <c r="F959" s="1" t="n">
        <f aca="false">ATAN2(C959,B959)*180/PI()</f>
        <v>5.07781961390943</v>
      </c>
      <c r="G959" s="69" t="n">
        <f aca="false">G958+Y958*dt</f>
        <v>6.57936313642163</v>
      </c>
      <c r="H959" s="69" t="n">
        <f aca="false">H958+Z958*dt</f>
        <v>54.5181390694541</v>
      </c>
      <c r="I959" s="69" t="n">
        <f aca="false">I958+AA958*dt</f>
        <v>-103.235607141077</v>
      </c>
      <c r="J959" s="1" t="n">
        <f aca="false">SQRT(G959^2+H959^2+I959^2)</f>
        <v>116.932057574748</v>
      </c>
      <c r="K959" s="1" t="n">
        <f aca="false">IF(D959&gt;=hwind,SQRT((G959-vxw)^2+(H959-vyw)^2+I959^2),J959)</f>
        <v>116.932057574748</v>
      </c>
      <c r="L959" s="1" t="n">
        <f aca="false">J959/1.467</f>
        <v>79.708287372016</v>
      </c>
      <c r="M959" s="70" t="n">
        <f aca="false">cd0+cdspin*(spin/1000)*EXP(-A959/(tau*146.7/K959))</f>
        <v>0.354606880308454</v>
      </c>
      <c r="N959" s="71" t="n">
        <f aca="false">(romega/K959)*EXP(-A959/(tau*146.7/K959))</f>
        <v>0.199720086807715</v>
      </c>
      <c r="O959" s="71" t="n">
        <f aca="false">cl2_*N959/(cl0+cl1_*N959)</f>
        <v>0.213248624779601</v>
      </c>
      <c r="P959" s="71" t="n">
        <f aca="false">IF(D959&gt;=hwind,vxw,0)</f>
        <v>0</v>
      </c>
      <c r="Q959" s="71" t="n">
        <f aca="false">IF(D959&gt;=hwind,vyw,0)</f>
        <v>0</v>
      </c>
      <c r="R959" s="70" t="n">
        <f aca="false">-const*$M959*$K959*(G959-P959)</f>
        <v>-1.46651191547013</v>
      </c>
      <c r="S959" s="70" t="n">
        <f aca="false">-const*$M959*$K959*(H959-Q959)</f>
        <v>-12.1518601264037</v>
      </c>
      <c r="T959" s="70" t="n">
        <f aca="false">-const*$M959*$K959*I959</f>
        <v>23.0107754860183</v>
      </c>
      <c r="U959" s="72" t="n">
        <f aca="false">omega*EXP(-A959/tau)*30/PI()</f>
        <v>1842.3547931999</v>
      </c>
      <c r="V959" s="70" t="n">
        <f aca="false">const*($O959/omega)*K959*(wy*I959-wz*(H959-Q959))</f>
        <v>0.982562843989958</v>
      </c>
      <c r="W959" s="70" t="n">
        <f aca="false">const*($O959/omega)*K959*(wz*(G959-P959)-wx*I959)</f>
        <v>11.9025527356873</v>
      </c>
      <c r="X959" s="70" t="n">
        <f aca="false">const*($O959/omega)*K959*(wx*(H959-Q959)-wy*(G959-P959))</f>
        <v>6.34829087782742</v>
      </c>
      <c r="Y959" s="70" t="n">
        <f aca="false">R959+V959</f>
        <v>-0.483949071480176</v>
      </c>
      <c r="Z959" s="70" t="n">
        <f aca="false">S959+W959</f>
        <v>-0.249307390716419</v>
      </c>
      <c r="AA959" s="70" t="n">
        <f aca="false">T959+X959-32.174</f>
        <v>-2.81493363615427</v>
      </c>
      <c r="AB959" s="0" t="n">
        <f aca="false">IF(($D959-height)*($D960-height)&lt;0,1,0)</f>
        <v>0</v>
      </c>
    </row>
    <row r="960" customFormat="false" ht="12.75" hidden="false" customHeight="false" outlineLevel="0" collapsed="false">
      <c r="A960" s="0" t="n">
        <f aca="false">A959+dt</f>
        <v>9.27999999999985</v>
      </c>
      <c r="B960" s="70" t="n">
        <f aca="false">B959+G959*dt+0.5*Y959*dt*dt</f>
        <v>54.4670318867274</v>
      </c>
      <c r="C960" s="70" t="n">
        <f aca="false">C959+H959*dt+0.5*Z959*dt*dt</f>
        <v>612.776036724771</v>
      </c>
      <c r="D960" s="70" t="n">
        <f aca="false">D959+I959*dt+0.5*AA959*dt*dt</f>
        <v>-544.127181407752</v>
      </c>
      <c r="E960" s="1" t="n">
        <f aca="false">SQRT(B960^2+C960^2)</f>
        <v>615.191944637337</v>
      </c>
      <c r="F960" s="1" t="n">
        <f aca="false">ATAN2(C960,B960)*180/PI()</f>
        <v>5.07942703875685</v>
      </c>
      <c r="G960" s="69" t="n">
        <f aca="false">G959+Y959*dt</f>
        <v>6.57452364570683</v>
      </c>
      <c r="H960" s="69" t="n">
        <f aca="false">H959+Z959*dt</f>
        <v>54.515645995547</v>
      </c>
      <c r="I960" s="69" t="n">
        <f aca="false">I959+AA959*dt</f>
        <v>-103.263756477439</v>
      </c>
      <c r="J960" s="1" t="n">
        <f aca="false">SQRT(G960^2+H960^2+I960^2)</f>
        <v>116.955476234811</v>
      </c>
      <c r="K960" s="1" t="n">
        <f aca="false">IF(D960&gt;=hwind,SQRT((G960-vxw)^2+(H960-vyw)^2+I960^2),J960)</f>
        <v>116.955476234811</v>
      </c>
      <c r="L960" s="1" t="n">
        <f aca="false">J960/1.467</f>
        <v>79.7242510121413</v>
      </c>
      <c r="M960" s="70" t="n">
        <f aca="false">cd0+cdspin*(spin/1000)*EXP(-A960/(tau*146.7/K960))</f>
        <v>0.354606829448846</v>
      </c>
      <c r="N960" s="71" t="n">
        <f aca="false">(romega/K960)*EXP(-A960/(tau*146.7/K960))</f>
        <v>0.199679906976423</v>
      </c>
      <c r="O960" s="71" t="n">
        <f aca="false">cl2_*N960/(cl0+cl1_*N960)</f>
        <v>0.213224778181105</v>
      </c>
      <c r="P960" s="71" t="n">
        <f aca="false">IF(D960&gt;=hwind,vxw,0)</f>
        <v>0</v>
      </c>
      <c r="Q960" s="71" t="n">
        <f aca="false">IF(D960&gt;=hwind,vyw,0)</f>
        <v>0</v>
      </c>
      <c r="R960" s="70" t="n">
        <f aca="false">-const*$M960*$K960*(G960-P960)</f>
        <v>-1.46572649424969</v>
      </c>
      <c r="S960" s="70" t="n">
        <f aca="false">-const*$M960*$K960*(H960-Q960)</f>
        <v>-12.1537362998136</v>
      </c>
      <c r="T960" s="70" t="n">
        <f aca="false">-const*$M960*$K960*I960</f>
        <v>23.0216563086766</v>
      </c>
      <c r="U960" s="72" t="n">
        <f aca="false">omega*EXP(-A960/tau)*30/PI()</f>
        <v>1842.35295084603</v>
      </c>
      <c r="V960" s="70" t="n">
        <f aca="false">const*($O960/omega)*K960*(wy*I960-wz*(H960-Q960))</f>
        <v>0.981910944585131</v>
      </c>
      <c r="W960" s="70" t="n">
        <f aca="false">const*($O960/omega)*K960*(wz*(G960-P960)-wx*I960)</f>
        <v>11.9072357358937</v>
      </c>
      <c r="X960" s="70" t="n">
        <f aca="false">const*($O960/omega)*K960*(wx*(H960-Q960)-wy*(G960-P960))</f>
        <v>6.34865772125863</v>
      </c>
      <c r="Y960" s="70" t="n">
        <f aca="false">R960+V960</f>
        <v>-0.48381554966456</v>
      </c>
      <c r="Z960" s="70" t="n">
        <f aca="false">S960+W960</f>
        <v>-0.246500563919914</v>
      </c>
      <c r="AA960" s="70" t="n">
        <f aca="false">T960+X960-32.174</f>
        <v>-2.80368597006478</v>
      </c>
      <c r="AB960" s="0" t="n">
        <f aca="false">IF(($D960-height)*($D961-height)&lt;0,1,0)</f>
        <v>0</v>
      </c>
    </row>
    <row r="961" customFormat="false" ht="12.75" hidden="false" customHeight="false" outlineLevel="0" collapsed="false">
      <c r="A961" s="0" t="n">
        <f aca="false">A960+dt</f>
        <v>9.28999999999985</v>
      </c>
      <c r="B961" s="70" t="n">
        <f aca="false">B960+G960*dt+0.5*Y960*dt*dt</f>
        <v>54.532752932407</v>
      </c>
      <c r="C961" s="70" t="n">
        <f aca="false">C960+H960*dt+0.5*Z960*dt*dt</f>
        <v>613.321180859698</v>
      </c>
      <c r="D961" s="70" t="n">
        <f aca="false">D960+I960*dt+0.5*AA960*dt*dt</f>
        <v>-545.159959156825</v>
      </c>
      <c r="E961" s="1" t="n">
        <f aca="false">SQRT(B961^2+C961^2)</f>
        <v>615.740766908869</v>
      </c>
      <c r="F961" s="1" t="n">
        <f aca="false">ATAN2(C961,B961)*180/PI()</f>
        <v>5.08102731737515</v>
      </c>
      <c r="G961" s="69" t="n">
        <f aca="false">G960+Y960*dt</f>
        <v>6.56968549021018</v>
      </c>
      <c r="H961" s="69" t="n">
        <f aca="false">H960+Z960*dt</f>
        <v>54.5131809899078</v>
      </c>
      <c r="I961" s="69" t="n">
        <f aca="false">I960+AA960*dt</f>
        <v>-103.291793337139</v>
      </c>
      <c r="J961" s="1" t="n">
        <f aca="false">SQRT(G961^2+H961^2+I961^2)</f>
        <v>116.978811072267</v>
      </c>
      <c r="K961" s="1" t="n">
        <f aca="false">IF(D961&gt;=hwind,SQRT((G961-vxw)^2+(H961-vyw)^2+I961^2),J961)</f>
        <v>116.978811072267</v>
      </c>
      <c r="L961" s="1" t="n">
        <f aca="false">J961/1.467</f>
        <v>79.7401575134741</v>
      </c>
      <c r="M961" s="70" t="n">
        <f aca="false">cd0+cdspin*(spin/1000)*EXP(-A961/(tau*146.7/K961))</f>
        <v>0.354606778600667</v>
      </c>
      <c r="N961" s="71" t="n">
        <f aca="false">(romega/K961)*EXP(-A961/(tau*146.7/K961))</f>
        <v>0.199639886329511</v>
      </c>
      <c r="O961" s="71" t="n">
        <f aca="false">cl2_*N961/(cl0+cl1_*N961)</f>
        <v>0.213201021820437</v>
      </c>
      <c r="P961" s="71" t="n">
        <f aca="false">IF(D961&gt;=hwind,vxw,0)</f>
        <v>0</v>
      </c>
      <c r="Q961" s="71" t="n">
        <f aca="false">IF(D961&gt;=hwind,vyw,0)</f>
        <v>0</v>
      </c>
      <c r="R961" s="70" t="n">
        <f aca="false">-const*$M961*$K961*(G961-P961)</f>
        <v>-1.46493988923894</v>
      </c>
      <c r="S961" s="70" t="n">
        <f aca="false">-const*$M961*$K961*(H961-Q961)</f>
        <v>-12.1556097990412</v>
      </c>
      <c r="T961" s="70" t="n">
        <f aca="false">-const*$M961*$K961*I961</f>
        <v>23.03249805734</v>
      </c>
      <c r="U961" s="72" t="n">
        <f aca="false">omega*EXP(-A961/tau)*30/PI()</f>
        <v>1842.351108494</v>
      </c>
      <c r="V961" s="70" t="n">
        <f aca="false">const*($O961/omega)*K961*(wy*I961-wz*(H961-Q961))</f>
        <v>0.981262585214177</v>
      </c>
      <c r="W961" s="70" t="n">
        <f aca="false">const*($O961/omega)*K961*(wz*(G961-P961)-wx*I961)</f>
        <v>11.9119018872716</v>
      </c>
      <c r="X961" s="70" t="n">
        <f aca="false">const*($O961/omega)*K961*(wx*(H961-Q961)-wy*(G961-P961))</f>
        <v>6.34902569599622</v>
      </c>
      <c r="Y961" s="70" t="n">
        <f aca="false">R961+V961</f>
        <v>-0.483677304024764</v>
      </c>
      <c r="Z961" s="70" t="n">
        <f aca="false">S961+W961</f>
        <v>-0.243707911769613</v>
      </c>
      <c r="AA961" s="70" t="n">
        <f aca="false">T961+X961-32.174</f>
        <v>-2.79247624666383</v>
      </c>
      <c r="AB961" s="0" t="n">
        <f aca="false">IF(($D961-height)*($D962-height)&lt;0,1,0)</f>
        <v>0</v>
      </c>
    </row>
    <row r="962" customFormat="false" ht="12.75" hidden="false" customHeight="false" outlineLevel="0" collapsed="false">
      <c r="A962" s="0" t="n">
        <f aca="false">A961+dt</f>
        <v>9.29999999999985</v>
      </c>
      <c r="B962" s="70" t="n">
        <f aca="false">B961+G961*dt+0.5*Y961*dt*dt</f>
        <v>54.5984256034439</v>
      </c>
      <c r="C962" s="70" t="n">
        <f aca="false">C961+H961*dt+0.5*Z961*dt*dt</f>
        <v>613.866300484202</v>
      </c>
      <c r="D962" s="70" t="n">
        <f aca="false">D961+I961*dt+0.5*AA961*dt*dt</f>
        <v>-546.193016714009</v>
      </c>
      <c r="E962" s="1" t="n">
        <f aca="false">SQRT(B962^2+C962^2)</f>
        <v>616.289560960216</v>
      </c>
      <c r="F962" s="1" t="n">
        <f aca="false">ATAN2(C962,B962)*180/PI()</f>
        <v>5.08262046803168</v>
      </c>
      <c r="G962" s="69" t="n">
        <f aca="false">G961+Y961*dt</f>
        <v>6.56484871716994</v>
      </c>
      <c r="H962" s="69" t="n">
        <f aca="false">H961+Z961*dt</f>
        <v>54.5107439107901</v>
      </c>
      <c r="I962" s="69" t="n">
        <f aca="false">I961+AA961*dt</f>
        <v>-103.319718099606</v>
      </c>
      <c r="J962" s="1" t="n">
        <f aca="false">SQRT(G962^2+H962^2+I962^2)</f>
        <v>117.002062326136</v>
      </c>
      <c r="K962" s="1" t="n">
        <f aca="false">IF(D962&gt;=hwind,SQRT((G962-vxw)^2+(H962-vyw)^2+I962^2),J962)</f>
        <v>117.002062326136</v>
      </c>
      <c r="L962" s="1" t="n">
        <f aca="false">J962/1.467</f>
        <v>79.7560070389478</v>
      </c>
      <c r="M962" s="70" t="n">
        <f aca="false">cd0+cdspin*(spin/1000)*EXP(-A962/(tau*146.7/K962))</f>
        <v>0.354606727763931</v>
      </c>
      <c r="N962" s="71" t="n">
        <f aca="false">(romega/K962)*EXP(-A962/(tau*146.7/K962))</f>
        <v>0.199600024277998</v>
      </c>
      <c r="O962" s="71" t="n">
        <f aca="false">cl2_*N962/(cl0+cl1_*N962)</f>
        <v>0.213177355397225</v>
      </c>
      <c r="P962" s="71" t="n">
        <f aca="false">IF(D962&gt;=hwind,vxw,0)</f>
        <v>0</v>
      </c>
      <c r="Q962" s="71" t="n">
        <f aca="false">IF(D962&gt;=hwind,vyw,0)</f>
        <v>0</v>
      </c>
      <c r="R962" s="70" t="n">
        <f aca="false">-const*$M962*$K962*(G962-P962)</f>
        <v>-1.46415211646231</v>
      </c>
      <c r="S962" s="70" t="n">
        <f aca="false">-const*$M962*$K962*(H962-Q962)</f>
        <v>-12.1574806222381</v>
      </c>
      <c r="T962" s="70" t="n">
        <f aca="false">-const*$M962*$K962*I962</f>
        <v>23.0433008352767</v>
      </c>
      <c r="U962" s="72" t="n">
        <f aca="false">omega*EXP(-A962/tau)*30/PI()</f>
        <v>1842.34926614381</v>
      </c>
      <c r="V962" s="70" t="n">
        <f aca="false">const*($O962/omega)*K962*(wy*I962-wz*(H962-Q962))</f>
        <v>0.980617752552004</v>
      </c>
      <c r="W962" s="70" t="n">
        <f aca="false">const*($O962/omega)*K962*(wz*(G962-P962)-wx*I962)</f>
        <v>11.9165512384406</v>
      </c>
      <c r="X962" s="70" t="n">
        <f aca="false">const*($O962/omega)*K962*(wx*(H962-Q962)-wy*(G962-P962))</f>
        <v>6.3493947923946</v>
      </c>
      <c r="Y962" s="70" t="n">
        <f aca="false">R962+V962</f>
        <v>-0.483534363910306</v>
      </c>
      <c r="Z962" s="70" t="n">
        <f aca="false">S962+W962</f>
        <v>-0.24092938379756</v>
      </c>
      <c r="AA962" s="70" t="n">
        <f aca="false">T962+X962-32.174</f>
        <v>-2.78130437232868</v>
      </c>
      <c r="AB962" s="0" t="n">
        <f aca="false">IF(($D962-height)*($D963-height)&lt;0,1,0)</f>
        <v>0</v>
      </c>
    </row>
    <row r="963" customFormat="false" ht="12.75" hidden="false" customHeight="false" outlineLevel="0" collapsed="false">
      <c r="A963" s="0" t="n">
        <f aca="false">A962+dt</f>
        <v>9.30999999999985</v>
      </c>
      <c r="B963" s="70" t="n">
        <f aca="false">B962+G962*dt+0.5*Y962*dt*dt</f>
        <v>54.6640499138974</v>
      </c>
      <c r="C963" s="70" t="n">
        <f aca="false">C962+H962*dt+0.5*Z962*dt*dt</f>
        <v>614.411395876841</v>
      </c>
      <c r="D963" s="70" t="n">
        <f aca="false">D962+I962*dt+0.5*AA962*dt*dt</f>
        <v>-547.226352960223</v>
      </c>
      <c r="E963" s="1" t="n">
        <f aca="false">SQRT(B963^2+C963^2)</f>
        <v>616.838327064975</v>
      </c>
      <c r="F963" s="1" t="n">
        <f aca="false">ATAN2(C963,B963)*180/PI()</f>
        <v>5.08420650897913</v>
      </c>
      <c r="G963" s="69" t="n">
        <f aca="false">G962+Y962*dt</f>
        <v>6.56001337353083</v>
      </c>
      <c r="H963" s="69" t="n">
        <f aca="false">H962+Z962*dt</f>
        <v>54.5083346169521</v>
      </c>
      <c r="I963" s="69" t="n">
        <f aca="false">I962+AA962*dt</f>
        <v>-103.347531143329</v>
      </c>
      <c r="J963" s="1" t="n">
        <f aca="false">SQRT(G963^2+H963^2+I963^2)</f>
        <v>117.025230235176</v>
      </c>
      <c r="K963" s="1" t="n">
        <f aca="false">IF(D963&gt;=hwind,SQRT((G963-vxw)^2+(H963-vyw)^2+I963^2),J963)</f>
        <v>117.025230235176</v>
      </c>
      <c r="L963" s="1" t="n">
        <f aca="false">J963/1.467</f>
        <v>79.7717997513128</v>
      </c>
      <c r="M963" s="70" t="n">
        <f aca="false">cd0+cdspin*(spin/1000)*EXP(-A963/(tau*146.7/K963))</f>
        <v>0.354606676938646</v>
      </c>
      <c r="N963" s="71" t="n">
        <f aca="false">(romega/K963)*EXP(-A963/(tau*146.7/K963))</f>
        <v>0.199560320234837</v>
      </c>
      <c r="O963" s="71" t="n">
        <f aca="false">cl2_*N963/(cl0+cl1_*N963)</f>
        <v>0.213153778611825</v>
      </c>
      <c r="P963" s="71" t="n">
        <f aca="false">IF(D963&gt;=hwind,vxw,0)</f>
        <v>0</v>
      </c>
      <c r="Q963" s="71" t="n">
        <f aca="false">IF(D963&gt;=hwind,vyw,0)</f>
        <v>0</v>
      </c>
      <c r="R963" s="70" t="n">
        <f aca="false">-const*$M963*$K963*(G963-P963)</f>
        <v>-1.46336319187363</v>
      </c>
      <c r="S963" s="70" t="n">
        <f aca="false">-const*$M963*$K963*(H963-Q963)</f>
        <v>-12.1593487675844</v>
      </c>
      <c r="T963" s="70" t="n">
        <f aca="false">-const*$M963*$K963*I963</f>
        <v>23.054064745719</v>
      </c>
      <c r="U963" s="72" t="n">
        <f aca="false">omega*EXP(-A963/tau)*30/PI()</f>
        <v>1842.34742379547</v>
      </c>
      <c r="V963" s="70" t="n">
        <f aca="false">const*($O963/omega)*K963*(wy*I963-wz*(H963-Q963))</f>
        <v>0.979976433302823</v>
      </c>
      <c r="W963" s="70" t="n">
        <f aca="false">const*($O963/omega)*K963*(wz*(G963-P963)-wx*I963)</f>
        <v>11.9211838379516</v>
      </c>
      <c r="X963" s="70" t="n">
        <f aca="false">const*($O963/omega)*K963*(wx*(H963-Q963)-wy*(G963-P963))</f>
        <v>6.34976500084335</v>
      </c>
      <c r="Y963" s="70" t="n">
        <f aca="false">R963+V963</f>
        <v>-0.48338675857081</v>
      </c>
      <c r="Z963" s="70" t="n">
        <f aca="false">S963+W963</f>
        <v>-0.238164929632726</v>
      </c>
      <c r="AA963" s="70" t="n">
        <f aca="false">T963+X963-32.174</f>
        <v>-2.77017025343769</v>
      </c>
      <c r="AB963" s="0" t="n">
        <f aca="false">IF(($D963-height)*($D964-height)&lt;0,1,0)</f>
        <v>0</v>
      </c>
    </row>
    <row r="964" customFormat="false" ht="12.75" hidden="false" customHeight="false" outlineLevel="0" collapsed="false">
      <c r="A964" s="0" t="n">
        <f aca="false">A963+dt</f>
        <v>9.31999999999985</v>
      </c>
      <c r="B964" s="70" t="n">
        <f aca="false">B963+G963*dt+0.5*Y963*dt*dt</f>
        <v>54.7296258782948</v>
      </c>
      <c r="C964" s="70" t="n">
        <f aca="false">C963+H963*dt+0.5*Z963*dt*dt</f>
        <v>614.956467314764</v>
      </c>
      <c r="D964" s="70" t="n">
        <f aca="false">D963+I963*dt+0.5*AA963*dt*dt</f>
        <v>-548.259966780169</v>
      </c>
      <c r="E964" s="1" t="n">
        <f aca="false">SQRT(B964^2+C964^2)</f>
        <v>617.387065495409</v>
      </c>
      <c r="F964" s="1" t="n">
        <f aca="false">ATAN2(C964,B964)*180/PI()</f>
        <v>5.08578545845542</v>
      </c>
      <c r="G964" s="69" t="n">
        <f aca="false">G963+Y963*dt</f>
        <v>6.55517950594513</v>
      </c>
      <c r="H964" s="69" t="n">
        <f aca="false">H963+Z963*dt</f>
        <v>54.5059529676558</v>
      </c>
      <c r="I964" s="69" t="n">
        <f aca="false">I963+AA963*dt</f>
        <v>-103.375232845864</v>
      </c>
      <c r="J964" s="1" t="n">
        <f aca="false">SQRT(G964^2+H964^2+I964^2)</f>
        <v>117.048315037868</v>
      </c>
      <c r="K964" s="1" t="n">
        <f aca="false">IF(D964&gt;=hwind,SQRT((G964-vxw)^2+(H964-vyw)^2+I964^2),J964)</f>
        <v>117.048315037868</v>
      </c>
      <c r="L964" s="1" t="n">
        <f aca="false">J964/1.467</f>
        <v>79.7875358131343</v>
      </c>
      <c r="M964" s="70" t="n">
        <f aca="false">cd0+cdspin*(spin/1000)*EXP(-A964/(tau*146.7/K964))</f>
        <v>0.354606626124823</v>
      </c>
      <c r="N964" s="71" t="n">
        <f aca="false">(romega/K964)*EXP(-A964/(tau*146.7/K964))</f>
        <v>0.199520773614905</v>
      </c>
      <c r="O964" s="71" t="n">
        <f aca="false">cl2_*N964/(cl0+cl1_*N964)</f>
        <v>0.213130291165316</v>
      </c>
      <c r="P964" s="71" t="n">
        <f aca="false">IF(D964&gt;=hwind,vxw,0)</f>
        <v>0</v>
      </c>
      <c r="Q964" s="71" t="n">
        <f aca="false">IF(D964&gt;=hwind,vyw,0)</f>
        <v>0</v>
      </c>
      <c r="R964" s="70" t="n">
        <f aca="false">-const*$M964*$K964*(G964-P964)</f>
        <v>-1.46257313135623</v>
      </c>
      <c r="S964" s="70" t="n">
        <f aca="false">-const*$M964*$K964*(H964-Q964)</f>
        <v>-12.1612142332883</v>
      </c>
      <c r="T964" s="70" t="n">
        <f aca="false">-const*$M964*$K964*I964</f>
        <v>23.0647898918604</v>
      </c>
      <c r="U964" s="72" t="n">
        <f aca="false">omega*EXP(-A964/tau)*30/PI()</f>
        <v>1842.34558144897</v>
      </c>
      <c r="V964" s="70" t="n">
        <f aca="false">const*($O964/omega)*K964*(wy*I964-wz*(H964-Q964))</f>
        <v>0.979338614200219</v>
      </c>
      <c r="W964" s="70" t="n">
        <f aca="false">const*($O964/omega)*K964*(wz*(G964-P964)-wx*I964)</f>
        <v>11.9257997342868</v>
      </c>
      <c r="X964" s="70" t="n">
        <f aca="false">const*($O964/omega)*K964*(wx*(H964-Q964)-wy*(G964-P964))</f>
        <v>6.35013631176718</v>
      </c>
      <c r="Y964" s="70" t="n">
        <f aca="false">R964+V964</f>
        <v>-0.483234517156006</v>
      </c>
      <c r="Z964" s="70" t="n">
        <f aca="false">S964+W964</f>
        <v>-0.235414499001434</v>
      </c>
      <c r="AA964" s="70" t="n">
        <f aca="false">T964+X964-32.174</f>
        <v>-2.75907379637241</v>
      </c>
      <c r="AB964" s="0" t="n">
        <f aca="false">IF(($D964-height)*($D965-height)&lt;0,1,0)</f>
        <v>0</v>
      </c>
    </row>
    <row r="965" customFormat="false" ht="12.75" hidden="false" customHeight="false" outlineLevel="0" collapsed="false">
      <c r="A965" s="0" t="n">
        <f aca="false">A964+dt</f>
        <v>9.32999999999985</v>
      </c>
      <c r="B965" s="70" t="n">
        <f aca="false">B964+G964*dt+0.5*Y964*dt*dt</f>
        <v>54.7951535116283</v>
      </c>
      <c r="C965" s="70" t="n">
        <f aca="false">C964+H964*dt+0.5*Z964*dt*dt</f>
        <v>615.501515073715</v>
      </c>
      <c r="D965" s="70" t="n">
        <f aca="false">D964+I964*dt+0.5*AA964*dt*dt</f>
        <v>-549.293857062318</v>
      </c>
      <c r="E965" s="1" t="n">
        <f aca="false">SQRT(B965^2+C965^2)</f>
        <v>617.935776522449</v>
      </c>
      <c r="F965" s="1" t="n">
        <f aca="false">ATAN2(C965,B965)*180/PI()</f>
        <v>5.08735733468342</v>
      </c>
      <c r="G965" s="69" t="n">
        <f aca="false">G964+Y964*dt</f>
        <v>6.55034716077357</v>
      </c>
      <c r="H965" s="69" t="n">
        <f aca="false">H964+Z964*dt</f>
        <v>54.5035988226658</v>
      </c>
      <c r="I965" s="69" t="n">
        <f aca="false">I964+AA964*dt</f>
        <v>-103.402823583827</v>
      </c>
      <c r="J965" s="1" t="n">
        <f aca="false">SQRT(G965^2+H965^2+I965^2)</f>
        <v>117.07131697242</v>
      </c>
      <c r="K965" s="1" t="n">
        <f aca="false">IF(D965&gt;=hwind,SQRT((G965-vxw)^2+(H965-vyw)^2+I965^2),J965)</f>
        <v>117.07131697242</v>
      </c>
      <c r="L965" s="1" t="n">
        <f aca="false">J965/1.467</f>
        <v>79.8032153867895</v>
      </c>
      <c r="M965" s="70" t="n">
        <f aca="false">cd0+cdspin*(spin/1000)*EXP(-A965/(tau*146.7/K965))</f>
        <v>0.354606575322472</v>
      </c>
      <c r="N965" s="71" t="n">
        <f aca="false">(romega/K965)*EXP(-A965/(tau*146.7/K965))</f>
        <v>0.199481383835006</v>
      </c>
      <c r="O965" s="71" t="n">
        <f aca="false">cl2_*N965/(cl0+cl1_*N965)</f>
        <v>0.213106892759508</v>
      </c>
      <c r="P965" s="71" t="n">
        <f aca="false">IF(D965&gt;=hwind,vxw,0)</f>
        <v>0</v>
      </c>
      <c r="Q965" s="71" t="n">
        <f aca="false">IF(D965&gt;=hwind,vyw,0)</f>
        <v>0</v>
      </c>
      <c r="R965" s="70" t="n">
        <f aca="false">-const*$M965*$K965*(G965-P965)</f>
        <v>-1.46178195072293</v>
      </c>
      <c r="S965" s="70" t="n">
        <f aca="false">-const*$M965*$K965*(H965-Q965)</f>
        <v>-12.1630770175862</v>
      </c>
      <c r="T965" s="70" t="n">
        <f aca="false">-const*$M965*$K965*I965</f>
        <v>23.0754763768544</v>
      </c>
      <c r="U965" s="72" t="n">
        <f aca="false">omega*EXP(-A965/tau)*30/PI()</f>
        <v>1842.34373910431</v>
      </c>
      <c r="V965" s="70" t="n">
        <f aca="false">const*($O965/omega)*K965*(wy*I965-wz*(H965-Q965))</f>
        <v>0.978704282007218</v>
      </c>
      <c r="W965" s="70" t="n">
        <f aca="false">const*($O965/omega)*K965*(wz*(G965-P965)-wx*I965)</f>
        <v>11.9303989758586</v>
      </c>
      <c r="X965" s="70" t="n">
        <f aca="false">const*($O965/omega)*K965*(wx*(H965-Q965)-wy*(G965-P965))</f>
        <v>6.35050871562587</v>
      </c>
      <c r="Y965" s="70" t="n">
        <f aca="false">R965+V965</f>
        <v>-0.483077668715708</v>
      </c>
      <c r="Z965" s="70" t="n">
        <f aca="false">S965+W965</f>
        <v>-0.232678041727668</v>
      </c>
      <c r="AA965" s="70" t="n">
        <f aca="false">T965+X965-32.174</f>
        <v>-2.74801490751972</v>
      </c>
      <c r="AB965" s="0" t="n">
        <f aca="false">IF(($D965-height)*($D966-height)&lt;0,1,0)</f>
        <v>0</v>
      </c>
    </row>
    <row r="966" customFormat="false" ht="12.75" hidden="false" customHeight="false" outlineLevel="0" collapsed="false">
      <c r="A966" s="0" t="n">
        <f aca="false">A965+dt</f>
        <v>9.33999999999985</v>
      </c>
      <c r="B966" s="70" t="n">
        <f aca="false">B965+G965*dt+0.5*Y965*dt*dt</f>
        <v>54.8606328293526</v>
      </c>
      <c r="C966" s="70" t="n">
        <f aca="false">C965+H965*dt+0.5*Z965*dt*dt</f>
        <v>616.04653942804</v>
      </c>
      <c r="D966" s="70" t="n">
        <f aca="false">D965+I965*dt+0.5*AA965*dt*dt</f>
        <v>-550.328022698901</v>
      </c>
      <c r="E966" s="1" t="n">
        <f aca="false">SQRT(B966^2+C966^2)</f>
        <v>618.484460415701</v>
      </c>
      <c r="F966" s="1" t="n">
        <f aca="false">ATAN2(C966,B966)*180/PI()</f>
        <v>5.08892215587084</v>
      </c>
      <c r="G966" s="69" t="n">
        <f aca="false">G965+Y965*dt</f>
        <v>6.54551638408641</v>
      </c>
      <c r="H966" s="69" t="n">
        <f aca="false">H965+Z965*dt</f>
        <v>54.5012720422485</v>
      </c>
      <c r="I966" s="69" t="n">
        <f aca="false">I965+AA965*dt</f>
        <v>-103.430303732903</v>
      </c>
      <c r="J966" s="1" t="n">
        <f aca="false">SQRT(G966^2+H966^2+I966^2)</f>
        <v>117.094236276761</v>
      </c>
      <c r="K966" s="1" t="n">
        <f aca="false">IF(D966&gt;=hwind,SQRT((G966-vxw)^2+(H966-vyw)^2+I966^2),J966)</f>
        <v>117.094236276761</v>
      </c>
      <c r="L966" s="1" t="n">
        <f aca="false">J966/1.467</f>
        <v>79.8188386344658</v>
      </c>
      <c r="M966" s="70" t="n">
        <f aca="false">cd0+cdspin*(spin/1000)*EXP(-A966/(tau*146.7/K966))</f>
        <v>0.354606524531602</v>
      </c>
      <c r="N966" s="71" t="n">
        <f aca="false">(romega/K966)*EXP(-A966/(tau*146.7/K966))</f>
        <v>0.199442150313862</v>
      </c>
      <c r="O966" s="71" t="n">
        <f aca="false">cl2_*N966/(cl0+cl1_*N966)</f>
        <v>0.213083583096935</v>
      </c>
      <c r="P966" s="71" t="n">
        <f aca="false">IF(D966&gt;=hwind,vxw,0)</f>
        <v>0</v>
      </c>
      <c r="Q966" s="71" t="n">
        <f aca="false">IF(D966&gt;=hwind,vyw,0)</f>
        <v>0</v>
      </c>
      <c r="R966" s="70" t="n">
        <f aca="false">-const*$M966*$K966*(G966-P966)</f>
        <v>-1.46098966571618</v>
      </c>
      <c r="S966" s="70" t="n">
        <f aca="false">-const*$M966*$K966*(H966-Q966)</f>
        <v>-12.1649371187427</v>
      </c>
      <c r="T966" s="70" t="n">
        <f aca="false">-const*$M966*$K966*I966</f>
        <v>23.0861243038118</v>
      </c>
      <c r="U966" s="72" t="n">
        <f aca="false">omega*EXP(-A966/tau)*30/PI()</f>
        <v>1842.34189676149</v>
      </c>
      <c r="V966" s="70" t="n">
        <f aca="false">const*($O966/omega)*K966*(wy*I966-wz*(H966-Q966))</f>
        <v>0.978073423516357</v>
      </c>
      <c r="W966" s="70" t="n">
        <f aca="false">const*($O966/omega)*K966*(wz*(G966-P966)-wx*I966)</f>
        <v>11.9349816110092</v>
      </c>
      <c r="X966" s="70" t="n">
        <f aca="false">const*($O966/omega)*K966*(wx*(H966-Q966)-wy*(G966-P966))</f>
        <v>6.35088220291428</v>
      </c>
      <c r="Y966" s="70" t="n">
        <f aca="false">R966+V966</f>
        <v>-0.482916242199818</v>
      </c>
      <c r="Z966" s="70" t="n">
        <f aca="false">S966+W966</f>
        <v>-0.229955507733477</v>
      </c>
      <c r="AA966" s="70" t="n">
        <f aca="false">T966+X966-32.174</f>
        <v>-2.73699349327388</v>
      </c>
      <c r="AB966" s="0" t="n">
        <f aca="false">IF(($D966-height)*($D967-height)&lt;0,1,0)</f>
        <v>0</v>
      </c>
    </row>
    <row r="967" customFormat="false" ht="12.75" hidden="false" customHeight="false" outlineLevel="0" collapsed="false">
      <c r="A967" s="0" t="n">
        <f aca="false">A966+dt</f>
        <v>9.34999999999985</v>
      </c>
      <c r="B967" s="70" t="n">
        <f aca="false">B966+G966*dt+0.5*Y966*dt*dt</f>
        <v>54.9260638473814</v>
      </c>
      <c r="C967" s="70" t="n">
        <f aca="false">C966+H966*dt+0.5*Z966*dt*dt</f>
        <v>616.591540650687</v>
      </c>
      <c r="D967" s="70" t="n">
        <f aca="false">D966+I966*dt+0.5*AA966*dt*dt</f>
        <v>-551.362462585905</v>
      </c>
      <c r="E967" s="1" t="n">
        <f aca="false">SQRT(B967^2+C967^2)</f>
        <v>619.033117443448</v>
      </c>
      <c r="F967" s="1" t="n">
        <f aca="false">ATAN2(C967,B967)*180/PI()</f>
        <v>5.09047994021</v>
      </c>
      <c r="G967" s="69" t="n">
        <f aca="false">G966+Y966*dt</f>
        <v>6.54068722166441</v>
      </c>
      <c r="H967" s="69" t="n">
        <f aca="false">H966+Z966*dt</f>
        <v>54.4989724871711</v>
      </c>
      <c r="I967" s="69" t="n">
        <f aca="false">I966+AA966*dt</f>
        <v>-103.457673667835</v>
      </c>
      <c r="J967" s="1" t="n">
        <f aca="false">SQRT(G967^2+H967^2+I967^2)</f>
        <v>117.117073188538</v>
      </c>
      <c r="K967" s="1" t="n">
        <f aca="false">IF(D967&gt;=hwind,SQRT((G967-vxw)^2+(H967-vyw)^2+I967^2),J967)</f>
        <v>117.117073188538</v>
      </c>
      <c r="L967" s="1" t="n">
        <f aca="false">J967/1.467</f>
        <v>79.8344057181582</v>
      </c>
      <c r="M967" s="70" t="n">
        <f aca="false">cd0+cdspin*(spin/1000)*EXP(-A967/(tau*146.7/K967))</f>
        <v>0.354606473752223</v>
      </c>
      <c r="N967" s="71" t="n">
        <f aca="false">(romega/K967)*EXP(-A967/(tau*146.7/K967))</f>
        <v>0.199403072472112</v>
      </c>
      <c r="O967" s="71" t="n">
        <f aca="false">cl2_*N967/(cl0+cl1_*N967)</f>
        <v>0.213060361880863</v>
      </c>
      <c r="P967" s="71" t="n">
        <f aca="false">IF(D967&gt;=hwind,vxw,0)</f>
        <v>0</v>
      </c>
      <c r="Q967" s="71" t="n">
        <f aca="false">IF(D967&gt;=hwind,vyw,0)</f>
        <v>0</v>
      </c>
      <c r="R967" s="70" t="n">
        <f aca="false">-const*$M967*$K967*(G967-P967)</f>
        <v>-1.46019629200807</v>
      </c>
      <c r="S967" s="70" t="n">
        <f aca="false">-const*$M967*$K967*(H967-Q967)</f>
        <v>-12.1667945350499</v>
      </c>
      <c r="T967" s="70" t="n">
        <f aca="false">-const*$M967*$K967*I967</f>
        <v>23.0967337757991</v>
      </c>
      <c r="U967" s="72" t="n">
        <f aca="false">omega*EXP(-A967/tau)*30/PI()</f>
        <v>1842.34005442051</v>
      </c>
      <c r="V967" s="70" t="n">
        <f aca="false">const*($O967/omega)*K967*(wy*I967-wz*(H967-Q967))</f>
        <v>0.977446025549754</v>
      </c>
      <c r="W967" s="70" t="n">
        <f aca="false">const*($O967/omega)*K967*(wz*(G967-P967)-wx*I967)</f>
        <v>11.9395476880106</v>
      </c>
      <c r="X967" s="70" t="n">
        <f aca="false">const*($O967/omega)*K967*(wx*(H967-Q967)-wy*(G967-P967))</f>
        <v>6.35125676416233</v>
      </c>
      <c r="Y967" s="70" t="n">
        <f aca="false">R967+V967</f>
        <v>-0.482750266458317</v>
      </c>
      <c r="Z967" s="70" t="n">
        <f aca="false">S967+W967</f>
        <v>-0.227246847039279</v>
      </c>
      <c r="AA967" s="70" t="n">
        <f aca="false">T967+X967-32.174</f>
        <v>-2.72600946003854</v>
      </c>
      <c r="AB967" s="0" t="n">
        <f aca="false">IF(($D967-height)*($D968-height)&lt;0,1,0)</f>
        <v>0</v>
      </c>
    </row>
    <row r="968" customFormat="false" ht="12.75" hidden="false" customHeight="false" outlineLevel="0" collapsed="false">
      <c r="A968" s="0" t="n">
        <f aca="false">A967+dt</f>
        <v>9.35999999999985</v>
      </c>
      <c r="B968" s="70" t="n">
        <f aca="false">B967+G967*dt+0.5*Y967*dt*dt</f>
        <v>54.9914465820847</v>
      </c>
      <c r="C968" s="70" t="n">
        <f aca="false">C967+H967*dt+0.5*Z967*dt*dt</f>
        <v>617.136519013216</v>
      </c>
      <c r="D968" s="70" t="n">
        <f aca="false">D967+I967*dt+0.5*AA967*dt*dt</f>
        <v>-552.397175623056</v>
      </c>
      <c r="E968" s="1" t="n">
        <f aca="false">SQRT(B968^2+C968^2)</f>
        <v>619.58174787266</v>
      </c>
      <c r="F968" s="1" t="n">
        <f aca="false">ATAN2(C968,B968)*180/PI()</f>
        <v>5.09203070587766</v>
      </c>
      <c r="G968" s="69" t="n">
        <f aca="false">G967+Y967*dt</f>
        <v>6.53585971899983</v>
      </c>
      <c r="H968" s="69" t="n">
        <f aca="false">H967+Z967*dt</f>
        <v>54.4967000187007</v>
      </c>
      <c r="I968" s="69" t="n">
        <f aca="false">I967+AA967*dt</f>
        <v>-103.484933762436</v>
      </c>
      <c r="J968" s="1" t="n">
        <f aca="false">SQRT(G968^2+H968^2+I968^2)</f>
        <v>117.139827945112</v>
      </c>
      <c r="K968" s="1" t="n">
        <f aca="false">IF(D968&gt;=hwind,SQRT((G968-vxw)^2+(H968-vyw)^2+I968^2),J968)</f>
        <v>117.139827945112</v>
      </c>
      <c r="L968" s="1" t="n">
        <f aca="false">J968/1.467</f>
        <v>79.8499167996672</v>
      </c>
      <c r="M968" s="70" t="n">
        <f aca="false">cd0+cdspin*(spin/1000)*EXP(-A968/(tau*146.7/K968))</f>
        <v>0.354606422984344</v>
      </c>
      <c r="N968" s="71" t="n">
        <f aca="false">(romega/K968)*EXP(-A968/(tau*146.7/K968))</f>
        <v>0.199364149732308</v>
      </c>
      <c r="O968" s="71" t="n">
        <f aca="false">cl2_*N968/(cl0+cl1_*N968)</f>
        <v>0.213037228815285</v>
      </c>
      <c r="P968" s="71" t="n">
        <f aca="false">IF(D968&gt;=hwind,vxw,0)</f>
        <v>0</v>
      </c>
      <c r="Q968" s="71" t="n">
        <f aca="false">IF(D968&gt;=hwind,vyw,0)</f>
        <v>0</v>
      </c>
      <c r="R968" s="70" t="n">
        <f aca="false">-const*$M968*$K968*(G968-P968)</f>
        <v>-1.45940184520044</v>
      </c>
      <c r="S968" s="70" t="n">
        <f aca="false">-const*$M968*$K968*(H968-Q968)</f>
        <v>-12.1686492648281</v>
      </c>
      <c r="T968" s="70" t="n">
        <f aca="false">-const*$M968*$K968*I968</f>
        <v>23.1073048958363</v>
      </c>
      <c r="U968" s="72" t="n">
        <f aca="false">omega*EXP(-A968/tau)*30/PI()</f>
        <v>1842.33821208138</v>
      </c>
      <c r="V968" s="70" t="n">
        <f aca="false">const*($O968/omega)*K968*(wy*I968-wz*(H968-Q968))</f>
        <v>0.976822074959171</v>
      </c>
      <c r="W968" s="70" t="n">
        <f aca="false">const*($O968/omega)*K968*(wz*(G968-P968)-wx*I968)</f>
        <v>11.9440972550638</v>
      </c>
      <c r="X968" s="70" t="n">
        <f aca="false">const*($O968/omega)*K968*(wx*(H968-Q968)-wy*(G968-P968))</f>
        <v>6.35163238993493</v>
      </c>
      <c r="Y968" s="70" t="n">
        <f aca="false">R968+V968</f>
        <v>-0.482579770241268</v>
      </c>
      <c r="Z968" s="70" t="n">
        <f aca="false">S968+W968</f>
        <v>-0.224552009764233</v>
      </c>
      <c r="AA968" s="70" t="n">
        <f aca="false">T968+X968-32.174</f>
        <v>-2.71506271422879</v>
      </c>
      <c r="AB968" s="0" t="n">
        <f aca="false">IF(($D968-height)*($D969-height)&lt;0,1,0)</f>
        <v>0</v>
      </c>
    </row>
    <row r="969" customFormat="false" ht="12.75" hidden="false" customHeight="false" outlineLevel="0" collapsed="false">
      <c r="A969" s="0" t="n">
        <f aca="false">A968+dt</f>
        <v>9.36999999999985</v>
      </c>
      <c r="B969" s="70" t="n">
        <f aca="false">B968+G968*dt+0.5*Y968*dt*dt</f>
        <v>55.0567810502862</v>
      </c>
      <c r="C969" s="70" t="n">
        <f aca="false">C968+H968*dt+0.5*Z968*dt*dt</f>
        <v>617.681474785803</v>
      </c>
      <c r="D969" s="70" t="n">
        <f aca="false">D968+I968*dt+0.5*AA968*dt*dt</f>
        <v>-553.432160713816</v>
      </c>
      <c r="E969" s="1" t="n">
        <f aca="false">SQRT(B969^2+C969^2)</f>
        <v>620.13035196899</v>
      </c>
      <c r="F969" s="1" t="n">
        <f aca="false">ATAN2(C969,B969)*180/PI()</f>
        <v>5.09357447103485</v>
      </c>
      <c r="G969" s="69" t="n">
        <f aca="false">G968+Y968*dt</f>
        <v>6.53103392129741</v>
      </c>
      <c r="H969" s="69" t="n">
        <f aca="false">H968+Z968*dt</f>
        <v>54.4944544986031</v>
      </c>
      <c r="I969" s="69" t="n">
        <f aca="false">I968+AA968*dt</f>
        <v>-103.512084389578</v>
      </c>
      <c r="J969" s="1" t="n">
        <f aca="false">SQRT(G969^2+H969^2+I969^2)</f>
        <v>117.162500783555</v>
      </c>
      <c r="K969" s="1" t="n">
        <f aca="false">IF(D969&gt;=hwind,SQRT((G969-vxw)^2+(H969-vyw)^2+I969^2),J969)</f>
        <v>117.162500783555</v>
      </c>
      <c r="L969" s="1" t="n">
        <f aca="false">J969/1.467</f>
        <v>79.8653720405966</v>
      </c>
      <c r="M969" s="70" t="n">
        <f aca="false">cd0+cdspin*(spin/1000)*EXP(-A969/(tau*146.7/K969))</f>
        <v>0.354606372227974</v>
      </c>
      <c r="N969" s="71" t="n">
        <f aca="false">(romega/K969)*EXP(-A969/(tau*146.7/K969))</f>
        <v>0.19932538151891</v>
      </c>
      <c r="O969" s="71" t="n">
        <f aca="false">cl2_*N969/(cl0+cl1_*N969)</f>
        <v>0.213014183604926</v>
      </c>
      <c r="P969" s="71" t="n">
        <f aca="false">IF(D969&gt;=hwind,vxw,0)</f>
        <v>0</v>
      </c>
      <c r="Q969" s="71" t="n">
        <f aca="false">IF(D969&gt;=hwind,vyw,0)</f>
        <v>0</v>
      </c>
      <c r="R969" s="70" t="n">
        <f aca="false">-const*$M969*$K969*(G969-P969)</f>
        <v>-1.4586063408249</v>
      </c>
      <c r="S969" s="70" t="n">
        <f aca="false">-const*$M969*$K969*(H969-Q969)</f>
        <v>-12.1705013064251</v>
      </c>
      <c r="T969" s="70" t="n">
        <f aca="false">-const*$M969*$K969*I969</f>
        <v>23.1178377668949</v>
      </c>
      <c r="U969" s="72" t="n">
        <f aca="false">omega*EXP(-A969/tau)*30/PI()</f>
        <v>1842.33636974409</v>
      </c>
      <c r="V969" s="70" t="n">
        <f aca="false">const*($O969/omega)*K969*(wy*I969-wz*(H969-Q969))</f>
        <v>0.97620155862608</v>
      </c>
      <c r="W969" s="70" t="n">
        <f aca="false">const*($O969/omega)*K969*(wz*(G969-P969)-wx*I969)</f>
        <v>11.9486303602985</v>
      </c>
      <c r="X969" s="70" t="n">
        <f aca="false">const*($O969/omega)*K969*(wx*(H969-Q969)-wy*(G969-P969))</f>
        <v>6.35200907083196</v>
      </c>
      <c r="Y969" s="70" t="n">
        <f aca="false">R969+V969</f>
        <v>-0.482404782198823</v>
      </c>
      <c r="Z969" s="70" t="n">
        <f aca="false">S969+W969</f>
        <v>-0.221870946126602</v>
      </c>
      <c r="AA969" s="70" t="n">
        <f aca="false">T969+X969-32.174</f>
        <v>-2.70415316227316</v>
      </c>
      <c r="AB969" s="0" t="n">
        <f aca="false">IF(($D969-height)*($D970-height)&lt;0,1,0)</f>
        <v>0</v>
      </c>
    </row>
    <row r="970" customFormat="false" ht="12.75" hidden="false" customHeight="false" outlineLevel="0" collapsed="false">
      <c r="A970" s="0" t="n">
        <f aca="false">A969+dt</f>
        <v>9.37999999999984</v>
      </c>
      <c r="B970" s="70" t="n">
        <f aca="false">B969+G969*dt+0.5*Y969*dt*dt</f>
        <v>55.12206726926</v>
      </c>
      <c r="C970" s="70" t="n">
        <f aca="false">C969+H969*dt+0.5*Z969*dt*dt</f>
        <v>618.226408237242</v>
      </c>
      <c r="D970" s="70" t="n">
        <f aca="false">D969+I969*dt+0.5*AA969*dt*dt</f>
        <v>-554.46741676537</v>
      </c>
      <c r="E970" s="1" t="n">
        <f aca="false">SQRT(B970^2+C970^2)</f>
        <v>620.678929996788</v>
      </c>
      <c r="F970" s="1" t="n">
        <f aca="false">ATAN2(C970,B970)*180/PI()</f>
        <v>5.09511125382667</v>
      </c>
      <c r="G970" s="69" t="n">
        <f aca="false">G969+Y969*dt</f>
        <v>6.52620987347543</v>
      </c>
      <c r="H970" s="69" t="n">
        <f aca="false">H969+Z969*dt</f>
        <v>54.4922357891418</v>
      </c>
      <c r="I970" s="69" t="n">
        <f aca="false">I969+AA969*dt</f>
        <v>-103.539125921201</v>
      </c>
      <c r="J970" s="1" t="n">
        <f aca="false">SQRT(G970^2+H970^2+I970^2)</f>
        <v>117.185091940649</v>
      </c>
      <c r="K970" s="1" t="n">
        <f aca="false">IF(D970&gt;=hwind,SQRT((G970-vxw)^2+(H970-vyw)^2+I970^2),J970)</f>
        <v>117.185091940649</v>
      </c>
      <c r="L970" s="1" t="n">
        <f aca="false">J970/1.467</f>
        <v>79.880771602351</v>
      </c>
      <c r="M970" s="70" t="n">
        <f aca="false">cd0+cdspin*(spin/1000)*EXP(-A970/(tau*146.7/K970))</f>
        <v>0.354606321483122</v>
      </c>
      <c r="N970" s="71" t="n">
        <f aca="false">(romega/K970)*EXP(-A970/(tau*146.7/K970))</f>
        <v>0.19928676725828</v>
      </c>
      <c r="O970" s="71" t="n">
        <f aca="false">cl2_*N970/(cl0+cl1_*N970)</f>
        <v>0.212991225955239</v>
      </c>
      <c r="P970" s="71" t="n">
        <f aca="false">IF(D970&gt;=hwind,vxw,0)</f>
        <v>0</v>
      </c>
      <c r="Q970" s="71" t="n">
        <f aca="false">IF(D970&gt;=hwind,vyw,0)</f>
        <v>0</v>
      </c>
      <c r="R970" s="70" t="n">
        <f aca="false">-const*$M970*$K970*(G970-P970)</f>
        <v>-1.45780979434295</v>
      </c>
      <c r="S970" s="70" t="n">
        <f aca="false">-const*$M970*$K970*(H970-Q970)</f>
        <v>-12.1723506582163</v>
      </c>
      <c r="T970" s="70" t="n">
        <f aca="false">-const*$M970*$K970*I970</f>
        <v>23.128332491896</v>
      </c>
      <c r="U970" s="72" t="n">
        <f aca="false">omega*EXP(-A970/tau)*30/PI()</f>
        <v>1842.33452740864</v>
      </c>
      <c r="V970" s="70" t="n">
        <f aca="false">const*($O970/omega)*K970*(wy*I970-wz*(H970-Q970))</f>
        <v>0.97558446346173</v>
      </c>
      <c r="W970" s="70" t="n">
        <f aca="false">const*($O970/omega)*K970*(wz*(G970-P970)-wx*I970)</f>
        <v>11.9531470517723</v>
      </c>
      <c r="X970" s="70" t="n">
        <f aca="false">const*($O970/omega)*K970*(wx*(H970-Q970)-wy*(G970-P970))</f>
        <v>6.3523867974883</v>
      </c>
      <c r="Y970" s="70" t="n">
        <f aca="false">R970+V970</f>
        <v>-0.482225330881221</v>
      </c>
      <c r="Z970" s="70" t="n">
        <f aca="false">S970+W970</f>
        <v>-0.219203606444026</v>
      </c>
      <c r="AA970" s="70" t="n">
        <f aca="false">T970+X970-32.174</f>
        <v>-2.69328071061565</v>
      </c>
      <c r="AB970" s="0" t="n">
        <f aca="false">IF(($D970-height)*($D971-height)&lt;0,1,0)</f>
        <v>0</v>
      </c>
    </row>
    <row r="971" customFormat="false" ht="12.75" hidden="false" customHeight="false" outlineLevel="0" collapsed="false">
      <c r="A971" s="0" t="n">
        <f aca="false">A970+dt</f>
        <v>9.38999999999984</v>
      </c>
      <c r="B971" s="70" t="n">
        <f aca="false">B970+G970*dt+0.5*Y970*dt*dt</f>
        <v>55.1873052567283</v>
      </c>
      <c r="C971" s="70" t="n">
        <f aca="false">C970+H970*dt+0.5*Z970*dt*dt</f>
        <v>618.771319634953</v>
      </c>
      <c r="D971" s="70" t="n">
        <f aca="false">D970+I970*dt+0.5*AA970*dt*dt</f>
        <v>-555.502942688618</v>
      </c>
      <c r="E971" s="1" t="n">
        <f aca="false">SQRT(B971^2+C971^2)</f>
        <v>621.227482219098</v>
      </c>
      <c r="F971" s="1" t="n">
        <f aca="false">ATAN2(C971,B971)*180/PI()</f>
        <v>5.0966410723821</v>
      </c>
      <c r="G971" s="69" t="n">
        <f aca="false">G970+Y970*dt</f>
        <v>6.52138762016661</v>
      </c>
      <c r="H971" s="69" t="n">
        <f aca="false">H970+Z970*dt</f>
        <v>54.4900437530774</v>
      </c>
      <c r="I971" s="69" t="n">
        <f aca="false">I970+AA970*dt</f>
        <v>-103.566058728307</v>
      </c>
      <c r="J971" s="1" t="n">
        <f aca="false">SQRT(G971^2+H971^2+I971^2)</f>
        <v>117.207601652879</v>
      </c>
      <c r="K971" s="1" t="n">
        <f aca="false">IF(D971&gt;=hwind,SQRT((G971-vxw)^2+(H971-vyw)^2+I971^2),J971)</f>
        <v>117.207601652879</v>
      </c>
      <c r="L971" s="1" t="n">
        <f aca="false">J971/1.467</f>
        <v>79.896115646134</v>
      </c>
      <c r="M971" s="70" t="n">
        <f aca="false">cd0+cdspin*(spin/1000)*EXP(-A971/(tau*146.7/K971))</f>
        <v>0.354606270749796</v>
      </c>
      <c r="N971" s="71" t="n">
        <f aca="false">(romega/K971)*EXP(-A971/(tau*146.7/K971))</f>
        <v>0.199248306378682</v>
      </c>
      <c r="O971" s="71" t="n">
        <f aca="false">cl2_*N971/(cl0+cl1_*N971)</f>
        <v>0.212968355572409</v>
      </c>
      <c r="P971" s="71" t="n">
        <f aca="false">IF(D971&gt;=hwind,vxw,0)</f>
        <v>0</v>
      </c>
      <c r="Q971" s="71" t="n">
        <f aca="false">IF(D971&gt;=hwind,vyw,0)</f>
        <v>0</v>
      </c>
      <c r="R971" s="70" t="n">
        <f aca="false">-const*$M971*$K971*(G971-P971)</f>
        <v>-1.45701222114601</v>
      </c>
      <c r="S971" s="70" t="n">
        <f aca="false">-const*$M971*$K971*(H971-Q971)</f>
        <v>-12.1741973186048</v>
      </c>
      <c r="T971" s="70" t="n">
        <f aca="false">-const*$M971*$K971*I971</f>
        <v>23.1387891737086</v>
      </c>
      <c r="U971" s="72" t="n">
        <f aca="false">omega*EXP(-A971/tau)*30/PI()</f>
        <v>1842.33268507503</v>
      </c>
      <c r="V971" s="70" t="n">
        <f aca="false">const*($O971/omega)*K971*(wy*I971-wz*(H971-Q971))</f>
        <v>0.974970776407199</v>
      </c>
      <c r="W971" s="70" t="n">
        <f aca="false">const*($O971/omega)*K971*(wz*(G971-P971)-wx*I971)</f>
        <v>11.9576473774708</v>
      </c>
      <c r="X971" s="70" t="n">
        <f aca="false">const*($O971/omega)*K971*(wx*(H971-Q971)-wy*(G971-P971))</f>
        <v>6.35276556057372</v>
      </c>
      <c r="Y971" s="70" t="n">
        <f aca="false">R971+V971</f>
        <v>-0.482041444738813</v>
      </c>
      <c r="Z971" s="70" t="n">
        <f aca="false">S971+W971</f>
        <v>-0.216549941133916</v>
      </c>
      <c r="AA971" s="70" t="n">
        <f aca="false">T971+X971-32.174</f>
        <v>-2.68244526571765</v>
      </c>
      <c r="AB971" s="0" t="n">
        <f aca="false">IF(($D971-height)*($D972-height)&lt;0,1,0)</f>
        <v>0</v>
      </c>
    </row>
    <row r="972" customFormat="false" ht="12.75" hidden="false" customHeight="false" outlineLevel="0" collapsed="false">
      <c r="A972" s="0" t="n">
        <f aca="false">A971+dt</f>
        <v>9.39999999999984</v>
      </c>
      <c r="B972" s="70" t="n">
        <f aca="false">B971+G971*dt+0.5*Y971*dt*dt</f>
        <v>55.2524950308577</v>
      </c>
      <c r="C972" s="70" t="n">
        <f aca="false">C971+H971*dt+0.5*Z971*dt*dt</f>
        <v>619.316209244987</v>
      </c>
      <c r="D972" s="70" t="n">
        <f aca="false">D971+I971*dt+0.5*AA971*dt*dt</f>
        <v>-556.538737398164</v>
      </c>
      <c r="E972" s="1" t="n">
        <f aca="false">SQRT(B972^2+C972^2)</f>
        <v>621.776008897669</v>
      </c>
      <c r="F972" s="1" t="n">
        <f aca="false">ATAN2(C972,B972)*180/PI()</f>
        <v>5.09816394481387</v>
      </c>
      <c r="G972" s="69" t="n">
        <f aca="false">G971+Y971*dt</f>
        <v>6.51656720571923</v>
      </c>
      <c r="H972" s="69" t="n">
        <f aca="false">H971+Z971*dt</f>
        <v>54.487878253666</v>
      </c>
      <c r="I972" s="69" t="n">
        <f aca="false">I971+AA971*dt</f>
        <v>-103.592883180964</v>
      </c>
      <c r="J972" s="1" t="n">
        <f aca="false">SQRT(G972^2+H972^2+I972^2)</f>
        <v>117.230030156432</v>
      </c>
      <c r="K972" s="1" t="n">
        <f aca="false">IF(D972&gt;=hwind,SQRT((G972-vxw)^2+(H972-vyw)^2+I972^2),J972)</f>
        <v>117.230030156432</v>
      </c>
      <c r="L972" s="1" t="n">
        <f aca="false">J972/1.467</f>
        <v>79.9114043329458</v>
      </c>
      <c r="M972" s="70" t="n">
        <f aca="false">cd0+cdspin*(spin/1000)*EXP(-A972/(tau*146.7/K972))</f>
        <v>0.354606220028003</v>
      </c>
      <c r="N972" s="71" t="n">
        <f aca="false">(romega/K972)*EXP(-A972/(tau*146.7/K972))</f>
        <v>0.199209998310278</v>
      </c>
      <c r="O972" s="71" t="n">
        <f aca="false">cl2_*N972/(cl0+cl1_*N972)</f>
        <v>0.212945572163353</v>
      </c>
      <c r="P972" s="71" t="n">
        <f aca="false">IF(D972&gt;=hwind,vxw,0)</f>
        <v>0</v>
      </c>
      <c r="Q972" s="71" t="n">
        <f aca="false">IF(D972&gt;=hwind,vyw,0)</f>
        <v>0</v>
      </c>
      <c r="R972" s="70" t="n">
        <f aca="false">-const*$M972*$K972*(G972-P972)</f>
        <v>-1.45621363655553</v>
      </c>
      <c r="S972" s="70" t="n">
        <f aca="false">-const*$M972*$K972*(H972-Q972)</f>
        <v>-12.1760412860207</v>
      </c>
      <c r="T972" s="70" t="n">
        <f aca="false">-const*$M972*$K972*I972</f>
        <v>23.1492079151472</v>
      </c>
      <c r="U972" s="72" t="n">
        <f aca="false">omega*EXP(-A972/tau)*30/PI()</f>
        <v>1842.33084274327</v>
      </c>
      <c r="V972" s="70" t="n">
        <f aca="false">const*($O972/omega)*K972*(wy*I972-wz*(H972-Q972))</f>
        <v>0.974360484433468</v>
      </c>
      <c r="W972" s="70" t="n">
        <f aca="false">const*($O972/omega)*K972*(wz*(G972-P972)-wx*I972)</f>
        <v>11.962131385307</v>
      </c>
      <c r="X972" s="70" t="n">
        <f aca="false">const*($O972/omega)*K972*(wx*(H972-Q972)-wy*(G972-P972))</f>
        <v>6.3531453507929</v>
      </c>
      <c r="Y972" s="70" t="n">
        <f aca="false">R972+V972</f>
        <v>-0.481853152122064</v>
      </c>
      <c r="Z972" s="70" t="n">
        <f aca="false">S972+W972</f>
        <v>-0.213909900713737</v>
      </c>
      <c r="AA972" s="70" t="n">
        <f aca="false">T972+X972-32.174</f>
        <v>-2.67164673405993</v>
      </c>
      <c r="AB972" s="0" t="n">
        <f aca="false">IF(($D972-height)*($D973-height)&lt;0,1,0)</f>
        <v>0</v>
      </c>
    </row>
    <row r="973" customFormat="false" ht="12.75" hidden="false" customHeight="false" outlineLevel="0" collapsed="false">
      <c r="A973" s="0" t="n">
        <f aca="false">A972+dt</f>
        <v>9.40999999999984</v>
      </c>
      <c r="B973" s="70" t="n">
        <f aca="false">B972+G972*dt+0.5*Y972*dt*dt</f>
        <v>55.3176366102573</v>
      </c>
      <c r="C973" s="70" t="n">
        <f aca="false">C972+H972*dt+0.5*Z972*dt*dt</f>
        <v>619.861077332028</v>
      </c>
      <c r="D973" s="70" t="n">
        <f aca="false">D972+I972*dt+0.5*AA972*dt*dt</f>
        <v>-557.57479981231</v>
      </c>
      <c r="E973" s="1" t="n">
        <f aca="false">SQRT(B973^2+C973^2)</f>
        <v>622.324510292956</v>
      </c>
      <c r="F973" s="1" t="n">
        <f aca="false">ATAN2(C973,B973)*180/PI()</f>
        <v>5.09967988921823</v>
      </c>
      <c r="G973" s="69" t="n">
        <f aca="false">G972+Y972*dt</f>
        <v>6.511748674198</v>
      </c>
      <c r="H973" s="69" t="n">
        <f aca="false">H972+Z972*dt</f>
        <v>54.4857391546589</v>
      </c>
      <c r="I973" s="69" t="n">
        <f aca="false">I972+AA972*dt</f>
        <v>-103.619599648305</v>
      </c>
      <c r="J973" s="1" t="n">
        <f aca="false">SQRT(G973^2+H973^2+I973^2)</f>
        <v>117.252377687194</v>
      </c>
      <c r="K973" s="1" t="n">
        <f aca="false">IF(D973&gt;=hwind,SQRT((G973-vxw)^2+(H973-vyw)^2+I973^2),J973)</f>
        <v>117.252377687194</v>
      </c>
      <c r="L973" s="1" t="n">
        <f aca="false">J973/1.467</f>
        <v>79.9266378235815</v>
      </c>
      <c r="M973" s="70" t="n">
        <f aca="false">cd0+cdspin*(spin/1000)*EXP(-A973/(tau*146.7/K973))</f>
        <v>0.354606169317753</v>
      </c>
      <c r="N973" s="71" t="n">
        <f aca="false">(romega/K973)*EXP(-A973/(tau*146.7/K973))</f>
        <v>0.199171842485117</v>
      </c>
      <c r="O973" s="71" t="n">
        <f aca="false">cl2_*N973/(cl0+cl1_*N973)</f>
        <v>0.212922875435719</v>
      </c>
      <c r="P973" s="71" t="n">
        <f aca="false">IF(D973&gt;=hwind,vxw,0)</f>
        <v>0</v>
      </c>
      <c r="Q973" s="71" t="n">
        <f aca="false">IF(D973&gt;=hwind,vyw,0)</f>
        <v>0</v>
      </c>
      <c r="R973" s="70" t="n">
        <f aca="false">-const*$M973*$K973*(G973-P973)</f>
        <v>-1.45541405582305</v>
      </c>
      <c r="S973" s="70" t="n">
        <f aca="false">-const*$M973*$K973*(H973-Q973)</f>
        <v>-12.1778825589219</v>
      </c>
      <c r="T973" s="70" t="n">
        <f aca="false">-const*$M973*$K973*I973</f>
        <v>23.1595888189701</v>
      </c>
      <c r="U973" s="72" t="n">
        <f aca="false">omega*EXP(-A973/tau)*30/PI()</f>
        <v>1842.32900041335</v>
      </c>
      <c r="V973" s="70" t="n">
        <f aca="false">const*($O973/omega)*K973*(wy*I973-wz*(H973-Q973))</f>
        <v>0.973753574541473</v>
      </c>
      <c r="W973" s="70" t="n">
        <f aca="false">const*($O973/omega)*K973*(wz*(G973-P973)-wx*I973)</f>
        <v>11.9665991231205</v>
      </c>
      <c r="X973" s="70" t="n">
        <f aca="false">const*($O973/omega)*K973*(wx*(H973-Q973)-wy*(G973-P973))</f>
        <v>6.35352615888536</v>
      </c>
      <c r="Y973" s="70" t="n">
        <f aca="false">R973+V973</f>
        <v>-0.481660481281573</v>
      </c>
      <c r="Z973" s="70" t="n">
        <f aca="false">S973+W973</f>
        <v>-0.211283435801361</v>
      </c>
      <c r="AA973" s="70" t="n">
        <f aca="false">T973+X973-32.174</f>
        <v>-2.66088502214457</v>
      </c>
      <c r="AB973" s="0" t="n">
        <f aca="false">IF(($D973-height)*($D974-height)&lt;0,1,0)</f>
        <v>0</v>
      </c>
    </row>
    <row r="974" customFormat="false" ht="12.75" hidden="false" customHeight="false" outlineLevel="0" collapsed="false">
      <c r="A974" s="0" t="n">
        <f aca="false">A973+dt</f>
        <v>9.41999999999984</v>
      </c>
      <c r="B974" s="70" t="n">
        <f aca="false">B973+G973*dt+0.5*Y973*dt*dt</f>
        <v>55.3827300139752</v>
      </c>
      <c r="C974" s="70" t="n">
        <f aca="false">C973+H973*dt+0.5*Z973*dt*dt</f>
        <v>620.405924159403</v>
      </c>
      <c r="D974" s="70" t="n">
        <f aca="false">D973+I973*dt+0.5*AA973*dt*dt</f>
        <v>-558.611128853044</v>
      </c>
      <c r="E974" s="1" t="n">
        <f aca="false">SQRT(B974^2+C974^2)</f>
        <v>622.872986664122</v>
      </c>
      <c r="F974" s="1" t="n">
        <f aca="false">ATAN2(C974,B974)*180/PI()</f>
        <v>5.10118892367482</v>
      </c>
      <c r="G974" s="69" t="n">
        <f aca="false">G973+Y973*dt</f>
        <v>6.50693206938519</v>
      </c>
      <c r="H974" s="69" t="n">
        <f aca="false">H973+Z973*dt</f>
        <v>54.4836263203009</v>
      </c>
      <c r="I974" s="69" t="n">
        <f aca="false">I973+AA973*dt</f>
        <v>-103.646208498526</v>
      </c>
      <c r="J974" s="1" t="n">
        <f aca="false">SQRT(G974^2+H974^2+I974^2)</f>
        <v>117.274644480748</v>
      </c>
      <c r="K974" s="1" t="n">
        <f aca="false">IF(D974&gt;=hwind,SQRT((G974-vxw)^2+(H974-vyw)^2+I974^2),J974)</f>
        <v>117.274644480748</v>
      </c>
      <c r="L974" s="1" t="n">
        <f aca="false">J974/1.467</f>
        <v>79.9418162786282</v>
      </c>
      <c r="M974" s="70" t="n">
        <f aca="false">cd0+cdspin*(spin/1000)*EXP(-A974/(tau*146.7/K974))</f>
        <v>0.354606118619053</v>
      </c>
      <c r="N974" s="71" t="n">
        <f aca="false">(romega/K974)*EXP(-A974/(tau*146.7/K974))</f>
        <v>0.199133838337142</v>
      </c>
      <c r="O974" s="71" t="n">
        <f aca="false">cl2_*N974/(cl0+cl1_*N974)</f>
        <v>0.212900265097888</v>
      </c>
      <c r="P974" s="71" t="n">
        <f aca="false">IF(D974&gt;=hwind,vxw,0)</f>
        <v>0</v>
      </c>
      <c r="Q974" s="71" t="n">
        <f aca="false">IF(D974&gt;=hwind,vyw,0)</f>
        <v>0</v>
      </c>
      <c r="R974" s="70" t="n">
        <f aca="false">-const*$M974*$K974*(G974-P974)</f>
        <v>-1.45461349413026</v>
      </c>
      <c r="S974" s="70" t="n">
        <f aca="false">-const*$M974*$K974*(H974-Q974)</f>
        <v>-12.179721135793</v>
      </c>
      <c r="T974" s="70" t="n">
        <f aca="false">-const*$M974*$K974*I974</f>
        <v>23.1699319878776</v>
      </c>
      <c r="U974" s="72" t="n">
        <f aca="false">omega*EXP(-A974/tau)*30/PI()</f>
        <v>1842.32715808527</v>
      </c>
      <c r="V974" s="70" t="n">
        <f aca="false">const*($O974/omega)*K974*(wy*I974-wz*(H974-Q974))</f>
        <v>0.973150033762162</v>
      </c>
      <c r="W974" s="70" t="n">
        <f aca="false">const*($O974/omega)*K974*(wz*(G974-P974)-wx*I974)</f>
        <v>11.9710506386777</v>
      </c>
      <c r="X974" s="70" t="n">
        <f aca="false">const*($O974/omega)*K974*(wx*(H974-Q974)-wy*(G974-P974))</f>
        <v>6.35390797562547</v>
      </c>
      <c r="Y974" s="70" t="n">
        <f aca="false">R974+V974</f>
        <v>-0.481463460368099</v>
      </c>
      <c r="Z974" s="70" t="n">
        <f aca="false">S974+W974</f>
        <v>-0.208670497115357</v>
      </c>
      <c r="AA974" s="70" t="n">
        <f aca="false">T974+X974-32.174</f>
        <v>-2.65016003649691</v>
      </c>
      <c r="AB974" s="0" t="n">
        <f aca="false">IF(($D974-height)*($D975-height)&lt;0,1,0)</f>
        <v>0</v>
      </c>
    </row>
    <row r="975" customFormat="false" ht="12.75" hidden="false" customHeight="false" outlineLevel="0" collapsed="false">
      <c r="A975" s="0" t="n">
        <f aca="false">A974+dt</f>
        <v>9.42999999999984</v>
      </c>
      <c r="B975" s="70" t="n">
        <f aca="false">B974+G974*dt+0.5*Y974*dt*dt</f>
        <v>55.447775261496</v>
      </c>
      <c r="C975" s="70" t="n">
        <f aca="false">C974+H974*dt+0.5*Z974*dt*dt</f>
        <v>620.950749989081</v>
      </c>
      <c r="D975" s="70" t="n">
        <f aca="false">D974+I974*dt+0.5*AA974*dt*dt</f>
        <v>-559.647723446031</v>
      </c>
      <c r="E975" s="1" t="n">
        <f aca="false">SQRT(B975^2+C975^2)</f>
        <v>623.421438269051</v>
      </c>
      <c r="F975" s="1" t="n">
        <f aca="false">ATAN2(C975,B975)*180/PI()</f>
        <v>5.10269106624645</v>
      </c>
      <c r="G975" s="69" t="n">
        <f aca="false">G974+Y974*dt</f>
        <v>6.50211743478151</v>
      </c>
      <c r="H975" s="69" t="n">
        <f aca="false">H974+Z974*dt</f>
        <v>54.4815396153297</v>
      </c>
      <c r="I975" s="69" t="n">
        <f aca="false">I974+AA974*dt</f>
        <v>-103.672710098891</v>
      </c>
      <c r="J975" s="1" t="n">
        <f aca="false">SQRT(G975^2+H975^2+I975^2)</f>
        <v>117.296830772366</v>
      </c>
      <c r="K975" s="1" t="n">
        <f aca="false">IF(D975&gt;=hwind,SQRT((G975-vxw)^2+(H975-vyw)^2+I975^2),J975)</f>
        <v>117.296830772366</v>
      </c>
      <c r="L975" s="1" t="n">
        <f aca="false">J975/1.467</f>
        <v>79.9569398584637</v>
      </c>
      <c r="M975" s="70" t="n">
        <f aca="false">cd0+cdspin*(spin/1000)*EXP(-A975/(tau*146.7/K975))</f>
        <v>0.354606067931909</v>
      </c>
      <c r="N975" s="71" t="n">
        <f aca="false">(romega/K975)*EXP(-A975/(tau*146.7/K975))</f>
        <v>0.199095985302174</v>
      </c>
      <c r="O975" s="71" t="n">
        <f aca="false">cl2_*N975/(cl0+cl1_*N975)</f>
        <v>0.212877740858973</v>
      </c>
      <c r="P975" s="71" t="n">
        <f aca="false">IF(D975&gt;=hwind,vxw,0)</f>
        <v>0</v>
      </c>
      <c r="Q975" s="71" t="n">
        <f aca="false">IF(D975&gt;=hwind,vyw,0)</f>
        <v>0</v>
      </c>
      <c r="R975" s="70" t="n">
        <f aca="false">-const*$M975*$K975*(G975-P975)</f>
        <v>-1.45381196658914</v>
      </c>
      <c r="S975" s="70" t="n">
        <f aca="false">-const*$M975*$K975*(H975-Q975)</f>
        <v>-12.1815570151461</v>
      </c>
      <c r="T975" s="70" t="n">
        <f aca="false">-const*$M975*$K975*I975</f>
        <v>23.1802375245102</v>
      </c>
      <c r="U975" s="72" t="n">
        <f aca="false">omega*EXP(-A975/tau)*30/PI()</f>
        <v>1842.32531575903</v>
      </c>
      <c r="V975" s="70" t="n">
        <f aca="false">const*($O975/omega)*K975*(wy*I975-wz*(H975-Q975))</f>
        <v>0.972549849156562</v>
      </c>
      <c r="W975" s="70" t="n">
        <f aca="false">const*($O975/omega)*K975*(wz*(G975-P975)-wx*I975)</f>
        <v>11.9754859796708</v>
      </c>
      <c r="X975" s="70" t="n">
        <f aca="false">const*($O975/omega)*K975*(wx*(H975-Q975)-wy*(G975-P975))</f>
        <v>6.35429079182239</v>
      </c>
      <c r="Y975" s="70" t="n">
        <f aca="false">R975+V975</f>
        <v>-0.481262117432576</v>
      </c>
      <c r="Z975" s="70" t="n">
        <f aca="false">S975+W975</f>
        <v>-0.206071035475304</v>
      </c>
      <c r="AA975" s="70" t="n">
        <f aca="false">T975+X975-32.174</f>
        <v>-2.63947168366741</v>
      </c>
      <c r="AB975" s="0" t="n">
        <f aca="false">IF(($D975-height)*($D976-height)&lt;0,1,0)</f>
        <v>0</v>
      </c>
    </row>
    <row r="976" customFormat="false" ht="12.75" hidden="false" customHeight="false" outlineLevel="0" collapsed="false">
      <c r="A976" s="0" t="n">
        <f aca="false">A975+dt</f>
        <v>9.43999999999984</v>
      </c>
      <c r="B976" s="70" t="n">
        <f aca="false">B975+G975*dt+0.5*Y975*dt*dt</f>
        <v>55.512772372738</v>
      </c>
      <c r="C976" s="70" t="n">
        <f aca="false">C975+H975*dt+0.5*Z975*dt*dt</f>
        <v>621.495555081683</v>
      </c>
      <c r="D976" s="70" t="n">
        <f aca="false">D975+I975*dt+0.5*AA975*dt*dt</f>
        <v>-560.684582520605</v>
      </c>
      <c r="E976" s="1" t="n">
        <f aca="false">SQRT(B976^2+C976^2)</f>
        <v>623.969865364343</v>
      </c>
      <c r="F976" s="1" t="n">
        <f aca="false">ATAN2(C976,B976)*180/PI()</f>
        <v>5.10418633497898</v>
      </c>
      <c r="G976" s="69" t="n">
        <f aca="false">G975+Y975*dt</f>
        <v>6.49730481360718</v>
      </c>
      <c r="H976" s="69" t="n">
        <f aca="false">H975+Z975*dt</f>
        <v>54.479478904975</v>
      </c>
      <c r="I976" s="69" t="n">
        <f aca="false">I975+AA975*dt</f>
        <v>-103.699104815728</v>
      </c>
      <c r="J976" s="1" t="n">
        <f aca="false">SQRT(G976^2+H976^2+I976^2)</f>
        <v>117.318936797014</v>
      </c>
      <c r="K976" s="1" t="n">
        <f aca="false">IF(D976&gt;=hwind,SQRT((G976-vxw)^2+(H976-vyw)^2+I976^2),J976)</f>
        <v>117.318936797014</v>
      </c>
      <c r="L976" s="1" t="n">
        <f aca="false">J976/1.467</f>
        <v>79.9720087232544</v>
      </c>
      <c r="M976" s="70" t="n">
        <f aca="false">cd0+cdspin*(spin/1000)*EXP(-A976/(tau*146.7/K976))</f>
        <v>0.35460601725633</v>
      </c>
      <c r="N976" s="71" t="n">
        <f aca="false">(romega/K976)*EXP(-A976/(tau*146.7/K976))</f>
        <v>0.199058282817919</v>
      </c>
      <c r="O976" s="71" t="n">
        <f aca="false">cl2_*N976/(cl0+cl1_*N976)</f>
        <v>0.212855302428821</v>
      </c>
      <c r="P976" s="71" t="n">
        <f aca="false">IF(D976&gt;=hwind,vxw,0)</f>
        <v>0</v>
      </c>
      <c r="Q976" s="71" t="n">
        <f aca="false">IF(D976&gt;=hwind,vyw,0)</f>
        <v>0</v>
      </c>
      <c r="R976" s="70" t="n">
        <f aca="false">-const*$M976*$K976*(G976-P976)</f>
        <v>-1.45300948824197</v>
      </c>
      <c r="S976" s="70" t="n">
        <f aca="false">-const*$M976*$K976*(H976-Q976)</f>
        <v>-12.18339019552</v>
      </c>
      <c r="T976" s="70" t="n">
        <f aca="false">-const*$M976*$K976*I976</f>
        <v>23.1905055314464</v>
      </c>
      <c r="U976" s="72" t="n">
        <f aca="false">omega*EXP(-A976/tau)*30/PI()</f>
        <v>1842.32347343464</v>
      </c>
      <c r="V976" s="70" t="n">
        <f aca="false">const*($O976/omega)*K976*(wy*I976-wz*(H976-Q976))</f>
        <v>0.971953007815821</v>
      </c>
      <c r="W976" s="70" t="n">
        <f aca="false">const*($O976/omega)*K976*(wz*(G976-P976)-wx*I976)</f>
        <v>11.9799051937179</v>
      </c>
      <c r="X976" s="70" t="n">
        <f aca="false">const*($O976/omega)*K976*(wx*(H976-Q976)-wy*(G976-P976))</f>
        <v>6.35467459832006</v>
      </c>
      <c r="Y976" s="70" t="n">
        <f aca="false">R976+V976</f>
        <v>-0.481056480426144</v>
      </c>
      <c r="Z976" s="70" t="n">
        <f aca="false">S976+W976</f>
        <v>-0.203485001802131</v>
      </c>
      <c r="AA976" s="70" t="n">
        <f aca="false">T976+X976-32.174</f>
        <v>-2.62881987023357</v>
      </c>
      <c r="AB976" s="0" t="n">
        <f aca="false">IF(($D976-height)*($D977-height)&lt;0,1,0)</f>
        <v>0</v>
      </c>
    </row>
    <row r="977" customFormat="false" ht="12.75" hidden="false" customHeight="false" outlineLevel="0" collapsed="false">
      <c r="A977" s="0" t="n">
        <f aca="false">A976+dt</f>
        <v>9.44999999999984</v>
      </c>
      <c r="B977" s="70" t="n">
        <f aca="false">B976+G976*dt+0.5*Y976*dt*dt</f>
        <v>55.57772136805</v>
      </c>
      <c r="C977" s="70" t="n">
        <f aca="false">C976+H976*dt+0.5*Z976*dt*dt</f>
        <v>622.040339696482</v>
      </c>
      <c r="D977" s="70" t="n">
        <f aca="false">D976+I976*dt+0.5*AA976*dt*dt</f>
        <v>-561.721705009755</v>
      </c>
      <c r="E977" s="1" t="n">
        <f aca="false">SQRT(B977^2+C977^2)</f>
        <v>624.518268205326</v>
      </c>
      <c r="F977" s="1" t="n">
        <f aca="false">ATAN2(C977,B977)*180/PI()</f>
        <v>5.10567474790111</v>
      </c>
      <c r="G977" s="69" t="n">
        <f aca="false">G976+Y976*dt</f>
        <v>6.49249424880292</v>
      </c>
      <c r="H977" s="69" t="n">
        <f aca="false">H976+Z976*dt</f>
        <v>54.477444054957</v>
      </c>
      <c r="I977" s="69" t="n">
        <f aca="false">I976+AA976*dt</f>
        <v>-103.72539301443</v>
      </c>
      <c r="J977" s="1" t="n">
        <f aca="false">SQRT(G977^2+H977^2+I977^2)</f>
        <v>117.340962789342</v>
      </c>
      <c r="K977" s="1" t="n">
        <f aca="false">IF(D977&gt;=hwind,SQRT((G977-vxw)^2+(H977-vyw)^2+I977^2),J977)</f>
        <v>117.340962789342</v>
      </c>
      <c r="L977" s="1" t="n">
        <f aca="false">J977/1.467</f>
        <v>79.9870230329528</v>
      </c>
      <c r="M977" s="70" t="n">
        <f aca="false">cd0+cdspin*(spin/1000)*EXP(-A977/(tau*146.7/K977))</f>
        <v>0.354605966592322</v>
      </c>
      <c r="N977" s="71" t="n">
        <f aca="false">(romega/K977)*EXP(-A977/(tau*146.7/K977))</f>
        <v>0.199020730323956</v>
      </c>
      <c r="O977" s="71" t="n">
        <f aca="false">cl2_*N977/(cl0+cl1_*N977)</f>
        <v>0.212832949518013</v>
      </c>
      <c r="P977" s="71" t="n">
        <f aca="false">IF(D977&gt;=hwind,vxw,0)</f>
        <v>0</v>
      </c>
      <c r="Q977" s="71" t="n">
        <f aca="false">IF(D977&gt;=hwind,vyw,0)</f>
        <v>0</v>
      </c>
      <c r="R977" s="70" t="n">
        <f aca="false">-const*$M977*$K977*(G977-P977)</f>
        <v>-1.45220607406146</v>
      </c>
      <c r="S977" s="70" t="n">
        <f aca="false">-const*$M977*$K977*(H977-Q977)</f>
        <v>-12.1852206754805</v>
      </c>
      <c r="T977" s="70" t="n">
        <f aca="false">-const*$M977*$K977*I977</f>
        <v>23.2007361112011</v>
      </c>
      <c r="U977" s="72" t="n">
        <f aca="false">omega*EXP(-A977/tau)*30/PI()</f>
        <v>1842.32163111209</v>
      </c>
      <c r="V977" s="70" t="n">
        <f aca="false">const*($O977/omega)*K977*(wy*I977-wz*(H977-Q977))</f>
        <v>0.971359496861277</v>
      </c>
      <c r="W977" s="70" t="n">
        <f aca="false">const*($O977/omega)*K977*(wz*(G977-P977)-wx*I977)</f>
        <v>11.9843083283621</v>
      </c>
      <c r="X977" s="70" t="n">
        <f aca="false">const*($O977/omega)*K977*(wx*(H977-Q977)-wy*(G977-P977))</f>
        <v>6.35505938599714</v>
      </c>
      <c r="Y977" s="70" t="n">
        <f aca="false">R977+V977</f>
        <v>-0.48084657720018</v>
      </c>
      <c r="Z977" s="70" t="n">
        <f aca="false">S977+W977</f>
        <v>-0.20091234711837</v>
      </c>
      <c r="AA977" s="70" t="n">
        <f aca="false">T977+X977-32.174</f>
        <v>-2.6182045028018</v>
      </c>
      <c r="AB977" s="0" t="n">
        <f aca="false">IF(($D977-height)*($D978-height)&lt;0,1,0)</f>
        <v>0</v>
      </c>
    </row>
    <row r="978" customFormat="false" ht="12.75" hidden="false" customHeight="false" outlineLevel="0" collapsed="false">
      <c r="A978" s="0" t="n">
        <f aca="false">A977+dt</f>
        <v>9.45999999999984</v>
      </c>
      <c r="B978" s="70" t="n">
        <f aca="false">B977+G977*dt+0.5*Y977*dt*dt</f>
        <v>55.6426222682092</v>
      </c>
      <c r="C978" s="70" t="n">
        <f aca="false">C977+H977*dt+0.5*Z977*dt*dt</f>
        <v>622.585104091414</v>
      </c>
      <c r="D978" s="70" t="n">
        <f aca="false">D977+I977*dt+0.5*AA977*dt*dt</f>
        <v>-562.759089850125</v>
      </c>
      <c r="E978" s="1" t="n">
        <f aca="false">SQRT(B978^2+C978^2)</f>
        <v>625.066647046057</v>
      </c>
      <c r="F978" s="1" t="n">
        <f aca="false">ATAN2(C978,B978)*180/PI()</f>
        <v>5.10715632302423</v>
      </c>
      <c r="G978" s="69" t="n">
        <f aca="false">G977+Y977*dt</f>
        <v>6.48768578303092</v>
      </c>
      <c r="H978" s="69" t="n">
        <f aca="false">H977+Z977*dt</f>
        <v>54.4754349314858</v>
      </c>
      <c r="I978" s="69" t="n">
        <f aca="false">I977+AA977*dt</f>
        <v>-103.751575059458</v>
      </c>
      <c r="J978" s="1" t="n">
        <f aca="false">SQRT(G978^2+H978^2+I978^2)</f>
        <v>117.362908983683</v>
      </c>
      <c r="K978" s="1" t="n">
        <f aca="false">IF(D978&gt;=hwind,SQRT((G978-vxw)^2+(H978-vyw)^2+I978^2),J978)</f>
        <v>117.362908983683</v>
      </c>
      <c r="L978" s="1" t="n">
        <f aca="false">J978/1.467</f>
        <v>80.0019829472958</v>
      </c>
      <c r="M978" s="70" t="n">
        <f aca="false">cd0+cdspin*(spin/1000)*EXP(-A978/(tau*146.7/K978))</f>
        <v>0.354605915939892</v>
      </c>
      <c r="N978" s="71" t="n">
        <f aca="false">(romega/K978)*EXP(-A978/(tau*146.7/K978))</f>
        <v>0.198983327261734</v>
      </c>
      <c r="O978" s="71" t="n">
        <f aca="false">cl2_*N978/(cl0+cl1_*N978)</f>
        <v>0.212810681837863</v>
      </c>
      <c r="P978" s="71" t="n">
        <f aca="false">IF(D978&gt;=hwind,vxw,0)</f>
        <v>0</v>
      </c>
      <c r="Q978" s="71" t="n">
        <f aca="false">IF(D978&gt;=hwind,vyw,0)</f>
        <v>0</v>
      </c>
      <c r="R978" s="70" t="n">
        <f aca="false">-const*$M978*$K978*(G978-P978)</f>
        <v>-1.45140173895083</v>
      </c>
      <c r="S978" s="70" t="n">
        <f aca="false">-const*$M978*$K978*(H978-Q978)</f>
        <v>-12.1870484536203</v>
      </c>
      <c r="T978" s="70" t="n">
        <f aca="false">-const*$M978*$K978*I978</f>
        <v>23.2109293662238</v>
      </c>
      <c r="U978" s="72" t="n">
        <f aca="false">omega*EXP(-A978/tau)*30/PI()</f>
        <v>1842.31978879138</v>
      </c>
      <c r="V978" s="70" t="n">
        <f aca="false">const*($O978/omega)*K978*(wy*I978-wz*(H978-Q978))</f>
        <v>0.970769303444498</v>
      </c>
      <c r="W978" s="70" t="n">
        <f aca="false">const*($O978/omega)*K978*(wz*(G978-P978)-wx*I978)</f>
        <v>11.9886954310718</v>
      </c>
      <c r="X978" s="70" t="n">
        <f aca="false">const*($O978/omega)*K978*(wx*(H978-Q978)-wy*(G978-P978))</f>
        <v>6.35544514576698</v>
      </c>
      <c r="Y978" s="70" t="n">
        <f aca="false">R978+V978</f>
        <v>-0.480632435506329</v>
      </c>
      <c r="Z978" s="70" t="n">
        <f aca="false">S978+W978</f>
        <v>-0.198353022548483</v>
      </c>
      <c r="AA978" s="70" t="n">
        <f aca="false">T978+X978-32.174</f>
        <v>-2.60762548800927</v>
      </c>
      <c r="AB978" s="0" t="n">
        <f aca="false">IF(($D978-height)*($D979-height)&lt;0,1,0)</f>
        <v>0</v>
      </c>
    </row>
    <row r="979" customFormat="false" ht="12.75" hidden="false" customHeight="false" outlineLevel="0" collapsed="false">
      <c r="A979" s="0" t="n">
        <f aca="false">A978+dt</f>
        <v>9.46999999999984</v>
      </c>
      <c r="B979" s="70" t="n">
        <f aca="false">B978+G978*dt+0.5*Y978*dt*dt</f>
        <v>55.7074750944177</v>
      </c>
      <c r="C979" s="70" t="n">
        <f aca="false">C978+H978*dt+0.5*Z978*dt*dt</f>
        <v>623.129848523078</v>
      </c>
      <c r="D979" s="70" t="n">
        <f aca="false">D978+I978*dt+0.5*AA978*dt*dt</f>
        <v>-563.796735981994</v>
      </c>
      <c r="E979" s="1" t="n">
        <f aca="false">SQRT(B979^2+C979^2)</f>
        <v>625.615002139327</v>
      </c>
      <c r="F979" s="1" t="n">
        <f aca="false">ATAN2(C979,B979)*180/PI()</f>
        <v>5.10863107834225</v>
      </c>
      <c r="G979" s="69" t="n">
        <f aca="false">G978+Y978*dt</f>
        <v>6.48287945867586</v>
      </c>
      <c r="H979" s="69" t="n">
        <f aca="false">H978+Z978*dt</f>
        <v>54.4734514012603</v>
      </c>
      <c r="I979" s="69" t="n">
        <f aca="false">I978+AA978*dt</f>
        <v>-103.777651314338</v>
      </c>
      <c r="J979" s="1" t="n">
        <f aca="false">SQRT(G979^2+H979^2+I979^2)</f>
        <v>117.384775614053</v>
      </c>
      <c r="K979" s="1" t="n">
        <f aca="false">IF(D979&gt;=hwind,SQRT((G979-vxw)^2+(H979-vyw)^2+I979^2),J979)</f>
        <v>117.384775614053</v>
      </c>
      <c r="L979" s="1" t="n">
        <f aca="false">J979/1.467</f>
        <v>80.0168886258029</v>
      </c>
      <c r="M979" s="70" t="n">
        <f aca="false">cd0+cdspin*(spin/1000)*EXP(-A979/(tau*146.7/K979))</f>
        <v>0.354605865299047</v>
      </c>
      <c r="N979" s="71" t="n">
        <f aca="false">(romega/K979)*EXP(-A979/(tau*146.7/K979))</f>
        <v>0.198946073074573</v>
      </c>
      <c r="O979" s="71" t="n">
        <f aca="false">cl2_*N979/(cl0+cl1_*N979)</f>
        <v>0.212788499100419</v>
      </c>
      <c r="P979" s="71" t="n">
        <f aca="false">IF(D979&gt;=hwind,vxw,0)</f>
        <v>0</v>
      </c>
      <c r="Q979" s="71" t="n">
        <f aca="false">IF(D979&gt;=hwind,vyw,0)</f>
        <v>0</v>
      </c>
      <c r="R979" s="70" t="n">
        <f aca="false">-const*$M979*$K979*(G979-P979)</f>
        <v>-1.45059649774388</v>
      </c>
      <c r="S979" s="70" t="n">
        <f aca="false">-const*$M979*$K979*(H979-Q979)</f>
        <v>-12.1888735285585</v>
      </c>
      <c r="T979" s="70" t="n">
        <f aca="false">-const*$M979*$K979*I979</f>
        <v>23.2210853988966</v>
      </c>
      <c r="U979" s="72" t="n">
        <f aca="false">omega*EXP(-A979/tau)*30/PI()</f>
        <v>1842.31794647251</v>
      </c>
      <c r="V979" s="70" t="n">
        <f aca="false">const*($O979/omega)*K979*(wy*I979-wz*(H979-Q979))</f>
        <v>0.970182414747347</v>
      </c>
      <c r="W979" s="70" t="n">
        <f aca="false">const*($O979/omega)*K979*(wz*(G979-P979)-wx*I979)</f>
        <v>11.9930665492393</v>
      </c>
      <c r="X979" s="70" t="n">
        <f aca="false">const*($O979/omega)*K979*(wx*(H979-Q979)-wy*(G979-P979))</f>
        <v>6.35583186857759</v>
      </c>
      <c r="Y979" s="70" t="n">
        <f aca="false">R979+V979</f>
        <v>-0.480414082996537</v>
      </c>
      <c r="Z979" s="70" t="n">
        <f aca="false">S979+W979</f>
        <v>-0.195806979319157</v>
      </c>
      <c r="AA979" s="70" t="n">
        <f aca="false">T979+X979-32.174</f>
        <v>-2.59708273252577</v>
      </c>
      <c r="AB979" s="0" t="n">
        <f aca="false">IF(($D979-height)*($D980-height)&lt;0,1,0)</f>
        <v>0</v>
      </c>
    </row>
    <row r="980" customFormat="false" ht="12.75" hidden="false" customHeight="false" outlineLevel="0" collapsed="false">
      <c r="A980" s="0" t="n">
        <f aca="false">A979+dt</f>
        <v>9.47999999999984</v>
      </c>
      <c r="B980" s="70" t="n">
        <f aca="false">B979+G979*dt+0.5*Y979*dt*dt</f>
        <v>55.7722798683003</v>
      </c>
      <c r="C980" s="70" t="n">
        <f aca="false">C979+H979*dt+0.5*Z979*dt*dt</f>
        <v>623.674573246742</v>
      </c>
      <c r="D980" s="70" t="n">
        <f aca="false">D979+I979*dt+0.5*AA979*dt*dt</f>
        <v>-564.834642349274</v>
      </c>
      <c r="E980" s="1" t="n">
        <f aca="false">SQRT(B980^2+C980^2)</f>
        <v>626.163333736665</v>
      </c>
      <c r="F980" s="1" t="n">
        <f aca="false">ATAN2(C980,B980)*180/PI()</f>
        <v>5.11009903183141</v>
      </c>
      <c r="G980" s="69" t="n">
        <f aca="false">G979+Y979*dt</f>
        <v>6.47807531784589</v>
      </c>
      <c r="H980" s="69" t="n">
        <f aca="false">H979+Z979*dt</f>
        <v>54.4714933314671</v>
      </c>
      <c r="I980" s="69" t="n">
        <f aca="false">I979+AA979*dt</f>
        <v>-103.803622141663</v>
      </c>
      <c r="J980" s="1" t="n">
        <f aca="false">SQRT(G980^2+H980^2+I980^2)</f>
        <v>117.406562914145</v>
      </c>
      <c r="K980" s="1" t="n">
        <f aca="false">IF(D980&gt;=hwind,SQRT((G980-vxw)^2+(H980-vyw)^2+I980^2),J980)</f>
        <v>117.406562914145</v>
      </c>
      <c r="L980" s="1" t="n">
        <f aca="false">J980/1.467</f>
        <v>80.0317402277741</v>
      </c>
      <c r="M980" s="70" t="n">
        <f aca="false">cd0+cdspin*(spin/1000)*EXP(-A980/(tau*146.7/K980))</f>
        <v>0.354605814669792</v>
      </c>
      <c r="N980" s="71" t="n">
        <f aca="false">(romega/K980)*EXP(-A980/(tau*146.7/K980))</f>
        <v>0.198908967207652</v>
      </c>
      <c r="O980" s="71" t="n">
        <f aca="false">cl2_*N980/(cl0+cl1_*N980)</f>
        <v>0.212766401018463</v>
      </c>
      <c r="P980" s="71" t="n">
        <f aca="false">IF(D980&gt;=hwind,vxw,0)</f>
        <v>0</v>
      </c>
      <c r="Q980" s="71" t="n">
        <f aca="false">IF(D980&gt;=hwind,vyw,0)</f>
        <v>0</v>
      </c>
      <c r="R980" s="70" t="n">
        <f aca="false">-const*$M980*$K980*(G980-P980)</f>
        <v>-1.44979036520512</v>
      </c>
      <c r="S980" s="70" t="n">
        <f aca="false">-const*$M980*$K980*(H980-Q980)</f>
        <v>-12.1906958989411</v>
      </c>
      <c r="T980" s="70" t="n">
        <f aca="false">-const*$M980*$K980*I980</f>
        <v>23.2312043115329</v>
      </c>
      <c r="U980" s="72" t="n">
        <f aca="false">omega*EXP(-A980/tau)*30/PI()</f>
        <v>1842.31610415548</v>
      </c>
      <c r="V980" s="70" t="n">
        <f aca="false">const*($O980/omega)*K980*(wy*I980-wz*(H980-Q980))</f>
        <v>0.969598817982023</v>
      </c>
      <c r="W980" s="70" t="n">
        <f aca="false">const*($O980/omega)*K980*(wz*(G980-P980)-wx*I980)</f>
        <v>11.9974217301816</v>
      </c>
      <c r="X980" s="70" t="n">
        <f aca="false">const*($O980/omega)*K980*(wx*(H980-Q980)-wy*(G980-P980))</f>
        <v>6.35621954541165</v>
      </c>
      <c r="Y980" s="70" t="n">
        <f aca="false">R980+V980</f>
        <v>-0.480191547223092</v>
      </c>
      <c r="Z980" s="70" t="n">
        <f aca="false">S980+W980</f>
        <v>-0.193274168759558</v>
      </c>
      <c r="AA980" s="70" t="n">
        <f aca="false">T980+X980-32.174</f>
        <v>-2.58657614305549</v>
      </c>
      <c r="AB980" s="0" t="n">
        <f aca="false">IF(($D980-height)*($D981-height)&lt;0,1,0)</f>
        <v>0</v>
      </c>
    </row>
    <row r="981" customFormat="false" ht="12.75" hidden="false" customHeight="false" outlineLevel="0" collapsed="false">
      <c r="A981" s="0" t="n">
        <f aca="false">A980+dt</f>
        <v>9.48999999999984</v>
      </c>
      <c r="B981" s="70" t="n">
        <f aca="false">B980+G980*dt+0.5*Y980*dt*dt</f>
        <v>55.8370366119014</v>
      </c>
      <c r="C981" s="70" t="n">
        <f aca="false">C980+H980*dt+0.5*Z980*dt*dt</f>
        <v>624.219278516348</v>
      </c>
      <c r="D981" s="70" t="n">
        <f aca="false">D980+I980*dt+0.5*AA980*dt*dt</f>
        <v>-565.872807899498</v>
      </c>
      <c r="E981" s="1" t="n">
        <f aca="false">SQRT(B981^2+C981^2)</f>
        <v>626.711642088344</v>
      </c>
      <c r="F981" s="1" t="n">
        <f aca="false">ATAN2(C981,B981)*180/PI()</f>
        <v>5.11156020145017</v>
      </c>
      <c r="G981" s="69" t="n">
        <f aca="false">G980+Y980*dt</f>
        <v>6.47327340237366</v>
      </c>
      <c r="H981" s="69" t="n">
        <f aca="false">H980+Z980*dt</f>
        <v>54.4695605897795</v>
      </c>
      <c r="I981" s="69" t="n">
        <f aca="false">I980+AA980*dt</f>
        <v>-103.829487903094</v>
      </c>
      <c r="J981" s="1" t="n">
        <f aca="false">SQRT(G981^2+H981^2+I981^2)</f>
        <v>117.428271117326</v>
      </c>
      <c r="K981" s="1" t="n">
        <f aca="false">IF(D981&gt;=hwind,SQRT((G981-vxw)^2+(H981-vyw)^2+I981^2),J981)</f>
        <v>117.428271117326</v>
      </c>
      <c r="L981" s="1" t="n">
        <f aca="false">J981/1.467</f>
        <v>80.0465379122878</v>
      </c>
      <c r="M981" s="70" t="n">
        <f aca="false">cd0+cdspin*(spin/1000)*EXP(-A981/(tau*146.7/K981))</f>
        <v>0.354605764052134</v>
      </c>
      <c r="N981" s="71" t="n">
        <f aca="false">(romega/K981)*EXP(-A981/(tau*146.7/K981))</f>
        <v>0.198872009108013</v>
      </c>
      <c r="O981" s="71" t="n">
        <f aca="false">cl2_*N981/(cl0+cl1_*N981)</f>
        <v>0.212744387305515</v>
      </c>
      <c r="P981" s="71" t="n">
        <f aca="false">IF(D981&gt;=hwind,vxw,0)</f>
        <v>0</v>
      </c>
      <c r="Q981" s="71" t="n">
        <f aca="false">IF(D981&gt;=hwind,vyw,0)</f>
        <v>0</v>
      </c>
      <c r="R981" s="70" t="n">
        <f aca="false">-const*$M981*$K981*(G981-P981)</f>
        <v>-1.44898335602979</v>
      </c>
      <c r="S981" s="70" t="n">
        <f aca="false">-const*$M981*$K981*(H981-Q981)</f>
        <v>-12.1925155634406</v>
      </c>
      <c r="T981" s="70" t="n">
        <f aca="false">-const*$M981*$K981*I981</f>
        <v>23.2412862063748</v>
      </c>
      <c r="U981" s="72" t="n">
        <f aca="false">omega*EXP(-A981/tau)*30/PI()</f>
        <v>1842.3142618403</v>
      </c>
      <c r="V981" s="70" t="n">
        <f aca="false">const*($O981/omega)*K981*(wy*I981-wz*(H981-Q981))</f>
        <v>0.969018500391119</v>
      </c>
      <c r="W981" s="70" t="n">
        <f aca="false">const*($O981/omega)*K981*(wz*(G981-P981)-wx*I981)</f>
        <v>12.0017610211389</v>
      </c>
      <c r="X981" s="70" t="n">
        <f aca="false">const*($O981/omega)*K981*(wx*(H981-Q981)-wy*(G981-P981))</f>
        <v>6.35660816728637</v>
      </c>
      <c r="Y981" s="70" t="n">
        <f aca="false">R981+V981</f>
        <v>-0.479964855638669</v>
      </c>
      <c r="Z981" s="70" t="n">
        <f aca="false">S981+W981</f>
        <v>-0.190754542301654</v>
      </c>
      <c r="AA981" s="70" t="n">
        <f aca="false">T981+X981-32.174</f>
        <v>-2.57610562633887</v>
      </c>
      <c r="AB981" s="0" t="n">
        <f aca="false">IF(($D981-height)*($D982-height)&lt;0,1,0)</f>
        <v>0</v>
      </c>
    </row>
    <row r="982" customFormat="false" ht="12.75" hidden="false" customHeight="false" outlineLevel="0" collapsed="false">
      <c r="A982" s="0" t="n">
        <f aca="false">A981+dt</f>
        <v>9.49999999999984</v>
      </c>
      <c r="B982" s="70" t="n">
        <f aca="false">B981+G981*dt+0.5*Y981*dt*dt</f>
        <v>55.9017453476824</v>
      </c>
      <c r="C982" s="70" t="n">
        <f aca="false">C981+H981*dt+0.5*Z981*dt*dt</f>
        <v>624.763964584519</v>
      </c>
      <c r="D982" s="70" t="n">
        <f aca="false">D981+I981*dt+0.5*AA981*dt*dt</f>
        <v>-566.91123158381</v>
      </c>
      <c r="E982" s="1" t="n">
        <f aca="false">SQRT(B982^2+C982^2)</f>
        <v>627.259927443387</v>
      </c>
      <c r="F982" s="1" t="n">
        <f aca="false">ATAN2(C982,B982)*180/PI()</f>
        <v>5.11301460513899</v>
      </c>
      <c r="G982" s="69" t="n">
        <f aca="false">G981+Y981*dt</f>
        <v>6.46847375381727</v>
      </c>
      <c r="H982" s="69" t="n">
        <f aca="false">H981+Z981*dt</f>
        <v>54.4676530443565</v>
      </c>
      <c r="I982" s="69" t="n">
        <f aca="false">I981+AA981*dt</f>
        <v>-103.855248959357</v>
      </c>
      <c r="J982" s="1" t="n">
        <f aca="false">SQRT(G982^2+H982^2+I982^2)</f>
        <v>117.449900456639</v>
      </c>
      <c r="K982" s="1" t="n">
        <f aca="false">IF(D982&gt;=hwind,SQRT((G982-vxw)^2+(H982-vyw)^2+I982^2),J982)</f>
        <v>117.449900456639</v>
      </c>
      <c r="L982" s="1" t="n">
        <f aca="false">J982/1.467</f>
        <v>80.0612818381995</v>
      </c>
      <c r="M982" s="70" t="n">
        <f aca="false">cd0+cdspin*(spin/1000)*EXP(-A982/(tau*146.7/K982))</f>
        <v>0.354605713446079</v>
      </c>
      <c r="N982" s="71" t="n">
        <f aca="false">(romega/K982)*EXP(-A982/(tau*146.7/K982))</f>
        <v>0.19883519822455</v>
      </c>
      <c r="O982" s="71" t="n">
        <f aca="false">cl2_*N982/(cl0+cl1_*N982)</f>
        <v>0.212722457675827</v>
      </c>
      <c r="P982" s="71" t="n">
        <f aca="false">IF(D982&gt;=hwind,vxw,0)</f>
        <v>0</v>
      </c>
      <c r="Q982" s="71" t="n">
        <f aca="false">IF(D982&gt;=hwind,vyw,0)</f>
        <v>0</v>
      </c>
      <c r="R982" s="70" t="n">
        <f aca="false">-const*$M982*$K982*(G982-P982)</f>
        <v>-1.44817548484404</v>
      </c>
      <c r="S982" s="70" t="n">
        <f aca="false">-const*$M982*$K982*(H982-Q982)</f>
        <v>-12.1943325207555</v>
      </c>
      <c r="T982" s="70" t="n">
        <f aca="false">-const*$M982*$K982*I982</f>
        <v>23.2513311855921</v>
      </c>
      <c r="U982" s="72" t="n">
        <f aca="false">omega*EXP(-A982/tau)*30/PI()</f>
        <v>1842.31241952696</v>
      </c>
      <c r="V982" s="70" t="n">
        <f aca="false">const*($O982/omega)*K982*(wy*I982-wz*(H982-Q982))</f>
        <v>0.968441449247664</v>
      </c>
      <c r="W982" s="70" t="n">
        <f aca="false">const*($O982/omega)*K982*(wz*(G982-P982)-wx*I982)</f>
        <v>12.0060844692751</v>
      </c>
      <c r="X982" s="70" t="n">
        <f aca="false">const*($O982/omega)*K982*(wx*(H982-Q982)-wy*(G982-P982))</f>
        <v>6.35699772525357</v>
      </c>
      <c r="Y982" s="70" t="n">
        <f aca="false">R982+V982</f>
        <v>-0.479734035596371</v>
      </c>
      <c r="Z982" s="70" t="n">
        <f aca="false">S982+W982</f>
        <v>-0.188248051480475</v>
      </c>
      <c r="AA982" s="70" t="n">
        <f aca="false">T982+X982-32.174</f>
        <v>-2.56567108915436</v>
      </c>
      <c r="AB982" s="0" t="n">
        <f aca="false">IF(($D982-height)*($D983-height)&lt;0,1,0)</f>
        <v>0</v>
      </c>
    </row>
    <row r="983" customFormat="false" ht="12.75" hidden="false" customHeight="false" outlineLevel="0" collapsed="false">
      <c r="A983" s="0" t="n">
        <f aca="false">A982+dt</f>
        <v>9.50999999999984</v>
      </c>
      <c r="B983" s="70" t="n">
        <f aca="false">B982+G982*dt+0.5*Y982*dt*dt</f>
        <v>55.9664060985188</v>
      </c>
      <c r="C983" s="70" t="n">
        <f aca="false">C982+H982*dt+0.5*Z982*dt*dt</f>
        <v>625.30863170256</v>
      </c>
      <c r="D983" s="70" t="n">
        <f aca="false">D982+I982*dt+0.5*AA982*dt*dt</f>
        <v>-567.949912356958</v>
      </c>
      <c r="E983" s="1" t="n">
        <f aca="false">SQRT(B983^2+C983^2)</f>
        <v>627.808190049566</v>
      </c>
      <c r="F983" s="1" t="n">
        <f aca="false">ATAN2(C983,B983)*180/PI()</f>
        <v>5.1144622608202</v>
      </c>
      <c r="G983" s="69" t="n">
        <f aca="false">G982+Y982*dt</f>
        <v>6.46367641346131</v>
      </c>
      <c r="H983" s="69" t="n">
        <f aca="false">H982+Z982*dt</f>
        <v>54.4657705638417</v>
      </c>
      <c r="I983" s="69" t="n">
        <f aca="false">I982+AA982*dt</f>
        <v>-103.880905670249</v>
      </c>
      <c r="J983" s="1" t="n">
        <f aca="false">SQRT(G983^2+H983^2+I983^2)</f>
        <v>117.471451164792</v>
      </c>
      <c r="K983" s="1" t="n">
        <f aca="false">IF(D983&gt;=hwind,SQRT((G983-vxw)^2+(H983-vyw)^2+I983^2),J983)</f>
        <v>117.471451164792</v>
      </c>
      <c r="L983" s="1" t="n">
        <f aca="false">J983/1.467</f>
        <v>80.0759721641391</v>
      </c>
      <c r="M983" s="70" t="n">
        <f aca="false">cd0+cdspin*(spin/1000)*EXP(-A983/(tau*146.7/K983))</f>
        <v>0.354605662851631</v>
      </c>
      <c r="N983" s="71" t="n">
        <f aca="false">(romega/K983)*EXP(-A983/(tau*146.7/K983))</f>
        <v>0.198798534008007</v>
      </c>
      <c r="O983" s="71" t="n">
        <f aca="false">cl2_*N983/(cl0+cl1_*N983)</f>
        <v>0.212700611844386</v>
      </c>
      <c r="P983" s="71" t="n">
        <f aca="false">IF(D983&gt;=hwind,vxw,0)</f>
        <v>0</v>
      </c>
      <c r="Q983" s="71" t="n">
        <f aca="false">IF(D983&gt;=hwind,vyw,0)</f>
        <v>0</v>
      </c>
      <c r="R983" s="70" t="n">
        <f aca="false">-const*$M983*$K983*(G983-P983)</f>
        <v>-1.44736676620495</v>
      </c>
      <c r="S983" s="70" t="n">
        <f aca="false">-const*$M983*$K983*(H983-Q983)</f>
        <v>-12.1961467696112</v>
      </c>
      <c r="T983" s="70" t="n">
        <f aca="false">-const*$M983*$K983*I983</f>
        <v>23.2613393512802</v>
      </c>
      <c r="U983" s="72" t="n">
        <f aca="false">omega*EXP(-A983/tau)*30/PI()</f>
        <v>1842.31057721546</v>
      </c>
      <c r="V983" s="70" t="n">
        <f aca="false">const*($O983/omega)*K983*(wy*I983-wz*(H983-Q983))</f>
        <v>0.967867651855175</v>
      </c>
      <c r="W983" s="70" t="n">
        <f aca="false">const*($O983/omega)*K983*(wz*(G983-P983)-wx*I983)</f>
        <v>12.0103921216768</v>
      </c>
      <c r="X983" s="70" t="n">
        <f aca="false">const*($O983/omega)*K983*(wx*(H983-Q983)-wy*(G983-P983))</f>
        <v>6.35738821039956</v>
      </c>
      <c r="Y983" s="70" t="n">
        <f aca="false">R983+V983</f>
        <v>-0.479499114349773</v>
      </c>
      <c r="Z983" s="70" t="n">
        <f aca="false">S983+W983</f>
        <v>-0.185754647934377</v>
      </c>
      <c r="AA983" s="70" t="n">
        <f aca="false">T983+X983-32.174</f>
        <v>-2.5552724383202</v>
      </c>
      <c r="AB983" s="0" t="n">
        <f aca="false">IF(($D983-height)*($D984-height)&lt;0,1,0)</f>
        <v>0</v>
      </c>
    </row>
    <row r="984" customFormat="false" ht="12.75" hidden="false" customHeight="false" outlineLevel="0" collapsed="false">
      <c r="A984" s="0" t="n">
        <f aca="false">A983+dt</f>
        <v>9.51999999999984</v>
      </c>
      <c r="B984" s="70" t="n">
        <f aca="false">B983+G983*dt+0.5*Y983*dt*dt</f>
        <v>56.0310188876977</v>
      </c>
      <c r="C984" s="70" t="n">
        <f aca="false">C983+H983*dt+0.5*Z983*dt*dt</f>
        <v>625.853280120466</v>
      </c>
      <c r="D984" s="70" t="n">
        <f aca="false">D983+I983*dt+0.5*AA983*dt*dt</f>
        <v>-568.988849177282</v>
      </c>
      <c r="E984" s="1" t="n">
        <f aca="false">SQRT(B984^2+C984^2)</f>
        <v>628.356430153412</v>
      </c>
      <c r="F984" s="1" t="n">
        <f aca="false">ATAN2(C984,B984)*180/PI()</f>
        <v>5.11590318639784</v>
      </c>
      <c r="G984" s="69" t="n">
        <f aca="false">G983+Y983*dt</f>
        <v>6.45888142231781</v>
      </c>
      <c r="H984" s="69" t="n">
        <f aca="false">H983+Z983*dt</f>
        <v>54.4639130173623</v>
      </c>
      <c r="I984" s="69" t="n">
        <f aca="false">I983+AA983*dt</f>
        <v>-103.906458394632</v>
      </c>
      <c r="J984" s="1" t="n">
        <f aca="false">SQRT(G984^2+H984^2+I984^2)</f>
        <v>117.492923474164</v>
      </c>
      <c r="K984" s="1" t="n">
        <f aca="false">IF(D984&gt;=hwind,SQRT((G984-vxw)^2+(H984-vyw)^2+I984^2),J984)</f>
        <v>117.492923474164</v>
      </c>
      <c r="L984" s="1" t="n">
        <f aca="false">J984/1.467</f>
        <v>80.09060904851</v>
      </c>
      <c r="M984" s="70" t="n">
        <f aca="false">cd0+cdspin*(spin/1000)*EXP(-A984/(tau*146.7/K984))</f>
        <v>0.354605612268797</v>
      </c>
      <c r="N984" s="71" t="n">
        <f aca="false">(romega/K984)*EXP(-A984/(tau*146.7/K984))</f>
        <v>0.198762015910976</v>
      </c>
      <c r="O984" s="71" t="n">
        <f aca="false">cl2_*N984/(cl0+cl1_*N984)</f>
        <v>0.212678849526915</v>
      </c>
      <c r="P984" s="71" t="n">
        <f aca="false">IF(D984&gt;=hwind,vxw,0)</f>
        <v>0</v>
      </c>
      <c r="Q984" s="71" t="n">
        <f aca="false">IF(D984&gt;=hwind,vyw,0)</f>
        <v>0</v>
      </c>
      <c r="R984" s="70" t="n">
        <f aca="false">-const*$M984*$K984*(G984-P984)</f>
        <v>-1.44655721460068</v>
      </c>
      <c r="S984" s="70" t="n">
        <f aca="false">-const*$M984*$K984*(H984-Q984)</f>
        <v>-12.1979583087588</v>
      </c>
      <c r="T984" s="70" t="n">
        <f aca="false">-const*$M984*$K984*I984</f>
        <v>23.2713108054586</v>
      </c>
      <c r="U984" s="72" t="n">
        <f aca="false">omega*EXP(-A984/tau)*30/PI()</f>
        <v>1842.3087349058</v>
      </c>
      <c r="V984" s="70" t="n">
        <f aca="false">const*($O984/omega)*K984*(wy*I984-wz*(H984-Q984))</f>
        <v>0.967297095547701</v>
      </c>
      <c r="W984" s="70" t="n">
        <f aca="false">const*($O984/omega)*K984*(wz*(G984-P984)-wx*I984)</f>
        <v>12.0146840253535</v>
      </c>
      <c r="X984" s="70" t="n">
        <f aca="false">const*($O984/omega)*K984*(wx*(H984-Q984)-wy*(G984-P984))</f>
        <v>6.35777961384514</v>
      </c>
      <c r="Y984" s="70" t="n">
        <f aca="false">R984+V984</f>
        <v>-0.47926011905298</v>
      </c>
      <c r="Z984" s="70" t="n">
        <f aca="false">S984+W984</f>
        <v>-0.183274283405316</v>
      </c>
      <c r="AA984" s="70" t="n">
        <f aca="false">T984+X984-32.174</f>
        <v>-2.54490958069622</v>
      </c>
      <c r="AB984" s="0" t="n">
        <f aca="false">IF(($D984-height)*($D985-height)&lt;0,1,0)</f>
        <v>0</v>
      </c>
    </row>
    <row r="985" customFormat="false" ht="12.75" hidden="false" customHeight="false" outlineLevel="0" collapsed="false">
      <c r="A985" s="0" t="n">
        <f aca="false">A984+dt</f>
        <v>9.52999999999984</v>
      </c>
      <c r="B985" s="70" t="n">
        <f aca="false">B984+G984*dt+0.5*Y984*dt*dt</f>
        <v>56.0955837389149</v>
      </c>
      <c r="C985" s="70" t="n">
        <f aca="false">C984+H984*dt+0.5*Z984*dt*dt</f>
        <v>626.397910086925</v>
      </c>
      <c r="D985" s="70" t="n">
        <f aca="false">D984+I984*dt+0.5*AA984*dt*dt</f>
        <v>-570.028041006708</v>
      </c>
      <c r="E985" s="1" t="n">
        <f aca="false">SQRT(B985^2+C985^2)</f>
        <v>628.904648000217</v>
      </c>
      <c r="F985" s="1" t="n">
        <f aca="false">ATAN2(C985,B985)*180/PI()</f>
        <v>5.11733739975747</v>
      </c>
      <c r="G985" s="69" t="n">
        <f aca="false">G984+Y984*dt</f>
        <v>6.45408882112728</v>
      </c>
      <c r="H985" s="69" t="n">
        <f aca="false">H984+Z984*dt</f>
        <v>54.4620802745283</v>
      </c>
      <c r="I985" s="69" t="n">
        <f aca="false">I984+AA984*dt</f>
        <v>-103.931907490439</v>
      </c>
      <c r="J985" s="1" t="n">
        <f aca="false">SQRT(G985^2+H985^2+I985^2)</f>
        <v>117.514317616797</v>
      </c>
      <c r="K985" s="1" t="n">
        <f aca="false">IF(D985&gt;=hwind,SQRT((G985-vxw)^2+(H985-vyw)^2+I985^2),J985)</f>
        <v>117.514317616797</v>
      </c>
      <c r="L985" s="1" t="n">
        <f aca="false">J985/1.467</f>
        <v>80.1051926494864</v>
      </c>
      <c r="M985" s="70" t="n">
        <f aca="false">cd0+cdspin*(spin/1000)*EXP(-A985/(tau*146.7/K985))</f>
        <v>0.354605561697582</v>
      </c>
      <c r="N985" s="71" t="n">
        <f aca="false">(romega/K985)*EXP(-A985/(tau*146.7/K985))</f>
        <v>0.19872564338789</v>
      </c>
      <c r="O985" s="71" t="n">
        <f aca="false">cl2_*N985/(cl0+cl1_*N985)</f>
        <v>0.212657170439875</v>
      </c>
      <c r="P985" s="71" t="n">
        <f aca="false">IF(D985&gt;=hwind,vxw,0)</f>
        <v>0</v>
      </c>
      <c r="Q985" s="71" t="n">
        <f aca="false">IF(D985&gt;=hwind,vyw,0)</f>
        <v>0</v>
      </c>
      <c r="R985" s="70" t="n">
        <f aca="false">-const*$M985*$K985*(G985-P985)</f>
        <v>-1.44574684445054</v>
      </c>
      <c r="S985" s="70" t="n">
        <f aca="false">-const*$M985*$K985*(H985-Q985)</f>
        <v>-12.1997671369758</v>
      </c>
      <c r="T985" s="70" t="n">
        <f aca="false">-const*$M985*$K985*I985</f>
        <v>23.2812456500689</v>
      </c>
      <c r="U985" s="72" t="n">
        <f aca="false">omega*EXP(-A985/tau)*30/PI()</f>
        <v>1842.30689259799</v>
      </c>
      <c r="V985" s="70" t="n">
        <f aca="false">const*($O985/omega)*K985*(wy*I985-wz*(H985-Q985))</f>
        <v>0.96672976768987</v>
      </c>
      <c r="W985" s="70" t="n">
        <f aca="false">const*($O985/omega)*K985*(wz*(G985-P985)-wx*I985)</f>
        <v>12.0189602272367</v>
      </c>
      <c r="X985" s="70" t="n">
        <f aca="false">const*($O985/omega)*K985*(wx*(H985-Q985)-wy*(G985-P985))</f>
        <v>6.35817192674555</v>
      </c>
      <c r="Y985" s="70" t="n">
        <f aca="false">R985+V985</f>
        <v>-0.479017076760674</v>
      </c>
      <c r="Z985" s="70" t="n">
        <f aca="false">S985+W985</f>
        <v>-0.180806909739117</v>
      </c>
      <c r="AA985" s="70" t="n">
        <f aca="false">T985+X985-32.174</f>
        <v>-2.5345824231855</v>
      </c>
      <c r="AB985" s="0" t="n">
        <f aca="false">IF(($D985-height)*($D986-height)&lt;0,1,0)</f>
        <v>0</v>
      </c>
    </row>
    <row r="986" customFormat="false" ht="12.75" hidden="false" customHeight="false" outlineLevel="0" collapsed="false">
      <c r="A986" s="0" t="n">
        <f aca="false">A985+dt</f>
        <v>9.53999999999984</v>
      </c>
      <c r="B986" s="70" t="n">
        <f aca="false">B985+G985*dt+0.5*Y985*dt*dt</f>
        <v>56.1601006762723</v>
      </c>
      <c r="C986" s="70" t="n">
        <f aca="false">C985+H985*dt+0.5*Z985*dt*dt</f>
        <v>626.942521849325</v>
      </c>
      <c r="D986" s="70" t="n">
        <f aca="false">D985+I985*dt+0.5*AA985*dt*dt</f>
        <v>-571.067486810733</v>
      </c>
      <c r="E986" s="1" t="n">
        <f aca="false">SQRT(B986^2+C986^2)</f>
        <v>629.45284383404</v>
      </c>
      <c r="F986" s="1" t="n">
        <f aca="false">ATAN2(C986,B986)*180/PI()</f>
        <v>5.11876491876606</v>
      </c>
      <c r="G986" s="69" t="n">
        <f aca="false">G985+Y985*dt</f>
        <v>6.44929865035967</v>
      </c>
      <c r="H986" s="69" t="n">
        <f aca="false">H985+Z985*dt</f>
        <v>54.4602722054309</v>
      </c>
      <c r="I986" s="69" t="n">
        <f aca="false">I985+AA985*dt</f>
        <v>-103.957253314671</v>
      </c>
      <c r="J986" s="1" t="n">
        <f aca="false">SQRT(G986^2+H986^2+I986^2)</f>
        <v>117.535633824393</v>
      </c>
      <c r="K986" s="1" t="n">
        <f aca="false">IF(D986&gt;=hwind,SQRT((G986-vxw)^2+(H986-vyw)^2+I986^2),J986)</f>
        <v>117.535633824393</v>
      </c>
      <c r="L986" s="1" t="n">
        <f aca="false">J986/1.467</f>
        <v>80.1197231250123</v>
      </c>
      <c r="M986" s="70" t="n">
        <f aca="false">cd0+cdspin*(spin/1000)*EXP(-A986/(tau*146.7/K986))</f>
        <v>0.354605511137991</v>
      </c>
      <c r="N986" s="71" t="n">
        <f aca="false">(romega/K986)*EXP(-A986/(tau*146.7/K986))</f>
        <v>0.198689415895019</v>
      </c>
      <c r="O986" s="71" t="n">
        <f aca="false">cl2_*N986/(cl0+cl1_*N986)</f>
        <v>0.212635574300458</v>
      </c>
      <c r="P986" s="71" t="n">
        <f aca="false">IF(D986&gt;=hwind,vxw,0)</f>
        <v>0</v>
      </c>
      <c r="Q986" s="71" t="n">
        <f aca="false">IF(D986&gt;=hwind,vyw,0)</f>
        <v>0</v>
      </c>
      <c r="R986" s="70" t="n">
        <f aca="false">-const*$M986*$K986*(G986-P986)</f>
        <v>-1.44493567010511</v>
      </c>
      <c r="S986" s="70" t="n">
        <f aca="false">-const*$M986*$K986*(H986-Q986)</f>
        <v>-12.2015732530656</v>
      </c>
      <c r="T986" s="70" t="n">
        <f aca="false">-const*$M986*$K986*I986</f>
        <v>23.2911439869734</v>
      </c>
      <c r="U986" s="72" t="n">
        <f aca="false">omega*EXP(-A986/tau)*30/PI()</f>
        <v>1842.30505029202</v>
      </c>
      <c r="V986" s="70" t="n">
        <f aca="false">const*($O986/omega)*K986*(wy*I986-wz*(H986-Q986))</f>
        <v>0.966165655676932</v>
      </c>
      <c r="W986" s="70" t="n">
        <f aca="false">const*($O986/omega)*K986*(wz*(G986-P986)-wx*I986)</f>
        <v>12.0232207741799</v>
      </c>
      <c r="X986" s="70" t="n">
        <f aca="false">const*($O986/omega)*K986*(wx*(H986-Q986)-wy*(G986-P986))</f>
        <v>6.35856514029043</v>
      </c>
      <c r="Y986" s="70" t="n">
        <f aca="false">R986+V986</f>
        <v>-0.478770014428175</v>
      </c>
      <c r="Z986" s="70" t="n">
        <f aca="false">S986+W986</f>
        <v>-0.178352478885747</v>
      </c>
      <c r="AA986" s="70" t="n">
        <f aca="false">T986+X986-32.174</f>
        <v>-2.52429087273617</v>
      </c>
      <c r="AB986" s="0" t="n">
        <f aca="false">IF(($D986-height)*($D987-height)&lt;0,1,0)</f>
        <v>0</v>
      </c>
    </row>
    <row r="987" customFormat="false" ht="12.75" hidden="false" customHeight="false" outlineLevel="0" collapsed="false">
      <c r="A987" s="0" t="n">
        <f aca="false">A986+dt</f>
        <v>9.54999999999984</v>
      </c>
      <c r="B987" s="70" t="n">
        <f aca="false">B986+G986*dt+0.5*Y986*dt*dt</f>
        <v>56.2245697242752</v>
      </c>
      <c r="C987" s="70" t="n">
        <f aca="false">C986+H986*dt+0.5*Z986*dt*dt</f>
        <v>627.487115653755</v>
      </c>
      <c r="D987" s="70" t="n">
        <f aca="false">D986+I986*dt+0.5*AA986*dt*dt</f>
        <v>-572.107185558423</v>
      </c>
      <c r="E987" s="1" t="n">
        <f aca="false">SQRT(B987^2+C987^2)</f>
        <v>630.001017897709</v>
      </c>
      <c r="F987" s="1" t="n">
        <f aca="false">ATAN2(C987,B987)*180/PI()</f>
        <v>5.1201857612718</v>
      </c>
      <c r="G987" s="69" t="n">
        <f aca="false">G986+Y986*dt</f>
        <v>6.44451095021539</v>
      </c>
      <c r="H987" s="69" t="n">
        <f aca="false">H986+Z986*dt</f>
        <v>54.458488680642</v>
      </c>
      <c r="I987" s="69" t="n">
        <f aca="false">I986+AA986*dt</f>
        <v>-103.982496223398</v>
      </c>
      <c r="J987" s="1" t="n">
        <f aca="false">SQRT(G987^2+H987^2+I987^2)</f>
        <v>117.556872328317</v>
      </c>
      <c r="K987" s="1" t="n">
        <f aca="false">IF(D987&gt;=hwind,SQRT((G987-vxw)^2+(H987-vyw)^2+I987^2),J987)</f>
        <v>117.556872328317</v>
      </c>
      <c r="L987" s="1" t="n">
        <f aca="false">J987/1.467</f>
        <v>80.1342006327993</v>
      </c>
      <c r="M987" s="70" t="n">
        <f aca="false">cd0+cdspin*(spin/1000)*EXP(-A987/(tau*146.7/K987))</f>
        <v>0.354605460590027</v>
      </c>
      <c r="N987" s="71" t="n">
        <f aca="false">(romega/K987)*EXP(-A987/(tau*146.7/K987))</f>
        <v>0.198653332890468</v>
      </c>
      <c r="O987" s="71" t="n">
        <f aca="false">cl2_*N987/(cl0+cl1_*N987)</f>
        <v>0.212614060826595</v>
      </c>
      <c r="P987" s="71" t="n">
        <f aca="false">IF(D987&gt;=hwind,vxw,0)</f>
        <v>0</v>
      </c>
      <c r="Q987" s="71" t="n">
        <f aca="false">IF(D987&gt;=hwind,vyw,0)</f>
        <v>0</v>
      </c>
      <c r="R987" s="70" t="n">
        <f aca="false">-const*$M987*$K987*(G987-P987)</f>
        <v>-1.4441237058463</v>
      </c>
      <c r="S987" s="70" t="n">
        <f aca="false">-const*$M987*$K987*(H987-Q987)</f>
        <v>-12.2033766558576</v>
      </c>
      <c r="T987" s="70" t="n">
        <f aca="false">-const*$M987*$K987*I987</f>
        <v>23.3010059179531</v>
      </c>
      <c r="U987" s="72" t="n">
        <f aca="false">omega*EXP(-A987/tau)*30/PI()</f>
        <v>1842.30320798789</v>
      </c>
      <c r="V987" s="70" t="n">
        <f aca="false">const*($O987/omega)*K987*(wy*I987-wz*(H987-Q987))</f>
        <v>0.965604746934802</v>
      </c>
      <c r="W987" s="70" t="n">
        <f aca="false">const*($O987/omega)*K987*(wz*(G987-P987)-wx*I987)</f>
        <v>12.0274657129581</v>
      </c>
      <c r="X987" s="70" t="n">
        <f aca="false">const*($O987/omega)*K987*(wx*(H987-Q987)-wy*(G987-P987))</f>
        <v>6.35895924570381</v>
      </c>
      <c r="Y987" s="70" t="n">
        <f aca="false">R987+V987</f>
        <v>-0.478518958911495</v>
      </c>
      <c r="Z987" s="70" t="n">
        <f aca="false">S987+W987</f>
        <v>-0.175910942899529</v>
      </c>
      <c r="AA987" s="70" t="n">
        <f aca="false">T987+X987-32.174</f>
        <v>-2.51403483634306</v>
      </c>
      <c r="AB987" s="0" t="n">
        <f aca="false">IF(($D987-height)*($D988-height)&lt;0,1,0)</f>
        <v>0</v>
      </c>
    </row>
    <row r="988" customFormat="false" ht="12.75" hidden="false" customHeight="false" outlineLevel="0" collapsed="false">
      <c r="A988" s="0" t="n">
        <f aca="false">A987+dt</f>
        <v>9.55999999999984</v>
      </c>
      <c r="B988" s="70" t="n">
        <f aca="false">B987+G987*dt+0.5*Y987*dt*dt</f>
        <v>56.2889909078294</v>
      </c>
      <c r="C988" s="70" t="n">
        <f aca="false">C987+H987*dt+0.5*Z987*dt*dt</f>
        <v>628.031691745015</v>
      </c>
      <c r="D988" s="70" t="n">
        <f aca="false">D987+I987*dt+0.5*AA987*dt*dt</f>
        <v>-573.147136222399</v>
      </c>
      <c r="E988" s="1" t="n">
        <f aca="false">SQRT(B988^2+C988^2)</f>
        <v>630.549170432827</v>
      </c>
      <c r="F988" s="1" t="n">
        <f aca="false">ATAN2(C988,B988)*180/PI()</f>
        <v>5.12159994510396</v>
      </c>
      <c r="G988" s="69" t="n">
        <f aca="false">G987+Y987*dt</f>
        <v>6.43972576062628</v>
      </c>
      <c r="H988" s="69" t="n">
        <f aca="false">H987+Z987*dt</f>
        <v>54.4567295712131</v>
      </c>
      <c r="I988" s="69" t="n">
        <f aca="false">I987+AA987*dt</f>
        <v>-104.007636571762</v>
      </c>
      <c r="J988" s="1" t="n">
        <f aca="false">SQRT(G988^2+H988^2+I988^2)</f>
        <v>117.578033359586</v>
      </c>
      <c r="K988" s="1" t="n">
        <f aca="false">IF(D988&gt;=hwind,SQRT((G988-vxw)^2+(H988-vyw)^2+I988^2),J988)</f>
        <v>117.578033359586</v>
      </c>
      <c r="L988" s="1" t="n">
        <f aca="false">J988/1.467</f>
        <v>80.1486253303246</v>
      </c>
      <c r="M988" s="70" t="n">
        <f aca="false">cd0+cdspin*(spin/1000)*EXP(-A988/(tau*146.7/K988))</f>
        <v>0.354605410053696</v>
      </c>
      <c r="N988" s="71" t="n">
        <f aca="false">(romega/K988)*EXP(-A988/(tau*146.7/K988))</f>
        <v>0.198617393834168</v>
      </c>
      <c r="O988" s="71" t="n">
        <f aca="false">cl2_*N988/(cl0+cl1_*N988)</f>
        <v>0.212592629736953</v>
      </c>
      <c r="P988" s="71" t="n">
        <f aca="false">IF(D988&gt;=hwind,vxw,0)</f>
        <v>0</v>
      </c>
      <c r="Q988" s="71" t="n">
        <f aca="false">IF(D988&gt;=hwind,vyw,0)</f>
        <v>0</v>
      </c>
      <c r="R988" s="70" t="n">
        <f aca="false">-const*$M988*$K988*(G988-P988)</f>
        <v>-1.44331096588751</v>
      </c>
      <c r="S988" s="70" t="n">
        <f aca="false">-const*$M988*$K988*(H988-Q988)</f>
        <v>-12.205177344207</v>
      </c>
      <c r="T988" s="70" t="n">
        <f aca="false">-const*$M988*$K988*I988</f>
        <v>23.3108315447065</v>
      </c>
      <c r="U988" s="72" t="n">
        <f aca="false">omega*EXP(-A988/tau)*30/PI()</f>
        <v>1842.3013656856</v>
      </c>
      <c r="V988" s="70" t="n">
        <f aca="false">const*($O988/omega)*K988*(wy*I988-wz*(H988-Q988))</f>
        <v>0.965047028920102</v>
      </c>
      <c r="W988" s="70" t="n">
        <f aca="false">const*($O988/omega)*K988*(wz*(G988-P988)-wx*I988)</f>
        <v>12.0316950902676</v>
      </c>
      <c r="X988" s="70" t="n">
        <f aca="false">const*($O988/omega)*K988*(wx*(H988-Q988)-wy*(G988-P988))</f>
        <v>6.35935423424403</v>
      </c>
      <c r="Y988" s="70" t="n">
        <f aca="false">R988+V988</f>
        <v>-0.478263936967404</v>
      </c>
      <c r="Z988" s="70" t="n">
        <f aca="false">S988+W988</f>
        <v>-0.173482253939419</v>
      </c>
      <c r="AA988" s="70" t="n">
        <f aca="false">T988+X988-32.174</f>
        <v>-2.50381422104946</v>
      </c>
      <c r="AB988" s="0" t="n">
        <f aca="false">IF(($D988-height)*($D989-height)&lt;0,1,0)</f>
        <v>0</v>
      </c>
    </row>
    <row r="989" customFormat="false" ht="12.75" hidden="false" customHeight="false" outlineLevel="0" collapsed="false">
      <c r="A989" s="0" t="n">
        <f aca="false">A988+dt</f>
        <v>9.56999999999984</v>
      </c>
      <c r="B989" s="70" t="n">
        <f aca="false">B988+G988*dt+0.5*Y988*dt*dt</f>
        <v>56.3533642522388</v>
      </c>
      <c r="C989" s="70" t="n">
        <f aca="false">C988+H988*dt+0.5*Z988*dt*dt</f>
        <v>628.576250366614</v>
      </c>
      <c r="D989" s="70" t="n">
        <f aca="false">D988+I988*dt+0.5*AA988*dt*dt</f>
        <v>-574.187337778828</v>
      </c>
      <c r="E989" s="1" t="n">
        <f aca="false">SQRT(B989^2+C989^2)</f>
        <v>631.097301679779</v>
      </c>
      <c r="F989" s="1" t="n">
        <f aca="false">ATAN2(C989,B989)*180/PI()</f>
        <v>5.1230074880727</v>
      </c>
      <c r="G989" s="69" t="n">
        <f aca="false">G988+Y988*dt</f>
        <v>6.4349431212566</v>
      </c>
      <c r="H989" s="69" t="n">
        <f aca="false">H988+Z988*dt</f>
        <v>54.4549947486737</v>
      </c>
      <c r="I989" s="69" t="n">
        <f aca="false">I988+AA988*dt</f>
        <v>-104.032674713972</v>
      </c>
      <c r="J989" s="1" t="n">
        <f aca="false">SQRT(G989^2+H989^2+I989^2)</f>
        <v>117.599117148876</v>
      </c>
      <c r="K989" s="1" t="n">
        <f aca="false">IF(D989&gt;=hwind,SQRT((G989-vxw)^2+(H989-vyw)^2+I989^2),J989)</f>
        <v>117.599117148876</v>
      </c>
      <c r="L989" s="1" t="n">
        <f aca="false">J989/1.467</f>
        <v>80.1629973748302</v>
      </c>
      <c r="M989" s="70" t="n">
        <f aca="false">cd0+cdspin*(spin/1000)*EXP(-A989/(tau*146.7/K989))</f>
        <v>0.354605359529002</v>
      </c>
      <c r="N989" s="71" t="n">
        <f aca="false">(romega/K989)*EXP(-A989/(tau*146.7/K989))</f>
        <v>0.198581598187878</v>
      </c>
      <c r="O989" s="71" t="n">
        <f aca="false">cl2_*N989/(cl0+cl1_*N989)</f>
        <v>0.212571280750932</v>
      </c>
      <c r="P989" s="71" t="n">
        <f aca="false">IF(D989&gt;=hwind,vxw,0)</f>
        <v>0</v>
      </c>
      <c r="Q989" s="71" t="n">
        <f aca="false">IF(D989&gt;=hwind,vyw,0)</f>
        <v>0</v>
      </c>
      <c r="R989" s="70" t="n">
        <f aca="false">-const*$M989*$K989*(G989-P989)</f>
        <v>-1.44249746437369</v>
      </c>
      <c r="S989" s="70" t="n">
        <f aca="false">-const*$M989*$K989*(H989-Q989)</f>
        <v>-12.2069753169947</v>
      </c>
      <c r="T989" s="70" t="n">
        <f aca="false">-const*$M989*$K989*I989</f>
        <v>23.3206209688475</v>
      </c>
      <c r="U989" s="72" t="n">
        <f aca="false">omega*EXP(-A989/tau)*30/PI()</f>
        <v>1842.29952338516</v>
      </c>
      <c r="V989" s="70" t="n">
        <f aca="false">const*($O989/omega)*K989*(wy*I989-wz*(H989-Q989))</f>
        <v>0.964492489120202</v>
      </c>
      <c r="W989" s="70" t="n">
        <f aca="false">const*($O989/omega)*K989*(wz*(G989-P989)-wx*I989)</f>
        <v>12.0359089527255</v>
      </c>
      <c r="X989" s="70" t="n">
        <f aca="false">const*($O989/omega)*K989*(wx*(H989-Q989)-wy*(G989-P989))</f>
        <v>6.35975009720372</v>
      </c>
      <c r="Y989" s="70" t="n">
        <f aca="false">R989+V989</f>
        <v>-0.478004975253489</v>
      </c>
      <c r="Z989" s="70" t="n">
        <f aca="false">S989+W989</f>
        <v>-0.171066364269267</v>
      </c>
      <c r="AA989" s="70" t="n">
        <f aca="false">T989+X989-32.174</f>
        <v>-2.49362893394874</v>
      </c>
      <c r="AB989" s="0" t="n">
        <f aca="false">IF(($D989-height)*($D990-height)&lt;0,1,0)</f>
        <v>0</v>
      </c>
    </row>
    <row r="990" customFormat="false" ht="12.75" hidden="false" customHeight="false" outlineLevel="0" collapsed="false">
      <c r="A990" s="0" t="n">
        <f aca="false">A989+dt</f>
        <v>9.57999999999984</v>
      </c>
      <c r="B990" s="70" t="n">
        <f aca="false">B989+G989*dt+0.5*Y989*dt*dt</f>
        <v>56.4176897832026</v>
      </c>
      <c r="C990" s="70" t="n">
        <f aca="false">C989+H989*dt+0.5*Z989*dt*dt</f>
        <v>629.120791760783</v>
      </c>
      <c r="D990" s="70" t="n">
        <f aca="false">D989+I989*dt+0.5*AA989*dt*dt</f>
        <v>-575.227789207414</v>
      </c>
      <c r="E990" s="1" t="n">
        <f aca="false">SQRT(B990^2+C990^2)</f>
        <v>631.64541187773</v>
      </c>
      <c r="F990" s="1" t="n">
        <f aca="false">ATAN2(C990,B990)*180/PI()</f>
        <v>5.124408407969</v>
      </c>
      <c r="G990" s="69" t="n">
        <f aca="false">G989+Y989*dt</f>
        <v>6.43016307150407</v>
      </c>
      <c r="H990" s="69" t="n">
        <f aca="false">H989+Z989*dt</f>
        <v>54.453284085031</v>
      </c>
      <c r="I990" s="69" t="n">
        <f aca="false">I989+AA989*dt</f>
        <v>-104.057611003312</v>
      </c>
      <c r="J990" s="1" t="n">
        <f aca="false">SQRT(G990^2+H990^2+I990^2)</f>
        <v>117.620123926511</v>
      </c>
      <c r="K990" s="1" t="n">
        <f aca="false">IF(D990&gt;=hwind,SQRT((G990-vxw)^2+(H990-vyw)^2+I990^2),J990)</f>
        <v>117.620123926511</v>
      </c>
      <c r="L990" s="1" t="n">
        <f aca="false">J990/1.467</f>
        <v>80.1773169233202</v>
      </c>
      <c r="M990" s="70" t="n">
        <f aca="false">cd0+cdspin*(spin/1000)*EXP(-A990/(tau*146.7/K990))</f>
        <v>0.354605309015949</v>
      </c>
      <c r="N990" s="71" t="n">
        <f aca="false">(romega/K990)*EXP(-A990/(tau*146.7/K990))</f>
        <v>0.198545945415175</v>
      </c>
      <c r="O990" s="71" t="n">
        <f aca="false">cl2_*N990/(cl0+cl1_*N990)</f>
        <v>0.212550013588671</v>
      </c>
      <c r="P990" s="71" t="n">
        <f aca="false">IF(D990&gt;=hwind,vxw,0)</f>
        <v>0</v>
      </c>
      <c r="Q990" s="71" t="n">
        <f aca="false">IF(D990&gt;=hwind,vyw,0)</f>
        <v>0</v>
      </c>
      <c r="R990" s="70" t="n">
        <f aca="false">-const*$M990*$K990*(G990-P990)</f>
        <v>-1.44168321538149</v>
      </c>
      <c r="S990" s="70" t="n">
        <f aca="false">-const*$M990*$K990*(H990-Q990)</f>
        <v>-12.2087705731274</v>
      </c>
      <c r="T990" s="70" t="n">
        <f aca="false">-const*$M990*$K990*I990</f>
        <v>23.3303742919043</v>
      </c>
      <c r="U990" s="72" t="n">
        <f aca="false">omega*EXP(-A990/tau)*30/PI()</f>
        <v>1842.29768108656</v>
      </c>
      <c r="V990" s="70" t="n">
        <f aca="false">const*($O990/omega)*K990*(wy*I990-wz*(H990-Q990))</f>
        <v>0.96394111505326</v>
      </c>
      <c r="W990" s="70" t="n">
        <f aca="false">const*($O990/omega)*K990*(wz*(G990-P990)-wx*I990)</f>
        <v>12.0401073468693</v>
      </c>
      <c r="X990" s="70" t="n">
        <f aca="false">const*($O990/omega)*K990*(wx*(H990-Q990)-wy*(G990-P990))</f>
        <v>6.36014682590974</v>
      </c>
      <c r="Y990" s="70" t="n">
        <f aca="false">R990+V990</f>
        <v>-0.477742100328229</v>
      </c>
      <c r="Z990" s="70" t="n">
        <f aca="false">S990+W990</f>
        <v>-0.168663226258023</v>
      </c>
      <c r="AA990" s="70" t="n">
        <f aca="false">T990+X990-32.174</f>
        <v>-2.483478882186</v>
      </c>
      <c r="AB990" s="0" t="n">
        <f aca="false">IF(($D990-height)*($D991-height)&lt;0,1,0)</f>
        <v>0</v>
      </c>
    </row>
    <row r="991" customFormat="false" ht="12.75" hidden="false" customHeight="false" outlineLevel="0" collapsed="false">
      <c r="A991" s="0" t="n">
        <f aca="false">A990+dt</f>
        <v>9.58999999999984</v>
      </c>
      <c r="B991" s="70" t="n">
        <f aca="false">B990+G990*dt+0.5*Y990*dt*dt</f>
        <v>56.4819675268127</v>
      </c>
      <c r="C991" s="70" t="n">
        <f aca="false">C990+H990*dt+0.5*Z990*dt*dt</f>
        <v>629.665316168472</v>
      </c>
      <c r="D991" s="70" t="n">
        <f aca="false">D990+I990*dt+0.5*AA990*dt*dt</f>
        <v>-576.268489491391</v>
      </c>
      <c r="E991" s="1" t="n">
        <f aca="false">SQRT(B991^2+C991^2)</f>
        <v>632.193501264638</v>
      </c>
      <c r="F991" s="1" t="n">
        <f aca="false">ATAN2(C991,B991)*180/PI()</f>
        <v>5.12580272256443</v>
      </c>
      <c r="G991" s="69" t="n">
        <f aca="false">G990+Y990*dt</f>
        <v>6.42538565050079</v>
      </c>
      <c r="H991" s="69" t="n">
        <f aca="false">H990+Z990*dt</f>
        <v>54.4515974527684</v>
      </c>
      <c r="I991" s="69" t="n">
        <f aca="false">I990+AA990*dt</f>
        <v>-104.082445792134</v>
      </c>
      <c r="J991" s="1" t="n">
        <f aca="false">SQRT(G991^2+H991^2+I991^2)</f>
        <v>117.641053922465</v>
      </c>
      <c r="K991" s="1" t="n">
        <f aca="false">IF(D991&gt;=hwind,SQRT((G991-vxw)^2+(H991-vyw)^2+I991^2),J991)</f>
        <v>117.641053922465</v>
      </c>
      <c r="L991" s="1" t="n">
        <f aca="false">J991/1.467</f>
        <v>80.1915841325599</v>
      </c>
      <c r="M991" s="70" t="n">
        <f aca="false">cd0+cdspin*(spin/1000)*EXP(-A991/(tau*146.7/K991))</f>
        <v>0.354605258514541</v>
      </c>
      <c r="N991" s="71" t="n">
        <f aca="false">(romega/K991)*EXP(-A991/(tau*146.7/K991))</f>
        <v>0.198510434981452</v>
      </c>
      <c r="O991" s="71" t="n">
        <f aca="false">cl2_*N991/(cl0+cl1_*N991)</f>
        <v>0.212528827971044</v>
      </c>
      <c r="P991" s="71" t="n">
        <f aca="false">IF(D991&gt;=hwind,vxw,0)</f>
        <v>0</v>
      </c>
      <c r="Q991" s="71" t="n">
        <f aca="false">IF(D991&gt;=hwind,vyw,0)</f>
        <v>0</v>
      </c>
      <c r="R991" s="70" t="n">
        <f aca="false">-const*$M991*$K991*(G991-P991)</f>
        <v>-1.44086823291931</v>
      </c>
      <c r="S991" s="70" t="n">
        <f aca="false">-const*$M991*$K991*(H991-Q991)</f>
        <v>-12.210563111537</v>
      </c>
      <c r="T991" s="70" t="n">
        <f aca="false">-const*$M991*$K991*I991</f>
        <v>23.340091615317</v>
      </c>
      <c r="U991" s="72" t="n">
        <f aca="false">omega*EXP(-A991/tau)*30/PI()</f>
        <v>1842.2958387898</v>
      </c>
      <c r="V991" s="70" t="n">
        <f aca="false">const*($O991/omega)*K991*(wy*I991-wz*(H991-Q991))</f>
        <v>0.963392894268256</v>
      </c>
      <c r="W991" s="70" t="n">
        <f aca="false">const*($O991/omega)*K991*(wz*(G991-P991)-wx*I991)</f>
        <v>12.044290319157</v>
      </c>
      <c r="X991" s="70" t="n">
        <f aca="false">const*($O991/omega)*K991*(wx*(H991-Q991)-wy*(G991-P991))</f>
        <v>6.3605444117232</v>
      </c>
      <c r="Y991" s="70" t="n">
        <f aca="false">R991+V991</f>
        <v>-0.477475338651054</v>
      </c>
      <c r="Z991" s="70" t="n">
        <f aca="false">S991+W991</f>
        <v>-0.166272792379987</v>
      </c>
      <c r="AA991" s="70" t="n">
        <f aca="false">T991+X991-32.174</f>
        <v>-2.47336397295982</v>
      </c>
      <c r="AB991" s="0" t="n">
        <f aca="false">IF(($D991-height)*($D992-height)&lt;0,1,0)</f>
        <v>0</v>
      </c>
    </row>
    <row r="992" customFormat="false" ht="12.75" hidden="false" customHeight="false" outlineLevel="0" collapsed="false">
      <c r="A992" s="0" t="n">
        <f aca="false">A991+dt</f>
        <v>9.59999999999984</v>
      </c>
      <c r="B992" s="70" t="n">
        <f aca="false">B991+G991*dt+0.5*Y991*dt*dt</f>
        <v>56.5461975095507</v>
      </c>
      <c r="C992" s="70" t="n">
        <f aca="false">C991+H991*dt+0.5*Z991*dt*dt</f>
        <v>630.20982382936</v>
      </c>
      <c r="D992" s="70" t="n">
        <f aca="false">D991+I991*dt+0.5*AA991*dt*dt</f>
        <v>-577.309437617511</v>
      </c>
      <c r="E992" s="1" t="n">
        <f aca="false">SQRT(B992^2+C992^2)</f>
        <v>632.741570077249</v>
      </c>
      <c r="F992" s="1" t="n">
        <f aca="false">ATAN2(C992,B992)*180/PI()</f>
        <v>5.12719044961102</v>
      </c>
      <c r="G992" s="69" t="n">
        <f aca="false">G991+Y991*dt</f>
        <v>6.42061089711428</v>
      </c>
      <c r="H992" s="69" t="n">
        <f aca="false">H991+Z991*dt</f>
        <v>54.4499347248446</v>
      </c>
      <c r="I992" s="69" t="n">
        <f aca="false">I991+AA991*dt</f>
        <v>-104.107179431863</v>
      </c>
      <c r="J992" s="1" t="n">
        <f aca="false">SQRT(G992^2+H992^2+I992^2)</f>
        <v>117.661907366361</v>
      </c>
      <c r="K992" s="1" t="n">
        <f aca="false">IF(D992&gt;=hwind,SQRT((G992-vxw)^2+(H992-vyw)^2+I992^2),J992)</f>
        <v>117.661907366361</v>
      </c>
      <c r="L992" s="1" t="n">
        <f aca="false">J992/1.467</f>
        <v>80.2057991590737</v>
      </c>
      <c r="M992" s="70" t="n">
        <f aca="false">cd0+cdspin*(spin/1000)*EXP(-A992/(tau*146.7/K992))</f>
        <v>0.354605208024781</v>
      </c>
      <c r="N992" s="71" t="n">
        <f aca="false">(romega/K992)*EXP(-A992/(tau*146.7/K992))</f>
        <v>0.198475066353915</v>
      </c>
      <c r="O992" s="71" t="n">
        <f aca="false">cl2_*N992/(cl0+cl1_*N992)</f>
        <v>0.212507723619659</v>
      </c>
      <c r="P992" s="71" t="n">
        <f aca="false">IF(D992&gt;=hwind,vxw,0)</f>
        <v>0</v>
      </c>
      <c r="Q992" s="71" t="n">
        <f aca="false">IF(D992&gt;=hwind,vyw,0)</f>
        <v>0</v>
      </c>
      <c r="R992" s="70" t="n">
        <f aca="false">-const*$M992*$K992*(G992-P992)</f>
        <v>-1.44005253092747</v>
      </c>
      <c r="S992" s="70" t="n">
        <f aca="false">-const*$M992*$K992*(H992-Q992)</f>
        <v>-12.2123529311813</v>
      </c>
      <c r="T992" s="70" t="n">
        <f aca="false">-const*$M992*$K992*I992</f>
        <v>23.3497730404369</v>
      </c>
      <c r="U992" s="72" t="n">
        <f aca="false">omega*EXP(-A992/tau)*30/PI()</f>
        <v>1842.29399649488</v>
      </c>
      <c r="V992" s="70" t="n">
        <f aca="false">const*($O992/omega)*K992*(wy*I992-wz*(H992-Q992))</f>
        <v>0.962847814345038</v>
      </c>
      <c r="W992" s="70" t="n">
        <f aca="false">const*($O992/omega)*K992*(wz*(G992-P992)-wx*I992)</f>
        <v>12.0484579159662</v>
      </c>
      <c r="X992" s="70" t="n">
        <f aca="false">const*($O992/omega)*K992*(wx*(H992-Q992)-wy*(G992-P992))</f>
        <v>6.36094284603932</v>
      </c>
      <c r="Y992" s="70" t="n">
        <f aca="false">R992+V992</f>
        <v>-0.477204716582429</v>
      </c>
      <c r="Z992" s="70" t="n">
        <f aca="false">S992+W992</f>
        <v>-0.163895015215065</v>
      </c>
      <c r="AA992" s="70" t="n">
        <f aca="false">T992+X992-32.174</f>
        <v>-2.46328411352374</v>
      </c>
      <c r="AB992" s="0" t="n">
        <f aca="false">IF(($D992-height)*($D993-height)&lt;0,1,0)</f>
        <v>0</v>
      </c>
    </row>
    <row r="993" customFormat="false" ht="12.75" hidden="false" customHeight="false" outlineLevel="0" collapsed="false">
      <c r="A993" s="0" t="n">
        <f aca="false">A992+dt</f>
        <v>9.60999999999984</v>
      </c>
      <c r="B993" s="70" t="n">
        <f aca="false">B992+G992*dt+0.5*Y992*dt*dt</f>
        <v>56.610379758286</v>
      </c>
      <c r="C993" s="70" t="n">
        <f aca="false">C992+H992*dt+0.5*Z992*dt*dt</f>
        <v>630.754314981858</v>
      </c>
      <c r="D993" s="70" t="n">
        <f aca="false">D992+I992*dt+0.5*AA992*dt*dt</f>
        <v>-578.350632576036</v>
      </c>
      <c r="E993" s="1" t="n">
        <f aca="false">SQRT(B993^2+C993^2)</f>
        <v>633.289618551109</v>
      </c>
      <c r="F993" s="1" t="n">
        <f aca="false">ATAN2(C993,B993)*180/PI()</f>
        <v>5.12857160684115</v>
      </c>
      <c r="G993" s="69" t="n">
        <f aca="false">G992+Y992*dt</f>
        <v>6.41583884994845</v>
      </c>
      <c r="H993" s="69" t="n">
        <f aca="false">H992+Z992*dt</f>
        <v>54.4482957746924</v>
      </c>
      <c r="I993" s="69" t="n">
        <f aca="false">I992+AA992*dt</f>
        <v>-104.131812272998</v>
      </c>
      <c r="J993" s="1" t="n">
        <f aca="false">SQRT(G993^2+H993^2+I993^2)</f>
        <v>117.682684487464</v>
      </c>
      <c r="K993" s="1" t="n">
        <f aca="false">IF(D993&gt;=hwind,SQRT((G993-vxw)^2+(H993-vyw)^2+I993^2),J993)</f>
        <v>117.682684487464</v>
      </c>
      <c r="L993" s="1" t="n">
        <f aca="false">J993/1.467</f>
        <v>80.2199621591435</v>
      </c>
      <c r="M993" s="70" t="n">
        <f aca="false">cd0+cdspin*(spin/1000)*EXP(-A993/(tau*146.7/K993))</f>
        <v>0.354605157546673</v>
      </c>
      <c r="N993" s="71" t="n">
        <f aca="false">(romega/K993)*EXP(-A993/(tau*146.7/K993))</f>
        <v>0.198439839001577</v>
      </c>
      <c r="O993" s="71" t="n">
        <f aca="false">cl2_*N993/(cl0+cl1_*N993)</f>
        <v>0.212486700256862</v>
      </c>
      <c r="P993" s="71" t="n">
        <f aca="false">IF(D993&gt;=hwind,vxw,0)</f>
        <v>0</v>
      </c>
      <c r="Q993" s="71" t="n">
        <f aca="false">IF(D993&gt;=hwind,vyw,0)</f>
        <v>0</v>
      </c>
      <c r="R993" s="70" t="n">
        <f aca="false">-const*$M993*$K993*(G993-P993)</f>
        <v>-1.43923612327827</v>
      </c>
      <c r="S993" s="70" t="n">
        <f aca="false">-const*$M993*$K993*(H993-Q993)</f>
        <v>-12.2141400310431</v>
      </c>
      <c r="T993" s="70" t="n">
        <f aca="false">-const*$M993*$K993*I993</f>
        <v>23.3594186685245</v>
      </c>
      <c r="U993" s="72" t="n">
        <f aca="false">omega*EXP(-A993/tau)*30/PI()</f>
        <v>1842.2921542018</v>
      </c>
      <c r="V993" s="70" t="n">
        <f aca="false">const*($O993/omega)*K993*(wy*I993-wz*(H993-Q993))</f>
        <v>0.962305862894349</v>
      </c>
      <c r="W993" s="70" t="n">
        <f aca="false">const*($O993/omega)*K993*(wz*(G993-P993)-wx*I993)</f>
        <v>12.0526101835941</v>
      </c>
      <c r="X993" s="70" t="n">
        <f aca="false">const*($O993/omega)*K993*(wx*(H993-Q993)-wy*(G993-P993))</f>
        <v>6.36134212028749</v>
      </c>
      <c r="Y993" s="70" t="n">
        <f aca="false">R993+V993</f>
        <v>-0.476930260383918</v>
      </c>
      <c r="Z993" s="70" t="n">
        <f aca="false">S993+W993</f>
        <v>-0.161529847448934</v>
      </c>
      <c r="AA993" s="70" t="n">
        <f aca="false">T993+X993-32.174</f>
        <v>-2.45323921118803</v>
      </c>
      <c r="AB993" s="0" t="n">
        <f aca="false">IF(($D993-height)*($D994-height)&lt;0,1,0)</f>
        <v>0</v>
      </c>
    </row>
    <row r="994" customFormat="false" ht="12.75" hidden="false" customHeight="false" outlineLevel="0" collapsed="false">
      <c r="A994" s="0" t="n">
        <f aca="false">A993+dt</f>
        <v>9.61999999999984</v>
      </c>
      <c r="B994" s="70" t="n">
        <f aca="false">B993+G993*dt+0.5*Y993*dt*dt</f>
        <v>56.6745143002725</v>
      </c>
      <c r="C994" s="70" t="n">
        <f aca="false">C993+H993*dt+0.5*Z993*dt*dt</f>
        <v>631.298789863112</v>
      </c>
      <c r="D994" s="70" t="n">
        <f aca="false">D993+I993*dt+0.5*AA993*dt*dt</f>
        <v>-579.392073360726</v>
      </c>
      <c r="E994" s="1" t="n">
        <f aca="false">SQRT(B994^2+C994^2)</f>
        <v>633.837646920567</v>
      </c>
      <c r="F994" s="1" t="n">
        <f aca="false">ATAN2(C994,B994)*180/PI()</f>
        <v>5.12994621196736</v>
      </c>
      <c r="G994" s="69" t="n">
        <f aca="false">G993+Y993*dt</f>
        <v>6.41106954734461</v>
      </c>
      <c r="H994" s="69" t="n">
        <f aca="false">H993+Z993*dt</f>
        <v>54.4466804762179</v>
      </c>
      <c r="I994" s="69" t="n">
        <f aca="false">I993+AA993*dt</f>
        <v>-104.15634466511</v>
      </c>
      <c r="J994" s="1" t="n">
        <f aca="false">SQRT(G994^2+H994^2+I994^2)</f>
        <v>117.703385514681</v>
      </c>
      <c r="K994" s="1" t="n">
        <f aca="false">IF(D994&gt;=hwind,SQRT((G994-vxw)^2+(H994-vyw)^2+I994^2),J994)</f>
        <v>117.703385514681</v>
      </c>
      <c r="L994" s="1" t="n">
        <f aca="false">J994/1.467</f>
        <v>80.2340732888075</v>
      </c>
      <c r="M994" s="70" t="n">
        <f aca="false">cd0+cdspin*(spin/1000)*EXP(-A994/(tau*146.7/K994))</f>
        <v>0.354605107080219</v>
      </c>
      <c r="N994" s="71" t="n">
        <f aca="false">(romega/K994)*EXP(-A994/(tau*146.7/K994))</f>
        <v>0.198404752395252</v>
      </c>
      <c r="O994" s="71" t="n">
        <f aca="false">cl2_*N994/(cl0+cl1_*N994)</f>
        <v>0.212465757605734</v>
      </c>
      <c r="P994" s="71" t="n">
        <f aca="false">IF(D994&gt;=hwind,vxw,0)</f>
        <v>0</v>
      </c>
      <c r="Q994" s="71" t="n">
        <f aca="false">IF(D994&gt;=hwind,vyw,0)</f>
        <v>0</v>
      </c>
      <c r="R994" s="70" t="n">
        <f aca="false">-const*$M994*$K994*(G994-P994)</f>
        <v>-1.43841902377614</v>
      </c>
      <c r="S994" s="70" t="n">
        <f aca="false">-const*$M994*$K994*(H994-Q994)</f>
        <v>-12.2159244101307</v>
      </c>
      <c r="T994" s="70" t="n">
        <f aca="false">-const*$M994*$K994*I994</f>
        <v>23.3690286007477</v>
      </c>
      <c r="U994" s="72" t="n">
        <f aca="false">omega*EXP(-A994/tau)*30/PI()</f>
        <v>1842.29031191057</v>
      </c>
      <c r="V994" s="70" t="n">
        <f aca="false">const*($O994/omega)*K994*(wy*I994-wz*(H994-Q994))</f>
        <v>0.961767027557868</v>
      </c>
      <c r="W994" s="70" t="n">
        <f aca="false">const*($O994/omega)*K994*(wz*(G994-P994)-wx*I994)</f>
        <v>12.0567471682574</v>
      </c>
      <c r="X994" s="70" t="n">
        <f aca="false">const*($O994/omega)*K994*(wx*(H994-Q994)-wy*(G994-P994))</f>
        <v>6.36174222593115</v>
      </c>
      <c r="Y994" s="70" t="n">
        <f aca="false">R994+V994</f>
        <v>-0.47665199621827</v>
      </c>
      <c r="Z994" s="70" t="n">
        <f aca="false">S994+W994</f>
        <v>-0.159177241873349</v>
      </c>
      <c r="AA994" s="70" t="n">
        <f aca="false">T994+X994-32.174</f>
        <v>-2.44322917332114</v>
      </c>
      <c r="AB994" s="0" t="n">
        <f aca="false">IF(($D994-height)*($D995-height)&lt;0,1,0)</f>
        <v>0</v>
      </c>
    </row>
    <row r="995" customFormat="false" ht="12.75" hidden="false" customHeight="false" outlineLevel="0" collapsed="false">
      <c r="A995" s="0" t="n">
        <f aca="false">A994+dt</f>
        <v>9.62999999999984</v>
      </c>
      <c r="B995" s="70" t="n">
        <f aca="false">B994+G994*dt+0.5*Y994*dt*dt</f>
        <v>56.7386011631462</v>
      </c>
      <c r="C995" s="70" t="n">
        <f aca="false">C994+H994*dt+0.5*Z994*dt*dt</f>
        <v>631.843248709012</v>
      </c>
      <c r="D995" s="70" t="n">
        <f aca="false">D994+I994*dt+0.5*AA994*dt*dt</f>
        <v>-580.433758968836</v>
      </c>
      <c r="E995" s="1" t="n">
        <f aca="false">SQRT(B995^2+C995^2)</f>
        <v>634.385655418775</v>
      </c>
      <c r="F995" s="1" t="n">
        <f aca="false">ATAN2(C995,B995)*180/PI()</f>
        <v>5.13131428268221</v>
      </c>
      <c r="G995" s="69" t="n">
        <f aca="false">G994+Y994*dt</f>
        <v>6.40630302738243</v>
      </c>
      <c r="H995" s="69" t="n">
        <f aca="false">H994+Z994*dt</f>
        <v>54.4450887037992</v>
      </c>
      <c r="I995" s="69" t="n">
        <f aca="false">I994+AA994*dt</f>
        <v>-104.180776956844</v>
      </c>
      <c r="J995" s="1" t="n">
        <f aca="false">SQRT(G995^2+H995^2+I995^2)</f>
        <v>117.72401067656</v>
      </c>
      <c r="K995" s="1" t="n">
        <f aca="false">IF(D995&gt;=hwind,SQRT((G995-vxw)^2+(H995-vyw)^2+I995^2),J995)</f>
        <v>117.72401067656</v>
      </c>
      <c r="L995" s="1" t="n">
        <f aca="false">J995/1.467</f>
        <v>80.2481327038582</v>
      </c>
      <c r="M995" s="70" t="n">
        <f aca="false">cd0+cdspin*(spin/1000)*EXP(-A995/(tau*146.7/K995))</f>
        <v>0.354605056625424</v>
      </c>
      <c r="N995" s="71" t="n">
        <f aca="false">(romega/K995)*EXP(-A995/(tau*146.7/K995))</f>
        <v>0.198369806007553</v>
      </c>
      <c r="O995" s="71" t="n">
        <f aca="false">cl2_*N995/(cl0+cl1_*N995)</f>
        <v>0.212444895390092</v>
      </c>
      <c r="P995" s="71" t="n">
        <f aca="false">IF(D995&gt;=hwind,vxw,0)</f>
        <v>0</v>
      </c>
      <c r="Q995" s="71" t="n">
        <f aca="false">IF(D995&gt;=hwind,vyw,0)</f>
        <v>0</v>
      </c>
      <c r="R995" s="70" t="n">
        <f aca="false">-const*$M995*$K995*(G995-P995)</f>
        <v>-1.43760124615774</v>
      </c>
      <c r="S995" s="70" t="n">
        <f aca="false">-const*$M995*$K995*(H995-Q995)</f>
        <v>-12.2177060674776</v>
      </c>
      <c r="T995" s="70" t="n">
        <f aca="false">-const*$M995*$K995*I995</f>
        <v>23.3786029381808</v>
      </c>
      <c r="U995" s="72" t="n">
        <f aca="false">omega*EXP(-A995/tau)*30/PI()</f>
        <v>1842.28846962118</v>
      </c>
      <c r="V995" s="70" t="n">
        <f aca="false">const*($O995/omega)*K995*(wy*I995-wz*(H995-Q995))</f>
        <v>0.961231296008242</v>
      </c>
      <c r="W995" s="70" t="n">
        <f aca="false">const*($O995/omega)*K995*(wz*(G995-P995)-wx*I995)</f>
        <v>12.0608689160913</v>
      </c>
      <c r="X995" s="70" t="n">
        <f aca="false">const*($O995/omega)*K995*(wx*(H995-Q995)-wy*(G995-P995))</f>
        <v>6.36214315446778</v>
      </c>
      <c r="Y995" s="70" t="n">
        <f aca="false">R995+V995</f>
        <v>-0.476369950149495</v>
      </c>
      <c r="Z995" s="70" t="n">
        <f aca="false">S995+W995</f>
        <v>-0.15683715138629</v>
      </c>
      <c r="AA995" s="70" t="n">
        <f aca="false">T995+X995-32.174</f>
        <v>-2.43325390735141</v>
      </c>
      <c r="AB995" s="0" t="n">
        <f aca="false">IF(($D995-height)*($D996-height)&lt;0,1,0)</f>
        <v>0</v>
      </c>
    </row>
    <row r="996" customFormat="false" ht="12.75" hidden="false" customHeight="false" outlineLevel="0" collapsed="false">
      <c r="A996" s="0" t="n">
        <f aca="false">A995+dt</f>
        <v>9.63999999999984</v>
      </c>
      <c r="B996" s="70" t="n">
        <f aca="false">B995+G995*dt+0.5*Y995*dt*dt</f>
        <v>56.8026403749225</v>
      </c>
      <c r="C996" s="70" t="n">
        <f aca="false">C995+H995*dt+0.5*Z995*dt*dt</f>
        <v>632.387691754193</v>
      </c>
      <c r="D996" s="70" t="n">
        <f aca="false">D995+I995*dt+0.5*AA995*dt*dt</f>
        <v>-581.4756884011</v>
      </c>
      <c r="E996" s="1" t="n">
        <f aca="false">SQRT(B996^2+C996^2)</f>
        <v>634.933644277698</v>
      </c>
      <c r="F996" s="1" t="n">
        <f aca="false">ATAN2(C996,B996)*180/PI()</f>
        <v>5.13267583665816</v>
      </c>
      <c r="G996" s="69" t="n">
        <f aca="false">G995+Y995*dt</f>
        <v>6.40153932788093</v>
      </c>
      <c r="H996" s="69" t="n">
        <f aca="false">H995+Z995*dt</f>
        <v>54.4435203322853</v>
      </c>
      <c r="I996" s="69" t="n">
        <f aca="false">I995+AA995*dt</f>
        <v>-104.205109495917</v>
      </c>
      <c r="J996" s="1" t="n">
        <f aca="false">SQRT(G996^2+H996^2+I996^2)</f>
        <v>117.744560201287</v>
      </c>
      <c r="K996" s="1" t="n">
        <f aca="false">IF(D996&gt;=hwind,SQRT((G996-vxw)^2+(H996-vyw)^2+I996^2),J996)</f>
        <v>117.744560201287</v>
      </c>
      <c r="L996" s="1" t="n">
        <f aca="false">J996/1.467</f>
        <v>80.262140559841</v>
      </c>
      <c r="M996" s="70" t="n">
        <f aca="false">cd0+cdspin*(spin/1000)*EXP(-A996/(tau*146.7/K996))</f>
        <v>0.354605006182289</v>
      </c>
      <c r="N996" s="71" t="n">
        <f aca="false">(romega/K996)*EXP(-A996/(tau*146.7/K996))</f>
        <v>0.198334999312889</v>
      </c>
      <c r="O996" s="71" t="n">
        <f aca="false">cl2_*N996/(cl0+cl1_*N996)</f>
        <v>0.212424113334489</v>
      </c>
      <c r="P996" s="71" t="n">
        <f aca="false">IF(D996&gt;=hwind,vxw,0)</f>
        <v>0</v>
      </c>
      <c r="Q996" s="71" t="n">
        <f aca="false">IF(D996&gt;=hwind,vyw,0)</f>
        <v>0</v>
      </c>
      <c r="R996" s="70" t="n">
        <f aca="false">-const*$M996*$K996*(G996-P996)</f>
        <v>-1.43678280409207</v>
      </c>
      <c r="S996" s="70" t="n">
        <f aca="false">-const*$M996*$K996*(H996-Q996)</f>
        <v>-12.2194850021422</v>
      </c>
      <c r="T996" s="70" t="n">
        <f aca="false">-const*$M996*$K996*I996</f>
        <v>23.3881417818026</v>
      </c>
      <c r="U996" s="72" t="n">
        <f aca="false">omega*EXP(-A996/tau)*30/PI()</f>
        <v>1842.28662733363</v>
      </c>
      <c r="V996" s="70" t="n">
        <f aca="false">const*($O996/omega)*K996*(wy*I996-wz*(H996-Q996))</f>
        <v>0.960698655949118</v>
      </c>
      <c r="W996" s="70" t="n">
        <f aca="false">const*($O996/omega)*K996*(wz*(G996-P996)-wx*I996)</f>
        <v>12.0649754731499</v>
      </c>
      <c r="X996" s="70" t="n">
        <f aca="false">const*($O996/omega)*K996*(wx*(H996-Q996)-wy*(G996-P996))</f>
        <v>6.36254489742887</v>
      </c>
      <c r="Y996" s="70" t="n">
        <f aca="false">R996+V996</f>
        <v>-0.476084148142947</v>
      </c>
      <c r="Z996" s="70" t="n">
        <f aca="false">S996+W996</f>
        <v>-0.154509528992218</v>
      </c>
      <c r="AA996" s="70" t="n">
        <f aca="false">T996+X996-32.174</f>
        <v>-2.42331332076858</v>
      </c>
      <c r="AB996" s="0" t="n">
        <f aca="false">IF(($D996-height)*($D997-height)&lt;0,1,0)</f>
        <v>0</v>
      </c>
    </row>
    <row r="997" customFormat="false" ht="12.75" hidden="false" customHeight="false" outlineLevel="0" collapsed="false">
      <c r="A997" s="0" t="n">
        <f aca="false">A996+dt</f>
        <v>9.64999999999984</v>
      </c>
      <c r="B997" s="70" t="n">
        <f aca="false">B996+G996*dt+0.5*Y996*dt*dt</f>
        <v>56.8666319639939</v>
      </c>
      <c r="C997" s="70" t="n">
        <f aca="false">C996+H996*dt+0.5*Z996*dt*dt</f>
        <v>632.932119232039</v>
      </c>
      <c r="D997" s="70" t="n">
        <f aca="false">D996+I996*dt+0.5*AA996*dt*dt</f>
        <v>-582.517860661725</v>
      </c>
      <c r="E997" s="1" t="n">
        <f aca="false">SQRT(B997^2+C997^2)</f>
        <v>635.481613728114</v>
      </c>
      <c r="F997" s="1" t="n">
        <f aca="false">ATAN2(C997,B997)*180/PI()</f>
        <v>5.13403089154742</v>
      </c>
      <c r="G997" s="69" t="n">
        <f aca="false">G996+Y996*dt</f>
        <v>6.39677848639951</v>
      </c>
      <c r="H997" s="69" t="n">
        <f aca="false">H996+Z996*dt</f>
        <v>54.4419752369954</v>
      </c>
      <c r="I997" s="69" t="n">
        <f aca="false">I996+AA996*dt</f>
        <v>-104.229342629125</v>
      </c>
      <c r="J997" s="1" t="n">
        <f aca="false">SQRT(G997^2+H997^2+I997^2)</f>
        <v>117.765034316681</v>
      </c>
      <c r="K997" s="1" t="n">
        <f aca="false">IF(D997&gt;=hwind,SQRT((G997-vxw)^2+(H997-vyw)^2+I997^2),J997)</f>
        <v>117.765034316681</v>
      </c>
      <c r="L997" s="1" t="n">
        <f aca="false">J997/1.467</f>
        <v>80.2760970120528</v>
      </c>
      <c r="M997" s="70" t="n">
        <f aca="false">cd0+cdspin*(spin/1000)*EXP(-A997/(tau*146.7/K997))</f>
        <v>0.354604955750818</v>
      </c>
      <c r="N997" s="71" t="n">
        <f aca="false">(romega/K997)*EXP(-A997/(tau*146.7/K997))</f>
        <v>0.198300331787456</v>
      </c>
      <c r="O997" s="71" t="n">
        <f aca="false">cl2_*N997/(cl0+cl1_*N997)</f>
        <v>0.212403411164211</v>
      </c>
      <c r="P997" s="71" t="n">
        <f aca="false">IF(D997&gt;=hwind,vxw,0)</f>
        <v>0</v>
      </c>
      <c r="Q997" s="71" t="n">
        <f aca="false">IF(D997&gt;=hwind,vyw,0)</f>
        <v>0</v>
      </c>
      <c r="R997" s="70" t="n">
        <f aca="false">-const*$M997*$K997*(G997-P997)</f>
        <v>-1.43596371118059</v>
      </c>
      <c r="S997" s="70" t="n">
        <f aca="false">-const*$M997*$K997*(H997-Q997)</f>
        <v>-12.221261213208</v>
      </c>
      <c r="T997" s="70" t="n">
        <f aca="false">-const*$M997*$K997*I997</f>
        <v>23.3976452324948</v>
      </c>
      <c r="U997" s="72" t="n">
        <f aca="false">omega*EXP(-A997/tau)*30/PI()</f>
        <v>1842.28478504793</v>
      </c>
      <c r="V997" s="70" t="n">
        <f aca="false">const*($O997/omega)*K997*(wy*I997-wz*(H997-Q997))</f>
        <v>0.960169095115179</v>
      </c>
      <c r="W997" s="70" t="n">
        <f aca="false">const*($O997/omega)*K997*(wz*(G997-P997)-wx*I997)</f>
        <v>12.0690668854057</v>
      </c>
      <c r="X997" s="70" t="n">
        <f aca="false">const*($O997/omega)*K997*(wx*(H997-Q997)-wy*(G997-P997))</f>
        <v>6.36294744637984</v>
      </c>
      <c r="Y997" s="70" t="n">
        <f aca="false">R997+V997</f>
        <v>-0.475794616065409</v>
      </c>
      <c r="Z997" s="70" t="n">
        <f aca="false">S997+W997</f>
        <v>-0.152194327802269</v>
      </c>
      <c r="AA997" s="70" t="n">
        <f aca="false">T997+X997-32.174</f>
        <v>-2.41340732112532</v>
      </c>
      <c r="AB997" s="0" t="n">
        <f aca="false">IF(($D997-height)*($D998-height)&lt;0,1,0)</f>
        <v>0</v>
      </c>
    </row>
    <row r="998" customFormat="false" ht="12.75" hidden="false" customHeight="false" outlineLevel="0" collapsed="false">
      <c r="A998" s="0" t="n">
        <f aca="false">A997+dt</f>
        <v>9.65999999999984</v>
      </c>
      <c r="B998" s="70" t="n">
        <f aca="false">B997+G997*dt+0.5*Y997*dt*dt</f>
        <v>56.9305759591271</v>
      </c>
      <c r="C998" s="70" t="n">
        <f aca="false">C997+H997*dt+0.5*Z997*dt*dt</f>
        <v>633.476531374693</v>
      </c>
      <c r="D998" s="70" t="n">
        <f aca="false">D997+I997*dt+0.5*AA997*dt*dt</f>
        <v>-583.560274758382</v>
      </c>
      <c r="E998" s="1" t="n">
        <f aca="false">SQRT(B998^2+C998^2)</f>
        <v>636.029563999623</v>
      </c>
      <c r="F998" s="1" t="n">
        <f aca="false">ATAN2(C998,B998)*180/PI()</f>
        <v>5.13537946498179</v>
      </c>
      <c r="G998" s="69" t="n">
        <f aca="false">G997+Y997*dt</f>
        <v>6.39202054023885</v>
      </c>
      <c r="H998" s="69" t="n">
        <f aca="false">H997+Z997*dt</f>
        <v>54.4404532937174</v>
      </c>
      <c r="I998" s="69" t="n">
        <f aca="false">I997+AA997*dt</f>
        <v>-104.253476702336</v>
      </c>
      <c r="J998" s="1" t="n">
        <f aca="false">SQRT(G998^2+H998^2+I998^2)</f>
        <v>117.785433250198</v>
      </c>
      <c r="K998" s="1" t="n">
        <f aca="false">IF(D998&gt;=hwind,SQRT((G998-vxw)^2+(H998-vyw)^2+I998^2),J998)</f>
        <v>117.785433250198</v>
      </c>
      <c r="L998" s="1" t="n">
        <f aca="false">J998/1.467</f>
        <v>80.2900022155403</v>
      </c>
      <c r="M998" s="70" t="n">
        <f aca="false">cd0+cdspin*(spin/1000)*EXP(-A998/(tau*146.7/K998))</f>
        <v>0.354604905331012</v>
      </c>
      <c r="N998" s="71" t="n">
        <f aca="false">(romega/K998)*EXP(-A998/(tau*146.7/K998))</f>
        <v>0.198265802909236</v>
      </c>
      <c r="O998" s="71" t="n">
        <f aca="false">cl2_*N998/(cl0+cl1_*N998)</f>
        <v>0.212382788605282</v>
      </c>
      <c r="P998" s="71" t="n">
        <f aca="false">IF(D998&gt;=hwind,vxw,0)</f>
        <v>0</v>
      </c>
      <c r="Q998" s="71" t="n">
        <f aca="false">IF(D998&gt;=hwind,vyw,0)</f>
        <v>0</v>
      </c>
      <c r="R998" s="70" t="n">
        <f aca="false">-const*$M998*$K998*(G998-P998)</f>
        <v>-1.43514398095735</v>
      </c>
      <c r="S998" s="70" t="n">
        <f aca="false">-const*$M998*$K998*(H998-Q998)</f>
        <v>-12.2230346997835</v>
      </c>
      <c r="T998" s="70" t="n">
        <f aca="false">-const*$M998*$K998*I998</f>
        <v>23.4071133910411</v>
      </c>
      <c r="U998" s="72" t="n">
        <f aca="false">omega*EXP(-A998/tau)*30/PI()</f>
        <v>1842.28294276406</v>
      </c>
      <c r="V998" s="70" t="n">
        <f aca="false">const*($O998/omega)*K998*(wy*I998-wz*(H998-Q998))</f>
        <v>0.959642601272167</v>
      </c>
      <c r="W998" s="70" t="n">
        <f aca="false">const*($O998/omega)*K998*(wz*(G998-P998)-wx*I998)</f>
        <v>12.073143198749</v>
      </c>
      <c r="X998" s="70" t="n">
        <f aca="false">const*($O998/omega)*K998*(wx*(H998-Q998)-wy*(G998-P998))</f>
        <v>6.36335079292002</v>
      </c>
      <c r="Y998" s="70" t="n">
        <f aca="false">R998+V998</f>
        <v>-0.475501379685183</v>
      </c>
      <c r="Z998" s="70" t="n">
        <f aca="false">S998+W998</f>
        <v>-0.149891501034457</v>
      </c>
      <c r="AA998" s="70" t="n">
        <f aca="false">T998+X998-32.174</f>
        <v>-2.40353581603884</v>
      </c>
      <c r="AB998" s="0" t="n">
        <f aca="false">IF(($D998-height)*($D999-height)&lt;0,1,0)</f>
        <v>0</v>
      </c>
    </row>
    <row r="999" customFormat="false" ht="12.75" hidden="false" customHeight="false" outlineLevel="0" collapsed="false">
      <c r="A999" s="0" t="n">
        <f aca="false">A998+dt</f>
        <v>9.66999999999984</v>
      </c>
      <c r="B999" s="70" t="n">
        <f aca="false">B998+G998*dt+0.5*Y998*dt*dt</f>
        <v>56.9944723894605</v>
      </c>
      <c r="C999" s="70" t="n">
        <f aca="false">C998+H998*dt+0.5*Z998*dt*dt</f>
        <v>634.020928413055</v>
      </c>
      <c r="D999" s="70" t="n">
        <f aca="false">D998+I998*dt+0.5*AA998*dt*dt</f>
        <v>-584.602929702197</v>
      </c>
      <c r="E999" s="1" t="n">
        <f aca="false">SQRT(B999^2+C999^2)</f>
        <v>636.577495320644</v>
      </c>
      <c r="F999" s="1" t="n">
        <f aca="false">ATAN2(C999,B999)*180/PI()</f>
        <v>5.13672157457254</v>
      </c>
      <c r="G999" s="69" t="n">
        <f aca="false">G998+Y998*dt</f>
        <v>6.387265526442</v>
      </c>
      <c r="H999" s="69" t="n">
        <f aca="false">H998+Z998*dt</f>
        <v>54.4389543787071</v>
      </c>
      <c r="I999" s="69" t="n">
        <f aca="false">I998+AA998*dt</f>
        <v>-104.277512060496</v>
      </c>
      <c r="J999" s="1" t="n">
        <f aca="false">SQRT(G999^2+H999^2+I999^2)</f>
        <v>117.80575722892</v>
      </c>
      <c r="K999" s="1" t="n">
        <f aca="false">IF(D999&gt;=hwind,SQRT((G999-vxw)^2+(H999-vyw)^2+I999^2),J999)</f>
        <v>117.80575722892</v>
      </c>
      <c r="L999" s="1" t="n">
        <f aca="false">J999/1.467</f>
        <v>80.3038563250987</v>
      </c>
      <c r="M999" s="70" t="n">
        <f aca="false">cd0+cdspin*(spin/1000)*EXP(-A999/(tau*146.7/K999))</f>
        <v>0.354604854922873</v>
      </c>
      <c r="N999" s="71" t="n">
        <f aca="false">(romega/K999)*EXP(-A999/(tau*146.7/K999))</f>
        <v>0.198231412157993</v>
      </c>
      <c r="O999" s="71" t="n">
        <f aca="false">cl2_*N999/(cl0+cl1_*N999)</f>
        <v>0.21236224538446</v>
      </c>
      <c r="P999" s="71" t="n">
        <f aca="false">IF(D999&gt;=hwind,vxw,0)</f>
        <v>0</v>
      </c>
      <c r="Q999" s="71" t="n">
        <f aca="false">IF(D999&gt;=hwind,vyw,0)</f>
        <v>0</v>
      </c>
      <c r="R999" s="70" t="n">
        <f aca="false">-const*$M999*$K999*(G999-P999)</f>
        <v>-1.4343236268891</v>
      </c>
      <c r="S999" s="70" t="n">
        <f aca="false">-const*$M999*$K999*(H999-Q999)</f>
        <v>-12.2248054610019</v>
      </c>
      <c r="T999" s="70" t="n">
        <f aca="false">-const*$M999*$K999*I999</f>
        <v>23.416546358125</v>
      </c>
      <c r="U999" s="72" t="n">
        <f aca="false">omega*EXP(-A999/tau)*30/PI()</f>
        <v>1842.28110048204</v>
      </c>
      <c r="V999" s="70" t="n">
        <f aca="false">const*($O999/omega)*K999*(wy*I999-wz*(H999-Q999))</f>
        <v>0.959119162216922</v>
      </c>
      <c r="W999" s="70" t="n">
        <f aca="false">const*($O999/omega)*K999*(wz*(G999-P999)-wx*I999)</f>
        <v>12.077204458988</v>
      </c>
      <c r="X999" s="70" t="n">
        <f aca="false">const*($O999/omega)*K999*(wx*(H999-Q999)-wy*(G999-P999))</f>
        <v>6.36375492868261</v>
      </c>
      <c r="Y999" s="70" t="n">
        <f aca="false">R999+V999</f>
        <v>-0.475204464672177</v>
      </c>
      <c r="Z999" s="70" t="n">
        <f aca="false">S999+W999</f>
        <v>-0.147601002013895</v>
      </c>
      <c r="AA999" s="70" t="n">
        <f aca="false">T999+X999-32.174</f>
        <v>-2.39369871319236</v>
      </c>
      <c r="AB999" s="0" t="n">
        <f aca="false">IF(($D999-height)*($D1000-height)&lt;0,1,0)</f>
        <v>0</v>
      </c>
    </row>
    <row r="1000" customFormat="false" ht="12.75" hidden="false" customHeight="false" outlineLevel="0" collapsed="false">
      <c r="A1000" s="0" t="n">
        <f aca="false">A999+dt</f>
        <v>9.67999999999984</v>
      </c>
      <c r="B1000" s="70" t="n">
        <f aca="false">B999+G999*dt+0.5*Y999*dt*dt</f>
        <v>57.0583212845016</v>
      </c>
      <c r="C1000" s="70" t="n">
        <f aca="false">C999+H999*dt+0.5*Z999*dt*dt</f>
        <v>634.565310576792</v>
      </c>
      <c r="D1000" s="70" t="n">
        <f aca="false">D999+I999*dt+0.5*AA999*dt*dt</f>
        <v>-585.645824507737</v>
      </c>
      <c r="E1000" s="1" t="n">
        <f aca="false">SQRT(B1000^2+C1000^2)</f>
        <v>637.12540791843</v>
      </c>
      <c r="F1000" s="1" t="n">
        <f aca="false">ATAN2(C1000,B1000)*180/PI()</f>
        <v>5.13805723791026</v>
      </c>
      <c r="G1000" s="69" t="n">
        <f aca="false">G999+Y999*dt</f>
        <v>6.38251348179528</v>
      </c>
      <c r="H1000" s="69" t="n">
        <f aca="false">H999+Z999*dt</f>
        <v>54.4374783686869</v>
      </c>
      <c r="I1000" s="69" t="n">
        <f aca="false">I999+AA999*dt</f>
        <v>-104.301449047628</v>
      </c>
      <c r="J1000" s="1" t="n">
        <f aca="false">SQRT(G1000^2+H1000^2+I1000^2)</f>
        <v>117.826006479561</v>
      </c>
      <c r="K1000" s="1" t="n">
        <f aca="false">IF(D1000&gt;=hwind,SQRT((G1000-vxw)^2+(H1000-vyw)^2+I1000^2),J1000)</f>
        <v>117.826006479561</v>
      </c>
      <c r="L1000" s="1" t="n">
        <f aca="false">J1000/1.467</f>
        <v>80.3176594952699</v>
      </c>
      <c r="M1000" s="70" t="n">
        <f aca="false">cd0+cdspin*(spin/1000)*EXP(-A1000/(tau*146.7/K1000))</f>
        <v>0.354604804526405</v>
      </c>
      <c r="N1000" s="71" t="n">
        <f aca="false">(romega/K1000)*EXP(-A1000/(tau*146.7/K1000))</f>
        <v>0.198197159015265</v>
      </c>
      <c r="O1000" s="71" t="n">
        <f aca="false">cl2_*N1000/(cl0+cl1_*N1000)</f>
        <v>0.212341781229238</v>
      </c>
      <c r="P1000" s="71" t="n">
        <f aca="false">IF(D1000&gt;=hwind,vxw,0)</f>
        <v>0</v>
      </c>
      <c r="Q1000" s="71" t="n">
        <f aca="false">IF(D1000&gt;=hwind,vyw,0)</f>
        <v>0</v>
      </c>
      <c r="R1000" s="70" t="n">
        <f aca="false">-const*$M1000*$K1000*(G1000-P1000)</f>
        <v>-1.4335026623754</v>
      </c>
      <c r="S1000" s="70" t="n">
        <f aca="false">-const*$M1000*$K1000*(H1000-Q1000)</f>
        <v>-12.2265734960212</v>
      </c>
      <c r="T1000" s="70" t="n">
        <f aca="false">-const*$M1000*$K1000*I1000</f>
        <v>23.4259442343288</v>
      </c>
      <c r="U1000" s="72" t="n">
        <f aca="false">omega*EXP(-A1000/tau)*30/PI()</f>
        <v>1842.27925820186</v>
      </c>
      <c r="V1000" s="70" t="n">
        <f aca="false">const*($O1000/omega)*K1000*(wy*I1000-wz*(H1000-Q1000))</f>
        <v>0.958598765777403</v>
      </c>
      <c r="W1000" s="70" t="n">
        <f aca="false">const*($O1000/omega)*K1000*(wz*(G1000-P1000)-wx*I1000)</f>
        <v>12.0812507118482</v>
      </c>
      <c r="X1000" s="70" t="n">
        <f aca="false">const*($O1000/omega)*K1000*(wx*(H1000-Q1000)-wy*(G1000-P1000))</f>
        <v>6.3641598453346</v>
      </c>
      <c r="Y1000" s="70" t="n">
        <f aca="false">R1000+V1000</f>
        <v>-0.474903896598001</v>
      </c>
      <c r="Z1000" s="70" t="n">
        <f aca="false">S1000+W1000</f>
        <v>-0.14532278417296</v>
      </c>
      <c r="AA1000" s="70" t="n">
        <f aca="false">T1000+X1000-32.174</f>
        <v>-2.38389592033663</v>
      </c>
      <c r="AB1000" s="0" t="n">
        <f aca="false">IF(($D1000-height)*($D1001-height)&lt;0,1,0)</f>
        <v>0</v>
      </c>
    </row>
    <row r="1001" customFormat="false" ht="12.75" hidden="false" customHeight="false" outlineLevel="0" collapsed="false">
      <c r="A1001" s="0" t="n">
        <f aca="false">A1000+dt</f>
        <v>9.68999999999984</v>
      </c>
      <c r="B1001" s="70" t="n">
        <f aca="false">B1000+G1000*dt+0.5*Y1000*dt*dt</f>
        <v>57.1221226741248</v>
      </c>
      <c r="C1001" s="70" t="n">
        <f aca="false">C1000+H1000*dt+0.5*Z1000*dt*dt</f>
        <v>635.10967809434</v>
      </c>
      <c r="D1001" s="70" t="n">
        <f aca="false">D1000+I1000*dt+0.5*AA1000*dt*dt</f>
        <v>-586.688958193009</v>
      </c>
      <c r="E1001" s="1" t="n">
        <f aca="false">SQRT(B1001^2+C1001^2)</f>
        <v>637.673302019062</v>
      </c>
      <c r="F1001" s="1" t="n">
        <f aca="false">ATAN2(C1001,B1001)*180/PI()</f>
        <v>5.13938647256472</v>
      </c>
      <c r="G1001" s="69" t="n">
        <f aca="false">G1000+Y1000*dt</f>
        <v>6.3777644428293</v>
      </c>
      <c r="H1001" s="69" t="n">
        <f aca="false">H1000+Z1000*dt</f>
        <v>54.4360251408452</v>
      </c>
      <c r="I1001" s="69" t="n">
        <f aca="false">I1000+AA1000*dt</f>
        <v>-104.325288006832</v>
      </c>
      <c r="J1001" s="1" t="n">
        <f aca="false">SQRT(G1001^2+H1001^2+I1001^2)</f>
        <v>117.846181228461</v>
      </c>
      <c r="K1001" s="1" t="n">
        <f aca="false">IF(D1001&gt;=hwind,SQRT((G1001-vxw)^2+(H1001-vyw)^2+I1001^2),J1001)</f>
        <v>117.846181228461</v>
      </c>
      <c r="L1001" s="1" t="n">
        <f aca="false">J1001/1.467</f>
        <v>80.3314118803416</v>
      </c>
      <c r="M1001" s="70" t="n">
        <f aca="false">cd0+cdspin*(spin/1000)*EXP(-A1001/(tau*146.7/K1001))</f>
        <v>0.354604754141607</v>
      </c>
      <c r="N1001" s="71" t="n">
        <f aca="false">(romega/K1001)*EXP(-A1001/(tau*146.7/K1001))</f>
        <v>0.198163042964362</v>
      </c>
      <c r="O1001" s="71" t="n">
        <f aca="false">cl2_*N1001/(cl0+cl1_*N1001)</f>
        <v>0.212321395867844</v>
      </c>
      <c r="P1001" s="71" t="n">
        <f aca="false">IF(D1001&gt;=hwind,vxw,0)</f>
        <v>0</v>
      </c>
      <c r="Q1001" s="71" t="n">
        <f aca="false">IF(D1001&gt;=hwind,vyw,0)</f>
        <v>0</v>
      </c>
      <c r="R1001" s="70" t="n">
        <f aca="false">-const*$M1001*$K1001*(G1001-P1001)</f>
        <v>-1.43268110074878</v>
      </c>
      <c r="S1001" s="70" t="n">
        <f aca="false">-const*$M1001*$K1001*(H1001-Q1001)</f>
        <v>-12.228338804024</v>
      </c>
      <c r="T1001" s="70" t="n">
        <f aca="false">-const*$M1001*$K1001*I1001</f>
        <v>23.4353071201318</v>
      </c>
      <c r="U1001" s="72" t="n">
        <f aca="false">omega*EXP(-A1001/tau)*30/PI()</f>
        <v>1842.27741592352</v>
      </c>
      <c r="V1001" s="70" t="n">
        <f aca="false">const*($O1001/omega)*K1001*(wy*I1001-wz*(H1001-Q1001))</f>
        <v>0.958081399812721</v>
      </c>
      <c r="W1001" s="70" t="n">
        <f aca="false">const*($O1001/omega)*K1001*(wz*(G1001-P1001)-wx*I1001)</f>
        <v>12.0852820029725</v>
      </c>
      <c r="X1001" s="70" t="n">
        <f aca="false">const*($O1001/omega)*K1001*(wx*(H1001-Q1001)-wy*(G1001-P1001))</f>
        <v>6.36456553457678</v>
      </c>
      <c r="Y1001" s="70" t="n">
        <f aca="false">R1001+V1001</f>
        <v>-0.474599700936055</v>
      </c>
      <c r="Z1001" s="70" t="n">
        <f aca="false">S1001+W1001</f>
        <v>-0.143056801051516</v>
      </c>
      <c r="AA1001" s="70" t="n">
        <f aca="false">T1001+X1001-32.174</f>
        <v>-2.37412734529144</v>
      </c>
      <c r="AB1001" s="0" t="n">
        <f aca="false">IF(($D1001-height)*($D1002-height)&lt;0,1,0)</f>
        <v>0</v>
      </c>
    </row>
    <row r="1002" customFormat="false" ht="12.75" hidden="false" customHeight="false" outlineLevel="0" collapsed="false">
      <c r="A1002" s="0" t="n">
        <f aca="false">A1001+dt</f>
        <v>9.69999999999984</v>
      </c>
      <c r="B1002" s="70" t="n">
        <f aca="false">B1001+G1001*dt+0.5*Y1001*dt*dt</f>
        <v>57.185876588568</v>
      </c>
      <c r="C1002" s="70" t="n">
        <f aca="false">C1001+H1001*dt+0.5*Z1001*dt*dt</f>
        <v>635.654031192908</v>
      </c>
      <c r="D1002" s="70" t="n">
        <f aca="false">D1001+I1001*dt+0.5*AA1001*dt*dt</f>
        <v>-587.732329779445</v>
      </c>
      <c r="E1002" s="1" t="n">
        <f aca="false">SQRT(B1002^2+C1002^2)</f>
        <v>638.221177847459</v>
      </c>
      <c r="F1002" s="1" t="n">
        <f aca="false">ATAN2(C1002,B1002)*180/PI()</f>
        <v>5.14070929608477</v>
      </c>
      <c r="G1002" s="69" t="n">
        <f aca="false">G1001+Y1001*dt</f>
        <v>6.37301844581994</v>
      </c>
      <c r="H1002" s="69" t="n">
        <f aca="false">H1001+Z1001*dt</f>
        <v>54.4345945728347</v>
      </c>
      <c r="I1002" s="69" t="n">
        <f aca="false">I1001+AA1001*dt</f>
        <v>-104.349029280285</v>
      </c>
      <c r="J1002" s="1" t="n">
        <f aca="false">SQRT(G1002^2+H1002^2+I1002^2)</f>
        <v>117.866281701585</v>
      </c>
      <c r="K1002" s="1" t="n">
        <f aca="false">IF(D1002&gt;=hwind,SQRT((G1002-vxw)^2+(H1002-vyw)^2+I1002^2),J1002)</f>
        <v>117.866281701585</v>
      </c>
      <c r="L1002" s="1" t="n">
        <f aca="false">J1002/1.467</f>
        <v>80.3451136343454</v>
      </c>
      <c r="M1002" s="70" t="n">
        <f aca="false">cd0+cdspin*(spin/1000)*EXP(-A1002/(tau*146.7/K1002))</f>
        <v>0.354604703768483</v>
      </c>
      <c r="N1002" s="71" t="n">
        <f aca="false">(romega/K1002)*EXP(-A1002/(tau*146.7/K1002))</f>
        <v>0.198129063490364</v>
      </c>
      <c r="O1002" s="71" t="n">
        <f aca="false">cl2_*N1002/(cl0+cl1_*N1002)</f>
        <v>0.212301089029238</v>
      </c>
      <c r="P1002" s="71" t="n">
        <f aca="false">IF(D1002&gt;=hwind,vxw,0)</f>
        <v>0</v>
      </c>
      <c r="Q1002" s="71" t="n">
        <f aca="false">IF(D1002&gt;=hwind,vyw,0)</f>
        <v>0</v>
      </c>
      <c r="R1002" s="70" t="n">
        <f aca="false">-const*$M1002*$K1002*(G1002-P1002)</f>
        <v>-1.4318589552748</v>
      </c>
      <c r="S1002" s="70" t="n">
        <f aca="false">-const*$M1002*$K1002*(H1002-Q1002)</f>
        <v>-12.2301013842175</v>
      </c>
      <c r="T1002" s="70" t="n">
        <f aca="false">-const*$M1002*$K1002*I1002</f>
        <v>23.4446351159093</v>
      </c>
      <c r="U1002" s="72" t="n">
        <f aca="false">omega*EXP(-A1002/tau)*30/PI()</f>
        <v>1842.27557364703</v>
      </c>
      <c r="V1002" s="70" t="n">
        <f aca="false">const*($O1002/omega)*K1002*(wy*I1002-wz*(H1002-Q1002))</f>
        <v>0.957567052213163</v>
      </c>
      <c r="W1002" s="70" t="n">
        <f aca="false">const*($O1002/omega)*K1002*(wz*(G1002-P1002)-wx*I1002)</f>
        <v>12.0892983779205</v>
      </c>
      <c r="X1002" s="70" t="n">
        <f aca="false">const*($O1002/omega)*K1002*(wx*(H1002-Q1002)-wy*(G1002-P1002))</f>
        <v>6.36497198814364</v>
      </c>
      <c r="Y1002" s="70" t="n">
        <f aca="false">R1002+V1002</f>
        <v>-0.474291903061638</v>
      </c>
      <c r="Z1002" s="70" t="n">
        <f aca="false">S1002+W1002</f>
        <v>-0.140803006297096</v>
      </c>
      <c r="AA1002" s="70" t="n">
        <f aca="false">T1002+X1002-32.174</f>
        <v>-2.36439289594706</v>
      </c>
      <c r="AB1002" s="0" t="n">
        <f aca="false">IF(($D1002-height)*($D1003-height)&lt;0,1,0)</f>
        <v>0</v>
      </c>
    </row>
    <row r="1003" customFormat="false" ht="12.75" hidden="false" customHeight="false" outlineLevel="0" collapsed="false">
      <c r="A1003" s="0" t="n">
        <f aca="false">A1002+dt</f>
        <v>9.70999999999984</v>
      </c>
      <c r="B1003" s="70" t="n">
        <f aca="false">B1002+G1002*dt+0.5*Y1002*dt*dt</f>
        <v>57.2495830584311</v>
      </c>
      <c r="C1003" s="70" t="n">
        <f aca="false">C1002+H1002*dt+0.5*Z1002*dt*dt</f>
        <v>636.198370098486</v>
      </c>
      <c r="D1003" s="70" t="n">
        <f aca="false">D1002+I1002*dt+0.5*AA1002*dt*dt</f>
        <v>-588.775938291893</v>
      </c>
      <c r="E1003" s="1" t="n">
        <f aca="false">SQRT(B1003^2+C1003^2)</f>
        <v>638.769035627381</v>
      </c>
      <c r="F1003" s="1" t="n">
        <f aca="false">ATAN2(C1003,B1003)*180/PI()</f>
        <v>5.14202572599814</v>
      </c>
      <c r="G1003" s="69" t="n">
        <f aca="false">G1002+Y1002*dt</f>
        <v>6.36827552678932</v>
      </c>
      <c r="H1003" s="69" t="n">
        <f aca="false">H1002+Z1002*dt</f>
        <v>54.4331865427717</v>
      </c>
      <c r="I1003" s="69" t="n">
        <f aca="false">I1002+AA1002*dt</f>
        <v>-104.372673209244</v>
      </c>
      <c r="J1003" s="1" t="n">
        <f aca="false">SQRT(G1003^2+H1003^2+I1003^2)</f>
        <v>117.886308124519</v>
      </c>
      <c r="K1003" s="1" t="n">
        <f aca="false">IF(D1003&gt;=hwind,SQRT((G1003-vxw)^2+(H1003-vyw)^2+I1003^2),J1003)</f>
        <v>117.886308124519</v>
      </c>
      <c r="L1003" s="1" t="n">
        <f aca="false">J1003/1.467</f>
        <v>80.3587649110556</v>
      </c>
      <c r="M1003" s="70" t="n">
        <f aca="false">cd0+cdspin*(spin/1000)*EXP(-A1003/(tau*146.7/K1003))</f>
        <v>0.354604653407033</v>
      </c>
      <c r="N1003" s="71" t="n">
        <f aca="false">(romega/K1003)*EXP(-A1003/(tau*146.7/K1003))</f>
        <v>0.19809522008011</v>
      </c>
      <c r="O1003" s="71" t="n">
        <f aca="false">cl2_*N1003/(cl0+cl1_*N1003)</f>
        <v>0.212280860443119</v>
      </c>
      <c r="P1003" s="71" t="n">
        <f aca="false">IF(D1003&gt;=hwind,vxw,0)</f>
        <v>0</v>
      </c>
      <c r="Q1003" s="71" t="n">
        <f aca="false">IF(D1003&gt;=hwind,vyw,0)</f>
        <v>0</v>
      </c>
      <c r="R1003" s="70" t="n">
        <f aca="false">-const*$M1003*$K1003*(G1003-P1003)</f>
        <v>-1.43103623915225</v>
      </c>
      <c r="S1003" s="70" t="n">
        <f aca="false">-const*$M1003*$K1003*(H1003-Q1003)</f>
        <v>-12.2318612358334</v>
      </c>
      <c r="T1003" s="70" t="n">
        <f aca="false">-const*$M1003*$K1003*I1003</f>
        <v>23.4539283219309</v>
      </c>
      <c r="U1003" s="72" t="n">
        <f aca="false">omega*EXP(-A1003/tau)*30/PI()</f>
        <v>1842.27373137238</v>
      </c>
      <c r="V1003" s="70" t="n">
        <f aca="false">const*($O1003/omega)*K1003*(wy*I1003-wz*(H1003-Q1003))</f>
        <v>0.957055710900217</v>
      </c>
      <c r="W1003" s="70" t="n">
        <f aca="false">const*($O1003/omega)*K1003*(wz*(G1003-P1003)-wx*I1003)</f>
        <v>12.0932998821684</v>
      </c>
      <c r="X1003" s="70" t="n">
        <f aca="false">const*($O1003/omega)*K1003*(wx*(H1003-Q1003)-wy*(G1003-P1003))</f>
        <v>6.36537919780335</v>
      </c>
      <c r="Y1003" s="70" t="n">
        <f aca="false">R1003+V1003</f>
        <v>-0.473980528252033</v>
      </c>
      <c r="Z1003" s="70" t="n">
        <f aca="false">S1003+W1003</f>
        <v>-0.138561353665054</v>
      </c>
      <c r="AA1003" s="70" t="n">
        <f aca="false">T1003+X1003-32.174</f>
        <v>-2.35469248026577</v>
      </c>
      <c r="AB1003" s="0" t="n">
        <f aca="false">IF(($D1003-height)*($D1004-height)&lt;0,1,0)</f>
        <v>0</v>
      </c>
    </row>
    <row r="1004" customFormat="false" ht="12.75" hidden="false" customHeight="false" outlineLevel="0" collapsed="false">
      <c r="A1004" s="0" t="n">
        <f aca="false">A1003+dt</f>
        <v>9.71999999999984</v>
      </c>
      <c r="B1004" s="70" t="n">
        <f aca="false">B1003+G1003*dt+0.5*Y1003*dt*dt</f>
        <v>57.3132421146725</v>
      </c>
      <c r="C1004" s="70" t="n">
        <f aca="false">C1003+H1003*dt+0.5*Z1003*dt*dt</f>
        <v>636.742695035846</v>
      </c>
      <c r="D1004" s="70" t="n">
        <f aca="false">D1003+I1003*dt+0.5*AA1003*dt*dt</f>
        <v>-589.819782758609</v>
      </c>
      <c r="E1004" s="1" t="n">
        <f aca="false">SQRT(B1004^2+C1004^2)</f>
        <v>639.316875581434</v>
      </c>
      <c r="F1004" s="1" t="n">
        <f aca="false">ATAN2(C1004,B1004)*180/PI()</f>
        <v>5.14333577981138</v>
      </c>
      <c r="G1004" s="69" t="n">
        <f aca="false">G1003+Y1003*dt</f>
        <v>6.3635357215068</v>
      </c>
      <c r="H1004" s="69" t="n">
        <f aca="false">H1003+Z1003*dt</f>
        <v>54.4318009292351</v>
      </c>
      <c r="I1004" s="69" t="n">
        <f aca="false">I1003+AA1003*dt</f>
        <v>-104.396220134047</v>
      </c>
      <c r="J1004" s="1" t="n">
        <f aca="false">SQRT(G1004^2+H1004^2+I1004^2)</f>
        <v>117.90626072247</v>
      </c>
      <c r="K1004" s="1" t="n">
        <f aca="false">IF(D1004&gt;=hwind,SQRT((G1004-vxw)^2+(H1004-vyw)^2+I1004^2),J1004)</f>
        <v>117.90626072247</v>
      </c>
      <c r="L1004" s="1" t="n">
        <f aca="false">J1004/1.467</f>
        <v>80.3723658639878</v>
      </c>
      <c r="M1004" s="70" t="n">
        <f aca="false">cd0+cdspin*(spin/1000)*EXP(-A1004/(tau*146.7/K1004))</f>
        <v>0.354604603057259</v>
      </c>
      <c r="N1004" s="71" t="n">
        <f aca="false">(romega/K1004)*EXP(-A1004/(tau*146.7/K1004))</f>
        <v>0.1980615122222</v>
      </c>
      <c r="O1004" s="71" t="n">
        <f aca="false">cl2_*N1004/(cl0+cl1_*N1004)</f>
        <v>0.212260709839915</v>
      </c>
      <c r="P1004" s="71" t="n">
        <f aca="false">IF(D1004&gt;=hwind,vxw,0)</f>
        <v>0</v>
      </c>
      <c r="Q1004" s="71" t="n">
        <f aca="false">IF(D1004&gt;=hwind,vyw,0)</f>
        <v>0</v>
      </c>
      <c r="R1004" s="70" t="n">
        <f aca="false">-const*$M1004*$K1004*(G1004-P1004)</f>
        <v>-1.43021296551322</v>
      </c>
      <c r="S1004" s="70" t="n">
        <f aca="false">-const*$M1004*$K1004*(H1004-Q1004)</f>
        <v>-12.2336183581276</v>
      </c>
      <c r="T1004" s="70" t="n">
        <f aca="false">-const*$M1004*$K1004*I1004</f>
        <v>23.463186838359</v>
      </c>
      <c r="U1004" s="72" t="n">
        <f aca="false">omega*EXP(-A1004/tau)*30/PI()</f>
        <v>1842.27188909957</v>
      </c>
      <c r="V1004" s="70" t="n">
        <f aca="false">const*($O1004/omega)*K1004*(wy*I1004-wz*(H1004-Q1004))</f>
        <v>0.956547363826598</v>
      </c>
      <c r="W1004" s="70" t="n">
        <f aca="false">const*($O1004/omega)*K1004*(wz*(G1004-P1004)-wx*I1004)</f>
        <v>12.0972865611088</v>
      </c>
      <c r="X1004" s="70" t="n">
        <f aca="false">const*($O1004/omega)*K1004*(wx*(H1004-Q1004)-wy*(G1004-P1004))</f>
        <v>6.3657871553577</v>
      </c>
      <c r="Y1004" s="70" t="n">
        <f aca="false">R1004+V1004</f>
        <v>-0.473665601686623</v>
      </c>
      <c r="Z1004" s="70" t="n">
        <f aca="false">S1004+W1004</f>
        <v>-0.136331797018814</v>
      </c>
      <c r="AA1004" s="70" t="n">
        <f aca="false">T1004+X1004-32.174</f>
        <v>-2.34502600628326</v>
      </c>
      <c r="AB1004" s="0" t="n">
        <f aca="false">IF(($D1004-height)*($D1005-height)&lt;0,1,0)</f>
        <v>0</v>
      </c>
    </row>
    <row r="1005" customFormat="false" ht="12.75" hidden="false" customHeight="false" outlineLevel="0" collapsed="false">
      <c r="A1005" s="0" t="n">
        <f aca="false">A1004+dt</f>
        <v>9.72999999999984</v>
      </c>
      <c r="B1005" s="70" t="n">
        <f aca="false">B1004+G1004*dt+0.5*Y1004*dt*dt</f>
        <v>57.3768537886075</v>
      </c>
      <c r="C1005" s="70" t="n">
        <f aca="false">C1004+H1004*dt+0.5*Z1004*dt*dt</f>
        <v>637.287006228549</v>
      </c>
      <c r="D1005" s="70" t="n">
        <f aca="false">D1004+I1004*dt+0.5*AA1004*dt*dt</f>
        <v>-590.86386221125</v>
      </c>
      <c r="E1005" s="1" t="n">
        <f aca="false">SQRT(B1005^2+C1005^2)</f>
        <v>639.864697931075</v>
      </c>
      <c r="F1005" s="1" t="n">
        <f aca="false">ATAN2(C1005,B1005)*180/PI()</f>
        <v>5.14463947500965</v>
      </c>
      <c r="G1005" s="69" t="n">
        <f aca="false">G1004+Y1004*dt</f>
        <v>6.35879906548993</v>
      </c>
      <c r="H1005" s="69" t="n">
        <f aca="false">H1004+Z1004*dt</f>
        <v>54.4304376112649</v>
      </c>
      <c r="I1005" s="69" t="n">
        <f aca="false">I1004+AA1004*dt</f>
        <v>-104.41967039411</v>
      </c>
      <c r="J1005" s="1" t="n">
        <f aca="false">SQRT(G1005^2+H1005^2+I1005^2)</f>
        <v>117.926139720265</v>
      </c>
      <c r="K1005" s="1" t="n">
        <f aca="false">IF(D1005&gt;=hwind,SQRT((G1005-vxw)^2+(H1005-vyw)^2+I1005^2),J1005)</f>
        <v>117.926139720265</v>
      </c>
      <c r="L1005" s="1" t="n">
        <f aca="false">J1005/1.467</f>
        <v>80.3859166463976</v>
      </c>
      <c r="M1005" s="70" t="n">
        <f aca="false">cd0+cdspin*(spin/1000)*EXP(-A1005/(tau*146.7/K1005))</f>
        <v>0.354604552719161</v>
      </c>
      <c r="N1005" s="71" t="n">
        <f aca="false">(romega/K1005)*EXP(-A1005/(tau*146.7/K1005))</f>
        <v>0.198027939406987</v>
      </c>
      <c r="O1005" s="71" t="n">
        <f aca="false">cl2_*N1005/(cl0+cl1_*N1005)</f>
        <v>0.21224063695079</v>
      </c>
      <c r="P1005" s="71" t="n">
        <f aca="false">IF(D1005&gt;=hwind,vxw,0)</f>
        <v>0</v>
      </c>
      <c r="Q1005" s="71" t="n">
        <f aca="false">IF(D1005&gt;=hwind,vyw,0)</f>
        <v>0</v>
      </c>
      <c r="R1005" s="70" t="n">
        <f aca="false">-const*$M1005*$K1005*(G1005-P1005)</f>
        <v>-1.42938914742326</v>
      </c>
      <c r="S1005" s="70" t="n">
        <f aca="false">-const*$M1005*$K1005*(H1005-Q1005)</f>
        <v>-12.2353727503805</v>
      </c>
      <c r="T1005" s="70" t="n">
        <f aca="false">-const*$M1005*$K1005*I1005</f>
        <v>23.4724107652478</v>
      </c>
      <c r="U1005" s="72" t="n">
        <f aca="false">omega*EXP(-A1005/tau)*30/PI()</f>
        <v>1842.2700468286</v>
      </c>
      <c r="V1005" s="70" t="n">
        <f aca="false">const*($O1005/omega)*K1005*(wy*I1005-wz*(H1005-Q1005))</f>
        <v>0.956041998976272</v>
      </c>
      <c r="W1005" s="70" t="n">
        <f aca="false">const*($O1005/omega)*K1005*(wz*(G1005-P1005)-wx*I1005)</f>
        <v>12.1012584600506</v>
      </c>
      <c r="X1005" s="70" t="n">
        <f aca="false">const*($O1005/omega)*K1005*(wx*(H1005-Q1005)-wy*(G1005-P1005))</f>
        <v>6.36619585264208</v>
      </c>
      <c r="Y1005" s="70" t="n">
        <f aca="false">R1005+V1005</f>
        <v>-0.473347148446986</v>
      </c>
      <c r="Z1005" s="70" t="n">
        <f aca="false">S1005+W1005</f>
        <v>-0.134114290329965</v>
      </c>
      <c r="AA1005" s="70" t="n">
        <f aca="false">T1005+X1005-32.174</f>
        <v>-2.33539338211008</v>
      </c>
      <c r="AB1005" s="0" t="n">
        <f aca="false">IF(($D1005-height)*($D1006-height)&lt;0,1,0)</f>
        <v>0</v>
      </c>
    </row>
    <row r="1006" customFormat="false" ht="12.75" hidden="false" customHeight="false" outlineLevel="0" collapsed="false">
      <c r="A1006" s="0" t="n">
        <f aca="false">A1005+dt</f>
        <v>9.73999999999984</v>
      </c>
      <c r="B1006" s="70" t="n">
        <f aca="false">B1005+G1005*dt+0.5*Y1005*dt*dt</f>
        <v>57.440418111905</v>
      </c>
      <c r="C1006" s="70" t="n">
        <f aca="false">C1005+H1005*dt+0.5*Z1005*dt*dt</f>
        <v>637.831303898947</v>
      </c>
      <c r="D1006" s="70" t="n">
        <f aca="false">D1005+I1005*dt+0.5*AA1005*dt*dt</f>
        <v>-591.90817568486</v>
      </c>
      <c r="E1006" s="1" t="n">
        <f aca="false">SQRT(B1006^2+C1006^2)</f>
        <v>640.41250289661</v>
      </c>
      <c r="F1006" s="1" t="n">
        <f aca="false">ATAN2(C1006,B1006)*180/PI()</f>
        <v>5.14593682905667</v>
      </c>
      <c r="G1006" s="69" t="n">
        <f aca="false">G1005+Y1005*dt</f>
        <v>6.35406559400546</v>
      </c>
      <c r="H1006" s="69" t="n">
        <f aca="false">H1005+Z1005*dt</f>
        <v>54.4290964683616</v>
      </c>
      <c r="I1006" s="69" t="n">
        <f aca="false">I1005+AA1005*dt</f>
        <v>-104.443024327931</v>
      </c>
      <c r="J1006" s="1" t="n">
        <f aca="false">SQRT(G1006^2+H1006^2+I1006^2)</f>
        <v>117.945945342347</v>
      </c>
      <c r="K1006" s="1" t="n">
        <f aca="false">IF(D1006&gt;=hwind,SQRT((G1006-vxw)^2+(H1006-vyw)^2+I1006^2),J1006)</f>
        <v>117.945945342347</v>
      </c>
      <c r="L1006" s="1" t="n">
        <f aca="false">J1006/1.467</f>
        <v>80.3994174112793</v>
      </c>
      <c r="M1006" s="70" t="n">
        <f aca="false">cd0+cdspin*(spin/1000)*EXP(-A1006/(tau*146.7/K1006))</f>
        <v>0.35460450239274</v>
      </c>
      <c r="N1006" s="71" t="n">
        <f aca="false">(romega/K1006)*EXP(-A1006/(tau*146.7/K1006))</f>
        <v>0.197994501126573</v>
      </c>
      <c r="O1006" s="71" t="n">
        <f aca="false">cl2_*N1006/(cl0+cl1_*N1006)</f>
        <v>0.21222064150764</v>
      </c>
      <c r="P1006" s="71" t="n">
        <f aca="false">IF(D1006&gt;=hwind,vxw,0)</f>
        <v>0</v>
      </c>
      <c r="Q1006" s="71" t="n">
        <f aca="false">IF(D1006&gt;=hwind,vyw,0)</f>
        <v>0</v>
      </c>
      <c r="R1006" s="70" t="n">
        <f aca="false">-const*$M1006*$K1006*(G1006-P1006)</f>
        <v>-1.42856479788148</v>
      </c>
      <c r="S1006" s="70" t="n">
        <f aca="false">-const*$M1006*$K1006*(H1006-Q1006)</f>
        <v>-12.2371244118966</v>
      </c>
      <c r="T1006" s="70" t="n">
        <f aca="false">-const*$M1006*$K1006*I1006</f>
        <v>23.4816002025415</v>
      </c>
      <c r="U1006" s="72" t="n">
        <f aca="false">omega*EXP(-A1006/tau)*30/PI()</f>
        <v>1842.26820455947</v>
      </c>
      <c r="V1006" s="70" t="n">
        <f aca="false">const*($O1006/omega)*K1006*(wy*I1006-wz*(H1006-Q1006))</f>
        <v>0.955539604364477</v>
      </c>
      <c r="W1006" s="70" t="n">
        <f aca="false">const*($O1006/omega)*K1006*(wz*(G1006-P1006)-wx*I1006)</f>
        <v>12.1052156242181</v>
      </c>
      <c r="X1006" s="70" t="n">
        <f aca="false">const*($O1006/omega)*K1006*(wx*(H1006-Q1006)-wy*(G1006-P1006))</f>
        <v>6.36660528152538</v>
      </c>
      <c r="Y1006" s="70" t="n">
        <f aca="false">R1006+V1006</f>
        <v>-0.473025193517006</v>
      </c>
      <c r="Z1006" s="70" t="n">
        <f aca="false">S1006+W1006</f>
        <v>-0.13190878767851</v>
      </c>
      <c r="AA1006" s="70" t="n">
        <f aca="false">T1006+X1006-32.174</f>
        <v>-2.32579451593307</v>
      </c>
      <c r="AB1006" s="0" t="n">
        <f aca="false">IF(($D1006-height)*($D1007-height)&lt;0,1,0)</f>
        <v>0</v>
      </c>
    </row>
    <row r="1007" customFormat="false" ht="12.75" hidden="false" customHeight="false" outlineLevel="0" collapsed="false">
      <c r="A1007" s="0" t="n">
        <f aca="false">A1006+dt</f>
        <v>9.74999999999984</v>
      </c>
      <c r="B1007" s="70" t="n">
        <f aca="false">B1006+G1006*dt+0.5*Y1006*dt*dt</f>
        <v>57.5039351165854</v>
      </c>
      <c r="C1007" s="70" t="n">
        <f aca="false">C1006+H1006*dt+0.5*Z1006*dt*dt</f>
        <v>638.375588268191</v>
      </c>
      <c r="D1007" s="70" t="n">
        <f aca="false">D1006+I1006*dt+0.5*AA1006*dt*dt</f>
        <v>-592.952722217865</v>
      </c>
      <c r="E1007" s="1" t="n">
        <f aca="false">SQRT(B1007^2+C1007^2)</f>
        <v>640.960290697209</v>
      </c>
      <c r="F1007" s="1" t="n">
        <f aca="false">ATAN2(C1007,B1007)*180/PI()</f>
        <v>5.14722785939454</v>
      </c>
      <c r="G1007" s="69" t="n">
        <f aca="false">G1006+Y1006*dt</f>
        <v>6.34933534207029</v>
      </c>
      <c r="H1007" s="69" t="n">
        <f aca="false">H1006+Z1006*dt</f>
        <v>54.4277773804848</v>
      </c>
      <c r="I1007" s="69" t="n">
        <f aca="false">I1006+AA1006*dt</f>
        <v>-104.46628227309</v>
      </c>
      <c r="J1007" s="1" t="n">
        <f aca="false">SQRT(G1007^2+H1007^2+I1007^2)</f>
        <v>117.965677812771</v>
      </c>
      <c r="K1007" s="1" t="n">
        <f aca="false">IF(D1007&gt;=hwind,SQRT((G1007-vxw)^2+(H1007-vyw)^2+I1007^2),J1007)</f>
        <v>117.965677812771</v>
      </c>
      <c r="L1007" s="1" t="n">
        <f aca="false">J1007/1.467</f>
        <v>80.4128683113643</v>
      </c>
      <c r="M1007" s="70" t="n">
        <f aca="false">cd0+cdspin*(spin/1000)*EXP(-A1007/(tau*146.7/K1007))</f>
        <v>0.354604452077997</v>
      </c>
      <c r="N1007" s="71" t="n">
        <f aca="false">(romega/K1007)*EXP(-A1007/(tau*146.7/K1007))</f>
        <v>0.197961196874805</v>
      </c>
      <c r="O1007" s="71" t="n">
        <f aca="false">cl2_*N1007/(cl0+cl1_*N1007)</f>
        <v>0.212200723243097</v>
      </c>
      <c r="P1007" s="71" t="n">
        <f aca="false">IF(D1007&gt;=hwind,vxw,0)</f>
        <v>0</v>
      </c>
      <c r="Q1007" s="71" t="n">
        <f aca="false">IF(D1007&gt;=hwind,vyw,0)</f>
        <v>0</v>
      </c>
      <c r="R1007" s="70" t="n">
        <f aca="false">-const*$M1007*$K1007*(G1007-P1007)</f>
        <v>-1.42773992982072</v>
      </c>
      <c r="S1007" s="70" t="n">
        <f aca="false">-const*$M1007*$K1007*(H1007-Q1007)</f>
        <v>-12.2388733420045</v>
      </c>
      <c r="T1007" s="70" t="n">
        <f aca="false">-const*$M1007*$K1007*I1007</f>
        <v>23.4907552500732</v>
      </c>
      <c r="U1007" s="72" t="n">
        <f aca="false">omega*EXP(-A1007/tau)*30/PI()</f>
        <v>1842.26636229219</v>
      </c>
      <c r="V1007" s="70" t="n">
        <f aca="false">const*($O1007/omega)*K1007*(wy*I1007-wz*(H1007-Q1007))</f>
        <v>0.955040168037745</v>
      </c>
      <c r="W1007" s="70" t="n">
        <f aca="false">const*($O1007/omega)*K1007*(wz*(G1007-P1007)-wx*I1007)</f>
        <v>12.1091580987516</v>
      </c>
      <c r="X1007" s="70" t="n">
        <f aca="false">const*($O1007/omega)*K1007*(wx*(H1007-Q1007)-wy*(G1007-P1007))</f>
        <v>6.36701543391</v>
      </c>
      <c r="Y1007" s="70" t="n">
        <f aca="false">R1007+V1007</f>
        <v>-0.472699761782978</v>
      </c>
      <c r="Z1007" s="70" t="n">
        <f aca="false">S1007+W1007</f>
        <v>-0.129715243252971</v>
      </c>
      <c r="AA1007" s="70" t="n">
        <f aca="false">T1007+X1007-32.174</f>
        <v>-2.31622931601675</v>
      </c>
      <c r="AB1007" s="0" t="n">
        <f aca="false">IF(($D1007-height)*($D1008-height)&lt;0,1,0)</f>
        <v>0</v>
      </c>
    </row>
    <row r="1008" customFormat="false" ht="12.75" hidden="false" customHeight="false" outlineLevel="0" collapsed="false">
      <c r="A1008" s="0" t="n">
        <f aca="false">A1007+dt</f>
        <v>9.75999999999984</v>
      </c>
      <c r="B1008" s="70" t="n">
        <f aca="false">B1007+G1007*dt+0.5*Y1007*dt*dt</f>
        <v>57.567404835018</v>
      </c>
      <c r="C1008" s="70" t="n">
        <f aca="false">C1007+H1007*dt+0.5*Z1007*dt*dt</f>
        <v>638.919859556234</v>
      </c>
      <c r="D1008" s="70" t="n">
        <f aca="false">D1007+I1007*dt+0.5*AA1007*dt*dt</f>
        <v>-593.997500852062</v>
      </c>
      <c r="E1008" s="1" t="n">
        <f aca="false">SQRT(B1008^2+C1008^2)</f>
        <v>641.508061550902</v>
      </c>
      <c r="F1008" s="1" t="n">
        <f aca="false">ATAN2(C1008,B1008)*180/PI()</f>
        <v>5.1485125834436</v>
      </c>
      <c r="G1008" s="69" t="n">
        <f aca="false">G1007+Y1007*dt</f>
        <v>6.34460834445246</v>
      </c>
      <c r="H1008" s="69" t="n">
        <f aca="false">H1007+Z1007*dt</f>
        <v>54.4264802280522</v>
      </c>
      <c r="I1008" s="69" t="n">
        <f aca="false">I1007+AA1007*dt</f>
        <v>-104.48944456625</v>
      </c>
      <c r="J1008" s="1" t="n">
        <f aca="false">SQRT(G1008^2+H1008^2+I1008^2)</f>
        <v>117.985337355209</v>
      </c>
      <c r="K1008" s="1" t="n">
        <f aca="false">IF(D1008&gt;=hwind,SQRT((G1008-vxw)^2+(H1008-vyw)^2+I1008^2),J1008)</f>
        <v>117.985337355209</v>
      </c>
      <c r="L1008" s="1" t="n">
        <f aca="false">J1008/1.467</f>
        <v>80.4262694991201</v>
      </c>
      <c r="M1008" s="70" t="n">
        <f aca="false">cd0+cdspin*(spin/1000)*EXP(-A1008/(tau*146.7/K1008))</f>
        <v>0.354604401774932</v>
      </c>
      <c r="N1008" s="71" t="n">
        <f aca="false">(romega/K1008)*EXP(-A1008/(tau*146.7/K1008))</f>
        <v>0.197928026147271</v>
      </c>
      <c r="O1008" s="71" t="n">
        <f aca="false">cl2_*N1008/(cl0+cl1_*N1008)</f>
        <v>0.212180881890521</v>
      </c>
      <c r="P1008" s="71" t="n">
        <f aca="false">IF(D1008&gt;=hwind,vxw,0)</f>
        <v>0</v>
      </c>
      <c r="Q1008" s="71" t="n">
        <f aca="false">IF(D1008&gt;=hwind,vyw,0)</f>
        <v>0</v>
      </c>
      <c r="R1008" s="70" t="n">
        <f aca="false">-const*$M1008*$K1008*(G1008-P1008)</f>
        <v>-1.42691455610765</v>
      </c>
      <c r="S1008" s="70" t="n">
        <f aca="false">-const*$M1008*$K1008*(H1008-Q1008)</f>
        <v>-12.2406195400569</v>
      </c>
      <c r="T1008" s="70" t="n">
        <f aca="false">-const*$M1008*$K1008*I1008</f>
        <v>23.4998760075635</v>
      </c>
      <c r="U1008" s="72" t="n">
        <f aca="false">omega*EXP(-A1008/tau)*30/PI()</f>
        <v>1842.26452002675</v>
      </c>
      <c r="V1008" s="70" t="n">
        <f aca="false">const*($O1008/omega)*K1008*(wy*I1008-wz*(H1008-Q1008))</f>
        <v>0.954543678073924</v>
      </c>
      <c r="W1008" s="70" t="n">
        <f aca="false">const*($O1008/omega)*K1008*(wz*(G1008-P1008)-wx*I1008)</f>
        <v>12.1130859287063</v>
      </c>
      <c r="X1008" s="70" t="n">
        <f aca="false">const*($O1008/omega)*K1008*(wx*(H1008-Q1008)-wy*(G1008-P1008))</f>
        <v>6.36742630173177</v>
      </c>
      <c r="Y1008" s="70" t="n">
        <f aca="false">R1008+V1008</f>
        <v>-0.472370878033725</v>
      </c>
      <c r="Z1008" s="70" t="n">
        <f aca="false">S1008+W1008</f>
        <v>-0.127533611350595</v>
      </c>
      <c r="AA1008" s="70" t="n">
        <f aca="false">T1008+X1008-32.174</f>
        <v>-2.30669769070473</v>
      </c>
      <c r="AB1008" s="0" t="n">
        <f aca="false">IF(($D1008-height)*($D1009-height)&lt;0,1,0)</f>
        <v>0</v>
      </c>
    </row>
    <row r="1009" customFormat="false" ht="12.75" hidden="false" customHeight="false" outlineLevel="0" collapsed="false">
      <c r="A1009" s="0" t="n">
        <f aca="false">A1008+dt</f>
        <v>9.76999999999984</v>
      </c>
      <c r="B1009" s="70" t="n">
        <f aca="false">B1008+G1008*dt+0.5*Y1008*dt*dt</f>
        <v>57.6308272999186</v>
      </c>
      <c r="C1009" s="70" t="n">
        <f aca="false">C1008+H1008*dt+0.5*Z1008*dt*dt</f>
        <v>639.464117981834</v>
      </c>
      <c r="D1009" s="70" t="n">
        <f aca="false">D1008+I1008*dt+0.5*AA1008*dt*dt</f>
        <v>-595.042510632609</v>
      </c>
      <c r="E1009" s="1" t="n">
        <f aca="false">SQRT(B1009^2+C1009^2)</f>
        <v>642.055815674586</v>
      </c>
      <c r="F1009" s="1" t="n">
        <f aca="false">ATAN2(C1009,B1009)*180/PI()</f>
        <v>5.14979101860236</v>
      </c>
      <c r="G1009" s="69" t="n">
        <f aca="false">G1008+Y1008*dt</f>
        <v>6.33988463567213</v>
      </c>
      <c r="H1009" s="69" t="n">
        <f aca="false">H1008+Z1008*dt</f>
        <v>54.4252048919387</v>
      </c>
      <c r="I1009" s="69" t="n">
        <f aca="false">I1008+AA1008*dt</f>
        <v>-104.512511543157</v>
      </c>
      <c r="J1009" s="1" t="n">
        <f aca="false">SQRT(G1009^2+H1009^2+I1009^2)</f>
        <v>118.004924192941</v>
      </c>
      <c r="K1009" s="1" t="n">
        <f aca="false">IF(D1009&gt;=hwind,SQRT((G1009-vxw)^2+(H1009-vyw)^2+I1009^2),J1009)</f>
        <v>118.004924192941</v>
      </c>
      <c r="L1009" s="1" t="n">
        <f aca="false">J1009/1.467</f>
        <v>80.439621126749</v>
      </c>
      <c r="M1009" s="70" t="n">
        <f aca="false">cd0+cdspin*(spin/1000)*EXP(-A1009/(tau*146.7/K1009))</f>
        <v>0.354604351483545</v>
      </c>
      <c r="N1009" s="71" t="n">
        <f aca="false">(romega/K1009)*EXP(-A1009/(tau*146.7/K1009))</f>
        <v>0.197894988441293</v>
      </c>
      <c r="O1009" s="71" t="n">
        <f aca="false">cl2_*N1009/(cl0+cl1_*N1009)</f>
        <v>0.212161117184008</v>
      </c>
      <c r="P1009" s="71" t="n">
        <f aca="false">IF(D1009&gt;=hwind,vxw,0)</f>
        <v>0</v>
      </c>
      <c r="Q1009" s="71" t="n">
        <f aca="false">IF(D1009&gt;=hwind,vyw,0)</f>
        <v>0</v>
      </c>
      <c r="R1009" s="70" t="n">
        <f aca="false">-const*$M1009*$K1009*(G1009-P1009)</f>
        <v>-1.4260886895429</v>
      </c>
      <c r="S1009" s="70" t="n">
        <f aca="false">-const*$M1009*$K1009*(H1009-Q1009)</f>
        <v>-12.2423630054304</v>
      </c>
      <c r="T1009" s="70" t="n">
        <f aca="false">-const*$M1009*$K1009*I1009</f>
        <v>23.508962574619</v>
      </c>
      <c r="U1009" s="72" t="n">
        <f aca="false">omega*EXP(-A1009/tau)*30/PI()</f>
        <v>1842.26267776315</v>
      </c>
      <c r="V1009" s="70" t="n">
        <f aca="false">const*($O1009/omega)*K1009*(wy*I1009-wz*(H1009-Q1009))</f>
        <v>0.954050122582195</v>
      </c>
      <c r="W1009" s="70" t="n">
        <f aca="false">const*($O1009/omega)*K1009*(wz*(G1009-P1009)-wx*I1009)</f>
        <v>12.1169991590529</v>
      </c>
      <c r="X1009" s="70" t="n">
        <f aca="false">const*($O1009/omega)*K1009*(wx*(H1009-Q1009)-wy*(G1009-P1009))</f>
        <v>6.36783787695988</v>
      </c>
      <c r="Y1009" s="70" t="n">
        <f aca="false">R1009+V1009</f>
        <v>-0.472038566960705</v>
      </c>
      <c r="Z1009" s="70" t="n">
        <f aca="false">S1009+W1009</f>
        <v>-0.125363846377477</v>
      </c>
      <c r="AA1009" s="70" t="n">
        <f aca="false">T1009+X1009-32.174</f>
        <v>-2.29719954842109</v>
      </c>
      <c r="AB1009" s="0" t="n">
        <f aca="false">IF(($D1009-height)*($D1010-height)&lt;0,1,0)</f>
        <v>0</v>
      </c>
    </row>
    <row r="1010" customFormat="false" ht="12.75" hidden="false" customHeight="false" outlineLevel="0" collapsed="false">
      <c r="A1010" s="0" t="n">
        <f aca="false">A1009+dt</f>
        <v>9.77999999999984</v>
      </c>
      <c r="B1010" s="70" t="n">
        <f aca="false">B1009+G1009*dt+0.5*Y1009*dt*dt</f>
        <v>57.694202544347</v>
      </c>
      <c r="C1010" s="70" t="n">
        <f aca="false">C1009+H1009*dt+0.5*Z1009*dt*dt</f>
        <v>640.008363762561</v>
      </c>
      <c r="D1010" s="70" t="n">
        <f aca="false">D1009+I1009*dt+0.5*AA1009*dt*dt</f>
        <v>-596.087750608018</v>
      </c>
      <c r="E1010" s="1" t="n">
        <f aca="false">SQRT(B1010^2+C1010^2)</f>
        <v>642.603553284028</v>
      </c>
      <c r="F1010" s="1" t="n">
        <f aca="false">ATAN2(C1010,B1010)*180/PI()</f>
        <v>5.15106318224733</v>
      </c>
      <c r="G1010" s="69" t="n">
        <f aca="false">G1009+Y1009*dt</f>
        <v>6.33516425000252</v>
      </c>
      <c r="H1010" s="69" t="n">
        <f aca="false">H1009+Z1009*dt</f>
        <v>54.423951253475</v>
      </c>
      <c r="I1010" s="69" t="n">
        <f aca="false">I1009+AA1009*dt</f>
        <v>-104.535483538641</v>
      </c>
      <c r="J1010" s="1" t="n">
        <f aca="false">SQRT(G1010^2+H1010^2+I1010^2)</f>
        <v>118.024438548856</v>
      </c>
      <c r="K1010" s="1" t="n">
        <f aca="false">IF(D1010&gt;=hwind,SQRT((G1010-vxw)^2+(H1010-vyw)^2+I1010^2),J1010)</f>
        <v>118.024438548856</v>
      </c>
      <c r="L1010" s="1" t="n">
        <f aca="false">J1010/1.467</f>
        <v>80.4529233461868</v>
      </c>
      <c r="M1010" s="70" t="n">
        <f aca="false">cd0+cdspin*(spin/1000)*EXP(-A1010/(tau*146.7/K1010))</f>
        <v>0.354604301203837</v>
      </c>
      <c r="N1010" s="71" t="n">
        <f aca="false">(romega/K1010)*EXP(-A1010/(tau*146.7/K1010))</f>
        <v>0.197862083255926</v>
      </c>
      <c r="O1010" s="71" t="n">
        <f aca="false">cl2_*N1010/(cl0+cl1_*N1010)</f>
        <v>0.212141428858383</v>
      </c>
      <c r="P1010" s="71" t="n">
        <f aca="false">IF(D1010&gt;=hwind,vxw,0)</f>
        <v>0</v>
      </c>
      <c r="Q1010" s="71" t="n">
        <f aca="false">IF(D1010&gt;=hwind,vyw,0)</f>
        <v>0</v>
      </c>
      <c r="R1010" s="70" t="n">
        <f aca="false">-const*$M1010*$K1010*(G1010-P1010)</f>
        <v>-1.42526234286122</v>
      </c>
      <c r="S1010" s="70" t="n">
        <f aca="false">-const*$M1010*$K1010*(H1010-Q1010)</f>
        <v>-12.2441037375253</v>
      </c>
      <c r="T1010" s="70" t="n">
        <f aca="false">-const*$M1010*$K1010*I1010</f>
        <v>23.5180150507314</v>
      </c>
      <c r="U1010" s="72" t="n">
        <f aca="false">omega*EXP(-A1010/tau)*30/PI()</f>
        <v>1842.26083550139</v>
      </c>
      <c r="V1010" s="70" t="n">
        <f aca="false">const*($O1010/omega)*K1010*(wy*I1010-wz*(H1010-Q1010))</f>
        <v>0.953559489703095</v>
      </c>
      <c r="W1010" s="70" t="n">
        <f aca="false">const*($O1010/omega)*K1010*(wz*(G1010-P1010)-wx*I1010)</f>
        <v>12.1208978346766</v>
      </c>
      <c r="X1010" s="70" t="n">
        <f aca="false">const*($O1010/omega)*K1010*(wx*(H1010-Q1010)-wy*(G1010-P1010))</f>
        <v>6.36825015159687</v>
      </c>
      <c r="Y1010" s="70" t="n">
        <f aca="false">R1010+V1010</f>
        <v>-0.471702853158129</v>
      </c>
      <c r="Z1010" s="70" t="n">
        <f aca="false">S1010+W1010</f>
        <v>-0.12320590284877</v>
      </c>
      <c r="AA1010" s="70" t="n">
        <f aca="false">T1010+X1010-32.174</f>
        <v>-2.28773479767172</v>
      </c>
      <c r="AB1010" s="0" t="n">
        <f aca="false">IF(($D1010-height)*($D1011-height)&lt;0,1,0)</f>
        <v>0</v>
      </c>
    </row>
    <row r="1011" customFormat="false" ht="12.75" hidden="false" customHeight="false" outlineLevel="0" collapsed="false">
      <c r="A1011" s="0" t="n">
        <f aca="false">A1010+dt</f>
        <v>9.78999999999984</v>
      </c>
      <c r="B1011" s="70" t="n">
        <f aca="false">B1010+G1010*dt+0.5*Y1010*dt*dt</f>
        <v>57.7575306017044</v>
      </c>
      <c r="C1011" s="70" t="n">
        <f aca="false">C1010+H1010*dt+0.5*Z1010*dt*dt</f>
        <v>640.5525971148</v>
      </c>
      <c r="D1011" s="70" t="n">
        <f aca="false">D1010+I1010*dt+0.5*AA1010*dt*dt</f>
        <v>-597.133219830144</v>
      </c>
      <c r="E1011" s="1" t="n">
        <f aca="false">SQRT(B1011^2+C1011^2)</f>
        <v>643.151274593872</v>
      </c>
      <c r="F1011" s="1" t="n">
        <f aca="false">ATAN2(C1011,B1011)*180/PI()</f>
        <v>5.15232909173288</v>
      </c>
      <c r="G1011" s="69" t="n">
        <f aca="false">G1010+Y1010*dt</f>
        <v>6.33044722147094</v>
      </c>
      <c r="H1011" s="69" t="n">
        <f aca="false">H1010+Z1010*dt</f>
        <v>54.4227191944465</v>
      </c>
      <c r="I1011" s="69" t="n">
        <f aca="false">I1010+AA1010*dt</f>
        <v>-104.558360886618</v>
      </c>
      <c r="J1011" s="1" t="n">
        <f aca="false">SQRT(G1011^2+H1011^2+I1011^2)</f>
        <v>118.043880645452</v>
      </c>
      <c r="K1011" s="1" t="n">
        <f aca="false">IF(D1011&gt;=hwind,SQRT((G1011-vxw)^2+(H1011-vyw)^2+I1011^2),J1011)</f>
        <v>118.043880645452</v>
      </c>
      <c r="L1011" s="1" t="n">
        <f aca="false">J1011/1.467</f>
        <v>80.4661763091014</v>
      </c>
      <c r="M1011" s="70" t="n">
        <f aca="false">cd0+cdspin*(spin/1000)*EXP(-A1011/(tau*146.7/K1011))</f>
        <v>0.354604250935807</v>
      </c>
      <c r="N1011" s="71" t="n">
        <f aca="false">(romega/K1011)*EXP(-A1011/(tau*146.7/K1011))</f>
        <v>0.197829310091952</v>
      </c>
      <c r="O1011" s="71" t="n">
        <f aca="false">cl2_*N1011/(cl0+cl1_*N1011)</f>
        <v>0.212121816649203</v>
      </c>
      <c r="P1011" s="71" t="n">
        <f aca="false">IF(D1011&gt;=hwind,vxw,0)</f>
        <v>0</v>
      </c>
      <c r="Q1011" s="71" t="n">
        <f aca="false">IF(D1011&gt;=hwind,vyw,0)</f>
        <v>0</v>
      </c>
      <c r="R1011" s="70" t="n">
        <f aca="false">-const*$M1011*$K1011*(G1011-P1011)</f>
        <v>-1.4244355287316</v>
      </c>
      <c r="S1011" s="70" t="n">
        <f aca="false">-const*$M1011*$K1011*(H1011-Q1011)</f>
        <v>-12.245841735766</v>
      </c>
      <c r="T1011" s="70" t="n">
        <f aca="false">-const*$M1011*$K1011*I1011</f>
        <v>23.5270335352757</v>
      </c>
      <c r="U1011" s="72" t="n">
        <f aca="false">omega*EXP(-A1011/tau)*30/PI()</f>
        <v>1842.25899324148</v>
      </c>
      <c r="V1011" s="70" t="n">
        <f aca="false">const*($O1011/omega)*K1011*(wy*I1011-wz*(H1011-Q1011))</f>
        <v>0.953071767608527</v>
      </c>
      <c r="W1011" s="70" t="n">
        <f aca="false">const*($O1011/omega)*K1011*(wz*(G1011-P1011)-wx*I1011)</f>
        <v>12.1247820003773</v>
      </c>
      <c r="X1011" s="70" t="n">
        <f aca="false">const*($O1011/omega)*K1011*(wx*(H1011-Q1011)-wy*(G1011-P1011))</f>
        <v>6.36866311767857</v>
      </c>
      <c r="Y1011" s="70" t="n">
        <f aca="false">R1011+V1011</f>
        <v>-0.471363761123078</v>
      </c>
      <c r="Z1011" s="70" t="n">
        <f aca="false">S1011+W1011</f>
        <v>-0.121059735388785</v>
      </c>
      <c r="AA1011" s="70" t="n">
        <f aca="false">T1011+X1011-32.174</f>
        <v>-2.27830334704571</v>
      </c>
      <c r="AB1011" s="0" t="n">
        <f aca="false">IF(($D1011-height)*($D1012-height)&lt;0,1,0)</f>
        <v>0</v>
      </c>
    </row>
    <row r="1012" customFormat="false" ht="12.75" hidden="false" customHeight="false" outlineLevel="0" collapsed="false">
      <c r="A1012" s="0" t="n">
        <f aca="false">A1011+dt</f>
        <v>9.79999999999984</v>
      </c>
      <c r="B1012" s="70" t="n">
        <f aca="false">B1011+G1011*dt+0.5*Y1011*dt*dt</f>
        <v>57.820811505731</v>
      </c>
      <c r="C1012" s="70" t="n">
        <f aca="false">C1011+H1011*dt+0.5*Z1011*dt*dt</f>
        <v>641.096818253758</v>
      </c>
      <c r="D1012" s="70" t="n">
        <f aca="false">D1011+I1011*dt+0.5*AA1011*dt*dt</f>
        <v>-598.178917354178</v>
      </c>
      <c r="E1012" s="1" t="n">
        <f aca="false">SQRT(B1012^2+C1012^2)</f>
        <v>643.698979817642</v>
      </c>
      <c r="F1012" s="1" t="n">
        <f aca="false">ATAN2(C1012,B1012)*180/PI()</f>
        <v>5.15358876439119</v>
      </c>
      <c r="G1012" s="69" t="n">
        <f aca="false">G1011+Y1011*dt</f>
        <v>6.32573358385971</v>
      </c>
      <c r="H1012" s="69" t="n">
        <f aca="false">H1011+Z1011*dt</f>
        <v>54.4215085970926</v>
      </c>
      <c r="I1012" s="69" t="n">
        <f aca="false">I1011+AA1011*dt</f>
        <v>-104.581143920089</v>
      </c>
      <c r="J1012" s="1" t="n">
        <f aca="false">SQRT(G1012^2+H1012^2+I1012^2)</f>
        <v>118.063250704831</v>
      </c>
      <c r="K1012" s="1" t="n">
        <f aca="false">IF(D1012&gt;=hwind,SQRT((G1012-vxw)^2+(H1012-vyw)^2+I1012^2),J1012)</f>
        <v>118.063250704831</v>
      </c>
      <c r="L1012" s="1" t="n">
        <f aca="false">J1012/1.467</f>
        <v>80.479380166892</v>
      </c>
      <c r="M1012" s="70" t="n">
        <f aca="false">cd0+cdspin*(spin/1000)*EXP(-A1012/(tau*146.7/K1012))</f>
        <v>0.354604200679455</v>
      </c>
      <c r="N1012" s="71" t="n">
        <f aca="false">(romega/K1012)*EXP(-A1012/(tau*146.7/K1012))</f>
        <v>0.197796668451872</v>
      </c>
      <c r="O1012" s="71" t="n">
        <f aca="false">cl2_*N1012/(cl0+cl1_*N1012)</f>
        <v>0.212102280292758</v>
      </c>
      <c r="P1012" s="71" t="n">
        <f aca="false">IF(D1012&gt;=hwind,vxw,0)</f>
        <v>0</v>
      </c>
      <c r="Q1012" s="71" t="n">
        <f aca="false">IF(D1012&gt;=hwind,vyw,0)</f>
        <v>0</v>
      </c>
      <c r="R1012" s="70" t="n">
        <f aca="false">-const*$M1012*$K1012*(G1012-P1012)</f>
        <v>-1.42360825975741</v>
      </c>
      <c r="S1012" s="70" t="n">
        <f aca="false">-const*$M1012*$K1012*(H1012-Q1012)</f>
        <v>-12.2475769996004</v>
      </c>
      <c r="T1012" s="70" t="n">
        <f aca="false">-const*$M1012*$K1012*I1012</f>
        <v>23.5360181275093</v>
      </c>
      <c r="U1012" s="72" t="n">
        <f aca="false">omega*EXP(-A1012/tau)*30/PI()</f>
        <v>1842.25715098341</v>
      </c>
      <c r="V1012" s="70" t="n">
        <f aca="false">const*($O1012/omega)*K1012*(wy*I1012-wz*(H1012-Q1012))</f>
        <v>0.952586944501786</v>
      </c>
      <c r="W1012" s="70" t="n">
        <f aca="false">const*($O1012/omega)*K1012*(wz*(G1012-P1012)-wx*I1012)</f>
        <v>12.1286517008692</v>
      </c>
      <c r="X1012" s="70" t="n">
        <f aca="false">const*($O1012/omega)*K1012*(wx*(H1012-Q1012)-wy*(G1012-P1012))</f>
        <v>6.36907676727404</v>
      </c>
      <c r="Y1012" s="70" t="n">
        <f aca="false">R1012+V1012</f>
        <v>-0.471021315255625</v>
      </c>
      <c r="Z1012" s="70" t="n">
        <f aca="false">S1012+W1012</f>
        <v>-0.11892529873116</v>
      </c>
      <c r="AA1012" s="70" t="n">
        <f aca="false">T1012+X1012-32.174</f>
        <v>-2.26890510521664</v>
      </c>
      <c r="AB1012" s="0" t="n">
        <f aca="false">IF(($D1012-height)*($D1013-height)&lt;0,1,0)</f>
        <v>0</v>
      </c>
    </row>
    <row r="1013" customFormat="false" ht="12.75" hidden="false" customHeight="false" outlineLevel="0" collapsed="false">
      <c r="A1013" s="0" t="n">
        <f aca="false">A1012+dt</f>
        <v>9.80999999999984</v>
      </c>
      <c r="B1013" s="70" t="n">
        <f aca="false">B1012+G1012*dt+0.5*Y1012*dt*dt</f>
        <v>57.8840452905039</v>
      </c>
      <c r="C1013" s="70" t="n">
        <f aca="false">C1012+H1012*dt+0.5*Z1012*dt*dt</f>
        <v>641.641027393464</v>
      </c>
      <c r="D1013" s="70" t="n">
        <f aca="false">D1012+I1012*dt+0.5*AA1012*dt*dt</f>
        <v>-599.224842238634</v>
      </c>
      <c r="E1013" s="1" t="n">
        <f aca="false">SQRT(B1013^2+C1013^2)</f>
        <v>644.246669167744</v>
      </c>
      <c r="F1013" s="1" t="n">
        <f aca="false">ATAN2(C1013,B1013)*180/PI()</f>
        <v>5.15484221753204</v>
      </c>
      <c r="G1013" s="69" t="n">
        <f aca="false">G1012+Y1012*dt</f>
        <v>6.32102337070715</v>
      </c>
      <c r="H1013" s="69" t="n">
        <f aca="false">H1012+Z1012*dt</f>
        <v>54.4203193441053</v>
      </c>
      <c r="I1013" s="69" t="n">
        <f aca="false">I1012+AA1012*dt</f>
        <v>-104.603832971141</v>
      </c>
      <c r="J1013" s="1" t="n">
        <f aca="false">SQRT(G1013^2+H1013^2+I1013^2)</f>
        <v>118.082548948698</v>
      </c>
      <c r="K1013" s="1" t="n">
        <f aca="false">IF(D1013&gt;=hwind,SQRT((G1013-vxw)^2+(H1013-vyw)^2+I1013^2),J1013)</f>
        <v>118.082548948698</v>
      </c>
      <c r="L1013" s="1" t="n">
        <f aca="false">J1013/1.467</f>
        <v>80.4925350706873</v>
      </c>
      <c r="M1013" s="70" t="n">
        <f aca="false">cd0+cdspin*(spin/1000)*EXP(-A1013/(tau*146.7/K1013))</f>
        <v>0.354604150434781</v>
      </c>
      <c r="N1013" s="71" t="n">
        <f aca="false">(romega/K1013)*EXP(-A1013/(tau*146.7/K1013))</f>
        <v>0.197764157839909</v>
      </c>
      <c r="O1013" s="71" t="n">
        <f aca="false">cl2_*N1013/(cl0+cl1_*N1013)</f>
        <v>0.212082819526066</v>
      </c>
      <c r="P1013" s="71" t="n">
        <f aca="false">IF(D1013&gt;=hwind,vxw,0)</f>
        <v>0</v>
      </c>
      <c r="Q1013" s="71" t="n">
        <f aca="false">IF(D1013&gt;=hwind,vyw,0)</f>
        <v>0</v>
      </c>
      <c r="R1013" s="70" t="n">
        <f aca="false">-const*$M1013*$K1013*(G1013-P1013)</f>
        <v>-1.42278054847652</v>
      </c>
      <c r="S1013" s="70" t="n">
        <f aca="false">-const*$M1013*$K1013*(H1013-Q1013)</f>
        <v>-12.2493095284999</v>
      </c>
      <c r="T1013" s="70" t="n">
        <f aca="false">-const*$M1013*$K1013*I1013</f>
        <v>23.5449689265705</v>
      </c>
      <c r="U1013" s="72" t="n">
        <f aca="false">omega*EXP(-A1013/tau)*30/PI()</f>
        <v>1842.25530872718</v>
      </c>
      <c r="V1013" s="70" t="n">
        <f aca="false">const*($O1013/omega)*K1013*(wy*I1013-wz*(H1013-Q1013))</f>
        <v>0.952105008617567</v>
      </c>
      <c r="W1013" s="70" t="n">
        <f aca="false">const*($O1013/omega)*K1013*(wz*(G1013-P1013)-wx*I1013)</f>
        <v>12.1325069807809</v>
      </c>
      <c r="X1013" s="70" t="n">
        <f aca="false">const*($O1013/omega)*K1013*(wx*(H1013-Q1013)-wy*(G1013-P1013))</f>
        <v>6.36949109248549</v>
      </c>
      <c r="Y1013" s="70" t="n">
        <f aca="false">R1013+V1013</f>
        <v>-0.470675539858955</v>
      </c>
      <c r="Z1013" s="70" t="n">
        <f aca="false">S1013+W1013</f>
        <v>-0.116802547719011</v>
      </c>
      <c r="AA1013" s="70" t="n">
        <f aca="false">T1013+X1013-32.174</f>
        <v>-2.25953998094397</v>
      </c>
      <c r="AB1013" s="0" t="n">
        <f aca="false">IF(($D1013-height)*($D1014-height)&lt;0,1,0)</f>
        <v>0</v>
      </c>
    </row>
    <row r="1014" customFormat="false" ht="12.75" hidden="false" customHeight="false" outlineLevel="0" collapsed="false">
      <c r="A1014" s="0" t="n">
        <f aca="false">A1013+dt</f>
        <v>9.81999999999984</v>
      </c>
      <c r="B1014" s="70" t="n">
        <f aca="false">B1013+G1013*dt+0.5*Y1013*dt*dt</f>
        <v>57.9472319904339</v>
      </c>
      <c r="C1014" s="70" t="n">
        <f aca="false">C1013+H1013*dt+0.5*Z1013*dt*dt</f>
        <v>642.185224746778</v>
      </c>
      <c r="D1014" s="70" t="n">
        <f aca="false">D1013+I1013*dt+0.5*AA1013*dt*dt</f>
        <v>-600.270993545345</v>
      </c>
      <c r="E1014" s="1" t="n">
        <f aca="false">SQRT(B1014^2+C1014^2)</f>
        <v>644.794342855474</v>
      </c>
      <c r="F1014" s="1" t="n">
        <f aca="false">ATAN2(C1014,B1014)*180/PI()</f>
        <v>5.15608946844276</v>
      </c>
      <c r="G1014" s="69" t="n">
        <f aca="false">G1013+Y1013*dt</f>
        <v>6.31631661530856</v>
      </c>
      <c r="H1014" s="69" t="n">
        <f aca="false">H1013+Z1013*dt</f>
        <v>54.4191513186281</v>
      </c>
      <c r="I1014" s="69" t="n">
        <f aca="false">I1013+AA1013*dt</f>
        <v>-104.62642837095</v>
      </c>
      <c r="J1014" s="1" t="n">
        <f aca="false">SQRT(G1014^2+H1014^2+I1014^2)</f>
        <v>118.101775598363</v>
      </c>
      <c r="K1014" s="1" t="n">
        <f aca="false">IF(D1014&gt;=hwind,SQRT((G1014-vxw)^2+(H1014-vyw)^2+I1014^2),J1014)</f>
        <v>118.101775598363</v>
      </c>
      <c r="L1014" s="1" t="n">
        <f aca="false">J1014/1.467</f>
        <v>80.505641171345</v>
      </c>
      <c r="M1014" s="70" t="n">
        <f aca="false">cd0+cdspin*(spin/1000)*EXP(-A1014/(tau*146.7/K1014))</f>
        <v>0.354604100201783</v>
      </c>
      <c r="N1014" s="71" t="n">
        <f aca="false">(romega/K1014)*EXP(-A1014/(tau*146.7/K1014))</f>
        <v>0.197731777761996</v>
      </c>
      <c r="O1014" s="71" t="n">
        <f aca="false">cl2_*N1014/(cl0+cl1_*N1014)</f>
        <v>0.212063434086875</v>
      </c>
      <c r="P1014" s="71" t="n">
        <f aca="false">IF(D1014&gt;=hwind,vxw,0)</f>
        <v>0</v>
      </c>
      <c r="Q1014" s="71" t="n">
        <f aca="false">IF(D1014&gt;=hwind,vyw,0)</f>
        <v>0</v>
      </c>
      <c r="R1014" s="70" t="n">
        <f aca="false">-const*$M1014*$K1014*(G1014-P1014)</f>
        <v>-1.42195240736147</v>
      </c>
      <c r="S1014" s="70" t="n">
        <f aca="false">-const*$M1014*$K1014*(H1014-Q1014)</f>
        <v>-12.2510393219595</v>
      </c>
      <c r="T1014" s="70" t="n">
        <f aca="false">-const*$M1014*$K1014*I1014</f>
        <v>23.5538860314774</v>
      </c>
      <c r="U1014" s="72" t="n">
        <f aca="false">omega*EXP(-A1014/tau)*30/PI()</f>
        <v>1842.25346647279</v>
      </c>
      <c r="V1014" s="70" t="n">
        <f aca="false">const*($O1014/omega)*K1014*(wy*I1014-wz*(H1014-Q1014))</f>
        <v>0.951625948221986</v>
      </c>
      <c r="W1014" s="70" t="n">
        <f aca="false">const*($O1014/omega)*K1014*(wz*(G1014-P1014)-wx*I1014)</f>
        <v>12.1363478846545</v>
      </c>
      <c r="X1014" s="70" t="n">
        <f aca="false">const*($O1014/omega)*K1014*(wx*(H1014-Q1014)-wy*(G1014-P1014))</f>
        <v>6.3699060854483</v>
      </c>
      <c r="Y1014" s="70" t="n">
        <f aca="false">R1014+V1014</f>
        <v>-0.470326459139485</v>
      </c>
      <c r="Z1014" s="70" t="n">
        <f aca="false">S1014+W1014</f>
        <v>-0.114691437305058</v>
      </c>
      <c r="AA1014" s="70" t="n">
        <f aca="false">T1014+X1014-32.174</f>
        <v>-2.25020788307428</v>
      </c>
      <c r="AB1014" s="0" t="n">
        <f aca="false">IF(($D1014-height)*($D1015-height)&lt;0,1,0)</f>
        <v>0</v>
      </c>
    </row>
    <row r="1015" customFormat="false" ht="12.75" hidden="false" customHeight="false" outlineLevel="0" collapsed="false">
      <c r="A1015" s="0" t="n">
        <f aca="false">A1014+dt</f>
        <v>9.82999999999984</v>
      </c>
      <c r="B1015" s="70" t="n">
        <f aca="false">B1014+G1014*dt+0.5*Y1014*dt*dt</f>
        <v>58.0103716402641</v>
      </c>
      <c r="C1015" s="70" t="n">
        <f aca="false">C1014+H1014*dt+0.5*Z1014*dt*dt</f>
        <v>642.729410525392</v>
      </c>
      <c r="D1015" s="70" t="n">
        <f aca="false">D1014+I1014*dt+0.5*AA1014*dt*dt</f>
        <v>-601.317370339448</v>
      </c>
      <c r="E1015" s="1" t="n">
        <f aca="false">SQRT(B1015^2+C1015^2)</f>
        <v>645.342001091018</v>
      </c>
      <c r="F1015" s="1" t="n">
        <f aca="false">ATAN2(C1015,B1015)*180/PI()</f>
        <v>5.15733053438805</v>
      </c>
      <c r="G1015" s="69" t="n">
        <f aca="false">G1014+Y1014*dt</f>
        <v>6.31161335071717</v>
      </c>
      <c r="H1015" s="69" t="n">
        <f aca="false">H1014+Z1014*dt</f>
        <v>54.418004404255</v>
      </c>
      <c r="I1015" s="69" t="n">
        <f aca="false">I1014+AA1014*dt</f>
        <v>-104.648930449781</v>
      </c>
      <c r="J1015" s="1" t="n">
        <f aca="false">SQRT(G1015^2+H1015^2+I1015^2)</f>
        <v>118.120930874733</v>
      </c>
      <c r="K1015" s="1" t="n">
        <f aca="false">IF(D1015&gt;=hwind,SQRT((G1015-vxw)^2+(H1015-vyw)^2+I1015^2),J1015)</f>
        <v>118.120930874733</v>
      </c>
      <c r="L1015" s="1" t="n">
        <f aca="false">J1015/1.467</f>
        <v>80.5186986194502</v>
      </c>
      <c r="M1015" s="70" t="n">
        <f aca="false">cd0+cdspin*(spin/1000)*EXP(-A1015/(tau*146.7/K1015))</f>
        <v>0.35460404998046</v>
      </c>
      <c r="N1015" s="71" t="n">
        <f aca="false">(romega/K1015)*EXP(-A1015/(tau*146.7/K1015))</f>
        <v>0.197699527725775</v>
      </c>
      <c r="O1015" s="71" t="n">
        <f aca="false">cl2_*N1015/(cl0+cl1_*N1015)</f>
        <v>0.212044123713664</v>
      </c>
      <c r="P1015" s="71" t="n">
        <f aca="false">IF(D1015&gt;=hwind,vxw,0)</f>
        <v>0</v>
      </c>
      <c r="Q1015" s="71" t="n">
        <f aca="false">IF(D1015&gt;=hwind,vyw,0)</f>
        <v>0</v>
      </c>
      <c r="R1015" s="70" t="n">
        <f aca="false">-const*$M1015*$K1015*(G1015-P1015)</f>
        <v>-1.42112384881959</v>
      </c>
      <c r="S1015" s="70" t="n">
        <f aca="false">-const*$M1015*$K1015*(H1015-Q1015)</f>
        <v>-12.2527663794977</v>
      </c>
      <c r="T1015" s="70" t="n">
        <f aca="false">-const*$M1015*$K1015*I1015</f>
        <v>23.5627695411265</v>
      </c>
      <c r="U1015" s="72" t="n">
        <f aca="false">omega*EXP(-A1015/tau)*30/PI()</f>
        <v>1842.25162422024</v>
      </c>
      <c r="V1015" s="70" t="n">
        <f aca="false">const*($O1015/omega)*K1015*(wy*I1015-wz*(H1015-Q1015))</f>
        <v>0.951149751612587</v>
      </c>
      <c r="W1015" s="70" t="n">
        <f aca="false">const*($O1015/omega)*K1015*(wz*(G1015-P1015)-wx*I1015)</f>
        <v>12.1401744569459</v>
      </c>
      <c r="X1015" s="70" t="n">
        <f aca="false">const*($O1015/omega)*K1015*(wx*(H1015-Q1015)-wy*(G1015-P1015))</f>
        <v>6.37032173833089</v>
      </c>
      <c r="Y1015" s="70" t="n">
        <f aca="false">R1015+V1015</f>
        <v>-0.469974097206999</v>
      </c>
      <c r="Z1015" s="70" t="n">
        <f aca="false">S1015+W1015</f>
        <v>-0.112591922551777</v>
      </c>
      <c r="AA1015" s="70" t="n">
        <f aca="false">T1015+X1015-32.174</f>
        <v>-2.24090872054261</v>
      </c>
      <c r="AB1015" s="0" t="n">
        <f aca="false">IF(($D1015-height)*($D1016-height)&lt;0,1,0)</f>
        <v>0</v>
      </c>
    </row>
    <row r="1016" customFormat="false" ht="12.75" hidden="false" customHeight="false" outlineLevel="0" collapsed="false">
      <c r="A1016" s="0" t="n">
        <f aca="false">A1015+dt</f>
        <v>9.83999999999983</v>
      </c>
      <c r="B1016" s="70" t="n">
        <f aca="false">B1015+G1015*dt+0.5*Y1015*dt*dt</f>
        <v>58.0734642750664</v>
      </c>
      <c r="C1016" s="70" t="n">
        <f aca="false">C1015+H1015*dt+0.5*Z1015*dt*dt</f>
        <v>643.273584939838</v>
      </c>
      <c r="D1016" s="70" t="n">
        <f aca="false">D1015+I1015*dt+0.5*AA1015*dt*dt</f>
        <v>-602.363971689382</v>
      </c>
      <c r="E1016" s="1" t="n">
        <f aca="false">SQRT(B1016^2+C1016^2)</f>
        <v>645.88964408346</v>
      </c>
      <c r="F1016" s="1" t="n">
        <f aca="false">ATAN2(C1016,B1016)*180/PI()</f>
        <v>5.15856543260992</v>
      </c>
      <c r="G1016" s="69" t="n">
        <f aca="false">G1015+Y1015*dt</f>
        <v>6.3069136097451</v>
      </c>
      <c r="H1016" s="69" t="n">
        <f aca="false">H1015+Z1015*dt</f>
        <v>54.4168784850295</v>
      </c>
      <c r="I1016" s="69" t="n">
        <f aca="false">I1015+AA1015*dt</f>
        <v>-104.671339536986</v>
      </c>
      <c r="J1016" s="1" t="n">
        <f aca="false">SQRT(G1016^2+H1016^2+I1016^2)</f>
        <v>118.140014998316</v>
      </c>
      <c r="K1016" s="1" t="n">
        <f aca="false">IF(D1016&gt;=hwind,SQRT((G1016-vxw)^2+(H1016-vyw)^2+I1016^2),J1016)</f>
        <v>118.140014998316</v>
      </c>
      <c r="L1016" s="1" t="n">
        <f aca="false">J1016/1.467</f>
        <v>80.5317075653143</v>
      </c>
      <c r="M1016" s="70" t="n">
        <f aca="false">cd0+cdspin*(spin/1000)*EXP(-A1016/(tau*146.7/K1016))</f>
        <v>0.354603999770813</v>
      </c>
      <c r="N1016" s="71" t="n">
        <f aca="false">(romega/K1016)*EXP(-A1016/(tau*146.7/K1016))</f>
        <v>0.197667407240593</v>
      </c>
      <c r="O1016" s="71" t="n">
        <f aca="false">cl2_*N1016/(cl0+cl1_*N1016)</f>
        <v>0.21202488814564</v>
      </c>
      <c r="P1016" s="71" t="n">
        <f aca="false">IF(D1016&gt;=hwind,vxw,0)</f>
        <v>0</v>
      </c>
      <c r="Q1016" s="71" t="n">
        <f aca="false">IF(D1016&gt;=hwind,vyw,0)</f>
        <v>0</v>
      </c>
      <c r="R1016" s="70" t="n">
        <f aca="false">-const*$M1016*$K1016*(G1016-P1016)</f>
        <v>-1.42029488519313</v>
      </c>
      <c r="S1016" s="70" t="n">
        <f aca="false">-const*$M1016*$K1016*(H1016-Q1016)</f>
        <v>-12.2544907006562</v>
      </c>
      <c r="T1016" s="70" t="n">
        <f aca="false">-const*$M1016*$K1016*I1016</f>
        <v>23.5716195542915</v>
      </c>
      <c r="U1016" s="72" t="n">
        <f aca="false">omega*EXP(-A1016/tau)*30/PI()</f>
        <v>1842.24978196954</v>
      </c>
      <c r="V1016" s="70" t="n">
        <f aca="false">const*($O1016/omega)*K1016*(wy*I1016-wz*(H1016-Q1016))</f>
        <v>0.950676407118363</v>
      </c>
      <c r="W1016" s="70" t="n">
        <f aca="false">const*($O1016/omega)*K1016*(wz*(G1016-P1016)-wx*I1016)</f>
        <v>12.1439867420247</v>
      </c>
      <c r="X1016" s="70" t="n">
        <f aca="false">const*($O1016/omega)*K1016*(wx*(H1016-Q1016)-wy*(G1016-P1016))</f>
        <v>6.37073804333474</v>
      </c>
      <c r="Y1016" s="70" t="n">
        <f aca="false">R1016+V1016</f>
        <v>-0.469618478074766</v>
      </c>
      <c r="Z1016" s="70" t="n">
        <f aca="false">S1016+W1016</f>
        <v>-0.110503958631519</v>
      </c>
      <c r="AA1016" s="70" t="n">
        <f aca="false">T1016+X1016-32.174</f>
        <v>-2.23164240237371</v>
      </c>
      <c r="AB1016" s="0" t="n">
        <f aca="false">IF(($D1016-height)*($D1017-height)&lt;0,1,0)</f>
        <v>0</v>
      </c>
    </row>
    <row r="1017" customFormat="false" ht="12.75" hidden="false" customHeight="false" outlineLevel="0" collapsed="false">
      <c r="A1017" s="0" t="n">
        <f aca="false">A1016+dt</f>
        <v>9.84999999999983</v>
      </c>
      <c r="B1017" s="70" t="n">
        <f aca="false">B1016+G1016*dt+0.5*Y1016*dt*dt</f>
        <v>58.1365099302399</v>
      </c>
      <c r="C1017" s="70" t="n">
        <f aca="false">C1016+H1016*dt+0.5*Z1016*dt*dt</f>
        <v>643.817748199491</v>
      </c>
      <c r="D1017" s="70" t="n">
        <f aca="false">D1016+I1016*dt+0.5*AA1016*dt*dt</f>
        <v>-603.410796666872</v>
      </c>
      <c r="E1017" s="1" t="n">
        <f aca="false">SQRT(B1017^2+C1017^2)</f>
        <v>646.437272040785</v>
      </c>
      <c r="F1017" s="1" t="n">
        <f aca="false">ATAN2(C1017,B1017)*180/PI()</f>
        <v>5.15979418032754</v>
      </c>
      <c r="G1017" s="69" t="n">
        <f aca="false">G1016+Y1016*dt</f>
        <v>6.30221742496435</v>
      </c>
      <c r="H1017" s="69" t="n">
        <f aca="false">H1016+Z1016*dt</f>
        <v>54.4157734454432</v>
      </c>
      <c r="I1017" s="69" t="n">
        <f aca="false">I1016+AA1016*dt</f>
        <v>-104.69365596101</v>
      </c>
      <c r="J1017" s="1" t="n">
        <f aca="false">SQRT(G1017^2+H1017^2+I1017^2)</f>
        <v>118.159028189215</v>
      </c>
      <c r="K1017" s="1" t="n">
        <f aca="false">IF(D1017&gt;=hwind,SQRT((G1017-vxw)^2+(H1017-vyw)^2+I1017^2),J1017)</f>
        <v>118.159028189215</v>
      </c>
      <c r="L1017" s="1" t="n">
        <f aca="false">J1017/1.467</f>
        <v>80.544668158974</v>
      </c>
      <c r="M1017" s="70" t="n">
        <f aca="false">cd0+cdspin*(spin/1000)*EXP(-A1017/(tau*146.7/K1017))</f>
        <v>0.354603949572838</v>
      </c>
      <c r="N1017" s="71" t="n">
        <f aca="false">(romega/K1017)*EXP(-A1017/(tau*146.7/K1017))</f>
        <v>0.197635415817495</v>
      </c>
      <c r="O1017" s="71" t="n">
        <f aca="false">cl2_*N1017/(cl0+cl1_*N1017)</f>
        <v>0.212005727122739</v>
      </c>
      <c r="P1017" s="71" t="n">
        <f aca="false">IF(D1017&gt;=hwind,vxw,0)</f>
        <v>0</v>
      </c>
      <c r="Q1017" s="71" t="n">
        <f aca="false">IF(D1017&gt;=hwind,vyw,0)</f>
        <v>0</v>
      </c>
      <c r="R1017" s="70" t="n">
        <f aca="false">-const*$M1017*$K1017*(G1017-P1017)</f>
        <v>-1.41946552875944</v>
      </c>
      <c r="S1017" s="70" t="n">
        <f aca="false">-const*$M1017*$K1017*(H1017-Q1017)</f>
        <v>-12.2562122850001</v>
      </c>
      <c r="T1017" s="70" t="n">
        <f aca="false">-const*$M1017*$K1017*I1017</f>
        <v>23.5804361696224</v>
      </c>
      <c r="U1017" s="72" t="n">
        <f aca="false">omega*EXP(-A1017/tau)*30/PI()</f>
        <v>1842.24793972068</v>
      </c>
      <c r="V1017" s="70" t="n">
        <f aca="false">const*($O1017/omega)*K1017*(wy*I1017-wz*(H1017-Q1017))</f>
        <v>0.95020590309976</v>
      </c>
      <c r="W1017" s="70" t="n">
        <f aca="false">const*($O1017/omega)*K1017*(wz*(G1017-P1017)-wx*I1017)</f>
        <v>12.1477847841735</v>
      </c>
      <c r="X1017" s="70" t="n">
        <f aca="false">const*($O1017/omega)*K1017*(wx*(H1017-Q1017)-wy*(G1017-P1017))</f>
        <v>6.37115499269426</v>
      </c>
      <c r="Y1017" s="70" t="n">
        <f aca="false">R1017+V1017</f>
        <v>-0.469259625659676</v>
      </c>
      <c r="Z1017" s="70" t="n">
        <f aca="false">S1017+W1017</f>
        <v>-0.108427500826636</v>
      </c>
      <c r="AA1017" s="70" t="n">
        <f aca="false">T1017+X1017-32.174</f>
        <v>-2.22240883768336</v>
      </c>
      <c r="AB1017" s="0" t="n">
        <f aca="false">IF(($D1017-height)*($D1018-height)&lt;0,1,0)</f>
        <v>0</v>
      </c>
    </row>
    <row r="1018" customFormat="false" ht="12.75" hidden="false" customHeight="false" outlineLevel="0" collapsed="false">
      <c r="A1018" s="0" t="n">
        <f aca="false">A1017+dt</f>
        <v>9.85999999999983</v>
      </c>
      <c r="B1018" s="70" t="n">
        <f aca="false">B1017+G1017*dt+0.5*Y1017*dt*dt</f>
        <v>58.1995086415083</v>
      </c>
      <c r="C1018" s="70" t="n">
        <f aca="false">C1017+H1017*dt+0.5*Z1017*dt*dt</f>
        <v>644.36190051257</v>
      </c>
      <c r="D1018" s="70" t="n">
        <f aca="false">D1017+I1017*dt+0.5*AA1017*dt*dt</f>
        <v>-604.457844346924</v>
      </c>
      <c r="E1018" s="1" t="n">
        <f aca="false">SQRT(B1018^2+C1018^2)</f>
        <v>646.984885169881</v>
      </c>
      <c r="F1018" s="1" t="n">
        <f aca="false">ATAN2(C1018,B1018)*180/PI()</f>
        <v>5.16101679473713</v>
      </c>
      <c r="G1018" s="69" t="n">
        <f aca="false">G1017+Y1017*dt</f>
        <v>6.29752482870775</v>
      </c>
      <c r="H1018" s="69" t="n">
        <f aca="false">H1017+Z1017*dt</f>
        <v>54.4146891704349</v>
      </c>
      <c r="I1018" s="69" t="n">
        <f aca="false">I1017+AA1017*dt</f>
        <v>-104.715880049387</v>
      </c>
      <c r="J1018" s="1" t="n">
        <f aca="false">SQRT(G1018^2+H1018^2+I1018^2)</f>
        <v>118.177970667129</v>
      </c>
      <c r="K1018" s="1" t="n">
        <f aca="false">IF(D1018&gt;=hwind,SQRT((G1018-vxw)^2+(H1018-vyw)^2+I1018^2),J1018)</f>
        <v>118.177970667129</v>
      </c>
      <c r="L1018" s="1" t="n">
        <f aca="false">J1018/1.467</f>
        <v>80.5575805501902</v>
      </c>
      <c r="M1018" s="70" t="n">
        <f aca="false">cd0+cdspin*(spin/1000)*EXP(-A1018/(tau*146.7/K1018))</f>
        <v>0.354603899386536</v>
      </c>
      <c r="N1018" s="71" t="n">
        <f aca="false">(romega/K1018)*EXP(-A1018/(tau*146.7/K1018))</f>
        <v>0.197603552969223</v>
      </c>
      <c r="O1018" s="71" t="n">
        <f aca="false">cl2_*N1018/(cl0+cl1_*N1018)</f>
        <v>0.211986640385623</v>
      </c>
      <c r="P1018" s="71" t="n">
        <f aca="false">IF(D1018&gt;=hwind,vxw,0)</f>
        <v>0</v>
      </c>
      <c r="Q1018" s="71" t="n">
        <f aca="false">IF(D1018&gt;=hwind,vyw,0)</f>
        <v>0</v>
      </c>
      <c r="R1018" s="70" t="n">
        <f aca="false">-const*$M1018*$K1018*(G1018-P1018)</f>
        <v>-1.41863579173107</v>
      </c>
      <c r="S1018" s="70" t="n">
        <f aca="false">-const*$M1018*$K1018*(H1018-Q1018)</f>
        <v>-12.2579311321175</v>
      </c>
      <c r="T1018" s="70" t="n">
        <f aca="false">-const*$M1018*$K1018*I1018</f>
        <v>23.5892194856436</v>
      </c>
      <c r="U1018" s="72" t="n">
        <f aca="false">omega*EXP(-A1018/tau)*30/PI()</f>
        <v>1842.24609747366</v>
      </c>
      <c r="V1018" s="70" t="n">
        <f aca="false">const*($O1018/omega)*K1018*(wy*I1018-wz*(H1018-Q1018))</f>
        <v>0.949738227948696</v>
      </c>
      <c r="W1018" s="70" t="n">
        <f aca="false">const*($O1018/omega)*K1018*(wz*(G1018-P1018)-wx*I1018)</f>
        <v>12.1515686275879</v>
      </c>
      <c r="X1018" s="70" t="n">
        <f aca="false">const*($O1018/omega)*K1018*(wx*(H1018-Q1018)-wy*(G1018-P1018))</f>
        <v>6.37157257867681</v>
      </c>
      <c r="Y1018" s="70" t="n">
        <f aca="false">R1018+V1018</f>
        <v>-0.46889756378237</v>
      </c>
      <c r="Z1018" s="70" t="n">
        <f aca="false">S1018+W1018</f>
        <v>-0.106362504529633</v>
      </c>
      <c r="AA1018" s="70" t="n">
        <f aca="false">T1018+X1018-32.174</f>
        <v>-2.21320793567958</v>
      </c>
      <c r="AB1018" s="0" t="n">
        <f aca="false">IF(($D1018-height)*($D1019-height)&lt;0,1,0)</f>
        <v>0</v>
      </c>
    </row>
    <row r="1019" customFormat="false" ht="12.75" hidden="false" customHeight="false" outlineLevel="0" collapsed="false">
      <c r="A1019" s="0" t="n">
        <f aca="false">A1018+dt</f>
        <v>9.86999999999983</v>
      </c>
      <c r="B1019" s="70" t="n">
        <f aca="false">B1018+G1018*dt+0.5*Y1018*dt*dt</f>
        <v>58.2624604449172</v>
      </c>
      <c r="C1019" s="70" t="n">
        <f aca="false">C1018+H1018*dt+0.5*Z1018*dt*dt</f>
        <v>644.906042086149</v>
      </c>
      <c r="D1019" s="70" t="n">
        <f aca="false">D1018+I1018*dt+0.5*AA1018*dt*dt</f>
        <v>-605.505113807815</v>
      </c>
      <c r="E1019" s="1" t="n">
        <f aca="false">SQRT(B1019^2+C1019^2)</f>
        <v>647.532483676547</v>
      </c>
      <c r="F1019" s="1" t="n">
        <f aca="false">ATAN2(C1019,B1019)*180/PI()</f>
        <v>5.16223329301182</v>
      </c>
      <c r="G1019" s="69" t="n">
        <f aca="false">G1018+Y1018*dt</f>
        <v>6.29283585306993</v>
      </c>
      <c r="H1019" s="69" t="n">
        <f aca="false">H1018+Z1018*dt</f>
        <v>54.4136255453896</v>
      </c>
      <c r="I1019" s="69" t="n">
        <f aca="false">I1018+AA1018*dt</f>
        <v>-104.738012128744</v>
      </c>
      <c r="J1019" s="1" t="n">
        <f aca="false">SQRT(G1019^2+H1019^2+I1019^2)</f>
        <v>118.196842651352</v>
      </c>
      <c r="K1019" s="1" t="n">
        <f aca="false">IF(D1019&gt;=hwind,SQRT((G1019-vxw)^2+(H1019-vyw)^2+I1019^2),J1019)</f>
        <v>118.196842651352</v>
      </c>
      <c r="L1019" s="1" t="n">
        <f aca="false">J1019/1.467</f>
        <v>80.5704448884471</v>
      </c>
      <c r="M1019" s="70" t="n">
        <f aca="false">cd0+cdspin*(spin/1000)*EXP(-A1019/(tau*146.7/K1019))</f>
        <v>0.354603849211904</v>
      </c>
      <c r="N1019" s="71" t="n">
        <f aca="false">(romega/K1019)*EXP(-A1019/(tau*146.7/K1019))</f>
        <v>0.197571818210206</v>
      </c>
      <c r="O1019" s="71" t="n">
        <f aca="false">cl2_*N1019/(cl0+cl1_*N1019)</f>
        <v>0.211967627675684</v>
      </c>
      <c r="P1019" s="71" t="n">
        <f aca="false">IF(D1019&gt;=hwind,vxw,0)</f>
        <v>0</v>
      </c>
      <c r="Q1019" s="71" t="n">
        <f aca="false">IF(D1019&gt;=hwind,vyw,0)</f>
        <v>0</v>
      </c>
      <c r="R1019" s="70" t="n">
        <f aca="false">-const*$M1019*$K1019*(G1019-P1019)</f>
        <v>-1.41780568625594</v>
      </c>
      <c r="S1019" s="70" t="n">
        <f aca="false">-const*$M1019*$K1019*(H1019-Q1019)</f>
        <v>-12.2596472416198</v>
      </c>
      <c r="T1019" s="70" t="n">
        <f aca="false">-const*$M1019*$K1019*I1019</f>
        <v>23.5979696007535</v>
      </c>
      <c r="U1019" s="72" t="n">
        <f aca="false">omega*EXP(-A1019/tau)*30/PI()</f>
        <v>1842.24425522848</v>
      </c>
      <c r="V1019" s="70" t="n">
        <f aca="false">const*($O1019/omega)*K1019*(wy*I1019-wz*(H1019-Q1019))</f>
        <v>0.949273370088563</v>
      </c>
      <c r="W1019" s="70" t="n">
        <f aca="false">const*($O1019/omega)*K1019*(wz*(G1019-P1019)-wx*I1019)</f>
        <v>12.1553383163765</v>
      </c>
      <c r="X1019" s="70" t="n">
        <f aca="false">const*($O1019/omega)*K1019*(wx*(H1019-Q1019)-wy*(G1019-P1019))</f>
        <v>6.37199079358259</v>
      </c>
      <c r="Y1019" s="70" t="n">
        <f aca="false">R1019+V1019</f>
        <v>-0.468532316167374</v>
      </c>
      <c r="Z1019" s="70" t="n">
        <f aca="false">S1019+W1019</f>
        <v>-0.104308925243256</v>
      </c>
      <c r="AA1019" s="70" t="n">
        <f aca="false">T1019+X1019-32.174</f>
        <v>-2.20403960566388</v>
      </c>
      <c r="AB1019" s="0" t="n">
        <f aca="false">IF(($D1019-height)*($D1020-height)&lt;0,1,0)</f>
        <v>0</v>
      </c>
    </row>
    <row r="1020" customFormat="false" ht="12.75" hidden="false" customHeight="false" outlineLevel="0" collapsed="false">
      <c r="A1020" s="0" t="n">
        <f aca="false">A1019+dt</f>
        <v>9.87999999999983</v>
      </c>
      <c r="B1020" s="70" t="n">
        <f aca="false">B1019+G1019*dt+0.5*Y1019*dt*dt</f>
        <v>58.3253653768321</v>
      </c>
      <c r="C1020" s="70" t="n">
        <f aca="false">C1019+H1019*dt+0.5*Z1019*dt*dt</f>
        <v>645.450173126157</v>
      </c>
      <c r="D1020" s="70" t="n">
        <f aca="false">D1019+I1019*dt+0.5*AA1019*dt*dt</f>
        <v>-606.552604131082</v>
      </c>
      <c r="E1020" s="1" t="n">
        <f aca="false">SQRT(B1020^2+C1020^2)</f>
        <v>648.080067765494</v>
      </c>
      <c r="F1020" s="1" t="n">
        <f aca="false">ATAN2(C1020,B1020)*180/PI()</f>
        <v>5.16344369230159</v>
      </c>
      <c r="G1020" s="69" t="n">
        <f aca="false">G1019+Y1019*dt</f>
        <v>6.28815052990826</v>
      </c>
      <c r="H1020" s="69" t="n">
        <f aca="false">H1019+Z1019*dt</f>
        <v>54.4125824561372</v>
      </c>
      <c r="I1020" s="69" t="n">
        <f aca="false">I1019+AA1019*dt</f>
        <v>-104.7600525248</v>
      </c>
      <c r="J1020" s="1" t="n">
        <f aca="false">SQRT(G1020^2+H1020^2+I1020^2)</f>
        <v>118.215644360768</v>
      </c>
      <c r="K1020" s="1" t="n">
        <f aca="false">IF(D1020&gt;=hwind,SQRT((G1020-vxw)^2+(H1020-vyw)^2+I1020^2),J1020)</f>
        <v>118.215644360768</v>
      </c>
      <c r="L1020" s="1" t="n">
        <f aca="false">J1020/1.467</f>
        <v>80.5832613229504</v>
      </c>
      <c r="M1020" s="70" t="n">
        <f aca="false">cd0+cdspin*(spin/1000)*EXP(-A1020/(tau*146.7/K1020))</f>
        <v>0.35460379904894</v>
      </c>
      <c r="N1020" s="71" t="n">
        <f aca="false">(romega/K1020)*EXP(-A1020/(tau*146.7/K1020))</f>
        <v>0.197540211056562</v>
      </c>
      <c r="O1020" s="71" t="n">
        <f aca="false">cl2_*N1020/(cl0+cl1_*N1020)</f>
        <v>0.21194868873504</v>
      </c>
      <c r="P1020" s="71" t="n">
        <f aca="false">IF(D1020&gt;=hwind,vxw,0)</f>
        <v>0</v>
      </c>
      <c r="Q1020" s="71" t="n">
        <f aca="false">IF(D1020&gt;=hwind,vyw,0)</f>
        <v>0</v>
      </c>
      <c r="R1020" s="70" t="n">
        <f aca="false">-const*$M1020*$K1020*(G1020-P1020)</f>
        <v>-1.41697522441748</v>
      </c>
      <c r="S1020" s="70" t="n">
        <f aca="false">-const*$M1020*$K1020*(H1020-Q1020)</f>
        <v>-12.2613606131411</v>
      </c>
      <c r="T1020" s="70" t="n">
        <f aca="false">-const*$M1020*$K1020*I1020</f>
        <v>23.6066866132229</v>
      </c>
      <c r="U1020" s="72" t="n">
        <f aca="false">omega*EXP(-A1020/tau)*30/PI()</f>
        <v>1842.24241298515</v>
      </c>
      <c r="V1020" s="70" t="n">
        <f aca="false">const*($O1020/omega)*K1020*(wy*I1020-wz*(H1020-Q1020))</f>
        <v>0.948811317974242</v>
      </c>
      <c r="W1020" s="70" t="n">
        <f aca="false">const*($O1020/omega)*K1020*(wz*(G1020-P1020)-wx*I1020)</f>
        <v>12.1590938945605</v>
      </c>
      <c r="X1020" s="70" t="n">
        <f aca="false">const*($O1020/omega)*K1020*(wx*(H1020-Q1020)-wy*(G1020-P1020))</f>
        <v>6.37240962974462</v>
      </c>
      <c r="Y1020" s="70" t="n">
        <f aca="false">R1020+V1020</f>
        <v>-0.468163906443234</v>
      </c>
      <c r="Z1020" s="70" t="n">
        <f aca="false">S1020+W1020</f>
        <v>-0.102266718580625</v>
      </c>
      <c r="AA1020" s="70" t="n">
        <f aca="false">T1020+X1020-32.174</f>
        <v>-2.1949037570325</v>
      </c>
      <c r="AB1020" s="0" t="n">
        <f aca="false">IF(($D1020-height)*($D1021-height)&lt;0,1,0)</f>
        <v>0</v>
      </c>
    </row>
    <row r="1021" customFormat="false" ht="12.75" hidden="false" customHeight="false" outlineLevel="0" collapsed="false">
      <c r="A1021" s="0" t="n">
        <f aca="false">A1020+dt</f>
        <v>9.88999999999983</v>
      </c>
      <c r="B1021" s="70" t="n">
        <f aca="false">B1020+G1020*dt+0.5*Y1020*dt*dt</f>
        <v>58.3882234739358</v>
      </c>
      <c r="C1021" s="70" t="n">
        <f aca="false">C1020+H1020*dt+0.5*Z1020*dt*dt</f>
        <v>645.994293837383</v>
      </c>
      <c r="D1021" s="70" t="n">
        <f aca="false">D1020+I1020*dt+0.5*AA1020*dt*dt</f>
        <v>-607.600314401518</v>
      </c>
      <c r="E1021" s="1" t="n">
        <f aca="false">SQRT(B1021^2+C1021^2)</f>
        <v>648.62763764035</v>
      </c>
      <c r="F1021" s="1" t="n">
        <f aca="false">ATAN2(C1021,B1021)*180/PI()</f>
        <v>5.16464800973314</v>
      </c>
      <c r="G1021" s="69" t="n">
        <f aca="false">G1020+Y1020*dt</f>
        <v>6.28346889084382</v>
      </c>
      <c r="H1021" s="69" t="n">
        <f aca="false">H1020+Z1020*dt</f>
        <v>54.4115597889514</v>
      </c>
      <c r="I1021" s="69" t="n">
        <f aca="false">I1020+AA1020*dt</f>
        <v>-104.782001562371</v>
      </c>
      <c r="J1021" s="1" t="n">
        <f aca="false">SQRT(G1021^2+H1021^2+I1021^2)</f>
        <v>118.234376013854</v>
      </c>
      <c r="K1021" s="1" t="n">
        <f aca="false">IF(D1021&gt;=hwind,SQRT((G1021-vxw)^2+(H1021-vyw)^2+I1021^2),J1021)</f>
        <v>118.234376013854</v>
      </c>
      <c r="L1021" s="1" t="n">
        <f aca="false">J1021/1.467</f>
        <v>80.5960300026273</v>
      </c>
      <c r="M1021" s="70" t="n">
        <f aca="false">cd0+cdspin*(spin/1000)*EXP(-A1021/(tau*146.7/K1021))</f>
        <v>0.354603748897643</v>
      </c>
      <c r="N1021" s="71" t="n">
        <f aca="false">(romega/K1021)*EXP(-A1021/(tau*146.7/K1021))</f>
        <v>0.197508731026088</v>
      </c>
      <c r="O1021" s="71" t="n">
        <f aca="false">cl2_*N1021/(cl0+cl1_*N1021)</f>
        <v>0.211929823306534</v>
      </c>
      <c r="P1021" s="71" t="n">
        <f aca="false">IF(D1021&gt;=hwind,vxw,0)</f>
        <v>0</v>
      </c>
      <c r="Q1021" s="71" t="n">
        <f aca="false">IF(D1021&gt;=hwind,vyw,0)</f>
        <v>0</v>
      </c>
      <c r="R1021" s="70" t="n">
        <f aca="false">-const*$M1021*$K1021*(G1021-P1021)</f>
        <v>-1.41614441823477</v>
      </c>
      <c r="S1021" s="70" t="n">
        <f aca="false">-const*$M1021*$K1021*(H1021-Q1021)</f>
        <v>-12.2630712463387</v>
      </c>
      <c r="T1021" s="70" t="n">
        <f aca="false">-const*$M1021*$K1021*I1021</f>
        <v>23.6153706211937</v>
      </c>
      <c r="U1021" s="72" t="n">
        <f aca="false">omega*EXP(-A1021/tau)*30/PI()</f>
        <v>1842.24057074366</v>
      </c>
      <c r="V1021" s="70" t="n">
        <f aca="false">const*($O1021/omega)*K1021*(wy*I1021-wz*(H1021-Q1021))</f>
        <v>0.948352060092112</v>
      </c>
      <c r="W1021" s="70" t="n">
        <f aca="false">const*($O1021/omega)*K1021*(wz*(G1021-P1021)-wx*I1021)</f>
        <v>12.1628354060734</v>
      </c>
      <c r="X1021" s="70" t="n">
        <f aca="false">const*($O1021/omega)*K1021*(wx*(H1021-Q1021)-wy*(G1021-P1021))</f>
        <v>6.37282907952866</v>
      </c>
      <c r="Y1021" s="70" t="n">
        <f aca="false">R1021+V1021</f>
        <v>-0.467792358142655</v>
      </c>
      <c r="Z1021" s="70" t="n">
        <f aca="false">S1021+W1021</f>
        <v>-0.100235840265357</v>
      </c>
      <c r="AA1021" s="70" t="n">
        <f aca="false">T1021+X1021-32.174</f>
        <v>-2.18580029927763</v>
      </c>
      <c r="AB1021" s="0" t="n">
        <f aca="false">IF(($D1021-height)*($D1022-height)&lt;0,1,0)</f>
        <v>0</v>
      </c>
    </row>
    <row r="1022" customFormat="false" ht="12.75" hidden="false" customHeight="false" outlineLevel="0" collapsed="false">
      <c r="A1022" s="0" t="n">
        <f aca="false">A1021+dt</f>
        <v>9.89999999999983</v>
      </c>
      <c r="B1022" s="70" t="n">
        <f aca="false">B1021+G1021*dt+0.5*Y1021*dt*dt</f>
        <v>58.4510347732264</v>
      </c>
      <c r="C1022" s="70" t="n">
        <f aca="false">C1021+H1021*dt+0.5*Z1021*dt*dt</f>
        <v>646.53840442348</v>
      </c>
      <c r="D1022" s="70" t="n">
        <f aca="false">D1021+I1021*dt+0.5*AA1021*dt*dt</f>
        <v>-608.648243707157</v>
      </c>
      <c r="E1022" s="1" t="n">
        <f aca="false">SQRT(B1022^2+C1022^2)</f>
        <v>649.175193503664</v>
      </c>
      <c r="F1022" s="1" t="n">
        <f aca="false">ATAN2(C1022,B1022)*180/PI()</f>
        <v>5.16584626240972</v>
      </c>
      <c r="G1022" s="69" t="n">
        <f aca="false">G1021+Y1021*dt</f>
        <v>6.2787909672624</v>
      </c>
      <c r="H1022" s="69" t="n">
        <f aca="false">H1021+Z1021*dt</f>
        <v>54.4105574305488</v>
      </c>
      <c r="I1022" s="69" t="n">
        <f aca="false">I1021+AA1021*dt</f>
        <v>-104.803859565363</v>
      </c>
      <c r="J1022" s="1" t="n">
        <f aca="false">SQRT(G1022^2+H1022^2+I1022^2)</f>
        <v>118.253037828675</v>
      </c>
      <c r="K1022" s="1" t="n">
        <f aca="false">IF(D1022&gt;=hwind,SQRT((G1022-vxw)^2+(H1022-vyw)^2+I1022^2),J1022)</f>
        <v>118.253037828675</v>
      </c>
      <c r="L1022" s="1" t="n">
        <f aca="false">J1022/1.467</f>
        <v>80.6087510761247</v>
      </c>
      <c r="M1022" s="70" t="n">
        <f aca="false">cd0+cdspin*(spin/1000)*EXP(-A1022/(tau*146.7/K1022))</f>
        <v>0.354603698758011</v>
      </c>
      <c r="N1022" s="71" t="n">
        <f aca="false">(romega/K1022)*EXP(-A1022/(tau*146.7/K1022))</f>
        <v>0.197477377638257</v>
      </c>
      <c r="O1022" s="71" t="n">
        <f aca="false">cl2_*N1022/(cl0+cl1_*N1022)</f>
        <v>0.211911031133735</v>
      </c>
      <c r="P1022" s="71" t="n">
        <f aca="false">IF(D1022&gt;=hwind,vxw,0)</f>
        <v>0</v>
      </c>
      <c r="Q1022" s="71" t="n">
        <f aca="false">IF(D1022&gt;=hwind,vyw,0)</f>
        <v>0</v>
      </c>
      <c r="R1022" s="70" t="n">
        <f aca="false">-const*$M1022*$K1022*(G1022-P1022)</f>
        <v>-1.41531327966269</v>
      </c>
      <c r="S1022" s="70" t="n">
        <f aca="false">-const*$M1022*$K1022*(H1022-Q1022)</f>
        <v>-12.2647791408927</v>
      </c>
      <c r="T1022" s="70" t="n">
        <f aca="false">-const*$M1022*$K1022*I1022</f>
        <v>23.6240217226782</v>
      </c>
      <c r="U1022" s="72" t="n">
        <f aca="false">omega*EXP(-A1022/tau)*30/PI()</f>
        <v>1842.23872850401</v>
      </c>
      <c r="V1022" s="70" t="n">
        <f aca="false">const*($O1022/omega)*K1022*(wy*I1022-wz*(H1022-Q1022))</f>
        <v>0.947895584960053</v>
      </c>
      <c r="W1022" s="70" t="n">
        <f aca="false">const*($O1022/omega)*K1022*(wz*(G1022-P1022)-wx*I1022)</f>
        <v>12.166562894761</v>
      </c>
      <c r="X1022" s="70" t="n">
        <f aca="false">const*($O1022/omega)*K1022*(wx*(H1022-Q1022)-wy*(G1022-P1022))</f>
        <v>6.37324913533318</v>
      </c>
      <c r="Y1022" s="70" t="n">
        <f aca="false">R1022+V1022</f>
        <v>-0.467417694702639</v>
      </c>
      <c r="Z1022" s="70" t="n">
        <f aca="false">S1022+W1022</f>
        <v>-0.0982162461316545</v>
      </c>
      <c r="AA1022" s="70" t="n">
        <f aca="false">T1022+X1022-32.174</f>
        <v>-2.17672914198859</v>
      </c>
      <c r="AB1022" s="0" t="n">
        <f aca="false">IF(($D1022-height)*($D1023-height)&lt;0,1,0)</f>
        <v>0</v>
      </c>
    </row>
    <row r="1023" customFormat="false" ht="12.75" hidden="false" customHeight="false" outlineLevel="0" collapsed="false">
      <c r="A1023" s="0" t="n">
        <f aca="false">A1022+dt</f>
        <v>9.90999999999983</v>
      </c>
      <c r="B1023" s="70" t="n">
        <f aca="false">B1022+G1022*dt+0.5*Y1022*dt*dt</f>
        <v>58.5137993120142</v>
      </c>
      <c r="C1023" s="70" t="n">
        <f aca="false">C1022+H1022*dt+0.5*Z1022*dt*dt</f>
        <v>647.082505086973</v>
      </c>
      <c r="D1023" s="70" t="n">
        <f aca="false">D1022+I1022*dt+0.5*AA1022*dt*dt</f>
        <v>-609.696391139268</v>
      </c>
      <c r="E1023" s="1" t="n">
        <f aca="false">SQRT(B1023^2+C1023^2)</f>
        <v>649.722735556914</v>
      </c>
      <c r="F1023" s="1" t="n">
        <f aca="false">ATAN2(C1023,B1023)*180/PI()</f>
        <v>5.16703846741113</v>
      </c>
      <c r="G1023" s="69" t="n">
        <f aca="false">G1022+Y1022*dt</f>
        <v>6.27411679031537</v>
      </c>
      <c r="H1023" s="69" t="n">
        <f aca="false">H1022+Z1022*dt</f>
        <v>54.4095752680874</v>
      </c>
      <c r="I1023" s="69" t="n">
        <f aca="false">I1022+AA1022*dt</f>
        <v>-104.825626856783</v>
      </c>
      <c r="J1023" s="1" t="n">
        <f aca="false">SQRT(G1023^2+H1023^2+I1023^2)</f>
        <v>118.271630022883</v>
      </c>
      <c r="K1023" s="1" t="n">
        <f aca="false">IF(D1023&gt;=hwind,SQRT((G1023-vxw)^2+(H1023-vyw)^2+I1023^2),J1023)</f>
        <v>118.271630022883</v>
      </c>
      <c r="L1023" s="1" t="n">
        <f aca="false">J1023/1.467</f>
        <v>80.6214246918086</v>
      </c>
      <c r="M1023" s="70" t="n">
        <f aca="false">cd0+cdspin*(spin/1000)*EXP(-A1023/(tau*146.7/K1023))</f>
        <v>0.35460364863004</v>
      </c>
      <c r="N1023" s="71" t="n">
        <f aca="false">(romega/K1023)*EXP(-A1023/(tau*146.7/K1023))</f>
        <v>0.197446150414217</v>
      </c>
      <c r="O1023" s="71" t="n">
        <f aca="false">cl2_*N1023/(cl0+cl1_*N1023)</f>
        <v>0.211892311960937</v>
      </c>
      <c r="P1023" s="71" t="n">
        <f aca="false">IF(D1023&gt;=hwind,vxw,0)</f>
        <v>0</v>
      </c>
      <c r="Q1023" s="71" t="n">
        <f aca="false">IF(D1023&gt;=hwind,vyw,0)</f>
        <v>0</v>
      </c>
      <c r="R1023" s="70" t="n">
        <f aca="false">-const*$M1023*$K1023*(G1023-P1023)</f>
        <v>-1.41448182059208</v>
      </c>
      <c r="S1023" s="70" t="n">
        <f aca="false">-const*$M1023*$K1023*(H1023-Q1023)</f>
        <v>-12.2664842965057</v>
      </c>
      <c r="T1023" s="70" t="n">
        <f aca="false">-const*$M1023*$K1023*I1023</f>
        <v>23.6326400155577</v>
      </c>
      <c r="U1023" s="72" t="n">
        <f aca="false">omega*EXP(-A1023/tau)*30/PI()</f>
        <v>1842.2368862662</v>
      </c>
      <c r="V1023" s="70" t="n">
        <f aca="false">const*($O1023/omega)*K1023*(wy*I1023-wz*(H1023-Q1023))</f>
        <v>0.947441881127454</v>
      </c>
      <c r="W1023" s="70" t="n">
        <f aca="false">const*($O1023/omega)*K1023*(wz*(G1023-P1023)-wx*I1023)</f>
        <v>12.1702764043813</v>
      </c>
      <c r="X1023" s="70" t="n">
        <f aca="false">const*($O1023/omega)*K1023*(wx*(H1023-Q1023)-wy*(G1023-P1023))</f>
        <v>6.3736697895893</v>
      </c>
      <c r="Y1023" s="70" t="n">
        <f aca="false">R1023+V1023</f>
        <v>-0.467039939464628</v>
      </c>
      <c r="Z1023" s="70" t="n">
        <f aca="false">S1023+W1023</f>
        <v>-0.0962078921244363</v>
      </c>
      <c r="AA1023" s="70" t="n">
        <f aca="false">T1023+X1023-32.174</f>
        <v>-2.16769019485304</v>
      </c>
      <c r="AB1023" s="0" t="n">
        <f aca="false">IF(($D1023-height)*($D1024-height)&lt;0,1,0)</f>
        <v>0</v>
      </c>
    </row>
    <row r="1024" customFormat="false" ht="12.75" hidden="false" customHeight="false" outlineLevel="0" collapsed="false">
      <c r="A1024" s="0" t="n">
        <f aca="false">A1023+dt</f>
        <v>9.91999999999983</v>
      </c>
      <c r="B1024" s="70" t="n">
        <f aca="false">B1023+G1023*dt+0.5*Y1023*dt*dt</f>
        <v>58.5765171279204</v>
      </c>
      <c r="C1024" s="70" t="n">
        <f aca="false">C1023+H1023*dt+0.5*Z1023*dt*dt</f>
        <v>647.626596029259</v>
      </c>
      <c r="D1024" s="70" t="n">
        <f aca="false">D1023+I1023*dt+0.5*AA1023*dt*dt</f>
        <v>-610.744755792345</v>
      </c>
      <c r="E1024" s="1" t="n">
        <f aca="false">SQRT(B1024^2+C1024^2)</f>
        <v>650.270264000502</v>
      </c>
      <c r="F1024" s="1" t="n">
        <f aca="false">ATAN2(C1024,B1024)*180/PI()</f>
        <v>5.16822464179349</v>
      </c>
      <c r="G1024" s="69" t="n">
        <f aca="false">G1023+Y1023*dt</f>
        <v>6.26944639092072</v>
      </c>
      <c r="H1024" s="69" t="n">
        <f aca="false">H1023+Z1023*dt</f>
        <v>54.4086131891662</v>
      </c>
      <c r="I1024" s="69" t="n">
        <f aca="false">I1023+AA1023*dt</f>
        <v>-104.847303758732</v>
      </c>
      <c r="J1024" s="1" t="n">
        <f aca="false">SQRT(G1024^2+H1024^2+I1024^2)</f>
        <v>118.290152813718</v>
      </c>
      <c r="K1024" s="1" t="n">
        <f aca="false">IF(D1024&gt;=hwind,SQRT((G1024-vxw)^2+(H1024-vyw)^2+I1024^2),J1024)</f>
        <v>118.290152813718</v>
      </c>
      <c r="L1024" s="1" t="n">
        <f aca="false">J1024/1.467</f>
        <v>80.6340509977627</v>
      </c>
      <c r="M1024" s="70" t="n">
        <f aca="false">cd0+cdspin*(spin/1000)*EXP(-A1024/(tau*146.7/K1024))</f>
        <v>0.35460359851373</v>
      </c>
      <c r="N1024" s="71" t="n">
        <f aca="false">(romega/K1024)*EXP(-A1024/(tau*146.7/K1024))</f>
        <v>0.197415048876779</v>
      </c>
      <c r="O1024" s="71" t="n">
        <f aca="false">cl2_*N1024/(cl0+cl1_*N1024)</f>
        <v>0.21187366553316</v>
      </c>
      <c r="P1024" s="71" t="n">
        <f aca="false">IF(D1024&gt;=hwind,vxw,0)</f>
        <v>0</v>
      </c>
      <c r="Q1024" s="71" t="n">
        <f aca="false">IF(D1024&gt;=hwind,vyw,0)</f>
        <v>0</v>
      </c>
      <c r="R1024" s="70" t="n">
        <f aca="false">-const*$M1024*$K1024*(G1024-P1024)</f>
        <v>-1.41365005284987</v>
      </c>
      <c r="S1024" s="70" t="n">
        <f aca="false">-const*$M1024*$K1024*(H1024-Q1024)</f>
        <v>-12.2681867129032</v>
      </c>
      <c r="T1024" s="70" t="n">
        <f aca="false">-const*$M1024*$K1024*I1024</f>
        <v>23.6412255975811</v>
      </c>
      <c r="U1024" s="72" t="n">
        <f aca="false">omega*EXP(-A1024/tau)*30/PI()</f>
        <v>1842.23504403024</v>
      </c>
      <c r="V1024" s="70" t="n">
        <f aca="false">const*($O1024/omega)*K1024*(wy*I1024-wz*(H1024-Q1024))</f>
        <v>0.946990937175223</v>
      </c>
      <c r="W1024" s="70" t="n">
        <f aca="false">const*($O1024/omega)*K1024*(wz*(G1024-P1024)-wx*I1024)</f>
        <v>12.1739759786038</v>
      </c>
      <c r="X1024" s="70" t="n">
        <f aca="false">const*($O1024/omega)*K1024*(wx*(H1024-Q1024)-wy*(G1024-P1024))</f>
        <v>6.3740910347607</v>
      </c>
      <c r="Y1024" s="70" t="n">
        <f aca="false">R1024+V1024</f>
        <v>-0.466659115674646</v>
      </c>
      <c r="Z1024" s="70" t="n">
        <f aca="false">S1024+W1024</f>
        <v>-0.0942107342994181</v>
      </c>
      <c r="AA1024" s="70" t="n">
        <f aca="false">T1024+X1024-32.174</f>
        <v>-2.15868336765819</v>
      </c>
      <c r="AB1024" s="0" t="n">
        <f aca="false">IF(($D1024-height)*($D1025-height)&lt;0,1,0)</f>
        <v>0</v>
      </c>
    </row>
    <row r="1025" customFormat="false" ht="12.75" hidden="false" customHeight="false" outlineLevel="0" collapsed="false">
      <c r="A1025" s="0" t="n">
        <f aca="false">A1024+dt</f>
        <v>9.92999999999983</v>
      </c>
      <c r="B1025" s="70" t="n">
        <f aca="false">B1024+G1024*dt+0.5*Y1024*dt*dt</f>
        <v>58.6391882588738</v>
      </c>
      <c r="C1025" s="70" t="n">
        <f aca="false">C1024+H1024*dt+0.5*Z1024*dt*dt</f>
        <v>648.170677450614</v>
      </c>
      <c r="D1025" s="70" t="n">
        <f aca="false">D1024+I1024*dt+0.5*AA1024*dt*dt</f>
        <v>-611.793336764101</v>
      </c>
      <c r="E1025" s="1" t="n">
        <f aca="false">SQRT(B1025^2+C1025^2)</f>
        <v>650.817779033769</v>
      </c>
      <c r="F1025" s="1" t="n">
        <f aca="false">ATAN2(C1025,B1025)*180/PI()</f>
        <v>5.16940480258923</v>
      </c>
      <c r="G1025" s="69" t="n">
        <f aca="false">G1024+Y1024*dt</f>
        <v>6.26477979976398</v>
      </c>
      <c r="H1025" s="69" t="n">
        <f aca="false">H1024+Z1024*dt</f>
        <v>54.4076710818232</v>
      </c>
      <c r="I1025" s="69" t="n">
        <f aca="false">I1024+AA1024*dt</f>
        <v>-104.868890592408</v>
      </c>
      <c r="J1025" s="1" t="n">
        <f aca="false">SQRT(G1025^2+H1025^2+I1025^2)</f>
        <v>118.308606418003</v>
      </c>
      <c r="K1025" s="1" t="n">
        <f aca="false">IF(D1025&gt;=hwind,SQRT((G1025-vxw)^2+(H1025-vyw)^2+I1025^2),J1025)</f>
        <v>118.308606418003</v>
      </c>
      <c r="L1025" s="1" t="n">
        <f aca="false">J1025/1.467</f>
        <v>80.6466301417879</v>
      </c>
      <c r="M1025" s="70" t="n">
        <f aca="false">cd0+cdspin*(spin/1000)*EXP(-A1025/(tau*146.7/K1025))</f>
        <v>0.354603548409076</v>
      </c>
      <c r="N1025" s="71" t="n">
        <f aca="false">(romega/K1025)*EXP(-A1025/(tau*146.7/K1025))</f>
        <v>0.197384072550421</v>
      </c>
      <c r="O1025" s="71" t="n">
        <f aca="false">cl2_*N1025/(cl0+cl1_*N1025)</f>
        <v>0.211855091596145</v>
      </c>
      <c r="P1025" s="71" t="n">
        <f aca="false">IF(D1025&gt;=hwind,vxw,0)</f>
        <v>0</v>
      </c>
      <c r="Q1025" s="71" t="n">
        <f aca="false">IF(D1025&gt;=hwind,vyw,0)</f>
        <v>0</v>
      </c>
      <c r="R1025" s="70" t="n">
        <f aca="false">-const*$M1025*$K1025*(G1025-P1025)</f>
        <v>-1.41281798819923</v>
      </c>
      <c r="S1025" s="70" t="n">
        <f aca="false">-const*$M1025*$K1025*(H1025-Q1025)</f>
        <v>-12.2698863898333</v>
      </c>
      <c r="T1025" s="70" t="n">
        <f aca="false">-const*$M1025*$K1025*I1025</f>
        <v>23.6497785663645</v>
      </c>
      <c r="U1025" s="72" t="n">
        <f aca="false">omega*EXP(-A1025/tau)*30/PI()</f>
        <v>1842.23320179611</v>
      </c>
      <c r="V1025" s="70" t="n">
        <f aca="false">const*($O1025/omega)*K1025*(wy*I1025-wz*(H1025-Q1025))</f>
        <v>0.946542741715787</v>
      </c>
      <c r="W1025" s="70" t="n">
        <f aca="false">const*($O1025/omega)*K1025*(wz*(G1025-P1025)-wx*I1025)</f>
        <v>12.1776616610101</v>
      </c>
      <c r="X1025" s="70" t="n">
        <f aca="false">const*($O1025/omega)*K1025*(wx*(H1025-Q1025)-wy*(G1025-P1025))</f>
        <v>6.37451286334361</v>
      </c>
      <c r="Y1025" s="70" t="n">
        <f aca="false">R1025+V1025</f>
        <v>-0.466275246483442</v>
      </c>
      <c r="Z1025" s="70" t="n">
        <f aca="false">S1025+W1025</f>
        <v>-0.0922247288232239</v>
      </c>
      <c r="AA1025" s="70" t="n">
        <f aca="false">T1025+X1025-32.174</f>
        <v>-2.14970857029188</v>
      </c>
      <c r="AB1025" s="0" t="n">
        <f aca="false">IF(($D1025-height)*($D1026-height)&lt;0,1,0)</f>
        <v>0</v>
      </c>
    </row>
    <row r="1026" customFormat="false" ht="12.75" hidden="false" customHeight="false" outlineLevel="0" collapsed="false">
      <c r="A1026" s="0" t="n">
        <f aca="false">A1025+dt</f>
        <v>9.93999999999983</v>
      </c>
      <c r="B1026" s="70" t="n">
        <f aca="false">B1025+G1025*dt+0.5*Y1025*dt*dt</f>
        <v>58.7018127431092</v>
      </c>
      <c r="C1026" s="70" t="n">
        <f aca="false">C1025+H1025*dt+0.5*Z1025*dt*dt</f>
        <v>648.714749550196</v>
      </c>
      <c r="D1026" s="70" t="n">
        <f aca="false">D1025+I1025*dt+0.5*AA1025*dt*dt</f>
        <v>-612.842133155454</v>
      </c>
      <c r="E1026" s="1" t="n">
        <f aca="false">SQRT(B1026^2+C1026^2)</f>
        <v>651.36528085499</v>
      </c>
      <c r="F1026" s="1" t="n">
        <f aca="false">ATAN2(C1026,B1026)*180/PI()</f>
        <v>5.17057896680694</v>
      </c>
      <c r="G1026" s="69" t="n">
        <f aca="false">G1025+Y1025*dt</f>
        <v>6.26011704729914</v>
      </c>
      <c r="H1026" s="69" t="n">
        <f aca="false">H1025+Z1025*dt</f>
        <v>54.406748834535</v>
      </c>
      <c r="I1026" s="69" t="n">
        <f aca="false">I1025+AA1025*dt</f>
        <v>-104.890387678111</v>
      </c>
      <c r="J1026" s="1" t="n">
        <f aca="false">SQRT(G1026^2+H1026^2+I1026^2)</f>
        <v>118.326991052146</v>
      </c>
      <c r="K1026" s="1" t="n">
        <f aca="false">IF(D1026&gt;=hwind,SQRT((G1026-vxw)^2+(H1026-vyw)^2+I1026^2),J1026)</f>
        <v>118.326991052146</v>
      </c>
      <c r="L1026" s="1" t="n">
        <f aca="false">J1026/1.467</f>
        <v>80.6591622714012</v>
      </c>
      <c r="M1026" s="70" t="n">
        <f aca="false">cd0+cdspin*(spin/1000)*EXP(-A1026/(tau*146.7/K1026))</f>
        <v>0.354603498316076</v>
      </c>
      <c r="N1026" s="71" t="n">
        <f aca="false">(romega/K1026)*EXP(-A1026/(tau*146.7/K1026))</f>
        <v>0.197353220961277</v>
      </c>
      <c r="O1026" s="71" t="n">
        <f aca="false">cl2_*N1026/(cl0+cl1_*N1026)</f>
        <v>0.211836589896357</v>
      </c>
      <c r="P1026" s="71" t="n">
        <f aca="false">IF(D1026&gt;=hwind,vxw,0)</f>
        <v>0</v>
      </c>
      <c r="Q1026" s="71" t="n">
        <f aca="false">IF(D1026&gt;=hwind,vyw,0)</f>
        <v>0</v>
      </c>
      <c r="R1026" s="70" t="n">
        <f aca="false">-const*$M1026*$K1026*(G1026-P1026)</f>
        <v>-1.41198563833974</v>
      </c>
      <c r="S1026" s="70" t="n">
        <f aca="false">-const*$M1026*$K1026*(H1026-Q1026)</f>
        <v>-12.2715833270665</v>
      </c>
      <c r="T1026" s="70" t="n">
        <f aca="false">-const*$M1026*$K1026*I1026</f>
        <v>23.6582990193895</v>
      </c>
      <c r="U1026" s="72" t="n">
        <f aca="false">omega*EXP(-A1026/tau)*30/PI()</f>
        <v>1842.23135956383</v>
      </c>
      <c r="V1026" s="70" t="n">
        <f aca="false">const*($O1026/omega)*K1026*(wy*I1026-wz*(H1026-Q1026))</f>
        <v>0.946097283393098</v>
      </c>
      <c r="W1026" s="70" t="n">
        <f aca="false">const*($O1026/omega)*K1026*(wz*(G1026-P1026)-wx*I1026)</f>
        <v>12.181333495093</v>
      </c>
      <c r="X1026" s="70" t="n">
        <f aca="false">const*($O1026/omega)*K1026*(wx*(H1026-Q1026)-wy*(G1026-P1026))</f>
        <v>6.37493526786672</v>
      </c>
      <c r="Y1026" s="70" t="n">
        <f aca="false">R1026+V1026</f>
        <v>-0.465888354946643</v>
      </c>
      <c r="Z1026" s="70" t="n">
        <f aca="false">S1026+W1026</f>
        <v>-0.0902498319734768</v>
      </c>
      <c r="AA1026" s="70" t="n">
        <f aca="false">T1026+X1026-32.174</f>
        <v>-2.14076571274376</v>
      </c>
      <c r="AB1026" s="0" t="n">
        <f aca="false">IF(($D1026-height)*($D1027-height)&lt;0,1,0)</f>
        <v>0</v>
      </c>
    </row>
    <row r="1027" customFormat="false" ht="12.75" hidden="false" customHeight="false" outlineLevel="0" collapsed="false">
      <c r="A1027" s="0" t="n">
        <f aca="false">A1026+dt</f>
        <v>9.94999999999983</v>
      </c>
      <c r="B1027" s="70" t="n">
        <f aca="false">B1026+G1026*dt+0.5*Y1026*dt*dt</f>
        <v>58.7643906191644</v>
      </c>
      <c r="C1027" s="70" t="n">
        <f aca="false">C1026+H1026*dt+0.5*Z1026*dt*dt</f>
        <v>649.25881252605</v>
      </c>
      <c r="D1027" s="70" t="n">
        <f aca="false">D1026+I1026*dt+0.5*AA1026*dt*dt</f>
        <v>-613.89114407052</v>
      </c>
      <c r="E1027" s="1" t="n">
        <f aca="false">SQRT(B1027^2+C1027^2)</f>
        <v>651.912769661385</v>
      </c>
      <c r="F1027" s="1" t="n">
        <f aca="false">ATAN2(C1027,B1027)*180/PI()</f>
        <v>5.17174715143127</v>
      </c>
      <c r="G1027" s="69" t="n">
        <f aca="false">G1026+Y1026*dt</f>
        <v>6.25545816374968</v>
      </c>
      <c r="H1027" s="69" t="n">
        <f aca="false">H1026+Z1026*dt</f>
        <v>54.4058463362152</v>
      </c>
      <c r="I1027" s="69" t="n">
        <f aca="false">I1026+AA1026*dt</f>
        <v>-104.911795335239</v>
      </c>
      <c r="J1027" s="1" t="n">
        <f aca="false">SQRT(G1027^2+H1027^2+I1027^2)</f>
        <v>118.345306932135</v>
      </c>
      <c r="K1027" s="1" t="n">
        <f aca="false">IF(D1027&gt;=hwind,SQRT((G1027-vxw)^2+(H1027-vyw)^2+I1027^2),J1027)</f>
        <v>118.345306932135</v>
      </c>
      <c r="L1027" s="1" t="n">
        <f aca="false">J1027/1.467</f>
        <v>80.6716475338346</v>
      </c>
      <c r="M1027" s="70" t="n">
        <f aca="false">cd0+cdspin*(spin/1000)*EXP(-A1027/(tau*146.7/K1027))</f>
        <v>0.354603448234728</v>
      </c>
      <c r="N1027" s="71" t="n">
        <f aca="false">(romega/K1027)*EXP(-A1027/(tau*146.7/K1027))</f>
        <v>0.197322493637133</v>
      </c>
      <c r="O1027" s="71" t="n">
        <f aca="false">cl2_*N1027/(cl0+cl1_*N1027)</f>
        <v>0.211818160180984</v>
      </c>
      <c r="P1027" s="71" t="n">
        <f aca="false">IF(D1027&gt;=hwind,vxw,0)</f>
        <v>0</v>
      </c>
      <c r="Q1027" s="71" t="n">
        <f aca="false">IF(D1027&gt;=hwind,vyw,0)</f>
        <v>0</v>
      </c>
      <c r="R1027" s="70" t="n">
        <f aca="false">-const*$M1027*$K1027*(G1027-P1027)</f>
        <v>-1.41115301490753</v>
      </c>
      <c r="S1027" s="70" t="n">
        <f aca="false">-const*$M1027*$K1027*(H1027-Q1027)</f>
        <v>-12.2732775243956</v>
      </c>
      <c r="T1027" s="70" t="n">
        <f aca="false">-const*$M1027*$K1027*I1027</f>
        <v>23.6667870540023</v>
      </c>
      <c r="U1027" s="72" t="n">
        <f aca="false">omega*EXP(-A1027/tau)*30/PI()</f>
        <v>1842.22951733339</v>
      </c>
      <c r="V1027" s="70" t="n">
        <f aca="false">const*($O1027/omega)*K1027*(wy*I1027-wz*(H1027-Q1027))</f>
        <v>0.945654550882634</v>
      </c>
      <c r="W1027" s="70" t="n">
        <f aca="false">const*($O1027/omega)*K1027*(wz*(G1027-P1027)-wx*I1027)</f>
        <v>12.1849915242567</v>
      </c>
      <c r="X1027" s="70" t="n">
        <f aca="false">const*($O1027/omega)*K1027*(wx*(H1027-Q1027)-wy*(G1027-P1027))</f>
        <v>6.37535824089115</v>
      </c>
      <c r="Y1027" s="70" t="n">
        <f aca="false">R1027+V1027</f>
        <v>-0.465498464024896</v>
      </c>
      <c r="Z1027" s="70" t="n">
        <f aca="false">S1027+W1027</f>
        <v>-0.0882860001389076</v>
      </c>
      <c r="AA1027" s="70" t="n">
        <f aca="false">T1027+X1027-32.174</f>
        <v>-2.13185470510653</v>
      </c>
      <c r="AB1027" s="0" t="n">
        <f aca="false">IF(($D1027-height)*($D1028-height)&lt;0,1,0)</f>
        <v>0</v>
      </c>
    </row>
    <row r="1028" customFormat="false" ht="12.75" hidden="false" customHeight="false" outlineLevel="0" collapsed="false">
      <c r="A1028" s="0" t="n">
        <f aca="false">A1027+dt</f>
        <v>9.95999999999983</v>
      </c>
      <c r="B1028" s="70" t="n">
        <f aca="false">B1027+G1027*dt+0.5*Y1027*dt*dt</f>
        <v>58.8269219258787</v>
      </c>
      <c r="C1028" s="70" t="n">
        <f aca="false">C1027+H1027*dt+0.5*Z1027*dt*dt</f>
        <v>649.802866575112</v>
      </c>
      <c r="D1028" s="70" t="n">
        <f aca="false">D1027+I1027*dt+0.5*AA1027*dt*dt</f>
        <v>-614.940368616608</v>
      </c>
      <c r="E1028" s="1" t="n">
        <f aca="false">SQRT(B1028^2+C1028^2)</f>
        <v>652.460245649117</v>
      </c>
      <c r="F1028" s="1" t="n">
        <f aca="false">ATAN2(C1028,B1028)*180/PI()</f>
        <v>5.17290937342281</v>
      </c>
      <c r="G1028" s="69" t="n">
        <f aca="false">G1027+Y1027*dt</f>
        <v>6.25080317910943</v>
      </c>
      <c r="H1028" s="69" t="n">
        <f aca="false">H1027+Z1027*dt</f>
        <v>54.4049634762138</v>
      </c>
      <c r="I1028" s="69" t="n">
        <f aca="false">I1027+AA1027*dt</f>
        <v>-104.93311388229</v>
      </c>
      <c r="J1028" s="1" t="n">
        <f aca="false">SQRT(G1028^2+H1028^2+I1028^2)</f>
        <v>118.363554273542</v>
      </c>
      <c r="K1028" s="1" t="n">
        <f aca="false">IF(D1028&gt;=hwind,SQRT((G1028-vxw)^2+(H1028-vyw)^2+I1028^2),J1028)</f>
        <v>118.363554273542</v>
      </c>
      <c r="L1028" s="1" t="n">
        <f aca="false">J1028/1.467</f>
        <v>80.6840860760341</v>
      </c>
      <c r="M1028" s="70" t="n">
        <f aca="false">cd0+cdspin*(spin/1000)*EXP(-A1028/(tau*146.7/K1028))</f>
        <v>0.354603398165028</v>
      </c>
      <c r="N1028" s="71" t="n">
        <f aca="false">(romega/K1028)*EXP(-A1028/(tau*146.7/K1028))</f>
        <v>0.197291890107428</v>
      </c>
      <c r="O1028" s="71" t="n">
        <f aca="false">cl2_*N1028/(cl0+cl1_*N1028)</f>
        <v>0.211799802197935</v>
      </c>
      <c r="P1028" s="71" t="n">
        <f aca="false">IF(D1028&gt;=hwind,vxw,0)</f>
        <v>0</v>
      </c>
      <c r="Q1028" s="71" t="n">
        <f aca="false">IF(D1028&gt;=hwind,vyw,0)</f>
        <v>0</v>
      </c>
      <c r="R1028" s="70" t="n">
        <f aca="false">-const*$M1028*$K1028*(G1028-P1028)</f>
        <v>-1.41032012947543</v>
      </c>
      <c r="S1028" s="70" t="n">
        <f aca="false">-const*$M1028*$K1028*(H1028-Q1028)</f>
        <v>-12.274968981636</v>
      </c>
      <c r="T1028" s="70" t="n">
        <f aca="false">-const*$M1028*$K1028*I1028</f>
        <v>23.6752427674127</v>
      </c>
      <c r="U1028" s="72" t="n">
        <f aca="false">omega*EXP(-A1028/tau)*30/PI()</f>
        <v>1842.2276751048</v>
      </c>
      <c r="V1028" s="70" t="n">
        <f aca="false">const*($O1028/omega)*K1028*(wy*I1028-wz*(H1028-Q1028))</f>
        <v>0.945214532891407</v>
      </c>
      <c r="W1028" s="70" t="n">
        <f aca="false">const*($O1028/omega)*K1028*(wz*(G1028-P1028)-wx*I1028)</f>
        <v>12.1886357918166</v>
      </c>
      <c r="X1028" s="70" t="n">
        <f aca="false">const*($O1028/omega)*K1028*(wx*(H1028-Q1028)-wy*(G1028-P1028))</f>
        <v>6.37578177501037</v>
      </c>
      <c r="Y1028" s="70" t="n">
        <f aca="false">R1028+V1028</f>
        <v>-0.465105596584021</v>
      </c>
      <c r="Z1028" s="70" t="n">
        <f aca="false">S1028+W1028</f>
        <v>-0.0863331898194062</v>
      </c>
      <c r="AA1028" s="70" t="n">
        <f aca="false">T1028+X1028-32.174</f>
        <v>-2.12297545757692</v>
      </c>
      <c r="AB1028" s="0" t="n">
        <f aca="false">IF(($D1028-height)*($D1029-height)&lt;0,1,0)</f>
        <v>0</v>
      </c>
    </row>
    <row r="1029" customFormat="false" ht="12.75" hidden="false" customHeight="false" outlineLevel="0" collapsed="false">
      <c r="A1029" s="0" t="n">
        <f aca="false">A1028+dt</f>
        <v>9.96999999999983</v>
      </c>
      <c r="B1029" s="70" t="n">
        <f aca="false">B1028+G1028*dt+0.5*Y1028*dt*dt</f>
        <v>58.88940670239</v>
      </c>
      <c r="C1029" s="70" t="n">
        <f aca="false">C1028+H1028*dt+0.5*Z1028*dt*dt</f>
        <v>650.346911893215</v>
      </c>
      <c r="D1029" s="70" t="n">
        <f aca="false">D1028+I1028*dt+0.5*AA1028*dt*dt</f>
        <v>-615.989805904204</v>
      </c>
      <c r="E1029" s="1" t="n">
        <f aca="false">SQRT(B1029^2+C1029^2)</f>
        <v>653.007709013301</v>
      </c>
      <c r="F1029" s="1" t="n">
        <f aca="false">ATAN2(C1029,B1029)*180/PI()</f>
        <v>5.17406564971802</v>
      </c>
      <c r="G1029" s="69" t="n">
        <f aca="false">G1028+Y1028*dt</f>
        <v>6.24615212314359</v>
      </c>
      <c r="H1029" s="69" t="n">
        <f aca="false">H1028+Z1028*dt</f>
        <v>54.4041001443156</v>
      </c>
      <c r="I1029" s="69" t="n">
        <f aca="false">I1028+AA1028*dt</f>
        <v>-104.954343636866</v>
      </c>
      <c r="J1029" s="1" t="n">
        <f aca="false">SQRT(G1029^2+H1029^2+I1029^2)</f>
        <v>118.381733291515</v>
      </c>
      <c r="K1029" s="1" t="n">
        <f aca="false">IF(D1029&gt;=hwind,SQRT((G1029-vxw)^2+(H1029-vyw)^2+I1029^2),J1029)</f>
        <v>118.381733291515</v>
      </c>
      <c r="L1029" s="1" t="n">
        <f aca="false">J1029/1.467</f>
        <v>80.6964780446593</v>
      </c>
      <c r="M1029" s="70" t="n">
        <f aca="false">cd0+cdspin*(spin/1000)*EXP(-A1029/(tau*146.7/K1029))</f>
        <v>0.354603348106973</v>
      </c>
      <c r="N1029" s="71" t="n">
        <f aca="false">(romega/K1029)*EXP(-A1029/(tau*146.7/K1029))</f>
        <v>0.197261409903242</v>
      </c>
      <c r="O1029" s="71" t="n">
        <f aca="false">cl2_*N1029/(cl0+cl1_*N1029)</f>
        <v>0.211781515695839</v>
      </c>
      <c r="P1029" s="71" t="n">
        <f aca="false">IF(D1029&gt;=hwind,vxw,0)</f>
        <v>0</v>
      </c>
      <c r="Q1029" s="71" t="n">
        <f aca="false">IF(D1029&gt;=hwind,vyw,0)</f>
        <v>0</v>
      </c>
      <c r="R1029" s="70" t="n">
        <f aca="false">-const*$M1029*$K1029*(G1029-P1029)</f>
        <v>-1.40948699355312</v>
      </c>
      <c r="S1029" s="70" t="n">
        <f aca="false">-const*$M1029*$K1029*(H1029-Q1029)</f>
        <v>-12.2766576986251</v>
      </c>
      <c r="T1029" s="70" t="n">
        <f aca="false">-const*$M1029*$K1029*I1029</f>
        <v>23.683666256693</v>
      </c>
      <c r="U1029" s="72" t="n">
        <f aca="false">omega*EXP(-A1029/tau)*30/PI()</f>
        <v>1842.22583287804</v>
      </c>
      <c r="V1029" s="70" t="n">
        <f aca="false">const*($O1029/omega)*K1029*(wy*I1029-wz*(H1029-Q1029))</f>
        <v>0.944777218157958</v>
      </c>
      <c r="W1029" s="70" t="n">
        <f aca="false">const*($O1029/omega)*K1029*(wz*(G1029-P1029)-wx*I1029)</f>
        <v>12.192266340999</v>
      </c>
      <c r="X1029" s="70" t="n">
        <f aca="false">const*($O1029/omega)*K1029*(wx*(H1029-Q1029)-wy*(G1029-P1029))</f>
        <v>6.37620586285015</v>
      </c>
      <c r="Y1029" s="70" t="n">
        <f aca="false">R1029+V1029</f>
        <v>-0.464709775395164</v>
      </c>
      <c r="Z1029" s="70" t="n">
        <f aca="false">S1029+W1029</f>
        <v>-0.0843913576261492</v>
      </c>
      <c r="AA1029" s="70" t="n">
        <f aca="false">T1029+X1029-32.174</f>
        <v>-2.11412788045688</v>
      </c>
      <c r="AB1029" s="0" t="n">
        <f aca="false">IF(($D1029-height)*($D1030-height)&lt;0,1,0)</f>
        <v>0</v>
      </c>
    </row>
    <row r="1030" customFormat="false" ht="12.75" hidden="false" customHeight="false" outlineLevel="0" collapsed="false">
      <c r="A1030" s="0" t="n">
        <f aca="false">A1029+dt</f>
        <v>9.97999999999983</v>
      </c>
      <c r="B1030" s="70" t="n">
        <f aca="false">B1029+G1029*dt+0.5*Y1029*dt*dt</f>
        <v>58.9518449881326</v>
      </c>
      <c r="C1030" s="70" t="n">
        <f aca="false">C1029+H1029*dt+0.5*Z1029*dt*dt</f>
        <v>650.89094867509</v>
      </c>
      <c r="D1030" s="70" t="n">
        <f aca="false">D1029+I1029*dt+0.5*AA1029*dt*dt</f>
        <v>-617.039455046966</v>
      </c>
      <c r="E1030" s="1" t="n">
        <f aca="false">SQRT(B1030^2+C1030^2)</f>
        <v>653.555159948006</v>
      </c>
      <c r="F1030" s="1" t="n">
        <f aca="false">ATAN2(C1030,B1030)*180/PI()</f>
        <v>5.1752159972291</v>
      </c>
      <c r="G1030" s="69" t="n">
        <f aca="false">G1029+Y1029*dt</f>
        <v>6.24150502538964</v>
      </c>
      <c r="H1030" s="69" t="n">
        <f aca="false">H1029+Z1029*dt</f>
        <v>54.4032562307394</v>
      </c>
      <c r="I1030" s="69" t="n">
        <f aca="false">I1029+AA1029*dt</f>
        <v>-104.97548491567</v>
      </c>
      <c r="J1030" s="1" t="n">
        <f aca="false">SQRT(G1030^2+H1030^2+I1030^2)</f>
        <v>118.399844200782</v>
      </c>
      <c r="K1030" s="1" t="n">
        <f aca="false">IF(D1030&gt;=hwind,SQRT((G1030-vxw)^2+(H1030-vyw)^2+I1030^2),J1030)</f>
        <v>118.399844200782</v>
      </c>
      <c r="L1030" s="1" t="n">
        <f aca="false">J1030/1.467</f>
        <v>80.7088235860821</v>
      </c>
      <c r="M1030" s="70" t="n">
        <f aca="false">cd0+cdspin*(spin/1000)*EXP(-A1030/(tau*146.7/K1030))</f>
        <v>0.35460329806056</v>
      </c>
      <c r="N1030" s="71" t="n">
        <f aca="false">(romega/K1030)*EXP(-A1030/(tau*146.7/K1030))</f>
        <v>0.197231052557295</v>
      </c>
      <c r="O1030" s="71" t="n">
        <f aca="false">cl2_*N1030/(cl0+cl1_*N1030)</f>
        <v>0.211763300424047</v>
      </c>
      <c r="P1030" s="71" t="n">
        <f aca="false">IF(D1030&gt;=hwind,vxw,0)</f>
        <v>0</v>
      </c>
      <c r="Q1030" s="71" t="n">
        <f aca="false">IF(D1030&gt;=hwind,vyw,0)</f>
        <v>0</v>
      </c>
      <c r="R1030" s="70" t="n">
        <f aca="false">-const*$M1030*$K1030*(G1030-P1030)</f>
        <v>-1.40865361858731</v>
      </c>
      <c r="S1030" s="70" t="n">
        <f aca="false">-const*$M1030*$K1030*(H1030-Q1030)</f>
        <v>-12.2783436752227</v>
      </c>
      <c r="T1030" s="70" t="n">
        <f aca="false">-const*$M1030*$K1030*I1030</f>
        <v>23.6920576187768</v>
      </c>
      <c r="U1030" s="72" t="n">
        <f aca="false">omega*EXP(-A1030/tau)*30/PI()</f>
        <v>1842.22399065313</v>
      </c>
      <c r="V1030" s="70" t="n">
        <f aca="false">const*($O1030/omega)*K1030*(wy*I1030-wz*(H1030-Q1030))</f>
        <v>0.944342595452364</v>
      </c>
      <c r="W1030" s="70" t="n">
        <f aca="false">const*($O1030/omega)*K1030*(wz*(G1030-P1030)-wx*I1030)</f>
        <v>12.1958832149411</v>
      </c>
      <c r="X1030" s="70" t="n">
        <f aca="false">const*($O1030/omega)*K1030*(wx*(H1030-Q1030)-wy*(G1030-P1030))</f>
        <v>6.3766304970685</v>
      </c>
      <c r="Y1030" s="70" t="n">
        <f aca="false">R1030+V1030</f>
        <v>-0.464311023134946</v>
      </c>
      <c r="Z1030" s="70" t="n">
        <f aca="false">S1030+W1030</f>
        <v>-0.0824604602816645</v>
      </c>
      <c r="AA1030" s="70" t="n">
        <f aca="false">T1030+X1030-32.174</f>
        <v>-2.10531188415467</v>
      </c>
      <c r="AB1030" s="0" t="n">
        <f aca="false">IF(($D1030-height)*($D1031-height)&lt;0,1,0)</f>
        <v>0</v>
      </c>
    </row>
    <row r="1031" customFormat="false" ht="12.75" hidden="false" customHeight="false" outlineLevel="0" collapsed="false">
      <c r="A1031" s="0" t="n">
        <f aca="false">A1030+dt</f>
        <v>9.98999999999983</v>
      </c>
      <c r="B1031" s="70" t="n">
        <f aca="false">B1030+G1030*dt+0.5*Y1030*dt*dt</f>
        <v>59.0142368228354</v>
      </c>
      <c r="C1031" s="70" t="n">
        <f aca="false">C1030+H1030*dt+0.5*Z1030*dt*dt</f>
        <v>651.434977114374</v>
      </c>
      <c r="D1031" s="70" t="n">
        <f aca="false">D1030+I1030*dt+0.5*AA1030*dt*dt</f>
        <v>-618.089315161717</v>
      </c>
      <c r="E1031" s="1" t="n">
        <f aca="false">SQRT(B1031^2+C1031^2)</f>
        <v>654.102598646257</v>
      </c>
      <c r="F1031" s="1" t="n">
        <f aca="false">ATAN2(C1031,B1031)*180/PI()</f>
        <v>5.17636043284392</v>
      </c>
      <c r="G1031" s="69" t="n">
        <f aca="false">G1030+Y1030*dt</f>
        <v>6.23686191515829</v>
      </c>
      <c r="H1031" s="69" t="n">
        <f aca="false">H1030+Z1030*dt</f>
        <v>54.4024316261366</v>
      </c>
      <c r="I1031" s="69" t="n">
        <f aca="false">I1030+AA1030*dt</f>
        <v>-104.996538034512</v>
      </c>
      <c r="J1031" s="1" t="n">
        <f aca="false">SQRT(G1031^2+H1031^2+I1031^2)</f>
        <v>118.417887215648</v>
      </c>
      <c r="K1031" s="1" t="n">
        <f aca="false">IF(D1031&gt;=hwind,SQRT((G1031-vxw)^2+(H1031-vyw)^2+I1031^2),J1031)</f>
        <v>118.417887215648</v>
      </c>
      <c r="L1031" s="1" t="n">
        <f aca="false">J1031/1.467</f>
        <v>80.7211228463857</v>
      </c>
      <c r="M1031" s="70" t="n">
        <f aca="false">cd0+cdspin*(spin/1000)*EXP(-A1031/(tau*146.7/K1031))</f>
        <v>0.354603248025784</v>
      </c>
      <c r="N1031" s="71" t="n">
        <f aca="false">(romega/K1031)*EXP(-A1031/(tau*146.7/K1031))</f>
        <v>0.197200817603945</v>
      </c>
      <c r="O1031" s="71" t="n">
        <f aca="false">cl2_*N1031/(cl0+cl1_*N1031)</f>
        <v>0.211745156132627</v>
      </c>
      <c r="P1031" s="71" t="n">
        <f aca="false">IF(D1031&gt;=hwind,vxw,0)</f>
        <v>0</v>
      </c>
      <c r="Q1031" s="71" t="n">
        <f aca="false">IF(D1031&gt;=hwind,vyw,0)</f>
        <v>0</v>
      </c>
      <c r="R1031" s="70" t="n">
        <f aca="false">-const*$M1031*$K1031*(G1031-P1031)</f>
        <v>-1.40782001596186</v>
      </c>
      <c r="S1031" s="70" t="n">
        <f aca="false">-const*$M1031*$K1031*(H1031-Q1031)</f>
        <v>-12.2800269113105</v>
      </c>
      <c r="T1031" s="70" t="n">
        <f aca="false">-const*$M1031*$K1031*I1031</f>
        <v>23.7004169504584</v>
      </c>
      <c r="U1031" s="72" t="n">
        <f aca="false">omega*EXP(-A1031/tau)*30/PI()</f>
        <v>1842.22214843006</v>
      </c>
      <c r="V1031" s="70" t="n">
        <f aca="false">const*($O1031/omega)*K1031*(wy*I1031-wz*(H1031-Q1031))</f>
        <v>0.943910653576228</v>
      </c>
      <c r="W1031" s="70" t="n">
        <f aca="false">const*($O1031/omega)*K1031*(wz*(G1031-P1031)-wx*I1031)</f>
        <v>12.1994864566906</v>
      </c>
      <c r="X1031" s="70" t="n">
        <f aca="false">const*($O1031/omega)*K1031*(wx*(H1031-Q1031)-wy*(G1031-P1031))</f>
        <v>6.37705567035562</v>
      </c>
      <c r="Y1031" s="70" t="n">
        <f aca="false">R1031+V1031</f>
        <v>-0.463909362385629</v>
      </c>
      <c r="Z1031" s="70" t="n">
        <f aca="false">S1031+W1031</f>
        <v>-0.0805404546198929</v>
      </c>
      <c r="AA1031" s="70" t="n">
        <f aca="false">T1031+X1031-32.174</f>
        <v>-2.09652737918596</v>
      </c>
      <c r="AB1031" s="0" t="n">
        <f aca="false">IF(($D1031-height)*($D1032-height)&lt;0,1,0)</f>
        <v>0</v>
      </c>
    </row>
    <row r="1032" customFormat="false" ht="12.75" hidden="false" customHeight="false" outlineLevel="0" collapsed="false">
      <c r="A1032" s="0" t="n">
        <f aca="false">A1031+dt</f>
        <v>9.99999999999983</v>
      </c>
      <c r="B1032" s="70" t="n">
        <f aca="false">B1031+G1031*dt+0.5*Y1031*dt*dt</f>
        <v>59.0765822465188</v>
      </c>
      <c r="C1032" s="70" t="n">
        <f aca="false">C1031+H1031*dt+0.5*Z1031*dt*dt</f>
        <v>651.978997403613</v>
      </c>
      <c r="D1032" s="70" t="n">
        <f aca="false">D1031+I1031*dt+0.5*AA1031*dt*dt</f>
        <v>-619.139385368432</v>
      </c>
      <c r="E1032" s="1" t="n">
        <f aca="false">SQRT(B1032^2+C1032^2)</f>
        <v>654.650025300045</v>
      </c>
      <c r="F1032" s="1" t="n">
        <f aca="false">ATAN2(C1032,B1032)*180/PI()</f>
        <v>5.17749897342588</v>
      </c>
      <c r="G1032" s="69" t="n">
        <f aca="false">G1031+Y1031*dt</f>
        <v>6.23222282153443</v>
      </c>
      <c r="H1032" s="69" t="n">
        <f aca="false">H1031+Z1031*dt</f>
        <v>54.4016262215904</v>
      </c>
      <c r="I1032" s="69" t="n">
        <f aca="false">I1031+AA1031*dt</f>
        <v>-105.017503308304</v>
      </c>
      <c r="J1032" s="1" t="n">
        <f aca="false">SQRT(G1032^2+H1032^2+I1032^2)</f>
        <v>118.435862549991</v>
      </c>
      <c r="K1032" s="1" t="n">
        <f aca="false">IF(D1032&gt;=hwind,SQRT((G1032-vxw)^2+(H1032-vyw)^2+I1032^2),J1032)</f>
        <v>118.435862549991</v>
      </c>
      <c r="L1032" s="1" t="n">
        <f aca="false">J1032/1.467</f>
        <v>80.7333759713642</v>
      </c>
      <c r="M1032" s="70" t="n">
        <f aca="false">cd0+cdspin*(spin/1000)*EXP(-A1032/(tau*146.7/K1032))</f>
        <v>0.354603198002642</v>
      </c>
      <c r="N1032" s="71" t="n">
        <f aca="false">(romega/K1032)*EXP(-A1032/(tau*146.7/K1032))</f>
        <v>0.197170704579177</v>
      </c>
      <c r="O1032" s="71" t="n">
        <f aca="false">cl2_*N1032/(cl0+cl1_*N1032)</f>
        <v>0.211727082572368</v>
      </c>
      <c r="P1032" s="71" t="n">
        <f aca="false">IF(D1032&gt;=hwind,vxw,0)</f>
        <v>0</v>
      </c>
      <c r="Q1032" s="71" t="n">
        <f aca="false">IF(D1032&gt;=hwind,vyw,0)</f>
        <v>0</v>
      </c>
      <c r="R1032" s="70" t="n">
        <f aca="false">-const*$M1032*$K1032*(G1032-P1032)</f>
        <v>-1.40698619699795</v>
      </c>
      <c r="S1032" s="70" t="n">
        <f aca="false">-const*$M1032*$K1032*(H1032-Q1032)</f>
        <v>-12.2817074067923</v>
      </c>
      <c r="T1032" s="70" t="n">
        <f aca="false">-const*$M1032*$K1032*I1032</f>
        <v>23.7087443483913</v>
      </c>
      <c r="U1032" s="72" t="n">
        <f aca="false">omega*EXP(-A1032/tau)*30/PI()</f>
        <v>1842.22030620883</v>
      </c>
      <c r="V1032" s="70" t="n">
        <f aca="false">const*($O1032/omega)*K1032*(wy*I1032-wz*(H1032-Q1032))</f>
        <v>0.943481381362692</v>
      </c>
      <c r="W1032" s="70" t="n">
        <f aca="false">const*($O1032/omega)*K1032*(wz*(G1032-P1032)-wx*I1032)</f>
        <v>12.203076109206</v>
      </c>
      <c r="X1032" s="70" t="n">
        <f aca="false">const*($O1032/omega)*K1032*(wx*(H1032-Q1032)-wy*(G1032-P1032))</f>
        <v>6.37748137543382</v>
      </c>
      <c r="Y1032" s="70" t="n">
        <f aca="false">R1032+V1032</f>
        <v>-0.463504815635257</v>
      </c>
      <c r="Z1032" s="70" t="n">
        <f aca="false">S1032+W1032</f>
        <v>-0.0786312975862842</v>
      </c>
      <c r="AA1032" s="70" t="n">
        <f aca="false">T1032+X1032-32.174</f>
        <v>-2.08777427617489</v>
      </c>
      <c r="AB1032" s="0" t="n">
        <f aca="false">IF(($D1032-height)*($D1033-height)&lt;0,1,0)</f>
        <v>0</v>
      </c>
    </row>
    <row r="1033" customFormat="false" ht="12.75" hidden="false" customHeight="false" outlineLevel="0" collapsed="false">
      <c r="A1033" s="0" t="n">
        <f aca="false">A1032+dt</f>
        <v>10.0099999999998</v>
      </c>
      <c r="B1033" s="70" t="n">
        <f aca="false">B1032+G1032*dt+0.5*Y1032*dt*dt</f>
        <v>59.1388812994934</v>
      </c>
      <c r="C1033" s="70" t="n">
        <f aca="false">C1032+H1032*dt+0.5*Z1032*dt*dt</f>
        <v>652.523009734264</v>
      </c>
      <c r="D1033" s="70" t="n">
        <f aca="false">D1032+I1032*dt+0.5*AA1032*dt*dt</f>
        <v>-620.189664790228</v>
      </c>
      <c r="E1033" s="1" t="n">
        <f aca="false">SQRT(B1033^2+C1033^2)</f>
        <v>655.197440100324</v>
      </c>
      <c r="F1033" s="1" t="n">
        <f aca="false">ATAN2(C1033,B1033)*180/PI()</f>
        <v>5.17863163581384</v>
      </c>
      <c r="G1033" s="69" t="n">
        <f aca="false">G1032+Y1032*dt</f>
        <v>6.22758777337808</v>
      </c>
      <c r="H1033" s="69" t="n">
        <f aca="false">H1032+Z1032*dt</f>
        <v>54.4008399086145</v>
      </c>
      <c r="I1033" s="69" t="n">
        <f aca="false">I1032+AA1032*dt</f>
        <v>-105.038381051065</v>
      </c>
      <c r="J1033" s="1" t="n">
        <f aca="false">SQRT(G1033^2+H1033^2+I1033^2)</f>
        <v>118.453770417267</v>
      </c>
      <c r="K1033" s="1" t="n">
        <f aca="false">IF(D1033&gt;=hwind,SQRT((G1033-vxw)^2+(H1033-vyw)^2+I1033^2),J1033)</f>
        <v>118.453770417267</v>
      </c>
      <c r="L1033" s="1" t="n">
        <f aca="false">J1033/1.467</f>
        <v>80.7455831065216</v>
      </c>
      <c r="M1033" s="70" t="n">
        <f aca="false">cd0+cdspin*(spin/1000)*EXP(-A1033/(tau*146.7/K1033))</f>
        <v>0.35460314799113</v>
      </c>
      <c r="N1033" s="71" t="n">
        <f aca="false">(romega/K1033)*EXP(-A1033/(tau*146.7/K1033))</f>
        <v>0.197140713020605</v>
      </c>
      <c r="O1033" s="71" t="n">
        <f aca="false">cl2_*N1033/(cl0+cl1_*N1033)</f>
        <v>0.211709079494776</v>
      </c>
      <c r="P1033" s="71" t="n">
        <f aca="false">IF(D1033&gt;=hwind,vxw,0)</f>
        <v>0</v>
      </c>
      <c r="Q1033" s="71" t="n">
        <f aca="false">IF(D1033&gt;=hwind,vyw,0)</f>
        <v>0</v>
      </c>
      <c r="R1033" s="70" t="n">
        <f aca="false">-const*$M1033*$K1033*(G1033-P1033)</f>
        <v>-1.40615217295425</v>
      </c>
      <c r="S1033" s="70" t="n">
        <f aca="false">-const*$M1033*$K1033*(H1033-Q1033)</f>
        <v>-12.2833851615937</v>
      </c>
      <c r="T1033" s="70" t="n">
        <f aca="false">-const*$M1033*$K1033*I1033</f>
        <v>23.7170399090874</v>
      </c>
      <c r="U1033" s="72" t="n">
        <f aca="false">omega*EXP(-A1033/tau)*30/PI()</f>
        <v>1842.21846398945</v>
      </c>
      <c r="V1033" s="70" t="n">
        <f aca="false">const*($O1033/omega)*K1033*(wy*I1033-wz*(H1033-Q1033))</f>
        <v>0.943054767676424</v>
      </c>
      <c r="W1033" s="70" t="n">
        <f aca="false">const*($O1033/omega)*K1033*(wz*(G1033-P1033)-wx*I1033)</f>
        <v>12.2066522153559</v>
      </c>
      <c r="X1033" s="70" t="n">
        <f aca="false">const*($O1033/omega)*K1033*(wx*(H1033-Q1033)-wy*(G1033-P1033))</f>
        <v>6.37790760505749</v>
      </c>
      <c r="Y1033" s="70" t="n">
        <f aca="false">R1033+V1033</f>
        <v>-0.46309740527783</v>
      </c>
      <c r="Z1033" s="70" t="n">
        <f aca="false">S1033+W1033</f>
        <v>-0.0767329462378594</v>
      </c>
      <c r="AA1033" s="70" t="n">
        <f aca="false">T1033+X1033-32.174</f>
        <v>-2.07905248585513</v>
      </c>
      <c r="AB1033" s="0" t="n">
        <f aca="false">IF(($D1033-height)*($D1034-height)&lt;0,1,0)</f>
        <v>0</v>
      </c>
    </row>
    <row r="1034" customFormat="false" ht="12.75" hidden="false" customHeight="false" outlineLevel="0" collapsed="false">
      <c r="A1034" s="0" t="n">
        <f aca="false">A1033+dt</f>
        <v>10.0199999999998</v>
      </c>
      <c r="B1034" s="70" t="n">
        <f aca="false">B1033+G1033*dt+0.5*Y1033*dt*dt</f>
        <v>59.2011340223569</v>
      </c>
      <c r="C1034" s="70" t="n">
        <f aca="false">C1033+H1033*dt+0.5*Z1033*dt*dt</f>
        <v>653.067014296703</v>
      </c>
      <c r="D1034" s="70" t="n">
        <f aca="false">D1033+I1033*dt+0.5*AA1033*dt*dt</f>
        <v>-621.240152553363</v>
      </c>
      <c r="E1034" s="1" t="n">
        <f aca="false">SQRT(B1034^2+C1034^2)</f>
        <v>655.744843237019</v>
      </c>
      <c r="F1034" s="1" t="n">
        <f aca="false">ATAN2(C1034,B1034)*180/PI()</f>
        <v>5.17975843682203</v>
      </c>
      <c r="G1034" s="69" t="n">
        <f aca="false">G1033+Y1033*dt</f>
        <v>6.2229567993253</v>
      </c>
      <c r="H1034" s="69" t="n">
        <f aca="false">H1033+Z1033*dt</f>
        <v>54.4000725791521</v>
      </c>
      <c r="I1034" s="69" t="n">
        <f aca="false">I1033+AA1033*dt</f>
        <v>-105.059171575924</v>
      </c>
      <c r="J1034" s="1" t="n">
        <f aca="false">SQRT(G1034^2+H1034^2+I1034^2)</f>
        <v>118.471611030503</v>
      </c>
      <c r="K1034" s="1" t="n">
        <f aca="false">IF(D1034&gt;=hwind,SQRT((G1034-vxw)^2+(H1034-vyw)^2+I1034^2),J1034)</f>
        <v>118.471611030503</v>
      </c>
      <c r="L1034" s="1" t="n">
        <f aca="false">J1034/1.467</f>
        <v>80.7577443970706</v>
      </c>
      <c r="M1034" s="70" t="n">
        <f aca="false">cd0+cdspin*(spin/1000)*EXP(-A1034/(tau*146.7/K1034))</f>
        <v>0.354603097991244</v>
      </c>
      <c r="N1034" s="71" t="n">
        <f aca="false">(romega/K1034)*EXP(-A1034/(tau*146.7/K1034))</f>
        <v>0.197110842467461</v>
      </c>
      <c r="O1034" s="71" t="n">
        <f aca="false">cl2_*N1034/(cl0+cl1_*N1034)</f>
        <v>0.211691146652074</v>
      </c>
      <c r="P1034" s="71" t="n">
        <f aca="false">IF(D1034&gt;=hwind,vxw,0)</f>
        <v>0</v>
      </c>
      <c r="Q1034" s="71" t="n">
        <f aca="false">IF(D1034&gt;=hwind,vyw,0)</f>
        <v>0</v>
      </c>
      <c r="R1034" s="70" t="n">
        <f aca="false">-const*$M1034*$K1034*(G1034-P1034)</f>
        <v>-1.40531795502707</v>
      </c>
      <c r="S1034" s="70" t="n">
        <f aca="false">-const*$M1034*$K1034*(H1034-Q1034)</f>
        <v>-12.2850601756623</v>
      </c>
      <c r="T1034" s="70" t="n">
        <f aca="false">-const*$M1034*$K1034*I1034</f>
        <v>23.725303728916</v>
      </c>
      <c r="U1034" s="72" t="n">
        <f aca="false">omega*EXP(-A1034/tau)*30/PI()</f>
        <v>1842.21662177191</v>
      </c>
      <c r="V1034" s="70" t="n">
        <f aca="false">const*($O1034/omega)*K1034*(wy*I1034-wz*(H1034-Q1034))</f>
        <v>0.942630801413619</v>
      </c>
      <c r="W1034" s="70" t="n">
        <f aca="false">const*($O1034/omega)*K1034*(wz*(G1034-P1034)-wx*I1034)</f>
        <v>12.2102148179191</v>
      </c>
      <c r="X1034" s="70" t="n">
        <f aca="false">const*($O1034/omega)*K1034*(wx*(H1034-Q1034)-wy*(G1034-P1034))</f>
        <v>6.37833435201303</v>
      </c>
      <c r="Y1034" s="70" t="n">
        <f aca="false">R1034+V1034</f>
        <v>-0.462687153613456</v>
      </c>
      <c r="Z1034" s="70" t="n">
        <f aca="false">S1034+W1034</f>
        <v>-0.0748453577432908</v>
      </c>
      <c r="AA1034" s="70" t="n">
        <f aca="false">T1034+X1034-32.174</f>
        <v>-2.07036191907094</v>
      </c>
      <c r="AB1034" s="0" t="n">
        <f aca="false">IF(($D1034-height)*($D1035-height)&lt;0,1,0)</f>
        <v>0</v>
      </c>
    </row>
    <row r="1035" customFormat="false" ht="12.75" hidden="false" customHeight="false" outlineLevel="0" collapsed="false">
      <c r="A1035" s="0" t="n">
        <f aca="false">A1034+dt</f>
        <v>10.0299999999998</v>
      </c>
      <c r="B1035" s="70" t="n">
        <f aca="false">B1034+G1034*dt+0.5*Y1034*dt*dt</f>
        <v>59.2633404559925</v>
      </c>
      <c r="C1035" s="70" t="n">
        <f aca="false">C1034+H1034*dt+0.5*Z1034*dt*dt</f>
        <v>653.611011280226</v>
      </c>
      <c r="D1035" s="70" t="n">
        <f aca="false">D1034+I1034*dt+0.5*AA1034*dt*dt</f>
        <v>-622.290847787218</v>
      </c>
      <c r="E1035" s="1" t="n">
        <f aca="false">SQRT(B1035^2+C1035^2)</f>
        <v>656.29223489903</v>
      </c>
      <c r="F1035" s="1" t="n">
        <f aca="false">ATAN2(C1035,B1035)*180/PI()</f>
        <v>5.1808793932399</v>
      </c>
      <c r="G1035" s="69" t="n">
        <f aca="false">G1034+Y1034*dt</f>
        <v>6.21832992778917</v>
      </c>
      <c r="H1035" s="69" t="n">
        <f aca="false">H1034+Z1034*dt</f>
        <v>54.3993241255747</v>
      </c>
      <c r="I1035" s="69" t="n">
        <f aca="false">I1034+AA1034*dt</f>
        <v>-105.079875195115</v>
      </c>
      <c r="J1035" s="1" t="n">
        <f aca="false">SQRT(G1035^2+H1035^2+I1035^2)</f>
        <v>118.489384602297</v>
      </c>
      <c r="K1035" s="1" t="n">
        <f aca="false">IF(D1035&gt;=hwind,SQRT((G1035-vxw)^2+(H1035-vyw)^2+I1035^2),J1035)</f>
        <v>118.489384602297</v>
      </c>
      <c r="L1035" s="1" t="n">
        <f aca="false">J1035/1.467</f>
        <v>80.7698599879324</v>
      </c>
      <c r="M1035" s="70" t="n">
        <f aca="false">cd0+cdspin*(spin/1000)*EXP(-A1035/(tau*146.7/K1035))</f>
        <v>0.35460304800298</v>
      </c>
      <c r="N1035" s="71" t="n">
        <f aca="false">(romega/K1035)*EXP(-A1035/(tau*146.7/K1035))</f>
        <v>0.197081092460597</v>
      </c>
      <c r="O1035" s="71" t="n">
        <f aca="false">cl2_*N1035/(cl0+cl1_*N1035)</f>
        <v>0.2116732837972</v>
      </c>
      <c r="P1035" s="71" t="n">
        <f aca="false">IF(D1035&gt;=hwind,vxw,0)</f>
        <v>0</v>
      </c>
      <c r="Q1035" s="71" t="n">
        <f aca="false">IF(D1035&gt;=hwind,vyw,0)</f>
        <v>0</v>
      </c>
      <c r="R1035" s="70" t="n">
        <f aca="false">-const*$M1035*$K1035*(G1035-P1035)</f>
        <v>-1.40448355435051</v>
      </c>
      <c r="S1035" s="70" t="n">
        <f aca="false">-const*$M1035*$K1035*(H1035-Q1035)</f>
        <v>-12.2867324489674</v>
      </c>
      <c r="T1035" s="70" t="n">
        <f aca="false">-const*$M1035*$K1035*I1035</f>
        <v>23.733535904103</v>
      </c>
      <c r="U1035" s="72" t="n">
        <f aca="false">omega*EXP(-A1035/tau)*30/PI()</f>
        <v>1842.21477955621</v>
      </c>
      <c r="V1035" s="70" t="n">
        <f aca="false">const*($O1035/omega)*K1035*(wy*I1035-wz*(H1035-Q1035))</f>
        <v>0.942209471501998</v>
      </c>
      <c r="W1035" s="70" t="n">
        <f aca="false">const*($O1035/omega)*K1035*(wz*(G1035-P1035)-wx*I1035)</f>
        <v>12.2137639595845</v>
      </c>
      <c r="X1035" s="70" t="n">
        <f aca="false">const*($O1035/omega)*K1035*(wx*(H1035-Q1035)-wy*(G1035-P1035))</f>
        <v>6.37876160911876</v>
      </c>
      <c r="Y1035" s="70" t="n">
        <f aca="false">R1035+V1035</f>
        <v>-0.462274082848511</v>
      </c>
      <c r="Z1035" s="70" t="n">
        <f aca="false">S1035+W1035</f>
        <v>-0.072968489382939</v>
      </c>
      <c r="AA1035" s="70" t="n">
        <f aca="false">T1035+X1035-32.174</f>
        <v>-2.06170248677824</v>
      </c>
      <c r="AB1035" s="0" t="n">
        <f aca="false">IF(($D1035-height)*($D1036-height)&lt;0,1,0)</f>
        <v>0</v>
      </c>
    </row>
    <row r="1036" customFormat="false" ht="12.75" hidden="false" customHeight="false" outlineLevel="0" collapsed="false">
      <c r="A1036" s="0" t="n">
        <f aca="false">A1035+dt</f>
        <v>10.0399999999998</v>
      </c>
      <c r="B1036" s="70" t="n">
        <f aca="false">B1035+G1035*dt+0.5*Y1035*dt*dt</f>
        <v>59.3255006415662</v>
      </c>
      <c r="C1036" s="70" t="n">
        <f aca="false">C1035+H1035*dt+0.5*Z1035*dt*dt</f>
        <v>654.155000873058</v>
      </c>
      <c r="D1036" s="70" t="n">
        <f aca="false">D1035+I1035*dt+0.5*AA1035*dt*dt</f>
        <v>-623.341749624294</v>
      </c>
      <c r="E1036" s="1" t="n">
        <f aca="false">SQRT(B1036^2+C1036^2)</f>
        <v>656.839615274233</v>
      </c>
      <c r="F1036" s="1" t="n">
        <f aca="false">ATAN2(C1036,B1036)*180/PI()</f>
        <v>5.18199452183212</v>
      </c>
      <c r="G1036" s="69" t="n">
        <f aca="false">G1035+Y1035*dt</f>
        <v>6.21370718696068</v>
      </c>
      <c r="H1036" s="69" t="n">
        <f aca="false">H1035+Z1035*dt</f>
        <v>54.3985944406809</v>
      </c>
      <c r="I1036" s="69" t="n">
        <f aca="false">I1035+AA1035*dt</f>
        <v>-105.100492219982</v>
      </c>
      <c r="J1036" s="1" t="n">
        <f aca="false">SQRT(G1036^2+H1036^2+I1036^2)</f>
        <v>118.50709134482</v>
      </c>
      <c r="K1036" s="1" t="n">
        <f aca="false">IF(D1036&gt;=hwind,SQRT((G1036-vxw)^2+(H1036-vyw)^2+I1036^2),J1036)</f>
        <v>118.50709134482</v>
      </c>
      <c r="L1036" s="1" t="n">
        <f aca="false">J1036/1.467</f>
        <v>80.7819300237356</v>
      </c>
      <c r="M1036" s="70" t="n">
        <f aca="false">cd0+cdspin*(spin/1000)*EXP(-A1036/(tau*146.7/K1036))</f>
        <v>0.354602998026333</v>
      </c>
      <c r="N1036" s="71" t="n">
        <f aca="false">(romega/K1036)*EXP(-A1036/(tau*146.7/K1036))</f>
        <v>0.197051462542476</v>
      </c>
      <c r="O1036" s="71" t="n">
        <f aca="false">cl2_*N1036/(cl0+cl1_*N1036)</f>
        <v>0.21165549068381</v>
      </c>
      <c r="P1036" s="71" t="n">
        <f aca="false">IF(D1036&gt;=hwind,vxw,0)</f>
        <v>0</v>
      </c>
      <c r="Q1036" s="71" t="n">
        <f aca="false">IF(D1036&gt;=hwind,vyw,0)</f>
        <v>0</v>
      </c>
      <c r="R1036" s="70" t="n">
        <f aca="false">-const*$M1036*$K1036*(G1036-P1036)</f>
        <v>-1.40364898199661</v>
      </c>
      <c r="S1036" s="70" t="n">
        <f aca="false">-const*$M1036*$K1036*(H1036-Q1036)</f>
        <v>-12.2884019815</v>
      </c>
      <c r="T1036" s="70" t="n">
        <f aca="false">-const*$M1036*$K1036*I1036</f>
        <v>23.7417365307295</v>
      </c>
      <c r="U1036" s="72" t="n">
        <f aca="false">omega*EXP(-A1036/tau)*30/PI()</f>
        <v>1842.21293734235</v>
      </c>
      <c r="V1036" s="70" t="n">
        <f aca="false">const*($O1036/omega)*K1036*(wy*I1036-wz*(H1036-Q1036))</f>
        <v>0.941790766900798</v>
      </c>
      <c r="W1036" s="70" t="n">
        <f aca="false">const*($O1036/omega)*K1036*(wz*(G1036-P1036)-wx*I1036)</f>
        <v>12.217299682951</v>
      </c>
      <c r="X1036" s="70" t="n">
        <f aca="false">const*($O1036/omega)*K1036*(wx*(H1036-Q1036)-wy*(G1036-P1036))</f>
        <v>6.3791893692249</v>
      </c>
      <c r="Y1036" s="70" t="n">
        <f aca="false">R1036+V1036</f>
        <v>-0.461858215095813</v>
      </c>
      <c r="Z1036" s="70" t="n">
        <f aca="false">S1036+W1036</f>
        <v>-0.0711022985489542</v>
      </c>
      <c r="AA1036" s="70" t="n">
        <f aca="false">T1036+X1036-32.174</f>
        <v>-2.05307410004556</v>
      </c>
      <c r="AB1036" s="0" t="n">
        <f aca="false">IF(($D1036-height)*($D1037-height)&lt;0,1,0)</f>
        <v>0</v>
      </c>
    </row>
    <row r="1037" customFormat="false" ht="12.75" hidden="false" customHeight="false" outlineLevel="0" collapsed="false">
      <c r="A1037" s="0" t="n">
        <f aca="false">A1036+dt</f>
        <v>10.0499999999998</v>
      </c>
      <c r="B1037" s="70" t="n">
        <f aca="false">B1036+G1036*dt+0.5*Y1036*dt*dt</f>
        <v>59.3876146205251</v>
      </c>
      <c r="C1037" s="70" t="n">
        <f aca="false">C1036+H1036*dt+0.5*Z1036*dt*dt</f>
        <v>654.698983262349</v>
      </c>
      <c r="D1037" s="70" t="n">
        <f aca="false">D1036+I1036*dt+0.5*AA1036*dt*dt</f>
        <v>-624.392857200199</v>
      </c>
      <c r="E1037" s="1" t="n">
        <f aca="false">SQRT(B1037^2+C1037^2)</f>
        <v>657.386984549489</v>
      </c>
      <c r="F1037" s="1" t="n">
        <f aca="false">ATAN2(C1037,B1037)*180/PI()</f>
        <v>5.18310383933837</v>
      </c>
      <c r="G1037" s="69" t="n">
        <f aca="false">G1036+Y1036*dt</f>
        <v>6.20908860480972</v>
      </c>
      <c r="H1037" s="69" t="n">
        <f aca="false">H1036+Z1036*dt</f>
        <v>54.3978834176954</v>
      </c>
      <c r="I1037" s="69" t="n">
        <f aca="false">I1036+AA1036*dt</f>
        <v>-105.121022960983</v>
      </c>
      <c r="J1037" s="1" t="n">
        <f aca="false">SQRT(G1037^2+H1037^2+I1037^2)</f>
        <v>118.524731469812</v>
      </c>
      <c r="K1037" s="1" t="n">
        <f aca="false">IF(D1037&gt;=hwind,SQRT((G1037-vxw)^2+(H1037-vyw)^2+I1037^2),J1037)</f>
        <v>118.524731469812</v>
      </c>
      <c r="L1037" s="1" t="n">
        <f aca="false">J1037/1.467</f>
        <v>80.7939546488153</v>
      </c>
      <c r="M1037" s="70" t="n">
        <f aca="false">cd0+cdspin*(spin/1000)*EXP(-A1037/(tau*146.7/K1037))</f>
        <v>0.3546029480613</v>
      </c>
      <c r="N1037" s="71" t="n">
        <f aca="false">(romega/K1037)*EXP(-A1037/(tau*146.7/K1037))</f>
        <v>0.197021952257169</v>
      </c>
      <c r="O1037" s="71" t="n">
        <f aca="false">cl2_*N1037/(cl0+cl1_*N1037)</f>
        <v>0.211637767066273</v>
      </c>
      <c r="P1037" s="71" t="n">
        <f aca="false">IF(D1037&gt;=hwind,vxw,0)</f>
        <v>0</v>
      </c>
      <c r="Q1037" s="71" t="n">
        <f aca="false">IF(D1037&gt;=hwind,vyw,0)</f>
        <v>0</v>
      </c>
      <c r="R1037" s="70" t="n">
        <f aca="false">-const*$M1037*$K1037*(G1037-P1037)</f>
        <v>-1.40281424897555</v>
      </c>
      <c r="S1037" s="70" t="n">
        <f aca="false">-const*$M1037*$K1037*(H1037-Q1037)</f>
        <v>-12.2900687732725</v>
      </c>
      <c r="T1037" s="70" t="n">
        <f aca="false">-const*$M1037*$K1037*I1037</f>
        <v>23.7499057047313</v>
      </c>
      <c r="U1037" s="72" t="n">
        <f aca="false">omega*EXP(-A1037/tau)*30/PI()</f>
        <v>1842.21109513033</v>
      </c>
      <c r="V1037" s="70" t="n">
        <f aca="false">const*($O1037/omega)*K1037*(wy*I1037-wz*(H1037-Q1037))</f>
        <v>0.941374676600776</v>
      </c>
      <c r="W1037" s="70" t="n">
        <f aca="false">const*($O1037/omega)*K1037*(wz*(G1037-P1037)-wx*I1037)</f>
        <v>12.2208220305272</v>
      </c>
      <c r="X1037" s="70" t="n">
        <f aca="false">const*($O1037/omega)*K1037*(wx*(H1037-Q1037)-wy*(G1037-P1037))</f>
        <v>6.3796176252135</v>
      </c>
      <c r="Y1037" s="70" t="n">
        <f aca="false">R1037+V1037</f>
        <v>-0.461439572374774</v>
      </c>
      <c r="Z1037" s="70" t="n">
        <f aca="false">S1037+W1037</f>
        <v>-0.0692467427452979</v>
      </c>
      <c r="AA1037" s="70" t="n">
        <f aca="false">T1037+X1037-32.174</f>
        <v>-2.04447667005517</v>
      </c>
      <c r="AB1037" s="0" t="n">
        <f aca="false">IF(($D1037-height)*($D1038-height)&lt;0,1,0)</f>
        <v>0</v>
      </c>
    </row>
    <row r="1038" customFormat="false" ht="12.75" hidden="false" customHeight="false" outlineLevel="0" collapsed="false">
      <c r="A1038" s="0" t="n">
        <f aca="false">A1037+dt</f>
        <v>10.0599999999998</v>
      </c>
      <c r="B1038" s="70" t="n">
        <f aca="false">B1037+G1037*dt+0.5*Y1037*dt*dt</f>
        <v>59.4496824345946</v>
      </c>
      <c r="C1038" s="70" t="n">
        <f aca="false">C1037+H1037*dt+0.5*Z1037*dt*dt</f>
        <v>655.242958634189</v>
      </c>
      <c r="D1038" s="70" t="n">
        <f aca="false">D1037+I1037*dt+0.5*AA1037*dt*dt</f>
        <v>-625.444169653642</v>
      </c>
      <c r="E1038" s="1" t="n">
        <f aca="false">SQRT(B1038^2+C1038^2)</f>
        <v>657.934342910643</v>
      </c>
      <c r="F1038" s="1" t="n">
        <f aca="false">ATAN2(C1038,B1038)*180/PI()</f>
        <v>5.18420736247336</v>
      </c>
      <c r="G1038" s="69" t="n">
        <f aca="false">G1037+Y1037*dt</f>
        <v>6.20447420908597</v>
      </c>
      <c r="H1038" s="69" t="n">
        <f aca="false">H1037+Z1037*dt</f>
        <v>54.3971909502679</v>
      </c>
      <c r="I1038" s="69" t="n">
        <f aca="false">I1037+AA1037*dt</f>
        <v>-105.141467727683</v>
      </c>
      <c r="J1038" s="1" t="n">
        <f aca="false">SQRT(G1038^2+H1038^2+I1038^2)</f>
        <v>118.542305188581</v>
      </c>
      <c r="K1038" s="1" t="n">
        <f aca="false">IF(D1038&gt;=hwind,SQRT((G1038-vxw)^2+(H1038-vyw)^2+I1038^2),J1038)</f>
        <v>118.542305188581</v>
      </c>
      <c r="L1038" s="1" t="n">
        <f aca="false">J1038/1.467</f>
        <v>80.8059340072125</v>
      </c>
      <c r="M1038" s="70" t="n">
        <f aca="false">cd0+cdspin*(spin/1000)*EXP(-A1038/(tau*146.7/K1038))</f>
        <v>0.354602898107874</v>
      </c>
      <c r="N1038" s="71" t="n">
        <f aca="false">(romega/K1038)*EXP(-A1038/(tau*146.7/K1038))</f>
        <v>0.196992561150348</v>
      </c>
      <c r="O1038" s="71" t="n">
        <f aca="false">cl2_*N1038/(cl0+cl1_*N1038)</f>
        <v>0.211620112699672</v>
      </c>
      <c r="P1038" s="71" t="n">
        <f aca="false">IF(D1038&gt;=hwind,vxw,0)</f>
        <v>0</v>
      </c>
      <c r="Q1038" s="71" t="n">
        <f aca="false">IF(D1038&gt;=hwind,vyw,0)</f>
        <v>0</v>
      </c>
      <c r="R1038" s="70" t="n">
        <f aca="false">-const*$M1038*$K1038*(G1038-P1038)</f>
        <v>-1.40197936623577</v>
      </c>
      <c r="S1038" s="70" t="n">
        <f aca="false">-const*$M1038*$K1038*(H1038-Q1038)</f>
        <v>-12.291732824319</v>
      </c>
      <c r="T1038" s="70" t="n">
        <f aca="false">-const*$M1038*$K1038*I1038</f>
        <v>23.7580435218977</v>
      </c>
      <c r="U1038" s="72" t="n">
        <f aca="false">omega*EXP(-A1038/tau)*30/PI()</f>
        <v>1842.20925292016</v>
      </c>
      <c r="V1038" s="70" t="n">
        <f aca="false">const*($O1038/omega)*K1038*(wy*I1038-wz*(H1038-Q1038))</f>
        <v>0.940961189624195</v>
      </c>
      <c r="W1038" s="70" t="n">
        <f aca="false">const*($O1038/omega)*K1038*(wz*(G1038-P1038)-wx*I1038)</f>
        <v>12.2243310447312</v>
      </c>
      <c r="X1038" s="70" t="n">
        <f aca="false">const*($O1038/omega)*K1038*(wx*(H1038-Q1038)-wy*(G1038-P1038))</f>
        <v>6.38004636999835</v>
      </c>
      <c r="Y1038" s="70" t="n">
        <f aca="false">R1038+V1038</f>
        <v>-0.461018176611574</v>
      </c>
      <c r="Z1038" s="70" t="n">
        <f aca="false">S1038+W1038</f>
        <v>-0.0674017795878044</v>
      </c>
      <c r="AA1038" s="70" t="n">
        <f aca="false">T1038+X1038-32.174</f>
        <v>-2.03591010810399</v>
      </c>
      <c r="AB1038" s="0" t="n">
        <f aca="false">IF(($D1038-height)*($D1039-height)&lt;0,1,0)</f>
        <v>0</v>
      </c>
    </row>
    <row r="1039" customFormat="false" ht="12.75" hidden="false" customHeight="false" outlineLevel="0" collapsed="false">
      <c r="A1039" s="0" t="n">
        <f aca="false">A1038+dt</f>
        <v>10.0699999999998</v>
      </c>
      <c r="B1039" s="70" t="n">
        <f aca="false">B1038+G1038*dt+0.5*Y1038*dt*dt</f>
        <v>59.5117041257766</v>
      </c>
      <c r="C1039" s="70" t="n">
        <f aca="false">C1038+H1038*dt+0.5*Z1038*dt*dt</f>
        <v>655.786927173603</v>
      </c>
      <c r="D1039" s="70" t="n">
        <f aca="false">D1038+I1038*dt+0.5*AA1038*dt*dt</f>
        <v>-626.495686126424</v>
      </c>
      <c r="E1039" s="1" t="n">
        <f aca="false">SQRT(B1039^2+C1039^2)</f>
        <v>658.481690542532</v>
      </c>
      <c r="F1039" s="1" t="n">
        <f aca="false">ATAN2(C1039,B1039)*180/PI()</f>
        <v>5.18530510792664</v>
      </c>
      <c r="G1039" s="69" t="n">
        <f aca="false">G1038+Y1038*dt</f>
        <v>6.19986402731986</v>
      </c>
      <c r="H1039" s="69" t="n">
        <f aca="false">H1038+Z1038*dt</f>
        <v>54.396516932472</v>
      </c>
      <c r="I1039" s="69" t="n">
        <f aca="false">I1038+AA1038*dt</f>
        <v>-105.161826828764</v>
      </c>
      <c r="J1039" s="1" t="n">
        <f aca="false">SQRT(G1039^2+H1039^2+I1039^2)</f>
        <v>118.559812712002</v>
      </c>
      <c r="K1039" s="1" t="n">
        <f aca="false">IF(D1039&gt;=hwind,SQRT((G1039-vxw)^2+(H1039-vyw)^2+I1039^2),J1039)</f>
        <v>118.559812712002</v>
      </c>
      <c r="L1039" s="1" t="n">
        <f aca="false">J1039/1.467</f>
        <v>80.8178682426735</v>
      </c>
      <c r="M1039" s="70" t="n">
        <f aca="false">cd0+cdspin*(spin/1000)*EXP(-A1039/(tau*146.7/K1039))</f>
        <v>0.354602848166051</v>
      </c>
      <c r="N1039" s="71" t="n">
        <f aca="false">(romega/K1039)*EXP(-A1039/(tau*146.7/K1039))</f>
        <v>0.196963288769285</v>
      </c>
      <c r="O1039" s="71" t="n">
        <f aca="false">cl2_*N1039/(cl0+cl1_*N1039)</f>
        <v>0.211602527339803</v>
      </c>
      <c r="P1039" s="71" t="n">
        <f aca="false">IF(D1039&gt;=hwind,vxw,0)</f>
        <v>0</v>
      </c>
      <c r="Q1039" s="71" t="n">
        <f aca="false">IF(D1039&gt;=hwind,vyw,0)</f>
        <v>0</v>
      </c>
      <c r="R1039" s="70" t="n">
        <f aca="false">-const*$M1039*$K1039*(G1039-P1039)</f>
        <v>-1.40114434466415</v>
      </c>
      <c r="S1039" s="70" t="n">
        <f aca="false">-const*$M1039*$K1039*(H1039-Q1039)</f>
        <v>-12.2933941346951</v>
      </c>
      <c r="T1039" s="70" t="n">
        <f aca="false">-const*$M1039*$K1039*I1039</f>
        <v>23.7661500778704</v>
      </c>
      <c r="U1039" s="72" t="n">
        <f aca="false">omega*EXP(-A1039/tau)*30/PI()</f>
        <v>1842.20741071183</v>
      </c>
      <c r="V1039" s="70" t="n">
        <f aca="false">const*($O1039/omega)*K1039*(wy*I1039-wz*(H1039-Q1039))</f>
        <v>0.940550295024821</v>
      </c>
      <c r="W1039" s="70" t="n">
        <f aca="false">const*($O1039/omega)*K1039*(wz*(G1039-P1039)-wx*I1039)</f>
        <v>12.2278267678908</v>
      </c>
      <c r="X1039" s="70" t="n">
        <f aca="false">const*($O1039/omega)*K1039*(wx*(H1039-Q1039)-wy*(G1039-P1039))</f>
        <v>6.38047559652497</v>
      </c>
      <c r="Y1039" s="70" t="n">
        <f aca="false">R1039+V1039</f>
        <v>-0.460594049639329</v>
      </c>
      <c r="Z1039" s="70" t="n">
        <f aca="false">S1039+W1039</f>
        <v>-0.0655673668042684</v>
      </c>
      <c r="AA1039" s="70" t="n">
        <f aca="false">T1039+X1039-32.174</f>
        <v>-2.02737432560459</v>
      </c>
      <c r="AB1039" s="0" t="n">
        <f aca="false">IF(($D1039-height)*($D1040-height)&lt;0,1,0)</f>
        <v>0</v>
      </c>
    </row>
    <row r="1040" customFormat="false" ht="12.75" hidden="false" customHeight="false" outlineLevel="0" collapsed="false">
      <c r="A1040" s="0" t="n">
        <f aca="false">A1039+dt</f>
        <v>10.0799999999998</v>
      </c>
      <c r="B1040" s="70" t="n">
        <f aca="false">B1039+G1039*dt+0.5*Y1039*dt*dt</f>
        <v>59.5736797363473</v>
      </c>
      <c r="C1040" s="70" t="n">
        <f aca="false">C1039+H1039*dt+0.5*Z1039*dt*dt</f>
        <v>656.330889064559</v>
      </c>
      <c r="D1040" s="70" t="n">
        <f aca="false">D1039+I1039*dt+0.5*AA1039*dt*dt</f>
        <v>-627.547405763428</v>
      </c>
      <c r="E1040" s="1" t="n">
        <f aca="false">SQRT(B1040^2+C1040^2)</f>
        <v>659.029027628984</v>
      </c>
      <c r="F1040" s="1" t="n">
        <f aca="false">ATAN2(C1040,B1040)*180/PI()</f>
        <v>5.18639709236259</v>
      </c>
      <c r="G1040" s="69" t="n">
        <f aca="false">G1039+Y1039*dt</f>
        <v>6.19525808682347</v>
      </c>
      <c r="H1040" s="69" t="n">
        <f aca="false">H1039+Z1039*dt</f>
        <v>54.395861258804</v>
      </c>
      <c r="I1040" s="69" t="n">
        <f aca="false">I1039+AA1039*dt</f>
        <v>-105.18210057202</v>
      </c>
      <c r="J1040" s="1" t="n">
        <f aca="false">SQRT(G1040^2+H1040^2+I1040^2)</f>
        <v>118.577254250518</v>
      </c>
      <c r="K1040" s="1" t="n">
        <f aca="false">IF(D1040&gt;=hwind,SQRT((G1040-vxw)^2+(H1040-vyw)^2+I1040^2),J1040)</f>
        <v>118.577254250518</v>
      </c>
      <c r="L1040" s="1" t="n">
        <f aca="false">J1040/1.467</f>
        <v>80.8297574986491</v>
      </c>
      <c r="M1040" s="70" t="n">
        <f aca="false">cd0+cdspin*(spin/1000)*EXP(-A1040/(tau*146.7/K1040))</f>
        <v>0.354602798235827</v>
      </c>
      <c r="N1040" s="71" t="n">
        <f aca="false">(romega/K1040)*EXP(-A1040/(tau*146.7/K1040))</f>
        <v>0.196934134662847</v>
      </c>
      <c r="O1040" s="71" t="n">
        <f aca="false">cl2_*N1040/(cl0+cl1_*N1040)</f>
        <v>0.211585010743174</v>
      </c>
      <c r="P1040" s="71" t="n">
        <f aca="false">IF(D1040&gt;=hwind,vxw,0)</f>
        <v>0</v>
      </c>
      <c r="Q1040" s="71" t="n">
        <f aca="false">IF(D1040&gt;=hwind,vyw,0)</f>
        <v>0</v>
      </c>
      <c r="R1040" s="70" t="n">
        <f aca="false">-const*$M1040*$K1040*(G1040-P1040)</f>
        <v>-1.40030919508617</v>
      </c>
      <c r="S1040" s="70" t="n">
        <f aca="false">-const*$M1040*$K1040*(H1040-Q1040)</f>
        <v>-12.2950527044775</v>
      </c>
      <c r="T1040" s="70" t="n">
        <f aca="false">-const*$M1040*$K1040*I1040</f>
        <v>23.7742254681433</v>
      </c>
      <c r="U1040" s="72" t="n">
        <f aca="false">omega*EXP(-A1040/tau)*30/PI()</f>
        <v>1842.20556850534</v>
      </c>
      <c r="V1040" s="70" t="n">
        <f aca="false">const*($O1040/omega)*K1040*(wy*I1040-wz*(H1040-Q1040))</f>
        <v>0.940141981887918</v>
      </c>
      <c r="W1040" s="70" t="n">
        <f aca="false">const*($O1040/omega)*K1040*(wz*(G1040-P1040)-wx*I1040)</f>
        <v>12.2313092422431</v>
      </c>
      <c r="X1040" s="70" t="n">
        <f aca="false">const*($O1040/omega)*K1040*(wx*(H1040-Q1040)-wy*(G1040-P1040))</f>
        <v>6.3809052977705</v>
      </c>
      <c r="Y1040" s="70" t="n">
        <f aca="false">R1040+V1040</f>
        <v>-0.460167213198255</v>
      </c>
      <c r="Z1040" s="70" t="n">
        <f aca="false">S1040+W1040</f>
        <v>-0.0637434622344308</v>
      </c>
      <c r="AA1040" s="70" t="n">
        <f aca="false">T1040+X1040-32.174</f>
        <v>-2.01886923408625</v>
      </c>
      <c r="AB1040" s="0" t="n">
        <f aca="false">IF(($D1040-height)*($D1041-height)&lt;0,1,0)</f>
        <v>0</v>
      </c>
    </row>
    <row r="1041" customFormat="false" ht="12.75" hidden="false" customHeight="false" outlineLevel="0" collapsed="false">
      <c r="A1041" s="0" t="n">
        <f aca="false">A1040+dt</f>
        <v>10.0899999999998</v>
      </c>
      <c r="B1041" s="70" t="n">
        <f aca="false">B1040+G1040*dt+0.5*Y1040*dt*dt</f>
        <v>59.6356093088549</v>
      </c>
      <c r="C1041" s="70" t="n">
        <f aca="false">C1040+H1040*dt+0.5*Z1040*dt*dt</f>
        <v>656.874844489974</v>
      </c>
      <c r="D1041" s="70" t="n">
        <f aca="false">D1040+I1040*dt+0.5*AA1040*dt*dt</f>
        <v>-628.59932771261</v>
      </c>
      <c r="E1041" s="1" t="n">
        <f aca="false">SQRT(B1041^2+C1041^2)</f>
        <v>659.576354352827</v>
      </c>
      <c r="F1041" s="1" t="n">
        <f aca="false">ATAN2(C1041,B1041)*180/PI()</f>
        <v>5.18748333242027</v>
      </c>
      <c r="G1041" s="69" t="n">
        <f aca="false">G1040+Y1040*dt</f>
        <v>6.19065641469148</v>
      </c>
      <c r="H1041" s="69" t="n">
        <f aca="false">H1040+Z1040*dt</f>
        <v>54.3952238241817</v>
      </c>
      <c r="I1041" s="69" t="n">
        <f aca="false">I1040+AA1040*dt</f>
        <v>-105.202289264361</v>
      </c>
      <c r="J1041" s="1" t="n">
        <f aca="false">SQRT(G1041^2+H1041^2+I1041^2)</f>
        <v>118.594630014137</v>
      </c>
      <c r="K1041" s="1" t="n">
        <f aca="false">IF(D1041&gt;=hwind,SQRT((G1041-vxw)^2+(H1041-vyw)^2+I1041^2),J1041)</f>
        <v>118.594630014137</v>
      </c>
      <c r="L1041" s="1" t="n">
        <f aca="false">J1041/1.467</f>
        <v>80.8416019182935</v>
      </c>
      <c r="M1041" s="70" t="n">
        <f aca="false">cd0+cdspin*(spin/1000)*EXP(-A1041/(tau*146.7/K1041))</f>
        <v>0.354602748317196</v>
      </c>
      <c r="N1041" s="71" t="n">
        <f aca="false">(romega/K1041)*EXP(-A1041/(tau*146.7/K1041))</f>
        <v>0.196905098381488</v>
      </c>
      <c r="O1041" s="71" t="n">
        <f aca="false">cl2_*N1041/(cl0+cl1_*N1041)</f>
        <v>0.211567562667005</v>
      </c>
      <c r="P1041" s="71" t="n">
        <f aca="false">IF(D1041&gt;=hwind,vxw,0)</f>
        <v>0</v>
      </c>
      <c r="Q1041" s="71" t="n">
        <f aca="false">IF(D1041&gt;=hwind,vyw,0)</f>
        <v>0</v>
      </c>
      <c r="R1041" s="70" t="n">
        <f aca="false">-const*$M1041*$K1041*(G1041-P1041)</f>
        <v>-1.39947392826608</v>
      </c>
      <c r="S1041" s="70" t="n">
        <f aca="false">-const*$M1041*$K1041*(H1041-Q1041)</f>
        <v>-12.2967085337644</v>
      </c>
      <c r="T1041" s="70" t="n">
        <f aca="false">-const*$M1041*$K1041*I1041</f>
        <v>23.7822697880605</v>
      </c>
      <c r="U1041" s="72" t="n">
        <f aca="false">omega*EXP(-A1041/tau)*30/PI()</f>
        <v>1842.20372630069</v>
      </c>
      <c r="V1041" s="70" t="n">
        <f aca="false">const*($O1041/omega)*K1041*(wy*I1041-wz*(H1041-Q1041))</f>
        <v>0.939736239330235</v>
      </c>
      <c r="W1041" s="70" t="n">
        <f aca="false">const*($O1041/omega)*K1041*(wz*(G1041-P1041)-wx*I1041)</f>
        <v>12.2347785099344</v>
      </c>
      <c r="X1041" s="70" t="n">
        <f aca="false">const*($O1041/omega)*K1041*(wx*(H1041-Q1041)-wy*(G1041-P1041))</f>
        <v>6.38133546674366</v>
      </c>
      <c r="Y1041" s="70" t="n">
        <f aca="false">R1041+V1041</f>
        <v>-0.459737688935846</v>
      </c>
      <c r="Z1041" s="70" t="n">
        <f aca="false">S1041+W1041</f>
        <v>-0.0619300238300724</v>
      </c>
      <c r="AA1041" s="70" t="n">
        <f aca="false">T1041+X1041-32.174</f>
        <v>-2.01039474519582</v>
      </c>
      <c r="AB1041" s="0" t="n">
        <f aca="false">IF(($D1041-height)*($D1042-height)&lt;0,1,0)</f>
        <v>0</v>
      </c>
    </row>
    <row r="1042" customFormat="false" ht="12.75" hidden="false" customHeight="false" outlineLevel="0" collapsed="false">
      <c r="A1042" s="0" t="n">
        <f aca="false">A1041+dt</f>
        <v>10.0999999999998</v>
      </c>
      <c r="B1042" s="70" t="n">
        <f aca="false">B1041+G1041*dt+0.5*Y1041*dt*dt</f>
        <v>59.6974928861174</v>
      </c>
      <c r="C1042" s="70" t="n">
        <f aca="false">C1041+H1041*dt+0.5*Z1041*dt*dt</f>
        <v>657.418793631715</v>
      </c>
      <c r="D1042" s="70" t="n">
        <f aca="false">D1041+I1041*dt+0.5*AA1041*dt*dt</f>
        <v>-629.651451124991</v>
      </c>
      <c r="E1042" s="1" t="n">
        <f aca="false">SQRT(B1042^2+C1042^2)</f>
        <v>660.123670895892</v>
      </c>
      <c r="F1042" s="1" t="n">
        <f aca="false">ATAN2(C1042,B1042)*180/PI()</f>
        <v>5.18856384471338</v>
      </c>
      <c r="G1042" s="69" t="n">
        <f aca="false">G1041+Y1041*dt</f>
        <v>6.18605903780212</v>
      </c>
      <c r="H1042" s="69" t="n">
        <f aca="false">H1041+Z1041*dt</f>
        <v>54.3946045239434</v>
      </c>
      <c r="I1042" s="69" t="n">
        <f aca="false">I1041+AA1041*dt</f>
        <v>-105.222393211813</v>
      </c>
      <c r="J1042" s="1" t="n">
        <f aca="false">SQRT(G1042^2+H1042^2+I1042^2)</f>
        <v>118.611940212429</v>
      </c>
      <c r="K1042" s="1" t="n">
        <f aca="false">IF(D1042&gt;=hwind,SQRT((G1042-vxw)^2+(H1042-vyw)^2+I1042^2),J1042)</f>
        <v>118.611940212429</v>
      </c>
      <c r="L1042" s="1" t="n">
        <f aca="false">J1042/1.467</f>
        <v>80.8534016444642</v>
      </c>
      <c r="M1042" s="70" t="n">
        <f aca="false">cd0+cdspin*(spin/1000)*EXP(-A1042/(tau*146.7/K1042))</f>
        <v>0.354602698410153</v>
      </c>
      <c r="N1042" s="71" t="n">
        <f aca="false">(romega/K1042)*EXP(-A1042/(tau*146.7/K1042))</f>
        <v>0.196876179477247</v>
      </c>
      <c r="O1042" s="71" t="n">
        <f aca="false">cl2_*N1042/(cl0+cl1_*N1042)</f>
        <v>0.211550182869226</v>
      </c>
      <c r="P1042" s="71" t="n">
        <f aca="false">IF(D1042&gt;=hwind,vxw,0)</f>
        <v>0</v>
      </c>
      <c r="Q1042" s="71" t="n">
        <f aca="false">IF(D1042&gt;=hwind,vyw,0)</f>
        <v>0</v>
      </c>
      <c r="R1042" s="70" t="n">
        <f aca="false">-const*$M1042*$K1042*(G1042-P1042)</f>
        <v>-1.39863855490704</v>
      </c>
      <c r="S1042" s="70" t="n">
        <f aca="false">-const*$M1042*$K1042*(H1042-Q1042)</f>
        <v>-12.2983616226751</v>
      </c>
      <c r="T1042" s="70" t="n">
        <f aca="false">-const*$M1042*$K1042*I1042</f>
        <v>23.7902831328165</v>
      </c>
      <c r="U1042" s="72" t="n">
        <f aca="false">omega*EXP(-A1042/tau)*30/PI()</f>
        <v>1842.20188409788</v>
      </c>
      <c r="V1042" s="70" t="n">
        <f aca="false">const*($O1042/omega)*K1042*(wy*I1042-wz*(H1042-Q1042))</f>
        <v>0.939333056500001</v>
      </c>
      <c r="W1042" s="70" t="n">
        <f aca="false">const*($O1042/omega)*K1042*(wz*(G1042-P1042)-wx*I1042)</f>
        <v>12.2382346130201</v>
      </c>
      <c r="X1042" s="70" t="n">
        <f aca="false">const*($O1042/omega)*K1042*(wx*(H1042-Q1042)-wy*(G1042-P1042))</f>
        <v>6.38176609648468</v>
      </c>
      <c r="Y1042" s="70" t="n">
        <f aca="false">R1042+V1042</f>
        <v>-0.459305498407042</v>
      </c>
      <c r="Z1042" s="70" t="n">
        <f aca="false">S1042+W1042</f>
        <v>-0.0601270096550444</v>
      </c>
      <c r="AA1042" s="70" t="n">
        <f aca="false">T1042+X1042-32.174</f>
        <v>-2.00195077069877</v>
      </c>
      <c r="AB1042" s="0" t="n">
        <f aca="false">IF(($D1042-height)*($D1043-height)&lt;0,1,0)</f>
        <v>0</v>
      </c>
    </row>
    <row r="1043" customFormat="false" ht="12.75" hidden="false" customHeight="false" outlineLevel="0" collapsed="false">
      <c r="A1043" s="0" t="n">
        <f aca="false">A1042+dt</f>
        <v>10.1099999999998</v>
      </c>
      <c r="B1043" s="70" t="n">
        <f aca="false">B1042+G1042*dt+0.5*Y1042*dt*dt</f>
        <v>59.7593305112205</v>
      </c>
      <c r="C1043" s="70" t="n">
        <f aca="false">C1042+H1042*dt+0.5*Z1042*dt*dt</f>
        <v>657.962736670604</v>
      </c>
      <c r="D1043" s="70" t="n">
        <f aca="false">D1042+I1042*dt+0.5*AA1042*dt*dt</f>
        <v>-630.703775154648</v>
      </c>
      <c r="E1043" s="1" t="n">
        <f aca="false">SQRT(B1043^2+C1043^2)</f>
        <v>660.670977439012</v>
      </c>
      <c r="F1043" s="1" t="n">
        <f aca="false">ATAN2(C1043,B1043)*180/PI()</f>
        <v>5.18963864583011</v>
      </c>
      <c r="G1043" s="69" t="n">
        <f aca="false">G1042+Y1042*dt</f>
        <v>6.18146598281805</v>
      </c>
      <c r="H1043" s="69" t="n">
        <f aca="false">H1042+Z1042*dt</f>
        <v>54.3940032538468</v>
      </c>
      <c r="I1043" s="69" t="n">
        <f aca="false">I1042+AA1042*dt</f>
        <v>-105.24241271952</v>
      </c>
      <c r="J1043" s="1" t="n">
        <f aca="false">SQRT(G1043^2+H1043^2+I1043^2)</f>
        <v>118.629185054531</v>
      </c>
      <c r="K1043" s="1" t="n">
        <f aca="false">IF(D1043&gt;=hwind,SQRT((G1043-vxw)^2+(H1043-vyw)^2+I1043^2),J1043)</f>
        <v>118.629185054531</v>
      </c>
      <c r="L1043" s="1" t="n">
        <f aca="false">J1043/1.467</f>
        <v>80.865156819721</v>
      </c>
      <c r="M1043" s="70" t="n">
        <f aca="false">cd0+cdspin*(spin/1000)*EXP(-A1043/(tau*146.7/K1043))</f>
        <v>0.354602648514692</v>
      </c>
      <c r="N1043" s="71" t="n">
        <f aca="false">(romega/K1043)*EXP(-A1043/(tau*146.7/K1043))</f>
        <v>0.196847377503744</v>
      </c>
      <c r="O1043" s="71" t="n">
        <f aca="false">cl2_*N1043/(cl0+cl1_*N1043)</f>
        <v>0.211532871108477</v>
      </c>
      <c r="P1043" s="71" t="n">
        <f aca="false">IF(D1043&gt;=hwind,vxw,0)</f>
        <v>0</v>
      </c>
      <c r="Q1043" s="71" t="n">
        <f aca="false">IF(D1043&gt;=hwind,vyw,0)</f>
        <v>0</v>
      </c>
      <c r="R1043" s="70" t="n">
        <f aca="false">-const*$M1043*$K1043*(G1043-P1043)</f>
        <v>-1.39780308565132</v>
      </c>
      <c r="S1043" s="70" t="n">
        <f aca="false">-const*$M1043*$K1043*(H1043-Q1043)</f>
        <v>-12.30001197135</v>
      </c>
      <c r="T1043" s="70" t="n">
        <f aca="false">-const*$M1043*$K1043*I1043</f>
        <v>23.7982655974546</v>
      </c>
      <c r="U1043" s="72" t="n">
        <f aca="false">omega*EXP(-A1043/tau)*30/PI()</f>
        <v>1842.20004189692</v>
      </c>
      <c r="V1043" s="70" t="n">
        <f aca="false">const*($O1043/omega)*K1043*(wy*I1043-wz*(H1043-Q1043))</f>
        <v>0.938932422576915</v>
      </c>
      <c r="W1043" s="70" t="n">
        <f aca="false">const*($O1043/omega)*K1043*(wz*(G1043-P1043)-wx*I1043)</f>
        <v>12.2416775934647</v>
      </c>
      <c r="X1043" s="70" t="n">
        <f aca="false">const*($O1043/omega)*K1043*(wx*(H1043-Q1043)-wy*(G1043-P1043))</f>
        <v>6.38219718006526</v>
      </c>
      <c r="Y1043" s="70" t="n">
        <f aca="false">R1043+V1043</f>
        <v>-0.458870663074403</v>
      </c>
      <c r="Z1043" s="70" t="n">
        <f aca="false">S1043+W1043</f>
        <v>-0.0583343778852932</v>
      </c>
      <c r="AA1043" s="70" t="n">
        <f aca="false">T1043+X1043-32.174</f>
        <v>-1.9935372224801</v>
      </c>
      <c r="AB1043" s="0" t="n">
        <f aca="false">IF(($D1043-height)*($D1044-height)&lt;0,1,0)</f>
        <v>0</v>
      </c>
    </row>
    <row r="1044" customFormat="false" ht="12.75" hidden="false" customHeight="false" outlineLevel="0" collapsed="false">
      <c r="A1044" s="0" t="n">
        <f aca="false">A1043+dt</f>
        <v>10.1199999999998</v>
      </c>
      <c r="B1044" s="70" t="n">
        <f aca="false">B1043+G1043*dt+0.5*Y1043*dt*dt</f>
        <v>59.8211222275155</v>
      </c>
      <c r="C1044" s="70" t="n">
        <f aca="false">C1043+H1043*dt+0.5*Z1043*dt*dt</f>
        <v>658.506673786423</v>
      </c>
      <c r="D1044" s="70" t="n">
        <f aca="false">D1043+I1043*dt+0.5*AA1043*dt*dt</f>
        <v>-631.756298958704</v>
      </c>
      <c r="E1044" s="1" t="n">
        <f aca="false">SQRT(B1044^2+C1044^2)</f>
        <v>661.218274162034</v>
      </c>
      <c r="F1044" s="1" t="n">
        <f aca="false">ATAN2(C1044,B1044)*180/PI()</f>
        <v>5.19070775233313</v>
      </c>
      <c r="G1044" s="69" t="n">
        <f aca="false">G1043+Y1043*dt</f>
        <v>6.17687727618731</v>
      </c>
      <c r="H1044" s="69" t="n">
        <f aca="false">H1043+Z1043*dt</f>
        <v>54.393419910068</v>
      </c>
      <c r="I1044" s="69" t="n">
        <f aca="false">I1043+AA1043*dt</f>
        <v>-105.262348091745</v>
      </c>
      <c r="J1044" s="1" t="n">
        <f aca="false">SQRT(G1044^2+H1044^2+I1044^2)</f>
        <v>118.646364749139</v>
      </c>
      <c r="K1044" s="1" t="n">
        <f aca="false">IF(D1044&gt;=hwind,SQRT((G1044-vxw)^2+(H1044-vyw)^2+I1044^2),J1044)</f>
        <v>118.646364749139</v>
      </c>
      <c r="L1044" s="1" t="n">
        <f aca="false">J1044/1.467</f>
        <v>80.8768675863253</v>
      </c>
      <c r="M1044" s="70" t="n">
        <f aca="false">cd0+cdspin*(spin/1000)*EXP(-A1044/(tau*146.7/K1044))</f>
        <v>0.354602598630808</v>
      </c>
      <c r="N1044" s="71" t="n">
        <f aca="false">(romega/K1044)*EXP(-A1044/(tau*146.7/K1044))</f>
        <v>0.196818692016173</v>
      </c>
      <c r="O1044" s="71" t="n">
        <f aca="false">cl2_*N1044/(cl0+cl1_*N1044)</f>
        <v>0.211515627144103</v>
      </c>
      <c r="P1044" s="71" t="n">
        <f aca="false">IF(D1044&gt;=hwind,vxw,0)</f>
        <v>0</v>
      </c>
      <c r="Q1044" s="71" t="n">
        <f aca="false">IF(D1044&gt;=hwind,vyw,0)</f>
        <v>0</v>
      </c>
      <c r="R1044" s="70" t="n">
        <f aca="false">-const*$M1044*$K1044*(G1044-P1044)</f>
        <v>-1.39696753108042</v>
      </c>
      <c r="S1044" s="70" t="n">
        <f aca="false">-const*$M1044*$K1044*(H1044-Q1044)</f>
        <v>-12.3016595799505</v>
      </c>
      <c r="T1044" s="70" t="n">
        <f aca="false">-const*$M1044*$K1044*I1044</f>
        <v>23.8062172768663</v>
      </c>
      <c r="U1044" s="72" t="n">
        <f aca="false">omega*EXP(-A1044/tau)*30/PI()</f>
        <v>1842.1981996978</v>
      </c>
      <c r="V1044" s="70" t="n">
        <f aca="false">const*($O1044/omega)*K1044*(wy*I1044-wz*(H1044-Q1044))</f>
        <v>0.938534326772135</v>
      </c>
      <c r="W1044" s="70" t="n">
        <f aca="false">const*($O1044/omega)*K1044*(wz*(G1044-P1044)-wx*I1044)</f>
        <v>12.2451074931416</v>
      </c>
      <c r="X1044" s="70" t="n">
        <f aca="false">const*($O1044/omega)*K1044*(wx*(H1044-Q1044)-wy*(G1044-P1044))</f>
        <v>6.38262871058848</v>
      </c>
      <c r="Y1044" s="70" t="n">
        <f aca="false">R1044+V1044</f>
        <v>-0.458433204308285</v>
      </c>
      <c r="Z1044" s="70" t="n">
        <f aca="false">S1044+W1044</f>
        <v>-0.0565520868089138</v>
      </c>
      <c r="AA1044" s="70" t="n">
        <f aca="false">T1044+X1044-32.174</f>
        <v>-1.98515401254526</v>
      </c>
      <c r="AB1044" s="0" t="n">
        <f aca="false">IF(($D1044-height)*($D1045-height)&lt;0,1,0)</f>
        <v>0</v>
      </c>
    </row>
    <row r="1045" customFormat="false" ht="12.75" hidden="false" customHeight="false" outlineLevel="0" collapsed="false">
      <c r="A1045" s="0" t="n">
        <f aca="false">A1044+dt</f>
        <v>10.1299999999998</v>
      </c>
      <c r="B1045" s="70" t="n">
        <f aca="false">B1044+G1044*dt+0.5*Y1044*dt*dt</f>
        <v>59.8828680786172</v>
      </c>
      <c r="C1045" s="70" t="n">
        <f aca="false">C1044+H1044*dt+0.5*Z1044*dt*dt</f>
        <v>659.05060515792</v>
      </c>
      <c r="D1045" s="70" t="n">
        <f aca="false">D1044+I1044*dt+0.5*AA1044*dt*dt</f>
        <v>-632.809021697322</v>
      </c>
      <c r="E1045" s="1" t="n">
        <f aca="false">SQRT(B1045^2+C1045^2)</f>
        <v>661.765561243815</v>
      </c>
      <c r="F1045" s="1" t="n">
        <f aca="false">ATAN2(C1045,B1045)*180/PI()</f>
        <v>5.19177118075945</v>
      </c>
      <c r="G1045" s="69" t="n">
        <f aca="false">G1044+Y1044*dt</f>
        <v>6.17229294414423</v>
      </c>
      <c r="H1045" s="69" t="n">
        <f aca="false">H1044+Z1044*dt</f>
        <v>54.3928543891999</v>
      </c>
      <c r="I1045" s="69" t="n">
        <f aca="false">I1044+AA1044*dt</f>
        <v>-105.282199631871</v>
      </c>
      <c r="J1045" s="1" t="n">
        <f aca="false">SQRT(G1045^2+H1045^2+I1045^2)</f>
        <v>118.663479504513</v>
      </c>
      <c r="K1045" s="1" t="n">
        <f aca="false">IF(D1045&gt;=hwind,SQRT((G1045-vxw)^2+(H1045-vyw)^2+I1045^2),J1045)</f>
        <v>118.663479504513</v>
      </c>
      <c r="L1045" s="1" t="n">
        <f aca="false">J1045/1.467</f>
        <v>80.8885340862396</v>
      </c>
      <c r="M1045" s="70" t="n">
        <f aca="false">cd0+cdspin*(spin/1000)*EXP(-A1045/(tau*146.7/K1045))</f>
        <v>0.354602548758495</v>
      </c>
      <c r="N1045" s="71" t="n">
        <f aca="false">(romega/K1045)*EXP(-A1045/(tau*146.7/K1045))</f>
        <v>0.196790122571301</v>
      </c>
      <c r="O1045" s="71" t="n">
        <f aca="false">cl2_*N1045/(cl0+cl1_*N1045)</f>
        <v>0.211498450736162</v>
      </c>
      <c r="P1045" s="71" t="n">
        <f aca="false">IF(D1045&gt;=hwind,vxw,0)</f>
        <v>0</v>
      </c>
      <c r="Q1045" s="71" t="n">
        <f aca="false">IF(D1045&gt;=hwind,vyw,0)</f>
        <v>0</v>
      </c>
      <c r="R1045" s="70" t="n">
        <f aca="false">-const*$M1045*$K1045*(G1045-P1045)</f>
        <v>-1.39613190171529</v>
      </c>
      <c r="S1045" s="70" t="n">
        <f aca="false">-const*$M1045*$K1045*(H1045-Q1045)</f>
        <v>-12.303304448659</v>
      </c>
      <c r="T1045" s="70" t="n">
        <f aca="false">-const*$M1045*$K1045*I1045</f>
        <v>23.8141382657902</v>
      </c>
      <c r="U1045" s="72" t="n">
        <f aca="false">omega*EXP(-A1045/tau)*30/PI()</f>
        <v>1842.19635750052</v>
      </c>
      <c r="V1045" s="70" t="n">
        <f aca="false">const*($O1045/omega)*K1045*(wy*I1045-wz*(H1045-Q1045))</f>
        <v>0.938138758328268</v>
      </c>
      <c r="W1045" s="70" t="n">
        <f aca="false">const*($O1045/omega)*K1045*(wz*(G1045-P1045)-wx*I1045)</f>
        <v>12.2485243538328</v>
      </c>
      <c r="X1045" s="70" t="n">
        <f aca="false">const*($O1045/omega)*K1045*(wx*(H1045-Q1045)-wy*(G1045-P1045))</f>
        <v>6.38306068118872</v>
      </c>
      <c r="Y1045" s="70" t="n">
        <f aca="false">R1045+V1045</f>
        <v>-0.457993143387017</v>
      </c>
      <c r="Z1045" s="70" t="n">
        <f aca="false">S1045+W1045</f>
        <v>-0.0547800948261781</v>
      </c>
      <c r="AA1045" s="70" t="n">
        <f aca="false">T1045+X1045-32.174</f>
        <v>-1.9768010530211</v>
      </c>
      <c r="AB1045" s="0" t="n">
        <f aca="false">IF(($D1045-height)*($D1046-height)&lt;0,1,0)</f>
        <v>0</v>
      </c>
    </row>
    <row r="1046" customFormat="false" ht="12.75" hidden="false" customHeight="false" outlineLevel="0" collapsed="false">
      <c r="A1046" s="0" t="n">
        <f aca="false">A1045+dt</f>
        <v>10.1399999999998</v>
      </c>
      <c r="B1046" s="70" t="n">
        <f aca="false">B1045+G1045*dt+0.5*Y1045*dt*dt</f>
        <v>59.9445681084014</v>
      </c>
      <c r="C1046" s="70" t="n">
        <f aca="false">C1045+H1045*dt+0.5*Z1045*dt*dt</f>
        <v>659.594530962807</v>
      </c>
      <c r="D1046" s="70" t="n">
        <f aca="false">D1045+I1045*dt+0.5*AA1045*dt*dt</f>
        <v>-633.861942533693</v>
      </c>
      <c r="E1046" s="1" t="n">
        <f aca="false">SQRT(B1046^2+C1046^2)</f>
        <v>662.312838862231</v>
      </c>
      <c r="F1046" s="1" t="n">
        <f aca="false">ATAN2(C1046,B1046)*180/PI()</f>
        <v>5.19282894762035</v>
      </c>
      <c r="G1046" s="69" t="n">
        <f aca="false">G1045+Y1045*dt</f>
        <v>6.16771301271036</v>
      </c>
      <c r="H1046" s="69" t="n">
        <f aca="false">H1045+Z1045*dt</f>
        <v>54.3923065882516</v>
      </c>
      <c r="I1046" s="69" t="n">
        <f aca="false">I1045+AA1045*dt</f>
        <v>-105.301967642401</v>
      </c>
      <c r="J1046" s="1" t="n">
        <f aca="false">SQRT(G1046^2+H1046^2+I1046^2)</f>
        <v>118.680529528473</v>
      </c>
      <c r="K1046" s="1" t="n">
        <f aca="false">IF(D1046&gt;=hwind,SQRT((G1046-vxw)^2+(H1046-vyw)^2+I1046^2),J1046)</f>
        <v>118.680529528473</v>
      </c>
      <c r="L1046" s="1" t="n">
        <f aca="false">J1046/1.467</f>
        <v>80.9001564611267</v>
      </c>
      <c r="M1046" s="70" t="n">
        <f aca="false">cd0+cdspin*(spin/1000)*EXP(-A1046/(tau*146.7/K1046))</f>
        <v>0.354602498897747</v>
      </c>
      <c r="N1046" s="71" t="n">
        <f aca="false">(romega/K1046)*EXP(-A1046/(tau*146.7/K1046))</f>
        <v>0.196761668727458</v>
      </c>
      <c r="O1046" s="71" t="n">
        <f aca="false">cl2_*N1046/(cl0+cl1_*N1046)</f>
        <v>0.211481341645415</v>
      </c>
      <c r="P1046" s="71" t="n">
        <f aca="false">IF(D1046&gt;=hwind,vxw,0)</f>
        <v>0</v>
      </c>
      <c r="Q1046" s="71" t="n">
        <f aca="false">IF(D1046&gt;=hwind,vyw,0)</f>
        <v>0</v>
      </c>
      <c r="R1046" s="70" t="n">
        <f aca="false">-const*$M1046*$K1046*(G1046-P1046)</f>
        <v>-1.39529620801644</v>
      </c>
      <c r="S1046" s="70" t="n">
        <f aca="false">-const*$M1046*$K1046*(H1046-Q1046)</f>
        <v>-12.3049465776787</v>
      </c>
      <c r="T1046" s="70" t="n">
        <f aca="false">-const*$M1046*$K1046*I1046</f>
        <v>23.8220286588116</v>
      </c>
      <c r="U1046" s="72" t="n">
        <f aca="false">omega*EXP(-A1046/tau)*30/PI()</f>
        <v>1842.19451530508</v>
      </c>
      <c r="V1046" s="70" t="n">
        <f aca="false">const*($O1046/omega)*K1046*(wy*I1046-wz*(H1046-Q1046))</f>
        <v>0.937745706519357</v>
      </c>
      <c r="W1046" s="70" t="n">
        <f aca="false">const*($O1046/omega)*K1046*(wz*(G1046-P1046)-wx*I1046)</f>
        <v>12.2519282172292</v>
      </c>
      <c r="X1046" s="70" t="n">
        <f aca="false">const*($O1046/omega)*K1046*(wx*(H1046-Q1046)-wy*(G1046-P1046))</f>
        <v>6.38349308503166</v>
      </c>
      <c r="Y1046" s="70" t="n">
        <f aca="false">R1046+V1046</f>
        <v>-0.457550501497078</v>
      </c>
      <c r="Z1046" s="70" t="n">
        <f aca="false">S1046+W1046</f>
        <v>-0.0530183604495402</v>
      </c>
      <c r="AA1046" s="70" t="n">
        <f aca="false">T1046+X1046-32.174</f>
        <v>-1.96847825615677</v>
      </c>
      <c r="AB1046" s="0" t="n">
        <f aca="false">IF(($D1046-height)*($D1047-height)&lt;0,1,0)</f>
        <v>0</v>
      </c>
    </row>
    <row r="1047" customFormat="false" ht="12.75" hidden="false" customHeight="false" outlineLevel="0" collapsed="false">
      <c r="A1047" s="0" t="n">
        <f aca="false">A1046+dt</f>
        <v>10.1499999999998</v>
      </c>
      <c r="B1047" s="70" t="n">
        <f aca="false">B1046+G1046*dt+0.5*Y1046*dt*dt</f>
        <v>60.0062223610035</v>
      </c>
      <c r="C1047" s="70" t="n">
        <f aca="false">C1046+H1046*dt+0.5*Z1046*dt*dt</f>
        <v>660.138451377771</v>
      </c>
      <c r="D1047" s="70" t="n">
        <f aca="false">D1046+I1046*dt+0.5*AA1046*dt*dt</f>
        <v>-634.91506063403</v>
      </c>
      <c r="E1047" s="1" t="n">
        <f aca="false">SQRT(B1047^2+C1047^2)</f>
        <v>662.86010719418</v>
      </c>
      <c r="F1047" s="1" t="n">
        <f aca="false">ATAN2(C1047,B1047)*180/PI()</f>
        <v>5.1938810694013</v>
      </c>
      <c r="G1047" s="69" t="n">
        <f aca="false">G1046+Y1046*dt</f>
        <v>6.16313750769539</v>
      </c>
      <c r="H1047" s="69" t="n">
        <f aca="false">H1046+Z1046*dt</f>
        <v>54.3917764046471</v>
      </c>
      <c r="I1047" s="69" t="n">
        <f aca="false">I1046+AA1046*dt</f>
        <v>-105.321652424962</v>
      </c>
      <c r="J1047" s="1" t="n">
        <f aca="false">SQRT(G1047^2+H1047^2+I1047^2)</f>
        <v>118.697515028397</v>
      </c>
      <c r="K1047" s="1" t="n">
        <f aca="false">IF(D1047&gt;=hwind,SQRT((G1047-vxw)^2+(H1047-vyw)^2+I1047^2),J1047)</f>
        <v>118.697515028397</v>
      </c>
      <c r="L1047" s="1" t="n">
        <f aca="false">J1047/1.467</f>
        <v>80.9117348523495</v>
      </c>
      <c r="M1047" s="70" t="n">
        <f aca="false">cd0+cdspin*(spin/1000)*EXP(-A1047/(tau*146.7/K1047))</f>
        <v>0.354602449048559</v>
      </c>
      <c r="N1047" s="71" t="n">
        <f aca="false">(romega/K1047)*EXP(-A1047/(tau*146.7/K1047))</f>
        <v>0.196733330044539</v>
      </c>
      <c r="O1047" s="71" t="n">
        <f aca="false">cl2_*N1047/(cl0+cl1_*N1047)</f>
        <v>0.21146429963333</v>
      </c>
      <c r="P1047" s="71" t="n">
        <f aca="false">IF(D1047&gt;=hwind,vxw,0)</f>
        <v>0</v>
      </c>
      <c r="Q1047" s="71" t="n">
        <f aca="false">IF(D1047&gt;=hwind,vyw,0)</f>
        <v>0</v>
      </c>
      <c r="R1047" s="70" t="n">
        <f aca="false">-const*$M1047*$K1047*(G1047-P1047)</f>
        <v>-1.39446046038415</v>
      </c>
      <c r="S1047" s="70" t="n">
        <f aca="false">-const*$M1047*$K1047*(H1047-Q1047)</f>
        <v>-12.3065859672337</v>
      </c>
      <c r="T1047" s="70" t="n">
        <f aca="false">-const*$M1047*$K1047*I1047</f>
        <v>23.8298885503612</v>
      </c>
      <c r="U1047" s="72" t="n">
        <f aca="false">omega*EXP(-A1047/tau)*30/PI()</f>
        <v>1842.19267311149</v>
      </c>
      <c r="V1047" s="70" t="n">
        <f aca="false">const*($O1047/omega)*K1047*(wy*I1047-wz*(H1047-Q1047))</f>
        <v>0.937355160650871</v>
      </c>
      <c r="W1047" s="70" t="n">
        <f aca="false">const*($O1047/omega)*K1047*(wz*(G1047-P1047)-wx*I1047)</f>
        <v>12.25531912493</v>
      </c>
      <c r="X1047" s="70" t="n">
        <f aca="false">const*($O1047/omega)*K1047*(wx*(H1047-Q1047)-wy*(G1047-P1047))</f>
        <v>6.38392591531416</v>
      </c>
      <c r="Y1047" s="70" t="n">
        <f aca="false">R1047+V1047</f>
        <v>-0.457105299733275</v>
      </c>
      <c r="Z1047" s="70" t="n">
        <f aca="false">S1047+W1047</f>
        <v>-0.0512668423037077</v>
      </c>
      <c r="AA1047" s="70" t="n">
        <f aca="false">T1047+X1047-32.174</f>
        <v>-1.96018553432462</v>
      </c>
      <c r="AB1047" s="0" t="n">
        <f aca="false">IF(($D1047-height)*($D1048-height)&lt;0,1,0)</f>
        <v>0</v>
      </c>
    </row>
    <row r="1048" customFormat="false" ht="12.75" hidden="false" customHeight="false" outlineLevel="0" collapsed="false">
      <c r="A1048" s="0" t="n">
        <f aca="false">A1047+dt</f>
        <v>10.1599999999998</v>
      </c>
      <c r="B1048" s="70" t="n">
        <f aca="false">B1047+G1047*dt+0.5*Y1047*dt*dt</f>
        <v>60.0678308808154</v>
      </c>
      <c r="C1048" s="70" t="n">
        <f aca="false">C1047+H1047*dt+0.5*Z1047*dt*dt</f>
        <v>660.682366578476</v>
      </c>
      <c r="D1048" s="70" t="n">
        <f aca="false">D1047+I1047*dt+0.5*AA1047*dt*dt</f>
        <v>-635.968375167557</v>
      </c>
      <c r="E1048" s="1" t="n">
        <f aca="false">SQRT(B1048^2+C1048^2)</f>
        <v>663.407366415584</v>
      </c>
      <c r="F1048" s="1" t="n">
        <f aca="false">ATAN2(C1048,B1048)*180/PI()</f>
        <v>5.19492756256188</v>
      </c>
      <c r="G1048" s="69" t="n">
        <f aca="false">G1047+Y1047*dt</f>
        <v>6.15856645469805</v>
      </c>
      <c r="H1048" s="69" t="n">
        <f aca="false">H1047+Z1047*dt</f>
        <v>54.3912637362241</v>
      </c>
      <c r="I1048" s="69" t="n">
        <f aca="false">I1047+AA1047*dt</f>
        <v>-105.341254280306</v>
      </c>
      <c r="J1048" s="1" t="n">
        <f aca="false">SQRT(G1048^2+H1048^2+I1048^2)</f>
        <v>118.714436211223</v>
      </c>
      <c r="K1048" s="1" t="n">
        <f aca="false">IF(D1048&gt;=hwind,SQRT((G1048-vxw)^2+(H1048-vyw)^2+I1048^2),J1048)</f>
        <v>118.714436211223</v>
      </c>
      <c r="L1048" s="1" t="n">
        <f aca="false">J1048/1.467</f>
        <v>80.9232694009697</v>
      </c>
      <c r="M1048" s="70" t="n">
        <f aca="false">cd0+cdspin*(spin/1000)*EXP(-A1048/(tau*146.7/K1048))</f>
        <v>0.354602399210924</v>
      </c>
      <c r="N1048" s="71" t="n">
        <f aca="false">(romega/K1048)*EXP(-A1048/(tau*146.7/K1048))</f>
        <v>0.196705106083994</v>
      </c>
      <c r="O1048" s="71" t="n">
        <f aca="false">cl2_*N1048/(cl0+cl1_*N1048)</f>
        <v>0.21144732446208</v>
      </c>
      <c r="P1048" s="71" t="n">
        <f aca="false">IF(D1048&gt;=hwind,vxw,0)</f>
        <v>0</v>
      </c>
      <c r="Q1048" s="71" t="n">
        <f aca="false">IF(D1048&gt;=hwind,vyw,0)</f>
        <v>0</v>
      </c>
      <c r="R1048" s="70" t="n">
        <f aca="false">-const*$M1048*$K1048*(G1048-P1048)</f>
        <v>-1.39362466915862</v>
      </c>
      <c r="S1048" s="70" t="n">
        <f aca="false">-const*$M1048*$K1048*(H1048-Q1048)</f>
        <v>-12.3082226175687</v>
      </c>
      <c r="T1048" s="70" t="n">
        <f aca="false">-const*$M1048*$K1048*I1048</f>
        <v>23.8377180347147</v>
      </c>
      <c r="U1048" s="72" t="n">
        <f aca="false">omega*EXP(-A1048/tau)*30/PI()</f>
        <v>1842.19083091974</v>
      </c>
      <c r="V1048" s="70" t="n">
        <f aca="false">const*($O1048/omega)*K1048*(wy*I1048-wz*(H1048-Q1048))</f>
        <v>0.936967110059691</v>
      </c>
      <c r="W1048" s="70" t="n">
        <f aca="false">const*($O1048/omega)*K1048*(wz*(G1048-P1048)-wx*I1048)</f>
        <v>12.2586971184431</v>
      </c>
      <c r="X1048" s="70" t="n">
        <f aca="false">const*($O1048/omega)*K1048*(wx*(H1048-Q1048)-wy*(G1048-P1048))</f>
        <v>6.3843591652642</v>
      </c>
      <c r="Y1048" s="70" t="n">
        <f aca="false">R1048+V1048</f>
        <v>-0.456657559098926</v>
      </c>
      <c r="Z1048" s="70" t="n">
        <f aca="false">S1048+W1048</f>
        <v>-0.04952549912562</v>
      </c>
      <c r="AA1048" s="70" t="n">
        <f aca="false">T1048+X1048-32.174</f>
        <v>-1.95192280002111</v>
      </c>
      <c r="AB1048" s="0" t="n">
        <f aca="false">IF(($D1048-height)*($D1049-height)&lt;0,1,0)</f>
        <v>0</v>
      </c>
    </row>
    <row r="1049" customFormat="false" ht="12.75" hidden="false" customHeight="false" outlineLevel="0" collapsed="false">
      <c r="A1049" s="0" t="n">
        <f aca="false">A1048+dt</f>
        <v>10.1699999999998</v>
      </c>
      <c r="B1049" s="70" t="n">
        <f aca="false">B1048+G1048*dt+0.5*Y1048*dt*dt</f>
        <v>60.1293937124845</v>
      </c>
      <c r="C1049" s="70" t="n">
        <f aca="false">C1048+H1048*dt+0.5*Z1048*dt*dt</f>
        <v>661.226276739563</v>
      </c>
      <c r="D1049" s="70" t="n">
        <f aca="false">D1048+I1048*dt+0.5*AA1048*dt*dt</f>
        <v>-637.0218853065</v>
      </c>
      <c r="E1049" s="1" t="n">
        <f aca="false">SQRT(B1049^2+C1049^2)</f>
        <v>663.954616701395</v>
      </c>
      <c r="F1049" s="1" t="n">
        <f aca="false">ATAN2(C1049,B1049)*180/PI()</f>
        <v>5.19596844353568</v>
      </c>
      <c r="G1049" s="69" t="n">
        <f aca="false">G1048+Y1048*dt</f>
        <v>6.15399987910706</v>
      </c>
      <c r="H1049" s="69" t="n">
        <f aca="false">H1048+Z1048*dt</f>
        <v>54.3907684812328</v>
      </c>
      <c r="I1049" s="69" t="n">
        <f aca="false">I1048+AA1048*dt</f>
        <v>-105.360773508306</v>
      </c>
      <c r="J1049" s="1" t="n">
        <f aca="false">SQRT(G1049^2+H1049^2+I1049^2)</f>
        <v>118.731293283446</v>
      </c>
      <c r="K1049" s="1" t="n">
        <f aca="false">IF(D1049&gt;=hwind,SQRT((G1049-vxw)^2+(H1049-vyw)^2+I1049^2),J1049)</f>
        <v>118.731293283446</v>
      </c>
      <c r="L1049" s="1" t="n">
        <f aca="false">J1049/1.467</f>
        <v>80.9347602477477</v>
      </c>
      <c r="M1049" s="70" t="n">
        <f aca="false">cd0+cdspin*(spin/1000)*EXP(-A1049/(tau*146.7/K1049))</f>
        <v>0.354602349384835</v>
      </c>
      <c r="N1049" s="71" t="n">
        <f aca="false">(romega/K1049)*EXP(-A1049/(tau*146.7/K1049))</f>
        <v>0.196676996408826</v>
      </c>
      <c r="O1049" s="71" t="n">
        <f aca="false">cl2_*N1049/(cl0+cl1_*N1049)</f>
        <v>0.211430415894541</v>
      </c>
      <c r="P1049" s="71" t="n">
        <f aca="false">IF(D1049&gt;=hwind,vxw,0)</f>
        <v>0</v>
      </c>
      <c r="Q1049" s="71" t="n">
        <f aca="false">IF(D1049&gt;=hwind,vyw,0)</f>
        <v>0</v>
      </c>
      <c r="R1049" s="70" t="n">
        <f aca="false">-const*$M1049*$K1049*(G1049-P1049)</f>
        <v>-1.39278884462014</v>
      </c>
      <c r="S1049" s="70" t="n">
        <f aca="false">-const*$M1049*$K1049*(H1049-Q1049)</f>
        <v>-12.309856528949</v>
      </c>
      <c r="T1049" s="70" t="n">
        <f aca="false">-const*$M1049*$K1049*I1049</f>
        <v>23.8455172059915</v>
      </c>
      <c r="U1049" s="72" t="n">
        <f aca="false">omega*EXP(-A1049/tau)*30/PI()</f>
        <v>1842.18898872983</v>
      </c>
      <c r="V1049" s="70" t="n">
        <f aca="false">const*($O1049/omega)*K1049*(wy*I1049-wz*(H1049-Q1049))</f>
        <v>0.936581544114093</v>
      </c>
      <c r="W1049" s="70" t="n">
        <f aca="false">const*($O1049/omega)*K1049*(wz*(G1049-P1049)-wx*I1049)</f>
        <v>12.2620622391845</v>
      </c>
      <c r="X1049" s="70" t="n">
        <f aca="false">const*($O1049/omega)*K1049*(wx*(H1049-Q1049)-wy*(G1049-P1049))</f>
        <v>6.38479282814086</v>
      </c>
      <c r="Y1049" s="70" t="n">
        <f aca="false">R1049+V1049</f>
        <v>-0.456207300506042</v>
      </c>
      <c r="Z1049" s="70" t="n">
        <f aca="false">S1049+W1049</f>
        <v>-0.0477942897645001</v>
      </c>
      <c r="AA1049" s="70" t="n">
        <f aca="false">T1049+X1049-32.174</f>
        <v>-1.94368996586765</v>
      </c>
      <c r="AB1049" s="0" t="n">
        <f aca="false">IF(($D1049-height)*($D1050-height)&lt;0,1,0)</f>
        <v>0</v>
      </c>
    </row>
    <row r="1050" customFormat="false" ht="12.75" hidden="false" customHeight="false" outlineLevel="0" collapsed="false">
      <c r="A1050" s="0" t="n">
        <f aca="false">A1049+dt</f>
        <v>10.1799999999998</v>
      </c>
      <c r="B1050" s="70" t="n">
        <f aca="false">B1049+G1049*dt+0.5*Y1049*dt*dt</f>
        <v>60.1909109009105</v>
      </c>
      <c r="C1050" s="70" t="n">
        <f aca="false">C1049+H1049*dt+0.5*Z1049*dt*dt</f>
        <v>661.770182034661</v>
      </c>
      <c r="D1050" s="70" t="n">
        <f aca="false">D1049+I1049*dt+0.5*AA1049*dt*dt</f>
        <v>-638.075590226081</v>
      </c>
      <c r="E1050" s="1" t="n">
        <f aca="false">SQRT(B1050^2+C1050^2)</f>
        <v>664.501858225596</v>
      </c>
      <c r="F1050" s="1" t="n">
        <f aca="false">ATAN2(C1050,B1050)*180/PI()</f>
        <v>5.19700372873026</v>
      </c>
      <c r="G1050" s="69" t="n">
        <f aca="false">G1049+Y1049*dt</f>
        <v>6.149437806102</v>
      </c>
      <c r="H1050" s="69" t="n">
        <f aca="false">H1049+Z1049*dt</f>
        <v>54.3902905383352</v>
      </c>
      <c r="I1050" s="69" t="n">
        <f aca="false">I1049+AA1049*dt</f>
        <v>-105.380210407964</v>
      </c>
      <c r="J1050" s="1" t="n">
        <f aca="false">SQRT(G1050^2+H1050^2+I1050^2)</f>
        <v>118.748086451119</v>
      </c>
      <c r="K1050" s="1" t="n">
        <f aca="false">IF(D1050&gt;=hwind,SQRT((G1050-vxw)^2+(H1050-vyw)^2+I1050^2),J1050)</f>
        <v>118.748086451119</v>
      </c>
      <c r="L1050" s="1" t="n">
        <f aca="false">J1050/1.467</f>
        <v>80.946207533142</v>
      </c>
      <c r="M1050" s="70" t="n">
        <f aca="false">cd0+cdspin*(spin/1000)*EXP(-A1050/(tau*146.7/K1050))</f>
        <v>0.354602299570287</v>
      </c>
      <c r="N1050" s="71" t="n">
        <f aca="false">(romega/K1050)*EXP(-A1050/(tau*146.7/K1050))</f>
        <v>0.196649000583586</v>
      </c>
      <c r="O1050" s="71" t="n">
        <f aca="false">cl2_*N1050/(cl0+cl1_*N1050)</f>
        <v>0.211413573694292</v>
      </c>
      <c r="P1050" s="71" t="n">
        <f aca="false">IF(D1050&gt;=hwind,vxw,0)</f>
        <v>0</v>
      </c>
      <c r="Q1050" s="71" t="n">
        <f aca="false">IF(D1050&gt;=hwind,vyw,0)</f>
        <v>0</v>
      </c>
      <c r="R1050" s="70" t="n">
        <f aca="false">-const*$M1050*$K1050*(G1050-P1050)</f>
        <v>-1.39195299698925</v>
      </c>
      <c r="S1050" s="70" t="n">
        <f aca="false">-const*$M1050*$K1050*(H1050-Q1050)</f>
        <v>-12.3114877016606</v>
      </c>
      <c r="T1050" s="70" t="n">
        <f aca="false">-const*$M1050*$K1050*I1050</f>
        <v>23.8532861581543</v>
      </c>
      <c r="U1050" s="72" t="n">
        <f aca="false">omega*EXP(-A1050/tau)*30/PI()</f>
        <v>1842.18714654176</v>
      </c>
      <c r="V1050" s="70" t="n">
        <f aca="false">const*($O1050/omega)*K1050*(wy*I1050-wz*(H1050-Q1050))</f>
        <v>0.936198452213741</v>
      </c>
      <c r="W1050" s="70" t="n">
        <f aca="false">const*($O1050/omega)*K1050*(wz*(G1050-P1050)-wx*I1050)</f>
        <v>12.2654145284787</v>
      </c>
      <c r="X1050" s="70" t="n">
        <f aca="false">const*($O1050/omega)*K1050*(wx*(H1050-Q1050)-wy*(G1050-P1050))</f>
        <v>6.38522689723419</v>
      </c>
      <c r="Y1050" s="70" t="n">
        <f aca="false">R1050+V1050</f>
        <v>-0.455754544775506</v>
      </c>
      <c r="Z1050" s="70" t="n">
        <f aca="false">S1050+W1050</f>
        <v>-0.0460731731818562</v>
      </c>
      <c r="AA1050" s="70" t="n">
        <f aca="false">T1050+X1050-32.174</f>
        <v>-1.93548694461153</v>
      </c>
      <c r="AB1050" s="0" t="n">
        <f aca="false">IF(($D1050-height)*($D1051-height)&lt;0,1,0)</f>
        <v>0</v>
      </c>
    </row>
    <row r="1051" customFormat="false" ht="12.75" hidden="false" customHeight="false" outlineLevel="0" collapsed="false">
      <c r="A1051" s="0" t="n">
        <f aca="false">A1050+dt</f>
        <v>10.1899999999998</v>
      </c>
      <c r="B1051" s="70" t="n">
        <f aca="false">B1050+G1050*dt+0.5*Y1050*dt*dt</f>
        <v>60.2523824912443</v>
      </c>
      <c r="C1051" s="70" t="n">
        <f aca="false">C1050+H1050*dt+0.5*Z1050*dt*dt</f>
        <v>662.314082636385</v>
      </c>
      <c r="D1051" s="70" t="n">
        <f aca="false">D1050+I1050*dt+0.5*AA1050*dt*dt</f>
        <v>-639.129489104508</v>
      </c>
      <c r="E1051" s="1" t="n">
        <f aca="false">SQRT(B1051^2+C1051^2)</f>
        <v>665.049091161207</v>
      </c>
      <c r="F1051" s="1" t="n">
        <f aca="false">ATAN2(C1051,B1051)*180/PI()</f>
        <v>5.19803343452702</v>
      </c>
      <c r="G1051" s="69" t="n">
        <f aca="false">G1050+Y1050*dt</f>
        <v>6.14488026065425</v>
      </c>
      <c r="H1051" s="69" t="n">
        <f aca="false">H1050+Z1050*dt</f>
        <v>54.3898298066034</v>
      </c>
      <c r="I1051" s="69" t="n">
        <f aca="false">I1050+AA1050*dt</f>
        <v>-105.399565277411</v>
      </c>
      <c r="J1051" s="1" t="n">
        <f aca="false">SQRT(G1051^2+H1051^2+I1051^2)</f>
        <v>118.764815919851</v>
      </c>
      <c r="K1051" s="1" t="n">
        <f aca="false">IF(D1051&gt;=hwind,SQRT((G1051-vxw)^2+(H1051-vyw)^2+I1051^2),J1051)</f>
        <v>118.764815919851</v>
      </c>
      <c r="L1051" s="1" t="n">
        <f aca="false">J1051/1.467</f>
        <v>80.9576113973084</v>
      </c>
      <c r="M1051" s="70" t="n">
        <f aca="false">cd0+cdspin*(spin/1000)*EXP(-A1051/(tau*146.7/K1051))</f>
        <v>0.354602249767272</v>
      </c>
      <c r="N1051" s="71" t="n">
        <f aca="false">(romega/K1051)*EXP(-A1051/(tau*146.7/K1051))</f>
        <v>0.196621118174368</v>
      </c>
      <c r="O1051" s="71" t="n">
        <f aca="false">cl2_*N1051/(cl0+cl1_*N1051)</f>
        <v>0.211396797625615</v>
      </c>
      <c r="P1051" s="71" t="n">
        <f aca="false">IF(D1051&gt;=hwind,vxw,0)</f>
        <v>0</v>
      </c>
      <c r="Q1051" s="71" t="n">
        <f aca="false">IF(D1051&gt;=hwind,vyw,0)</f>
        <v>0</v>
      </c>
      <c r="R1051" s="70" t="n">
        <f aca="false">-const*$M1051*$K1051*(G1051-P1051)</f>
        <v>-1.39111713642692</v>
      </c>
      <c r="S1051" s="70" t="n">
        <f aca="false">-const*$M1051*$K1051*(H1051-Q1051)</f>
        <v>-12.3131161360098</v>
      </c>
      <c r="T1051" s="70" t="n">
        <f aca="false">-const*$M1051*$K1051*I1051</f>
        <v>23.8610249850081</v>
      </c>
      <c r="U1051" s="72" t="n">
        <f aca="false">omega*EXP(-A1051/tau)*30/PI()</f>
        <v>1842.18530435554</v>
      </c>
      <c r="V1051" s="70" t="n">
        <f aca="false">const*($O1051/omega)*K1051*(wy*I1051-wz*(H1051-Q1051))</f>
        <v>0.935817823789661</v>
      </c>
      <c r="W1051" s="70" t="n">
        <f aca="false">const*($O1051/omega)*K1051*(wz*(G1051-P1051)-wx*I1051)</f>
        <v>12.2687540275583</v>
      </c>
      <c r="X1051" s="70" t="n">
        <f aca="false">const*($O1051/omega)*K1051*(wx*(H1051-Q1051)-wy*(G1051-P1051))</f>
        <v>6.3856613658652</v>
      </c>
      <c r="Y1051" s="70" t="n">
        <f aca="false">R1051+V1051</f>
        <v>-0.455299312637264</v>
      </c>
      <c r="Z1051" s="70" t="n">
        <f aca="false">S1051+W1051</f>
        <v>-0.0443621084515016</v>
      </c>
      <c r="AA1051" s="70" t="n">
        <f aca="false">T1051+X1051-32.174</f>
        <v>-1.92731364912668</v>
      </c>
      <c r="AB1051" s="0" t="n">
        <f aca="false">IF(($D1051-height)*($D1052-height)&lt;0,1,0)</f>
        <v>0</v>
      </c>
    </row>
    <row r="1052" customFormat="false" ht="12.75" hidden="false" customHeight="false" outlineLevel="0" collapsed="false">
      <c r="A1052" s="0" t="n">
        <f aca="false">A1051+dt</f>
        <v>10.1999999999998</v>
      </c>
      <c r="B1052" s="70" t="n">
        <f aca="false">B1051+G1051*dt+0.5*Y1051*dt*dt</f>
        <v>60.3138085288852</v>
      </c>
      <c r="C1052" s="70" t="n">
        <f aca="false">C1051+H1051*dt+0.5*Z1051*dt*dt</f>
        <v>662.857978716346</v>
      </c>
      <c r="D1052" s="70" t="n">
        <f aca="false">D1051+I1051*dt+0.5*AA1051*dt*dt</f>
        <v>-640.183581122964</v>
      </c>
      <c r="E1052" s="1" t="n">
        <f aca="false">SQRT(B1052^2+C1052^2)</f>
        <v>665.596315680292</v>
      </c>
      <c r="F1052" s="1" t="n">
        <f aca="false">ATAN2(C1052,B1052)*180/PI()</f>
        <v>5.19905757728115</v>
      </c>
      <c r="G1052" s="69" t="n">
        <f aca="false">G1051+Y1051*dt</f>
        <v>6.14032726752787</v>
      </c>
      <c r="H1052" s="69" t="n">
        <f aca="false">H1051+Z1051*dt</f>
        <v>54.3893861855188</v>
      </c>
      <c r="I1052" s="69" t="n">
        <f aca="false">I1051+AA1051*dt</f>
        <v>-105.418838413902</v>
      </c>
      <c r="J1052" s="1" t="n">
        <f aca="false">SQRT(G1052^2+H1052^2+I1052^2)</f>
        <v>118.781481894806</v>
      </c>
      <c r="K1052" s="1" t="n">
        <f aca="false">IF(D1052&gt;=hwind,SQRT((G1052-vxw)^2+(H1052-vyw)^2+I1052^2),J1052)</f>
        <v>118.781481894806</v>
      </c>
      <c r="L1052" s="1" t="n">
        <f aca="false">J1052/1.467</f>
        <v>80.9689719800997</v>
      </c>
      <c r="M1052" s="70" t="n">
        <f aca="false">cd0+cdspin*(spin/1000)*EXP(-A1052/(tau*146.7/K1052))</f>
        <v>0.354602199975785</v>
      </c>
      <c r="N1052" s="71" t="n">
        <f aca="false">(romega/K1052)*EXP(-A1052/(tau*146.7/K1052))</f>
        <v>0.196593348748805</v>
      </c>
      <c r="O1052" s="71" t="n">
        <f aca="false">cl2_*N1052/(cl0+cl1_*N1052)</f>
        <v>0.211380087453492</v>
      </c>
      <c r="P1052" s="71" t="n">
        <f aca="false">IF(D1052&gt;=hwind,vxw,0)</f>
        <v>0</v>
      </c>
      <c r="Q1052" s="71" t="n">
        <f aca="false">IF(D1052&gt;=hwind,vyw,0)</f>
        <v>0</v>
      </c>
      <c r="R1052" s="70" t="n">
        <f aca="false">-const*$M1052*$K1052*(G1052-P1052)</f>
        <v>-1.39028127303474</v>
      </c>
      <c r="S1052" s="70" t="n">
        <f aca="false">-const*$M1052*$K1052*(H1052-Q1052)</f>
        <v>-12.3147418323234</v>
      </c>
      <c r="T1052" s="70" t="n">
        <f aca="false">-const*$M1052*$K1052*I1052</f>
        <v>23.8687337801996</v>
      </c>
      <c r="U1052" s="72" t="n">
        <f aca="false">omega*EXP(-A1052/tau)*30/PI()</f>
        <v>1842.18346217115</v>
      </c>
      <c r="V1052" s="70" t="n">
        <f aca="false">const*($O1052/omega)*K1052*(wy*I1052-wz*(H1052-Q1052))</f>
        <v>0.935439648304239</v>
      </c>
      <c r="W1052" s="70" t="n">
        <f aca="false">const*($O1052/omega)*K1052*(wz*(G1052-P1052)-wx*I1052)</f>
        <v>12.2720807775638</v>
      </c>
      <c r="X1052" s="70" t="n">
        <f aca="false">const*($O1052/omega)*K1052*(wx*(H1052-Q1052)-wy*(G1052-P1052))</f>
        <v>6.38609622738577</v>
      </c>
      <c r="Y1052" s="70" t="n">
        <f aca="false">R1052+V1052</f>
        <v>-0.454841624730501</v>
      </c>
      <c r="Z1052" s="70" t="n">
        <f aca="false">S1052+W1052</f>
        <v>-0.0426610547595541</v>
      </c>
      <c r="AA1052" s="70" t="n">
        <f aca="false">T1052+X1052-32.174</f>
        <v>-1.91916999241466</v>
      </c>
      <c r="AB1052" s="0" t="n">
        <f aca="false">IF(($D1052-height)*($D1053-height)&lt;0,1,0)</f>
        <v>0</v>
      </c>
    </row>
    <row r="1053" customFormat="false" ht="12.75" hidden="false" customHeight="false" outlineLevel="0" collapsed="false">
      <c r="A1053" s="0" t="n">
        <f aca="false">A1052+dt</f>
        <v>10.2099999999998</v>
      </c>
      <c r="B1053" s="70" t="n">
        <f aca="false">B1052+G1052*dt+0.5*Y1052*dt*dt</f>
        <v>60.3751890594792</v>
      </c>
      <c r="C1053" s="70" t="n">
        <f aca="false">C1052+H1052*dt+0.5*Z1052*dt*dt</f>
        <v>663.401870445148</v>
      </c>
      <c r="D1053" s="70" t="n">
        <f aca="false">D1052+I1052*dt+0.5*AA1052*dt*dt</f>
        <v>-641.237865465603</v>
      </c>
      <c r="E1053" s="1" t="n">
        <f aca="false">SQRT(B1053^2+C1053^2)</f>
        <v>666.143531953955</v>
      </c>
      <c r="F1053" s="1" t="n">
        <f aca="false">ATAN2(C1053,B1053)*180/PI()</f>
        <v>5.20007617332157</v>
      </c>
      <c r="G1053" s="69" t="n">
        <f aca="false">G1052+Y1052*dt</f>
        <v>6.13577885128057</v>
      </c>
      <c r="H1053" s="69" t="n">
        <f aca="false">H1052+Z1052*dt</f>
        <v>54.3889595749713</v>
      </c>
      <c r="I1053" s="69" t="n">
        <f aca="false">I1052+AA1052*dt</f>
        <v>-105.438030113826</v>
      </c>
      <c r="J1053" s="1" t="n">
        <f aca="false">SQRT(G1053^2+H1053^2+I1053^2)</f>
        <v>118.798084580703</v>
      </c>
      <c r="K1053" s="1" t="n">
        <f aca="false">IF(D1053&gt;=hwind,SQRT((G1053-vxw)^2+(H1053-vyw)^2+I1053^2),J1053)</f>
        <v>118.798084580703</v>
      </c>
      <c r="L1053" s="1" t="n">
        <f aca="false">J1053/1.467</f>
        <v>80.9802894210651</v>
      </c>
      <c r="M1053" s="70" t="n">
        <f aca="false">cd0+cdspin*(spin/1000)*EXP(-A1053/(tau*146.7/K1053))</f>
        <v>0.354602150195818</v>
      </c>
      <c r="N1053" s="71" t="n">
        <f aca="false">(romega/K1053)*EXP(-A1053/(tau*146.7/K1053))</f>
        <v>0.196565691876065</v>
      </c>
      <c r="O1053" s="71" t="n">
        <f aca="false">cl2_*N1053/(cl0+cl1_*N1053)</f>
        <v>0.211363442943603</v>
      </c>
      <c r="P1053" s="71" t="n">
        <f aca="false">IF(D1053&gt;=hwind,vxw,0)</f>
        <v>0</v>
      </c>
      <c r="Q1053" s="71" t="n">
        <f aca="false">IF(D1053&gt;=hwind,vyw,0)</f>
        <v>0</v>
      </c>
      <c r="R1053" s="70" t="n">
        <f aca="false">-const*$M1053*$K1053*(G1053-P1053)</f>
        <v>-1.38944541685503</v>
      </c>
      <c r="S1053" s="70" t="n">
        <f aca="false">-const*$M1053*$K1053*(H1053-Q1053)</f>
        <v>-12.3163647909483</v>
      </c>
      <c r="T1053" s="70" t="n">
        <f aca="false">-const*$M1053*$K1053*I1053</f>
        <v>23.8764126372161</v>
      </c>
      <c r="U1053" s="72" t="n">
        <f aca="false">omega*EXP(-A1053/tau)*30/PI()</f>
        <v>1842.18161998861</v>
      </c>
      <c r="V1053" s="70" t="n">
        <f aca="false">const*($O1053/omega)*K1053*(wy*I1053-wz*(H1053-Q1053))</f>
        <v>0.935063915251193</v>
      </c>
      <c r="W1053" s="70" t="n">
        <f aca="false">const*($O1053/omega)*K1053*(wz*(G1053-P1053)-wx*I1053)</f>
        <v>12.2753948195439</v>
      </c>
      <c r="X1053" s="70" t="n">
        <f aca="false">const*($O1053/omega)*K1053*(wx*(H1053-Q1053)-wy*(G1053-P1053))</f>
        <v>6.38653147517858</v>
      </c>
      <c r="Y1053" s="70" t="n">
        <f aca="false">R1053+V1053</f>
        <v>-0.454381501603841</v>
      </c>
      <c r="Z1053" s="70" t="n">
        <f aca="false">S1053+W1053</f>
        <v>-0.0409699714044756</v>
      </c>
      <c r="AA1053" s="70" t="n">
        <f aca="false">T1053+X1053-32.174</f>
        <v>-1.91105588760534</v>
      </c>
      <c r="AB1053" s="0" t="n">
        <f aca="false">IF(($D1053-height)*($D1054-height)&lt;0,1,0)</f>
        <v>0</v>
      </c>
    </row>
    <row r="1054" customFormat="false" ht="12.75" hidden="false" customHeight="false" outlineLevel="0" collapsed="false">
      <c r="A1054" s="0" t="n">
        <f aca="false">A1053+dt</f>
        <v>10.2199999999998</v>
      </c>
      <c r="B1054" s="70" t="n">
        <f aca="false">B1053+G1053*dt+0.5*Y1053*dt*dt</f>
        <v>60.436524128917</v>
      </c>
      <c r="C1054" s="70" t="n">
        <f aca="false">C1053+H1053*dt+0.5*Z1053*dt*dt</f>
        <v>663.9457579924</v>
      </c>
      <c r="D1054" s="70" t="n">
        <f aca="false">D1053+I1053*dt+0.5*AA1053*dt*dt</f>
        <v>-642.292341319536</v>
      </c>
      <c r="E1054" s="1" t="n">
        <f aca="false">SQRT(B1054^2+C1054^2)</f>
        <v>666.690740152349</v>
      </c>
      <c r="F1054" s="1" t="n">
        <f aca="false">ATAN2(C1054,B1054)*180/PI()</f>
        <v>5.20108923895081</v>
      </c>
      <c r="G1054" s="69" t="n">
        <f aca="false">G1053+Y1053*dt</f>
        <v>6.13123503626453</v>
      </c>
      <c r="H1054" s="69" t="n">
        <f aca="false">H1053+Z1053*dt</f>
        <v>54.3885498752572</v>
      </c>
      <c r="I1054" s="69" t="n">
        <f aca="false">I1053+AA1053*dt</f>
        <v>-105.457140672702</v>
      </c>
      <c r="J1054" s="1" t="n">
        <f aca="false">SQRT(G1054^2+H1054^2+I1054^2)</f>
        <v>118.814624181812</v>
      </c>
      <c r="K1054" s="1" t="n">
        <f aca="false">IF(D1054&gt;=hwind,SQRT((G1054-vxw)^2+(H1054-vyw)^2+I1054^2),J1054)</f>
        <v>118.814624181812</v>
      </c>
      <c r="L1054" s="1" t="n">
        <f aca="false">J1054/1.467</f>
        <v>80.9915638594495</v>
      </c>
      <c r="M1054" s="70" t="n">
        <f aca="false">cd0+cdspin*(spin/1000)*EXP(-A1054/(tau*146.7/K1054))</f>
        <v>0.354602100427364</v>
      </c>
      <c r="N1054" s="71" t="n">
        <f aca="false">(romega/K1054)*EXP(-A1054/(tau*146.7/K1054))</f>
        <v>0.196538147126844</v>
      </c>
      <c r="O1054" s="71" t="n">
        <f aca="false">cl2_*N1054/(cl0+cl1_*N1054)</f>
        <v>0.211346863862331</v>
      </c>
      <c r="P1054" s="71" t="n">
        <f aca="false">IF(D1054&gt;=hwind,vxw,0)</f>
        <v>0</v>
      </c>
      <c r="Q1054" s="71" t="n">
        <f aca="false">IF(D1054&gt;=hwind,vyw,0)</f>
        <v>0</v>
      </c>
      <c r="R1054" s="70" t="n">
        <f aca="false">-const*$M1054*$K1054*(G1054-P1054)</f>
        <v>-1.38860957787108</v>
      </c>
      <c r="S1054" s="70" t="n">
        <f aca="false">-const*$M1054*$K1054*(H1054-Q1054)</f>
        <v>-12.317985012252</v>
      </c>
      <c r="T1054" s="70" t="n">
        <f aca="false">-const*$M1054*$K1054*I1054</f>
        <v>23.8840616493851</v>
      </c>
      <c r="U1054" s="72" t="n">
        <f aca="false">omega*EXP(-A1054/tau)*30/PI()</f>
        <v>1842.17977780791</v>
      </c>
      <c r="V1054" s="70" t="n">
        <f aca="false">const*($O1054/omega)*K1054*(wy*I1054-wz*(H1054-Q1054))</f>
        <v>0.93469061415556</v>
      </c>
      <c r="W1054" s="70" t="n">
        <f aca="false">const*($O1054/omega)*K1054*(wz*(G1054-P1054)-wx*I1054)</f>
        <v>12.278696194455</v>
      </c>
      <c r="X1054" s="70" t="n">
        <f aca="false">const*($O1054/omega)*K1054*(wx*(H1054-Q1054)-wy*(G1054-P1054))</f>
        <v>6.38696710265706</v>
      </c>
      <c r="Y1054" s="70" t="n">
        <f aca="false">R1054+V1054</f>
        <v>-0.453918963715521</v>
      </c>
      <c r="Z1054" s="70" t="n">
        <f aca="false">S1054+W1054</f>
        <v>-0.0392888177970327</v>
      </c>
      <c r="AA1054" s="70" t="n">
        <f aca="false">T1054+X1054-32.174</f>
        <v>-1.90297124795784</v>
      </c>
      <c r="AB1054" s="0" t="n">
        <f aca="false">IF(($D1054-height)*($D1055-height)&lt;0,1,0)</f>
        <v>0</v>
      </c>
    </row>
    <row r="1055" customFormat="false" ht="12.75" hidden="false" customHeight="false" outlineLevel="0" collapsed="false">
      <c r="A1055" s="0" t="n">
        <f aca="false">A1054+dt</f>
        <v>10.2299999999998</v>
      </c>
      <c r="B1055" s="70" t="n">
        <f aca="false">B1054+G1054*dt+0.5*Y1054*dt*dt</f>
        <v>60.4978137833314</v>
      </c>
      <c r="C1055" s="70" t="n">
        <f aca="false">C1054+H1054*dt+0.5*Z1054*dt*dt</f>
        <v>664.489641526711</v>
      </c>
      <c r="D1055" s="70" t="n">
        <f aca="false">D1054+I1054*dt+0.5*AA1054*dt*dt</f>
        <v>-643.347007874825</v>
      </c>
      <c r="E1055" s="1" t="n">
        <f aca="false">SQRT(B1055^2+C1055^2)</f>
        <v>667.237940444681</v>
      </c>
      <c r="F1055" s="1" t="n">
        <f aca="false">ATAN2(C1055,B1055)*180/PI()</f>
        <v>5.20209679044496</v>
      </c>
      <c r="G1055" s="69" t="n">
        <f aca="false">G1054+Y1054*dt</f>
        <v>6.12669584662738</v>
      </c>
      <c r="H1055" s="69" t="n">
        <f aca="false">H1054+Z1054*dt</f>
        <v>54.3881569870792</v>
      </c>
      <c r="I1055" s="69" t="n">
        <f aca="false">I1054+AA1054*dt</f>
        <v>-105.476170385182</v>
      </c>
      <c r="J1055" s="1" t="n">
        <f aca="false">SQRT(G1055^2+H1055^2+I1055^2)</f>
        <v>118.831100901961</v>
      </c>
      <c r="K1055" s="1" t="n">
        <f aca="false">IF(D1055&gt;=hwind,SQRT((G1055-vxw)^2+(H1055-vyw)^2+I1055^2),J1055)</f>
        <v>118.831100901961</v>
      </c>
      <c r="L1055" s="1" t="n">
        <f aca="false">J1055/1.467</f>
        <v>81.0027954341932</v>
      </c>
      <c r="M1055" s="70" t="n">
        <f aca="false">cd0+cdspin*(spin/1000)*EXP(-A1055/(tau*146.7/K1055))</f>
        <v>0.354602050670417</v>
      </c>
      <c r="N1055" s="71" t="n">
        <f aca="false">(romega/K1055)*EXP(-A1055/(tau*146.7/K1055))</f>
        <v>0.196510714073363</v>
      </c>
      <c r="O1055" s="71" t="n">
        <f aca="false">cl2_*N1055/(cl0+cl1_*N1055)</f>
        <v>0.211330349976753</v>
      </c>
      <c r="P1055" s="71" t="n">
        <f aca="false">IF(D1055&gt;=hwind,vxw,0)</f>
        <v>0</v>
      </c>
      <c r="Q1055" s="71" t="n">
        <f aca="false">IF(D1055&gt;=hwind,vyw,0)</f>
        <v>0</v>
      </c>
      <c r="R1055" s="70" t="n">
        <f aca="false">-const*$M1055*$K1055*(G1055-P1055)</f>
        <v>-1.38777376600727</v>
      </c>
      <c r="S1055" s="70" t="n">
        <f aca="false">-const*$M1055*$K1055*(H1055-Q1055)</f>
        <v>-12.3196024966219</v>
      </c>
      <c r="T1055" s="70" t="n">
        <f aca="false">-const*$M1055*$K1055*I1055</f>
        <v>23.8916809098734</v>
      </c>
      <c r="U1055" s="72" t="n">
        <f aca="false">omega*EXP(-A1055/tau)*30/PI()</f>
        <v>1842.17793562906</v>
      </c>
      <c r="V1055" s="70" t="n">
        <f aca="false">const*($O1055/omega)*K1055*(wy*I1055-wz*(H1055-Q1055))</f>
        <v>0.934319734573678</v>
      </c>
      <c r="W1055" s="70" t="n">
        <f aca="false">const*($O1055/omega)*K1055*(wz*(G1055-P1055)-wx*I1055)</f>
        <v>12.2819849431615</v>
      </c>
      <c r="X1055" s="70" t="n">
        <f aca="false">const*($O1055/omega)*K1055*(wx*(H1055-Q1055)-wy*(G1055-P1055))</f>
        <v>6.38740310326529</v>
      </c>
      <c r="Y1055" s="70" t="n">
        <f aca="false">R1055+V1055</f>
        <v>-0.453454031433591</v>
      </c>
      <c r="Z1055" s="70" t="n">
        <f aca="false">S1055+W1055</f>
        <v>-0.0376175534603469</v>
      </c>
      <c r="AA1055" s="70" t="n">
        <f aca="false">T1055+X1055-32.174</f>
        <v>-1.89491598686131</v>
      </c>
      <c r="AB1055" s="0" t="n">
        <f aca="false">IF(($D1055-height)*($D1056-height)&lt;0,1,0)</f>
        <v>0</v>
      </c>
    </row>
    <row r="1056" customFormat="false" ht="12.75" hidden="false" customHeight="false" outlineLevel="0" collapsed="false">
      <c r="A1056" s="0" t="n">
        <f aca="false">A1055+dt</f>
        <v>10.2399999999998</v>
      </c>
      <c r="B1056" s="70" t="n">
        <f aca="false">B1055+G1055*dt+0.5*Y1055*dt*dt</f>
        <v>60.5590580690961</v>
      </c>
      <c r="C1056" s="70" t="n">
        <f aca="false">C1055+H1055*dt+0.5*Z1055*dt*dt</f>
        <v>665.033521215704</v>
      </c>
      <c r="D1056" s="70" t="n">
        <f aca="false">D1055+I1055*dt+0.5*AA1055*dt*dt</f>
        <v>-644.401864324476</v>
      </c>
      <c r="E1056" s="1" t="n">
        <f aca="false">SQRT(B1056^2+C1056^2)</f>
        <v>667.785132999212</v>
      </c>
      <c r="F1056" s="1" t="n">
        <f aca="false">ATAN2(C1056,B1056)*180/PI()</f>
        <v>5.2030988440536</v>
      </c>
      <c r="G1056" s="69" t="n">
        <f aca="false">G1055+Y1055*dt</f>
        <v>6.12216130631304</v>
      </c>
      <c r="H1056" s="69" t="n">
        <f aca="false">H1055+Z1055*dt</f>
        <v>54.3877808115446</v>
      </c>
      <c r="I1056" s="69" t="n">
        <f aca="false">I1055+AA1055*dt</f>
        <v>-105.49511954505</v>
      </c>
      <c r="J1056" s="1" t="n">
        <f aca="false">SQRT(G1056^2+H1056^2+I1056^2)</f>
        <v>118.847514944527</v>
      </c>
      <c r="K1056" s="1" t="n">
        <f aca="false">IF(D1056&gt;=hwind,SQRT((G1056-vxw)^2+(H1056-vyw)^2+I1056^2),J1056)</f>
        <v>118.847514944527</v>
      </c>
      <c r="L1056" s="1" t="n">
        <f aca="false">J1056/1.467</f>
        <v>81.0139842839312</v>
      </c>
      <c r="M1056" s="70" t="n">
        <f aca="false">cd0+cdspin*(spin/1000)*EXP(-A1056/(tau*146.7/K1056))</f>
        <v>0.354602000924968</v>
      </c>
      <c r="N1056" s="71" t="n">
        <f aca="false">(romega/K1056)*EXP(-A1056/(tau*146.7/K1056))</f>
        <v>0.196483392289366</v>
      </c>
      <c r="O1056" s="71" t="n">
        <f aca="false">cl2_*N1056/(cl0+cl1_*N1056)</f>
        <v>0.211313901054645</v>
      </c>
      <c r="P1056" s="71" t="n">
        <f aca="false">IF(D1056&gt;=hwind,vxw,0)</f>
        <v>0</v>
      </c>
      <c r="Q1056" s="71" t="n">
        <f aca="false">IF(D1056&gt;=hwind,vyw,0)</f>
        <v>0</v>
      </c>
      <c r="R1056" s="70" t="n">
        <f aca="false">-const*$M1056*$K1056*(G1056-P1056)</f>
        <v>-1.38693799112927</v>
      </c>
      <c r="S1056" s="70" t="n">
        <f aca="false">-const*$M1056*$K1056*(H1056-Q1056)</f>
        <v>-12.3212172444653</v>
      </c>
      <c r="T1056" s="70" t="n">
        <f aca="false">-const*$M1056*$K1056*I1056</f>
        <v>23.8992705116863</v>
      </c>
      <c r="U1056" s="72" t="n">
        <f aca="false">omega*EXP(-A1056/tau)*30/PI()</f>
        <v>1842.17609345204</v>
      </c>
      <c r="V1056" s="70" t="n">
        <f aca="false">const*($O1056/omega)*K1056*(wy*I1056-wz*(H1056-Q1056))</f>
        <v>0.933951266093171</v>
      </c>
      <c r="W1056" s="70" t="n">
        <f aca="false">const*($O1056/omega)*K1056*(wz*(G1056-P1056)-wx*I1056)</f>
        <v>12.2852611064355</v>
      </c>
      <c r="X1056" s="70" t="n">
        <f aca="false">const*($O1056/omega)*K1056*(wx*(H1056-Q1056)-wy*(G1056-P1056))</f>
        <v>6.38783947047799</v>
      </c>
      <c r="Y1056" s="70" t="n">
        <f aca="false">R1056+V1056</f>
        <v>-0.452986725036098</v>
      </c>
      <c r="Z1056" s="70" t="n">
        <f aca="false">S1056+W1056</f>
        <v>-0.0359561380298405</v>
      </c>
      <c r="AA1056" s="70" t="n">
        <f aca="false">T1056+X1056-32.174</f>
        <v>-1.88689001783571</v>
      </c>
      <c r="AB1056" s="0" t="n">
        <f aca="false">IF(($D1056-height)*($D1057-height)&lt;0,1,0)</f>
        <v>0</v>
      </c>
    </row>
    <row r="1057" customFormat="false" ht="12.75" hidden="false" customHeight="false" outlineLevel="0" collapsed="false">
      <c r="A1057" s="0" t="n">
        <f aca="false">A1056+dt</f>
        <v>10.2499999999998</v>
      </c>
      <c r="B1057" s="70" t="n">
        <f aca="false">B1056+G1056*dt+0.5*Y1056*dt*dt</f>
        <v>60.620257032823</v>
      </c>
      <c r="C1057" s="70" t="n">
        <f aca="false">C1056+H1056*dt+0.5*Z1056*dt*dt</f>
        <v>665.577397226013</v>
      </c>
      <c r="D1057" s="70" t="n">
        <f aca="false">D1056+I1056*dt+0.5*AA1056*dt*dt</f>
        <v>-645.456909864428</v>
      </c>
      <c r="E1057" s="1" t="n">
        <f aca="false">SQRT(B1057^2+C1057^2)</f>
        <v>668.332317983261</v>
      </c>
      <c r="F1057" s="1" t="n">
        <f aca="false">ATAN2(C1057,B1057)*180/PI()</f>
        <v>5.20409541599973</v>
      </c>
      <c r="G1057" s="69" t="n">
        <f aca="false">G1056+Y1056*dt</f>
        <v>6.11763143906268</v>
      </c>
      <c r="H1057" s="69" t="n">
        <f aca="false">H1056+Z1056*dt</f>
        <v>54.3874212501643</v>
      </c>
      <c r="I1057" s="69" t="n">
        <f aca="false">I1056+AA1056*dt</f>
        <v>-105.513988445229</v>
      </c>
      <c r="J1057" s="1" t="n">
        <f aca="false">SQRT(G1057^2+H1057^2+I1057^2)</f>
        <v>118.863866512439</v>
      </c>
      <c r="K1057" s="1" t="n">
        <f aca="false">IF(D1057&gt;=hwind,SQRT((G1057-vxw)^2+(H1057-vyw)^2+I1057^2),J1057)</f>
        <v>118.863866512439</v>
      </c>
      <c r="L1057" s="1" t="n">
        <f aca="false">J1057/1.467</f>
        <v>81.0251305469931</v>
      </c>
      <c r="M1057" s="70" t="n">
        <f aca="false">cd0+cdspin*(spin/1000)*EXP(-A1057/(tau*146.7/K1057))</f>
        <v>0.354601951191011</v>
      </c>
      <c r="N1057" s="71" t="n">
        <f aca="false">(romega/K1057)*EXP(-A1057/(tau*146.7/K1057))</f>
        <v>0.19645618135011</v>
      </c>
      <c r="O1057" s="71" t="n">
        <f aca="false">cl2_*N1057/(cl0+cl1_*N1057)</f>
        <v>0.211297516864478</v>
      </c>
      <c r="P1057" s="71" t="n">
        <f aca="false">IF(D1057&gt;=hwind,vxw,0)</f>
        <v>0</v>
      </c>
      <c r="Q1057" s="71" t="n">
        <f aca="false">IF(D1057&gt;=hwind,vyw,0)</f>
        <v>0</v>
      </c>
      <c r="R1057" s="70" t="n">
        <f aca="false">-const*$M1057*$K1057*(G1057-P1057)</f>
        <v>-1.3861022630442</v>
      </c>
      <c r="S1057" s="70" t="n">
        <f aca="false">-const*$M1057*$K1057*(H1057-Q1057)</f>
        <v>-12.3228292562099</v>
      </c>
      <c r="T1057" s="70" t="n">
        <f aca="false">-const*$M1057*$K1057*I1057</f>
        <v>23.906830547667</v>
      </c>
      <c r="U1057" s="72" t="n">
        <f aca="false">omega*EXP(-A1057/tau)*30/PI()</f>
        <v>1842.17425127687</v>
      </c>
      <c r="V1057" s="70" t="n">
        <f aca="false">const*($O1057/omega)*K1057*(wy*I1057-wz*(H1057-Q1057))</f>
        <v>0.933585198332924</v>
      </c>
      <c r="W1057" s="70" t="n">
        <f aca="false">const*($O1057/omega)*K1057*(wz*(G1057-P1057)-wx*I1057)</f>
        <v>12.2885247249566</v>
      </c>
      <c r="X1057" s="70" t="n">
        <f aca="false">const*($O1057/omega)*K1057*(wx*(H1057-Q1057)-wy*(G1057-P1057))</f>
        <v>6.38827619780042</v>
      </c>
      <c r="Y1057" s="70" t="n">
        <f aca="false">R1057+V1057</f>
        <v>-0.452517064711281</v>
      </c>
      <c r="Z1057" s="70" t="n">
        <f aca="false">S1057+W1057</f>
        <v>-0.0343045312532819</v>
      </c>
      <c r="AA1057" s="70" t="n">
        <f aca="false">T1057+X1057-32.174</f>
        <v>-1.87889325453263</v>
      </c>
      <c r="AB1057" s="0" t="n">
        <f aca="false">IF(($D1057-height)*($D1058-height)&lt;0,1,0)</f>
        <v>0</v>
      </c>
    </row>
    <row r="1058" customFormat="false" ht="12.75" hidden="false" customHeight="false" outlineLevel="0" collapsed="false">
      <c r="A1058" s="0" t="n">
        <f aca="false">A1057+dt</f>
        <v>10.2599999999998</v>
      </c>
      <c r="B1058" s="70" t="n">
        <f aca="false">B1057+G1057*dt+0.5*Y1057*dt*dt</f>
        <v>60.6814107213604</v>
      </c>
      <c r="C1058" s="70" t="n">
        <f aca="false">C1057+H1057*dt+0.5*Z1057*dt*dt</f>
        <v>666.121269723288</v>
      </c>
      <c r="D1058" s="70" t="n">
        <f aca="false">D1057+I1057*dt+0.5*AA1057*dt*dt</f>
        <v>-646.512143693542</v>
      </c>
      <c r="E1058" s="1" t="n">
        <f aca="false">SQRT(B1058^2+C1058^2)</f>
        <v>668.879495563214</v>
      </c>
      <c r="F1058" s="1" t="n">
        <f aca="false">ATAN2(C1058,B1058)*180/PI()</f>
        <v>5.20508652247966</v>
      </c>
      <c r="G1058" s="69" t="n">
        <f aca="false">G1057+Y1057*dt</f>
        <v>6.11310626841557</v>
      </c>
      <c r="H1058" s="69" t="n">
        <f aca="false">H1057+Z1057*dt</f>
        <v>54.3870782048518</v>
      </c>
      <c r="I1058" s="69" t="n">
        <f aca="false">I1057+AA1057*dt</f>
        <v>-105.532777377774</v>
      </c>
      <c r="J1058" s="1" t="n">
        <f aca="false">SQRT(G1058^2+H1058^2+I1058^2)</f>
        <v>118.880155808177</v>
      </c>
      <c r="K1058" s="1" t="n">
        <f aca="false">IF(D1058&gt;=hwind,SQRT((G1058-vxw)^2+(H1058-vyw)^2+I1058^2),J1058)</f>
        <v>118.880155808177</v>
      </c>
      <c r="L1058" s="1" t="n">
        <f aca="false">J1058/1.467</f>
        <v>81.0362343614021</v>
      </c>
      <c r="M1058" s="70" t="n">
        <f aca="false">cd0+cdspin*(spin/1000)*EXP(-A1058/(tau*146.7/K1058))</f>
        <v>0.354601901468538</v>
      </c>
      <c r="N1058" s="71" t="n">
        <f aca="false">(romega/K1058)*EXP(-A1058/(tau*146.7/K1058))</f>
        <v>0.196429080832366</v>
      </c>
      <c r="O1058" s="71" t="n">
        <f aca="false">cl2_*N1058/(cl0+cl1_*N1058)</f>
        <v>0.211281197175417</v>
      </c>
      <c r="P1058" s="71" t="n">
        <f aca="false">IF(D1058&gt;=hwind,vxw,0)</f>
        <v>0</v>
      </c>
      <c r="Q1058" s="71" t="n">
        <f aca="false">IF(D1058&gt;=hwind,vyw,0)</f>
        <v>0</v>
      </c>
      <c r="R1058" s="70" t="n">
        <f aca="false">-const*$M1058*$K1058*(G1058-P1058)</f>
        <v>-1.38526659150083</v>
      </c>
      <c r="S1058" s="70" t="n">
        <f aca="false">-const*$M1058*$K1058*(H1058-Q1058)</f>
        <v>-12.324438532303</v>
      </c>
      <c r="T1058" s="70" t="n">
        <f aca="false">-const*$M1058*$K1058*I1058</f>
        <v>23.9143611104957</v>
      </c>
      <c r="U1058" s="72" t="n">
        <f aca="false">omega*EXP(-A1058/tau)*30/PI()</f>
        <v>1842.17240910354</v>
      </c>
      <c r="V1058" s="70" t="n">
        <f aca="false">const*($O1058/omega)*K1058*(wy*I1058-wz*(H1058-Q1058))</f>
        <v>0.933221520943066</v>
      </c>
      <c r="W1058" s="70" t="n">
        <f aca="false">const*($O1058/omega)*K1058*(wz*(G1058-P1058)-wx*I1058)</f>
        <v>12.2917758393123</v>
      </c>
      <c r="X1058" s="70" t="n">
        <f aca="false">const*($O1058/omega)*K1058*(wx*(H1058-Q1058)-wy*(G1058-P1058))</f>
        <v>6.38871327876828</v>
      </c>
      <c r="Y1058" s="70" t="n">
        <f aca="false">R1058+V1058</f>
        <v>-0.452045070557761</v>
      </c>
      <c r="Z1058" s="70" t="n">
        <f aca="false">S1058+W1058</f>
        <v>-0.0326626929907743</v>
      </c>
      <c r="AA1058" s="70" t="n">
        <f aca="false">T1058+X1058-32.174</f>
        <v>-1.87092561073606</v>
      </c>
      <c r="AB1058" s="0" t="n">
        <f aca="false">IF(($D1058-height)*($D1059-height)&lt;0,1,0)</f>
        <v>0</v>
      </c>
    </row>
    <row r="1059" customFormat="false" ht="12.75" hidden="false" customHeight="false" outlineLevel="0" collapsed="false">
      <c r="A1059" s="0" t="n">
        <f aca="false">A1058+dt</f>
        <v>10.2699999999998</v>
      </c>
      <c r="B1059" s="70" t="n">
        <f aca="false">B1058+G1058*dt+0.5*Y1058*dt*dt</f>
        <v>60.742519181791</v>
      </c>
      <c r="C1059" s="70" t="n">
        <f aca="false">C1058+H1058*dt+0.5*Z1058*dt*dt</f>
        <v>666.665138872202</v>
      </c>
      <c r="D1059" s="70" t="n">
        <f aca="false">D1058+I1058*dt+0.5*AA1058*dt*dt</f>
        <v>-647.567565013601</v>
      </c>
      <c r="E1059" s="1" t="n">
        <f aca="false">SQRT(B1059^2+C1059^2)</f>
        <v>669.426665904521</v>
      </c>
      <c r="F1059" s="1" t="n">
        <f aca="false">ATAN2(C1059,B1059)*180/PI()</f>
        <v>5.20607217966299</v>
      </c>
      <c r="G1059" s="69" t="n">
        <f aca="false">G1058+Y1058*dt</f>
        <v>6.10858581770999</v>
      </c>
      <c r="H1059" s="69" t="n">
        <f aca="false">H1058+Z1058*dt</f>
        <v>54.3867515779219</v>
      </c>
      <c r="I1059" s="69" t="n">
        <f aca="false">I1058+AA1058*dt</f>
        <v>-105.551486633881</v>
      </c>
      <c r="J1059" s="1" t="n">
        <f aca="false">SQRT(G1059^2+H1059^2+I1059^2)</f>
        <v>118.896383033772</v>
      </c>
      <c r="K1059" s="1" t="n">
        <f aca="false">IF(D1059&gt;=hwind,SQRT((G1059-vxw)^2+(H1059-vyw)^2+I1059^2),J1059)</f>
        <v>118.896383033772</v>
      </c>
      <c r="L1059" s="1" t="n">
        <f aca="false">J1059/1.467</f>
        <v>81.047295864875</v>
      </c>
      <c r="M1059" s="70" t="n">
        <f aca="false">cd0+cdspin*(spin/1000)*EXP(-A1059/(tau*146.7/K1059))</f>
        <v>0.354601851757542</v>
      </c>
      <c r="N1059" s="71" t="n">
        <f aca="false">(romega/K1059)*EXP(-A1059/(tau*146.7/K1059))</f>
        <v>0.196402090314409</v>
      </c>
      <c r="O1059" s="71" t="n">
        <f aca="false">cl2_*N1059/(cl0+cl1_*N1059)</f>
        <v>0.211264941757322</v>
      </c>
      <c r="P1059" s="71" t="n">
        <f aca="false">IF(D1059&gt;=hwind,vxw,0)</f>
        <v>0</v>
      </c>
      <c r="Q1059" s="71" t="n">
        <f aca="false">IF(D1059&gt;=hwind,vyw,0)</f>
        <v>0</v>
      </c>
      <c r="R1059" s="70" t="n">
        <f aca="false">-const*$M1059*$K1059*(G1059-P1059)</f>
        <v>-1.38443098618969</v>
      </c>
      <c r="S1059" s="70" t="n">
        <f aca="false">-const*$M1059*$K1059*(H1059-Q1059)</f>
        <v>-12.3260450732119</v>
      </c>
      <c r="T1059" s="70" t="n">
        <f aca="false">-const*$M1059*$K1059*I1059</f>
        <v>23.9218622926891</v>
      </c>
      <c r="U1059" s="72" t="n">
        <f aca="false">omega*EXP(-A1059/tau)*30/PI()</f>
        <v>1842.17056693205</v>
      </c>
      <c r="V1059" s="70" t="n">
        <f aca="false">const*($O1059/omega)*K1059*(wy*I1059-wz*(H1059-Q1059))</f>
        <v>0.932860223604952</v>
      </c>
      <c r="W1059" s="70" t="n">
        <f aca="false">const*($O1059/omega)*K1059*(wz*(G1059-P1059)-wx*I1059)</f>
        <v>12.2950144899971</v>
      </c>
      <c r="X1059" s="70" t="n">
        <f aca="false">const*($O1059/omega)*K1059*(wx*(H1059-Q1059)-wy*(G1059-P1059))</f>
        <v>6.3891507069477</v>
      </c>
      <c r="Y1059" s="70" t="n">
        <f aca="false">R1059+V1059</f>
        <v>-0.451570762584737</v>
      </c>
      <c r="Z1059" s="70" t="n">
        <f aca="false">S1059+W1059</f>
        <v>-0.0310305832147115</v>
      </c>
      <c r="AA1059" s="70" t="n">
        <f aca="false">T1059+X1059-32.174</f>
        <v>-1.86298700036319</v>
      </c>
      <c r="AB1059" s="0" t="n">
        <f aca="false">IF(($D1059-height)*($D1060-height)&lt;0,1,0)</f>
        <v>0</v>
      </c>
    </row>
    <row r="1060" customFormat="false" ht="12.75" hidden="false" customHeight="false" outlineLevel="0" collapsed="false">
      <c r="A1060" s="0" t="n">
        <f aca="false">A1059+dt</f>
        <v>10.2799999999998</v>
      </c>
      <c r="B1060" s="70" t="n">
        <f aca="false">B1059+G1059*dt+0.5*Y1059*dt*dt</f>
        <v>60.80358246143</v>
      </c>
      <c r="C1060" s="70" t="n">
        <f aca="false">C1059+H1059*dt+0.5*Z1059*dt*dt</f>
        <v>667.209004836452</v>
      </c>
      <c r="D1060" s="70" t="n">
        <f aca="false">D1059+I1059*dt+0.5*AA1059*dt*dt</f>
        <v>-648.62317302929</v>
      </c>
      <c r="E1060" s="1" t="n">
        <f aca="false">SQRT(B1060^2+C1060^2)</f>
        <v>669.973829171702</v>
      </c>
      <c r="F1060" s="1" t="n">
        <f aca="false">ATAN2(C1060,B1060)*180/PI()</f>
        <v>5.2070524036925</v>
      </c>
      <c r="G1060" s="69" t="n">
        <f aca="false">G1059+Y1059*dt</f>
        <v>6.10407011008414</v>
      </c>
      <c r="H1060" s="69" t="n">
        <f aca="false">H1059+Z1059*dt</f>
        <v>54.3864412720897</v>
      </c>
      <c r="I1060" s="69" t="n">
        <f aca="false">I1059+AA1059*dt</f>
        <v>-105.570116503885</v>
      </c>
      <c r="J1060" s="1" t="n">
        <f aca="false">SQRT(G1060^2+H1060^2+I1060^2)</f>
        <v>118.912548390803</v>
      </c>
      <c r="K1060" s="1" t="n">
        <f aca="false">IF(D1060&gt;=hwind,SQRT((G1060-vxw)^2+(H1060-vyw)^2+I1060^2),J1060)</f>
        <v>118.912548390803</v>
      </c>
      <c r="L1060" s="1" t="n">
        <f aca="false">J1060/1.467</f>
        <v>81.0583151948216</v>
      </c>
      <c r="M1060" s="70" t="n">
        <f aca="false">cd0+cdspin*(spin/1000)*EXP(-A1060/(tau*146.7/K1060))</f>
        <v>0.354601802058014</v>
      </c>
      <c r="N1060" s="71" t="n">
        <f aca="false">(romega/K1060)*EXP(-A1060/(tau*146.7/K1060))</f>
        <v>0.196375209376018</v>
      </c>
      <c r="O1060" s="71" t="n">
        <f aca="false">cl2_*N1060/(cl0+cl1_*N1060)</f>
        <v>0.211248750380744</v>
      </c>
      <c r="P1060" s="71" t="n">
        <f aca="false">IF(D1060&gt;=hwind,vxw,0)</f>
        <v>0</v>
      </c>
      <c r="Q1060" s="71" t="n">
        <f aca="false">IF(D1060&gt;=hwind,vyw,0)</f>
        <v>0</v>
      </c>
      <c r="R1060" s="70" t="n">
        <f aca="false">-const*$M1060*$K1060*(G1060-P1060)</f>
        <v>-1.38359545674332</v>
      </c>
      <c r="S1060" s="70" t="n">
        <f aca="false">-const*$M1060*$K1060*(H1060-Q1060)</f>
        <v>-12.3276488794234</v>
      </c>
      <c r="T1060" s="70" t="n">
        <f aca="false">-const*$M1060*$K1060*I1060</f>
        <v>23.9293341865997</v>
      </c>
      <c r="U1060" s="72" t="n">
        <f aca="false">omega*EXP(-A1060/tau)*30/PI()</f>
        <v>1842.1687247624</v>
      </c>
      <c r="V1060" s="70" t="n">
        <f aca="false">const*($O1060/omega)*K1060*(wy*I1060-wz*(H1060-Q1060))</f>
        <v>0.932501296031137</v>
      </c>
      <c r="W1060" s="70" t="n">
        <f aca="false">const*($O1060/omega)*K1060*(wz*(G1060-P1060)-wx*I1060)</f>
        <v>12.2982407174136</v>
      </c>
      <c r="X1060" s="70" t="n">
        <f aca="false">const*($O1060/omega)*K1060*(wx*(H1060-Q1060)-wy*(G1060-P1060))</f>
        <v>6.38958847593516</v>
      </c>
      <c r="Y1060" s="70" t="n">
        <f aca="false">R1060+V1060</f>
        <v>-0.45109416071218</v>
      </c>
      <c r="Z1060" s="70" t="n">
        <f aca="false">S1060+W1060</f>
        <v>-0.0294081620097941</v>
      </c>
      <c r="AA1060" s="70" t="n">
        <f aca="false">T1060+X1060-32.174</f>
        <v>-1.85507733746514</v>
      </c>
      <c r="AB1060" s="0" t="n">
        <f aca="false">IF(($D1060-height)*($D1061-height)&lt;0,1,0)</f>
        <v>0</v>
      </c>
    </row>
    <row r="1061" customFormat="false" ht="12.75" hidden="false" customHeight="false" outlineLevel="0" collapsed="false">
      <c r="A1061" s="0" t="n">
        <f aca="false">A1060+dt</f>
        <v>10.2899999999998</v>
      </c>
      <c r="B1061" s="70" t="n">
        <f aca="false">B1060+G1060*dt+0.5*Y1060*dt*dt</f>
        <v>60.8646006078228</v>
      </c>
      <c r="C1061" s="70" t="n">
        <f aca="false">C1060+H1060*dt+0.5*Z1060*dt*dt</f>
        <v>667.752867778765</v>
      </c>
      <c r="D1061" s="70" t="n">
        <f aca="false">D1060+I1060*dt+0.5*AA1060*dt*dt</f>
        <v>-649.678966948195</v>
      </c>
      <c r="E1061" s="1" t="n">
        <f aca="false">SQRT(B1061^2+C1061^2)</f>
        <v>670.520985528354</v>
      </c>
      <c r="F1061" s="1" t="n">
        <f aca="false">ATAN2(C1061,B1061)*180/PI()</f>
        <v>5.20802721068411</v>
      </c>
      <c r="G1061" s="69" t="n">
        <f aca="false">G1060+Y1060*dt</f>
        <v>6.09955916847702</v>
      </c>
      <c r="H1061" s="69" t="n">
        <f aca="false">H1060+Z1060*dt</f>
        <v>54.3861471904696</v>
      </c>
      <c r="I1061" s="69" t="n">
        <f aca="false">I1060+AA1060*dt</f>
        <v>-105.58866727726</v>
      </c>
      <c r="J1061" s="1" t="n">
        <f aca="false">SQRT(G1061^2+H1061^2+I1061^2)</f>
        <v>118.928652080401</v>
      </c>
      <c r="K1061" s="1" t="n">
        <f aca="false">IF(D1061&gt;=hwind,SQRT((G1061-vxw)^2+(H1061-vyw)^2+I1061^2),J1061)</f>
        <v>118.928652080401</v>
      </c>
      <c r="L1061" s="1" t="n">
        <f aca="false">J1061/1.467</f>
        <v>81.0692924883441</v>
      </c>
      <c r="M1061" s="70" t="n">
        <f aca="false">cd0+cdspin*(spin/1000)*EXP(-A1061/(tau*146.7/K1061))</f>
        <v>0.354601752369948</v>
      </c>
      <c r="N1061" s="71" t="n">
        <f aca="false">(romega/K1061)*EXP(-A1061/(tau*146.7/K1061))</f>
        <v>0.19634843759847</v>
      </c>
      <c r="O1061" s="71" t="n">
        <f aca="false">cl2_*N1061/(cl0+cl1_*N1061)</f>
        <v>0.211232622816927</v>
      </c>
      <c r="P1061" s="71" t="n">
        <f aca="false">IF(D1061&gt;=hwind,vxw,0)</f>
        <v>0</v>
      </c>
      <c r="Q1061" s="71" t="n">
        <f aca="false">IF(D1061&gt;=hwind,vyw,0)</f>
        <v>0</v>
      </c>
      <c r="R1061" s="70" t="n">
        <f aca="false">-const*$M1061*$K1061*(G1061-P1061)</f>
        <v>-1.38276001273639</v>
      </c>
      <c r="S1061" s="70" t="n">
        <f aca="false">-const*$M1061*$K1061*(H1061-Q1061)</f>
        <v>-12.3292499514443</v>
      </c>
      <c r="T1061" s="70" t="n">
        <f aca="false">-const*$M1061*$K1061*I1061</f>
        <v>23.9367768844149</v>
      </c>
      <c r="U1061" s="72" t="n">
        <f aca="false">omega*EXP(-A1061/tau)*30/PI()</f>
        <v>1842.1668825946</v>
      </c>
      <c r="V1061" s="70" t="n">
        <f aca="false">const*($O1061/omega)*K1061*(wy*I1061-wz*(H1061-Q1061))</f>
        <v>0.932144727965356</v>
      </c>
      <c r="W1061" s="70" t="n">
        <f aca="false">const*($O1061/omega)*K1061*(wz*(G1061-P1061)-wx*I1061)</f>
        <v>12.3014545618713</v>
      </c>
      <c r="X1061" s="70" t="n">
        <f aca="false">const*($O1061/omega)*K1061*(wx*(H1061-Q1061)-wy*(G1061-P1061))</f>
        <v>6.39002657935739</v>
      </c>
      <c r="Y1061" s="70" t="n">
        <f aca="false">R1061+V1061</f>
        <v>-0.45061528477103</v>
      </c>
      <c r="Z1061" s="70" t="n">
        <f aca="false">S1061+W1061</f>
        <v>-0.0277953895730203</v>
      </c>
      <c r="AA1061" s="70" t="n">
        <f aca="false">T1061+X1061-32.174</f>
        <v>-1.84719653622774</v>
      </c>
      <c r="AB1061" s="0" t="n">
        <f aca="false">IF(($D1061-height)*($D1062-height)&lt;0,1,0)</f>
        <v>0</v>
      </c>
    </row>
    <row r="1062" customFormat="false" ht="12.75" hidden="false" customHeight="false" outlineLevel="0" collapsed="false">
      <c r="A1062" s="0" t="n">
        <f aca="false">A1061+dt</f>
        <v>10.2999999999998</v>
      </c>
      <c r="B1062" s="70" t="n">
        <f aca="false">B1061+G1061*dt+0.5*Y1061*dt*dt</f>
        <v>60.9255736687433</v>
      </c>
      <c r="C1062" s="70" t="n">
        <f aca="false">C1061+H1061*dt+0.5*Z1061*dt*dt</f>
        <v>668.2967278609</v>
      </c>
      <c r="D1062" s="70" t="n">
        <f aca="false">D1061+I1061*dt+0.5*AA1061*dt*dt</f>
        <v>-650.734945980795</v>
      </c>
      <c r="E1062" s="1" t="n">
        <f aca="false">SQRT(B1062^2+C1062^2)</f>
        <v>671.068135137149</v>
      </c>
      <c r="F1062" s="1" t="n">
        <f aca="false">ATAN2(C1062,B1062)*180/PI()</f>
        <v>5.20899661672678</v>
      </c>
      <c r="G1062" s="69" t="n">
        <f aca="false">G1061+Y1061*dt</f>
        <v>6.09505301562931</v>
      </c>
      <c r="H1062" s="69" t="n">
        <f aca="false">H1061+Z1061*dt</f>
        <v>54.3858692365739</v>
      </c>
      <c r="I1062" s="69" t="n">
        <f aca="false">I1061+AA1061*dt</f>
        <v>-105.607139242622</v>
      </c>
      <c r="J1062" s="1" t="n">
        <f aca="false">SQRT(G1062^2+H1062^2+I1062^2)</f>
        <v>118.944694303241</v>
      </c>
      <c r="K1062" s="1" t="n">
        <f aca="false">IF(D1062&gt;=hwind,SQRT((G1062-vxw)^2+(H1062-vyw)^2+I1062^2),J1062)</f>
        <v>118.944694303241</v>
      </c>
      <c r="L1062" s="1" t="n">
        <f aca="false">J1062/1.467</f>
        <v>81.0802278822369</v>
      </c>
      <c r="M1062" s="70" t="n">
        <f aca="false">cd0+cdspin*(spin/1000)*EXP(-A1062/(tau*146.7/K1062))</f>
        <v>0.354601702693334</v>
      </c>
      <c r="N1062" s="71" t="n">
        <f aca="false">(romega/K1062)*EXP(-A1062/(tau*146.7/K1062))</f>
        <v>0.196321774564535</v>
      </c>
      <c r="O1062" s="71" t="n">
        <f aca="false">cl2_*N1062/(cl0+cl1_*N1062)</f>
        <v>0.211216558837805</v>
      </c>
      <c r="P1062" s="71" t="n">
        <f aca="false">IF(D1062&gt;=hwind,vxw,0)</f>
        <v>0</v>
      </c>
      <c r="Q1062" s="71" t="n">
        <f aca="false">IF(D1062&gt;=hwind,vyw,0)</f>
        <v>0</v>
      </c>
      <c r="R1062" s="70" t="n">
        <f aca="false">-const*$M1062*$K1062*(G1062-P1062)</f>
        <v>-1.3819246636859</v>
      </c>
      <c r="S1062" s="70" t="n">
        <f aca="false">-const*$M1062*$K1062*(H1062-Q1062)</f>
        <v>-12.3308482898007</v>
      </c>
      <c r="T1062" s="70" t="n">
        <f aca="false">-const*$M1062*$K1062*I1062</f>
        <v>23.9441904781564</v>
      </c>
      <c r="U1062" s="72" t="n">
        <f aca="false">omega*EXP(-A1062/tau)*30/PI()</f>
        <v>1842.16504042864</v>
      </c>
      <c r="V1062" s="70" t="n">
        <f aca="false">const*($O1062/omega)*K1062*(wy*I1062-wz*(H1062-Q1062))</f>
        <v>0.931790509182509</v>
      </c>
      <c r="W1062" s="70" t="n">
        <f aca="false">const*($O1062/omega)*K1062*(wz*(G1062-P1062)-wx*I1062)</f>
        <v>12.3046560635871</v>
      </c>
      <c r="X1062" s="70" t="n">
        <f aca="false">const*($O1062/omega)*K1062*(wx*(H1062-Q1062)-wy*(G1062-P1062))</f>
        <v>6.39046501087134</v>
      </c>
      <c r="Y1062" s="70" t="n">
        <f aca="false">R1062+V1062</f>
        <v>-0.450134154503387</v>
      </c>
      <c r="Z1062" s="70" t="n">
        <f aca="false">S1062+W1062</f>
        <v>-0.0261922262136363</v>
      </c>
      <c r="AA1062" s="70" t="n">
        <f aca="false">T1062+X1062-32.174</f>
        <v>-1.83934451097225</v>
      </c>
      <c r="AB1062" s="0" t="n">
        <f aca="false">IF(($D1062-height)*($D1063-height)&lt;0,1,0)</f>
        <v>0</v>
      </c>
    </row>
    <row r="1063" customFormat="false" ht="12.75" hidden="false" customHeight="false" outlineLevel="0" collapsed="false">
      <c r="A1063" s="0" t="n">
        <f aca="false">A1062+dt</f>
        <v>10.3099999999998</v>
      </c>
      <c r="B1063" s="70" t="n">
        <f aca="false">B1062+G1062*dt+0.5*Y1062*dt*dt</f>
        <v>60.9865016921919</v>
      </c>
      <c r="C1063" s="70" t="n">
        <f aca="false">C1062+H1062*dt+0.5*Z1062*dt*dt</f>
        <v>668.840585243655</v>
      </c>
      <c r="D1063" s="70" t="n">
        <f aca="false">D1062+I1062*dt+0.5*AA1062*dt*dt</f>
        <v>-651.791109340447</v>
      </c>
      <c r="E1063" s="1" t="n">
        <f aca="false">SQRT(B1063^2+C1063^2)</f>
        <v>671.615278159845</v>
      </c>
      <c r="F1063" s="1" t="n">
        <f aca="false">ATAN2(C1063,B1063)*180/PI()</f>
        <v>5.20996063788248</v>
      </c>
      <c r="G1063" s="69" t="n">
        <f aca="false">G1062+Y1062*dt</f>
        <v>6.09055167408428</v>
      </c>
      <c r="H1063" s="69" t="n">
        <f aca="false">H1062+Z1062*dt</f>
        <v>54.3856073143118</v>
      </c>
      <c r="I1063" s="69" t="n">
        <f aca="false">I1062+AA1062*dt</f>
        <v>-105.625532687732</v>
      </c>
      <c r="J1063" s="1" t="n">
        <f aca="false">SQRT(G1063^2+H1063^2+I1063^2)</f>
        <v>118.960675259551</v>
      </c>
      <c r="K1063" s="1" t="n">
        <f aca="false">IF(D1063&gt;=hwind,SQRT((G1063-vxw)^2+(H1063-vyw)^2+I1063^2),J1063)</f>
        <v>118.960675259551</v>
      </c>
      <c r="L1063" s="1" t="n">
        <f aca="false">J1063/1.467</f>
        <v>81.0911215129861</v>
      </c>
      <c r="M1063" s="70" t="n">
        <f aca="false">cd0+cdspin*(spin/1000)*EXP(-A1063/(tau*146.7/K1063))</f>
        <v>0.354601653028165</v>
      </c>
      <c r="N1063" s="71" t="n">
        <f aca="false">(romega/K1063)*EXP(-A1063/(tau*146.7/K1063))</f>
        <v>0.196295219858471</v>
      </c>
      <c r="O1063" s="71" t="n">
        <f aca="false">cl2_*N1063/(cl0+cl1_*N1063)</f>
        <v>0.211200558215999</v>
      </c>
      <c r="P1063" s="71" t="n">
        <f aca="false">IF(D1063&gt;=hwind,vxw,0)</f>
        <v>0</v>
      </c>
      <c r="Q1063" s="71" t="n">
        <f aca="false">IF(D1063&gt;=hwind,vyw,0)</f>
        <v>0</v>
      </c>
      <c r="R1063" s="70" t="n">
        <f aca="false">-const*$M1063*$K1063*(G1063-P1063)</f>
        <v>-1.38108941905134</v>
      </c>
      <c r="S1063" s="70" t="n">
        <f aca="false">-const*$M1063*$K1063*(H1063-Q1063)</f>
        <v>-12.3324438950385</v>
      </c>
      <c r="T1063" s="70" t="n">
        <f aca="false">-const*$M1063*$K1063*I1063</f>
        <v>23.9515750596798</v>
      </c>
      <c r="U1063" s="72" t="n">
        <f aca="false">omega*EXP(-A1063/tau)*30/PI()</f>
        <v>1842.16319826452</v>
      </c>
      <c r="V1063" s="70" t="n">
        <f aca="false">const*($O1063/omega)*K1063*(wy*I1063-wz*(H1063-Q1063))</f>
        <v>0.931438629488625</v>
      </c>
      <c r="W1063" s="70" t="n">
        <f aca="false">const*($O1063/omega)*K1063*(wz*(G1063-P1063)-wx*I1063)</f>
        <v>12.3078452626854</v>
      </c>
      <c r="X1063" s="70" t="n">
        <f aca="false">const*($O1063/omega)*K1063*(wx*(H1063-Q1063)-wy*(G1063-P1063))</f>
        <v>6.39090376416406</v>
      </c>
      <c r="Y1063" s="70" t="n">
        <f aca="false">R1063+V1063</f>
        <v>-0.44965078956272</v>
      </c>
      <c r="Z1063" s="70" t="n">
        <f aca="false">S1063+W1063</f>
        <v>-0.0245986323531664</v>
      </c>
      <c r="AA1063" s="70" t="n">
        <f aca="false">T1063+X1063-32.174</f>
        <v>-1.83152117615613</v>
      </c>
      <c r="AB1063" s="0" t="n">
        <f aca="false">IF(($D1063-height)*($D1064-height)&lt;0,1,0)</f>
        <v>0</v>
      </c>
    </row>
    <row r="1064" customFormat="false" ht="12.75" hidden="false" customHeight="false" outlineLevel="0" collapsed="false">
      <c r="A1064" s="0" t="n">
        <f aca="false">A1063+dt</f>
        <v>10.3199999999998</v>
      </c>
      <c r="B1064" s="70" t="n">
        <f aca="false">B1063+G1063*dt+0.5*Y1063*dt*dt</f>
        <v>61.0473847263933</v>
      </c>
      <c r="C1064" s="70" t="n">
        <f aca="false">C1063+H1063*dt+0.5*Z1063*dt*dt</f>
        <v>669.384440086866</v>
      </c>
      <c r="D1064" s="70" t="n">
        <f aca="false">D1063+I1063*dt+0.5*AA1063*dt*dt</f>
        <v>-652.847456243383</v>
      </c>
      <c r="E1064" s="1" t="n">
        <f aca="false">SQRT(B1064^2+C1064^2)</f>
        <v>672.162414757281</v>
      </c>
      <c r="F1064" s="1" t="n">
        <f aca="false">ATAN2(C1064,B1064)*180/PI()</f>
        <v>5.21091929018609</v>
      </c>
      <c r="G1064" s="69" t="n">
        <f aca="false">G1063+Y1063*dt</f>
        <v>6.08605516618865</v>
      </c>
      <c r="H1064" s="69" t="n">
        <f aca="false">H1063+Z1063*dt</f>
        <v>54.3853613279882</v>
      </c>
      <c r="I1064" s="69" t="n">
        <f aca="false">I1063+AA1063*dt</f>
        <v>-105.643847899493</v>
      </c>
      <c r="J1064" s="1" t="n">
        <f aca="false">SQRT(G1064^2+H1064^2+I1064^2)</f>
        <v>118.976595149101</v>
      </c>
      <c r="K1064" s="1" t="n">
        <f aca="false">IF(D1064&gt;=hwind,SQRT((G1064-vxw)^2+(H1064-vyw)^2+I1064^2),J1064)</f>
        <v>118.976595149101</v>
      </c>
      <c r="L1064" s="1" t="n">
        <f aca="false">J1064/1.467</f>
        <v>81.1019735167693</v>
      </c>
      <c r="M1064" s="70" t="n">
        <f aca="false">cd0+cdspin*(spin/1000)*EXP(-A1064/(tau*146.7/K1064))</f>
        <v>0.354601603374433</v>
      </c>
      <c r="N1064" s="71" t="n">
        <f aca="false">(romega/K1064)*EXP(-A1064/(tau*146.7/K1064))</f>
        <v>0.196268773066021</v>
      </c>
      <c r="O1064" s="71" t="n">
        <f aca="false">cl2_*N1064/(cl0+cl1_*N1064)</f>
        <v>0.211184620724822</v>
      </c>
      <c r="P1064" s="71" t="n">
        <f aca="false">IF(D1064&gt;=hwind,vxw,0)</f>
        <v>0</v>
      </c>
      <c r="Q1064" s="71" t="n">
        <f aca="false">IF(D1064&gt;=hwind,vyw,0)</f>
        <v>0</v>
      </c>
      <c r="R1064" s="70" t="n">
        <f aca="false">-const*$M1064*$K1064*(G1064-P1064)</f>
        <v>-1.3802542882349</v>
      </c>
      <c r="S1064" s="70" t="n">
        <f aca="false">-const*$M1064*$K1064*(H1064-Q1064)</f>
        <v>-12.3340367677229</v>
      </c>
      <c r="T1064" s="70" t="n">
        <f aca="false">-const*$M1064*$K1064*I1064</f>
        <v>23.9589307206736</v>
      </c>
      <c r="U1064" s="72" t="n">
        <f aca="false">omega*EXP(-A1064/tau)*30/PI()</f>
        <v>1842.16135610224</v>
      </c>
      <c r="V1064" s="70" t="n">
        <f aca="false">const*($O1064/omega)*K1064*(wy*I1064-wz*(H1064-Q1064))</f>
        <v>0.931089078720849</v>
      </c>
      <c r="W1064" s="70" t="n">
        <f aca="false">const*($O1064/omega)*K1064*(wz*(G1064-P1064)-wx*I1064)</f>
        <v>12.3110221991975</v>
      </c>
      <c r="X1064" s="70" t="n">
        <f aca="false">const*($O1064/omega)*K1064*(wx*(H1064-Q1064)-wy*(G1064-P1064))</f>
        <v>6.39134283295272</v>
      </c>
      <c r="Y1064" s="70" t="n">
        <f aca="false">R1064+V1064</f>
        <v>-0.449165209514056</v>
      </c>
      <c r="Z1064" s="70" t="n">
        <f aca="false">S1064+W1064</f>
        <v>-0.0230145685253529</v>
      </c>
      <c r="AA1064" s="70" t="n">
        <f aca="false">T1064+X1064-32.174</f>
        <v>-1.82372644637369</v>
      </c>
      <c r="AB1064" s="0" t="n">
        <f aca="false">IF(($D1064-height)*($D1065-height)&lt;0,1,0)</f>
        <v>0</v>
      </c>
    </row>
    <row r="1065" customFormat="false" ht="12.75" hidden="false" customHeight="false" outlineLevel="0" collapsed="false">
      <c r="A1065" s="0" t="n">
        <f aca="false">A1064+dt</f>
        <v>10.3299999999998</v>
      </c>
      <c r="B1065" s="70" t="n">
        <f aca="false">B1064+G1064*dt+0.5*Y1064*dt*dt</f>
        <v>61.1082228197947</v>
      </c>
      <c r="C1065" s="70" t="n">
        <f aca="false">C1064+H1064*dt+0.5*Z1064*dt*dt</f>
        <v>669.928292549418</v>
      </c>
      <c r="D1065" s="70" t="n">
        <f aca="false">D1064+I1064*dt+0.5*AA1064*dt*dt</f>
        <v>-653.9039859087</v>
      </c>
      <c r="E1065" s="1" t="n">
        <f aca="false">SQRT(B1065^2+C1065^2)</f>
        <v>672.709545089388</v>
      </c>
      <c r="F1065" s="1" t="n">
        <f aca="false">ATAN2(C1065,B1065)*180/PI()</f>
        <v>5.21187258964535</v>
      </c>
      <c r="G1065" s="69" t="n">
        <f aca="false">G1064+Y1064*dt</f>
        <v>6.08156351409351</v>
      </c>
      <c r="H1065" s="69" t="n">
        <f aca="false">H1064+Z1064*dt</f>
        <v>54.385131182303</v>
      </c>
      <c r="I1065" s="69" t="n">
        <f aca="false">I1064+AA1064*dt</f>
        <v>-105.662085163957</v>
      </c>
      <c r="J1065" s="1" t="n">
        <f aca="false">SQRT(G1065^2+H1065^2+I1065^2)</f>
        <v>118.99245417121</v>
      </c>
      <c r="K1065" s="1" t="n">
        <f aca="false">IF(D1065&gt;=hwind,SQRT((G1065-vxw)^2+(H1065-vyw)^2+I1065^2),J1065)</f>
        <v>118.99245417121</v>
      </c>
      <c r="L1065" s="1" t="n">
        <f aca="false">J1065/1.467</f>
        <v>81.1127840294547</v>
      </c>
      <c r="M1065" s="70" t="n">
        <f aca="false">cd0+cdspin*(spin/1000)*EXP(-A1065/(tau*146.7/K1065))</f>
        <v>0.354601553732129</v>
      </c>
      <c r="N1065" s="71" t="n">
        <f aca="false">(romega/K1065)*EXP(-A1065/(tau*146.7/K1065))</f>
        <v>0.196242433774407</v>
      </c>
      <c r="O1065" s="71" t="n">
        <f aca="false">cl2_*N1065/(cl0+cl1_*N1065)</f>
        <v>0.211168746138271</v>
      </c>
      <c r="P1065" s="71" t="n">
        <f aca="false">IF(D1065&gt;=hwind,vxw,0)</f>
        <v>0</v>
      </c>
      <c r="Q1065" s="71" t="n">
        <f aca="false">IF(D1065&gt;=hwind,vyw,0)</f>
        <v>0</v>
      </c>
      <c r="R1065" s="70" t="n">
        <f aca="false">-const*$M1065*$K1065*(G1065-P1065)</f>
        <v>-1.3794192805816</v>
      </c>
      <c r="S1065" s="70" t="n">
        <f aca="false">-const*$M1065*$K1065*(H1065-Q1065)</f>
        <v>-12.3356269084383</v>
      </c>
      <c r="T1065" s="70" t="n">
        <f aca="false">-const*$M1065*$K1065*I1065</f>
        <v>23.9662575526587</v>
      </c>
      <c r="U1065" s="72" t="n">
        <f aca="false">omega*EXP(-A1065/tau)*30/PI()</f>
        <v>1842.15951394181</v>
      </c>
      <c r="V1065" s="70" t="n">
        <f aca="false">const*($O1065/omega)*K1065*(wy*I1065-wz*(H1065-Q1065))</f>
        <v>0.930741846747415</v>
      </c>
      <c r="W1065" s="70" t="n">
        <f aca="false">const*($O1065/omega)*K1065*(wz*(G1065-P1065)-wx*I1065)</f>
        <v>12.3141869130621</v>
      </c>
      <c r="X1065" s="70" t="n">
        <f aca="false">const*($O1065/omega)*K1065*(wx*(H1065-Q1065)-wy*(G1065-P1065))</f>
        <v>6.39178221098443</v>
      </c>
      <c r="Y1065" s="70" t="n">
        <f aca="false">R1065+V1065</f>
        <v>-0.448677433834183</v>
      </c>
      <c r="Z1065" s="70" t="n">
        <f aca="false">S1065+W1065</f>
        <v>-0.0214399953761344</v>
      </c>
      <c r="AA1065" s="70" t="n">
        <f aca="false">T1065+X1065-32.174</f>
        <v>-1.81596023635689</v>
      </c>
      <c r="AB1065" s="0" t="n">
        <f aca="false">IF(($D1065-height)*($D1066-height)&lt;0,1,0)</f>
        <v>0</v>
      </c>
    </row>
    <row r="1066" customFormat="false" ht="12.75" hidden="false" customHeight="false" outlineLevel="0" collapsed="false">
      <c r="A1066" s="0" t="n">
        <f aca="false">A1065+dt</f>
        <v>10.3399999999998</v>
      </c>
      <c r="B1066" s="70" t="n">
        <f aca="false">B1065+G1065*dt+0.5*Y1065*dt*dt</f>
        <v>61.1690160210639</v>
      </c>
      <c r="C1066" s="70" t="n">
        <f aca="false">C1065+H1065*dt+0.5*Z1065*dt*dt</f>
        <v>670.472142789241</v>
      </c>
      <c r="D1066" s="70" t="n">
        <f aca="false">D1065+I1065*dt+0.5*AA1065*dt*dt</f>
        <v>-654.960697558351</v>
      </c>
      <c r="E1066" s="1" t="n">
        <f aca="false">SQRT(B1066^2+C1066^2)</f>
        <v>673.256669315189</v>
      </c>
      <c r="F1066" s="1" t="n">
        <f aca="false">ATAN2(C1066,B1066)*180/PI()</f>
        <v>5.2128205522408</v>
      </c>
      <c r="G1066" s="69" t="n">
        <f aca="false">G1065+Y1065*dt</f>
        <v>6.07707673975517</v>
      </c>
      <c r="H1066" s="69" t="n">
        <f aca="false">H1065+Z1065*dt</f>
        <v>54.3849167823492</v>
      </c>
      <c r="I1066" s="69" t="n">
        <f aca="false">I1065+AA1065*dt</f>
        <v>-105.68024476632</v>
      </c>
      <c r="J1066" s="1" t="n">
        <f aca="false">SQRT(G1066^2+H1066^2+I1066^2)</f>
        <v>119.008252524744</v>
      </c>
      <c r="K1066" s="1" t="n">
        <f aca="false">IF(D1066&gt;=hwind,SQRT((G1066-vxw)^2+(H1066-vyw)^2+I1066^2),J1066)</f>
        <v>119.008252524744</v>
      </c>
      <c r="L1066" s="1" t="n">
        <f aca="false">J1066/1.467</f>
        <v>81.1235531866015</v>
      </c>
      <c r="M1066" s="70" t="n">
        <f aca="false">cd0+cdspin*(spin/1000)*EXP(-A1066/(tau*146.7/K1066))</f>
        <v>0.354601504101245</v>
      </c>
      <c r="N1066" s="71" t="n">
        <f aca="false">(romega/K1066)*EXP(-A1066/(tau*146.7/K1066))</f>
        <v>0.196216201572326</v>
      </c>
      <c r="O1066" s="71" t="n">
        <f aca="false">cl2_*N1066/(cl0+cl1_*N1066)</f>
        <v>0.21115293423103</v>
      </c>
      <c r="P1066" s="71" t="n">
        <f aca="false">IF(D1066&gt;=hwind,vxw,0)</f>
        <v>0</v>
      </c>
      <c r="Q1066" s="71" t="n">
        <f aca="false">IF(D1066&gt;=hwind,vyw,0)</f>
        <v>0</v>
      </c>
      <c r="R1066" s="70" t="n">
        <f aca="false">-const*$M1066*$K1066*(G1066-P1066)</f>
        <v>-1.37858440537947</v>
      </c>
      <c r="S1066" s="70" t="n">
        <f aca="false">-const*$M1066*$K1066*(H1066-Q1066)</f>
        <v>-12.3372143177885</v>
      </c>
      <c r="T1066" s="70" t="n">
        <f aca="false">-const*$M1066*$K1066*I1066</f>
        <v>23.9735556469877</v>
      </c>
      <c r="U1066" s="72" t="n">
        <f aca="false">omega*EXP(-A1066/tau)*30/PI()</f>
        <v>1842.15767178322</v>
      </c>
      <c r="V1066" s="70" t="n">
        <f aca="false">const*($O1066/omega)*K1066*(wy*I1066-wz*(H1066-Q1066))</f>
        <v>0.93039692346762</v>
      </c>
      <c r="W1066" s="70" t="n">
        <f aca="false">const*($O1066/omega)*K1066*(wz*(G1066-P1066)-wx*I1066)</f>
        <v>12.3173394441249</v>
      </c>
      <c r="X1066" s="70" t="n">
        <f aca="false">const*($O1066/omega)*K1066*(wx*(H1066-Q1066)-wy*(G1066-P1066))</f>
        <v>6.39222189203627</v>
      </c>
      <c r="Y1066" s="70" t="n">
        <f aca="false">R1066+V1066</f>
        <v>-0.448187481911855</v>
      </c>
      <c r="Z1066" s="70" t="n">
        <f aca="false">S1066+W1066</f>
        <v>-0.0198748736636336</v>
      </c>
      <c r="AA1066" s="70" t="n">
        <f aca="false">T1066+X1066-32.174</f>
        <v>-1.808222460976</v>
      </c>
      <c r="AB1066" s="0" t="n">
        <f aca="false">IF(($D1066-height)*($D1067-height)&lt;0,1,0)</f>
        <v>0</v>
      </c>
    </row>
    <row r="1067" customFormat="false" ht="12.75" hidden="false" customHeight="false" outlineLevel="0" collapsed="false">
      <c r="A1067" s="0" t="n">
        <f aca="false">A1066+dt</f>
        <v>10.3499999999998</v>
      </c>
      <c r="B1067" s="70" t="n">
        <f aca="false">B1066+G1066*dt+0.5*Y1066*dt*dt</f>
        <v>61.2297643790874</v>
      </c>
      <c r="C1067" s="70" t="n">
        <f aca="false">C1066+H1066*dt+0.5*Z1066*dt*dt</f>
        <v>671.015990963321</v>
      </c>
      <c r="D1067" s="70" t="n">
        <f aca="false">D1066+I1066*dt+0.5*AA1066*dt*dt</f>
        <v>-656.017590417138</v>
      </c>
      <c r="E1067" s="1" t="n">
        <f aca="false">SQRT(B1067^2+C1067^2)</f>
        <v>673.803787592802</v>
      </c>
      <c r="F1067" s="1" t="n">
        <f aca="false">ATAN2(C1067,B1067)*180/PI()</f>
        <v>5.21376319392569</v>
      </c>
      <c r="G1067" s="69" t="n">
        <f aca="false">G1066+Y1066*dt</f>
        <v>6.07259486493605</v>
      </c>
      <c r="H1067" s="69" t="n">
        <f aca="false">H1066+Z1066*dt</f>
        <v>54.3847180336126</v>
      </c>
      <c r="I1067" s="69" t="n">
        <f aca="false">I1066+AA1066*dt</f>
        <v>-105.69832699093</v>
      </c>
      <c r="J1067" s="1" t="n">
        <f aca="false">SQRT(G1067^2+H1067^2+I1067^2)</f>
        <v>119.023990408114</v>
      </c>
      <c r="K1067" s="1" t="n">
        <f aca="false">IF(D1067&gt;=hwind,SQRT((G1067-vxw)^2+(H1067-vyw)^2+I1067^2),J1067)</f>
        <v>119.023990408114</v>
      </c>
      <c r="L1067" s="1" t="n">
        <f aca="false">J1067/1.467</f>
        <v>81.1342811234587</v>
      </c>
      <c r="M1067" s="70" t="n">
        <f aca="false">cd0+cdspin*(spin/1000)*EXP(-A1067/(tau*146.7/K1067))</f>
        <v>0.354601454481772</v>
      </c>
      <c r="N1067" s="71" t="n">
        <f aca="false">(romega/K1067)*EXP(-A1067/(tau*146.7/K1067))</f>
        <v>0.196190076049946</v>
      </c>
      <c r="O1067" s="71" t="n">
        <f aca="false">cl2_*N1067/(cl0+cl1_*N1067)</f>
        <v>0.211137184778469</v>
      </c>
      <c r="P1067" s="71" t="n">
        <f aca="false">IF(D1067&gt;=hwind,vxw,0)</f>
        <v>0</v>
      </c>
      <c r="Q1067" s="71" t="n">
        <f aca="false">IF(D1067&gt;=hwind,vyw,0)</f>
        <v>0</v>
      </c>
      <c r="R1067" s="70" t="n">
        <f aca="false">-const*$M1067*$K1067*(G1067-P1067)</f>
        <v>-1.37774967185979</v>
      </c>
      <c r="S1067" s="70" t="n">
        <f aca="false">-const*$M1067*$K1067*(H1067-Q1067)</f>
        <v>-12.3387989963967</v>
      </c>
      <c r="T1067" s="70" t="n">
        <f aca="false">-const*$M1067*$K1067*I1067</f>
        <v>23.9808250948445</v>
      </c>
      <c r="U1067" s="72" t="n">
        <f aca="false">omega*EXP(-A1067/tau)*30/PI()</f>
        <v>1842.15582962646</v>
      </c>
      <c r="V1067" s="70" t="n">
        <f aca="false">const*($O1067/omega)*K1067*(wy*I1067-wz*(H1067-Q1067))</f>
        <v>0.930054298811797</v>
      </c>
      <c r="W1067" s="70" t="n">
        <f aca="false">const*($O1067/omega)*K1067*(wz*(G1067-P1067)-wx*I1067)</f>
        <v>12.3204798321386</v>
      </c>
      <c r="X1067" s="70" t="n">
        <f aca="false">const*($O1067/omega)*K1067*(wx*(H1067-Q1067)-wy*(G1067-P1067))</f>
        <v>6.39266186991516</v>
      </c>
      <c r="Y1067" s="70" t="n">
        <f aca="false">R1067+V1067</f>
        <v>-0.447695373047989</v>
      </c>
      <c r="Z1067" s="70" t="n">
        <f aca="false">S1067+W1067</f>
        <v>-0.0183191642581217</v>
      </c>
      <c r="AA1067" s="70" t="n">
        <f aca="false">T1067+X1067-32.174</f>
        <v>-1.80051303524029</v>
      </c>
      <c r="AB1067" s="0" t="n">
        <f aca="false">IF(($D1067-height)*($D1068-height)&lt;0,1,0)</f>
        <v>0</v>
      </c>
    </row>
    <row r="1068" customFormat="false" ht="12.75" hidden="false" customHeight="false" outlineLevel="0" collapsed="false">
      <c r="A1068" s="0" t="n">
        <f aca="false">A1067+dt</f>
        <v>10.3599999999998</v>
      </c>
      <c r="B1068" s="70" t="n">
        <f aca="false">B1067+G1067*dt+0.5*Y1067*dt*dt</f>
        <v>61.2904679429681</v>
      </c>
      <c r="C1068" s="70" t="n">
        <f aca="false">C1067+H1067*dt+0.5*Z1067*dt*dt</f>
        <v>671.559837227698</v>
      </c>
      <c r="D1068" s="70" t="n">
        <f aca="false">D1067+I1067*dt+0.5*AA1067*dt*dt</f>
        <v>-657.074663712699</v>
      </c>
      <c r="E1068" s="1" t="n">
        <f aca="false">SQRT(B1068^2+C1068^2)</f>
        <v>674.350900079447</v>
      </c>
      <c r="F1068" s="1" t="n">
        <f aca="false">ATAN2(C1068,B1068)*180/PI()</f>
        <v>5.21470053062596</v>
      </c>
      <c r="G1068" s="69" t="n">
        <f aca="false">G1067+Y1067*dt</f>
        <v>6.06811791120557</v>
      </c>
      <c r="H1068" s="69" t="n">
        <f aca="false">H1067+Z1067*dt</f>
        <v>54.38453484197</v>
      </c>
      <c r="I1068" s="69" t="n">
        <f aca="false">I1067+AA1067*dt</f>
        <v>-105.716332121283</v>
      </c>
      <c r="J1068" s="1" t="n">
        <f aca="false">SQRT(G1068^2+H1068^2+I1068^2)</f>
        <v>119.039668019274</v>
      </c>
      <c r="K1068" s="1" t="n">
        <f aca="false">IF(D1068&gt;=hwind,SQRT((G1068-vxw)^2+(H1068-vyw)^2+I1068^2),J1068)</f>
        <v>119.039668019274</v>
      </c>
      <c r="L1068" s="1" t="n">
        <f aca="false">J1068/1.467</f>
        <v>81.1449679749655</v>
      </c>
      <c r="M1068" s="70" t="n">
        <f aca="false">cd0+cdspin*(spin/1000)*EXP(-A1068/(tau*146.7/K1068))</f>
        <v>0.354601404873702</v>
      </c>
      <c r="N1068" s="71" t="n">
        <f aca="false">(romega/K1068)*EXP(-A1068/(tau*146.7/K1068))</f>
        <v>0.196164056798901</v>
      </c>
      <c r="O1068" s="71" t="n">
        <f aca="false">cl2_*N1068/(cl0+cl1_*N1068)</f>
        <v>0.211121497556638</v>
      </c>
      <c r="P1068" s="71" t="n">
        <f aca="false">IF(D1068&gt;=hwind,vxw,0)</f>
        <v>0</v>
      </c>
      <c r="Q1068" s="71" t="n">
        <f aca="false">IF(D1068&gt;=hwind,vyw,0)</f>
        <v>0</v>
      </c>
      <c r="R1068" s="70" t="n">
        <f aca="false">-const*$M1068*$K1068*(G1068-P1068)</f>
        <v>-1.37691508919717</v>
      </c>
      <c r="S1068" s="70" t="n">
        <f aca="false">-const*$M1068*$K1068*(H1068-Q1068)</f>
        <v>-12.3403809449049</v>
      </c>
      <c r="T1068" s="70" t="n">
        <f aca="false">-const*$M1068*$K1068*I1068</f>
        <v>23.9880659872435</v>
      </c>
      <c r="U1068" s="72" t="n">
        <f aca="false">omega*EXP(-A1068/tau)*30/PI()</f>
        <v>1842.15398747156</v>
      </c>
      <c r="V1068" s="70" t="n">
        <f aca="false">const*($O1068/omega)*K1068*(wy*I1068-wz*(H1068-Q1068))</f>
        <v>0.929713962741297</v>
      </c>
      <c r="W1068" s="70" t="n">
        <f aca="false">const*($O1068/omega)*K1068*(wz*(G1068-P1068)-wx*I1068)</f>
        <v>12.323608116763</v>
      </c>
      <c r="X1068" s="70" t="n">
        <f aca="false">const*($O1068/omega)*K1068*(wx*(H1068-Q1068)-wy*(G1068-P1068))</f>
        <v>6.39310213845781</v>
      </c>
      <c r="Y1068" s="70" t="n">
        <f aca="false">R1068+V1068</f>
        <v>-0.44720112645587</v>
      </c>
      <c r="Z1068" s="70" t="n">
        <f aca="false">S1068+W1068</f>
        <v>-0.016772828141983</v>
      </c>
      <c r="AA1068" s="70" t="n">
        <f aca="false">T1068+X1068-32.174</f>
        <v>-1.79283187429871</v>
      </c>
      <c r="AB1068" s="0" t="n">
        <f aca="false">IF(($D1068-height)*($D1069-height)&lt;0,1,0)</f>
        <v>0</v>
      </c>
    </row>
    <row r="1069" customFormat="false" ht="12.75" hidden="false" customHeight="false" outlineLevel="0" collapsed="false">
      <c r="A1069" s="0" t="n">
        <f aca="false">A1068+dt</f>
        <v>10.3699999999998</v>
      </c>
      <c r="B1069" s="70" t="n">
        <f aca="false">B1068+G1068*dt+0.5*Y1068*dt*dt</f>
        <v>61.3511267620238</v>
      </c>
      <c r="C1069" s="70" t="n">
        <f aca="false">C1068+H1068*dt+0.5*Z1068*dt*dt</f>
        <v>672.103681737477</v>
      </c>
      <c r="D1069" s="70" t="n">
        <f aca="false">D1068+I1068*dt+0.5*AA1068*dt*dt</f>
        <v>-658.131916675505</v>
      </c>
      <c r="E1069" s="1" t="n">
        <f aca="false">SQRT(B1069^2+C1069^2)</f>
        <v>674.898006931448</v>
      </c>
      <c r="F1069" s="1" t="n">
        <f aca="false">ATAN2(C1069,B1069)*180/PI()</f>
        <v>5.21563257824013</v>
      </c>
      <c r="G1069" s="69" t="n">
        <f aca="false">G1068+Y1068*dt</f>
        <v>6.06364589994101</v>
      </c>
      <c r="H1069" s="69" t="n">
        <f aca="false">H1068+Z1068*dt</f>
        <v>54.3843671136886</v>
      </c>
      <c r="I1069" s="69" t="n">
        <f aca="false">I1068+AA1068*dt</f>
        <v>-105.734260440026</v>
      </c>
      <c r="J1069" s="1" t="n">
        <f aca="false">SQRT(G1069^2+H1069^2+I1069^2)</f>
        <v>119.055285555726</v>
      </c>
      <c r="K1069" s="1" t="n">
        <f aca="false">IF(D1069&gt;=hwind,SQRT((G1069-vxw)^2+(H1069-vyw)^2+I1069^2),J1069)</f>
        <v>119.055285555726</v>
      </c>
      <c r="L1069" s="1" t="n">
        <f aca="false">J1069/1.467</f>
        <v>81.1556138757506</v>
      </c>
      <c r="M1069" s="70" t="n">
        <f aca="false">cd0+cdspin*(spin/1000)*EXP(-A1069/(tau*146.7/K1069))</f>
        <v>0.354601355277025</v>
      </c>
      <c r="N1069" s="71" t="n">
        <f aca="false">(romega/K1069)*EXP(-A1069/(tau*146.7/K1069))</f>
        <v>0.196138143412287</v>
      </c>
      <c r="O1069" s="71" t="n">
        <f aca="false">cl2_*N1069/(cl0+cl1_*N1069)</f>
        <v>0.211105872342273</v>
      </c>
      <c r="P1069" s="71" t="n">
        <f aca="false">IF(D1069&gt;=hwind,vxw,0)</f>
        <v>0</v>
      </c>
      <c r="Q1069" s="71" t="n">
        <f aca="false">IF(D1069&gt;=hwind,vyw,0)</f>
        <v>0</v>
      </c>
      <c r="R1069" s="70" t="n">
        <f aca="false">-const*$M1069*$K1069*(G1069-P1069)</f>
        <v>-1.37608066650981</v>
      </c>
      <c r="S1069" s="70" t="n">
        <f aca="false">-const*$M1069*$K1069*(H1069-Q1069)</f>
        <v>-12.3419601639744</v>
      </c>
      <c r="T1069" s="70" t="n">
        <f aca="false">-const*$M1069*$K1069*I1069</f>
        <v>23.9952784150287</v>
      </c>
      <c r="U1069" s="72" t="n">
        <f aca="false">omega*EXP(-A1069/tau)*30/PI()</f>
        <v>1842.15214531849</v>
      </c>
      <c r="V1069" s="70" t="n">
        <f aca="false">const*($O1069/omega)*K1069*(wy*I1069-wz*(H1069-Q1069))</f>
        <v>0.929375905248453</v>
      </c>
      <c r="W1069" s="70" t="n">
        <f aca="false">const*($O1069/omega)*K1069*(wz*(G1069-P1069)-wx*I1069)</f>
        <v>12.3267243375647</v>
      </c>
      <c r="X1069" s="70" t="n">
        <f aca="false">const*($O1069/omega)*K1069*(wx*(H1069-Q1069)-wy*(G1069-P1069))</f>
        <v>6.39354269153065</v>
      </c>
      <c r="Y1069" s="70" t="n">
        <f aca="false">R1069+V1069</f>
        <v>-0.446704761261354</v>
      </c>
      <c r="Z1069" s="70" t="n">
        <f aca="false">S1069+W1069</f>
        <v>-0.0152358264096701</v>
      </c>
      <c r="AA1069" s="70" t="n">
        <f aca="false">T1069+X1069-32.174</f>
        <v>-1.78517889344062</v>
      </c>
      <c r="AB1069" s="0" t="n">
        <f aca="false">IF(($D1069-height)*($D1070-height)&lt;0,1,0)</f>
        <v>0</v>
      </c>
    </row>
    <row r="1070" customFormat="false" ht="12.75" hidden="false" customHeight="false" outlineLevel="0" collapsed="false">
      <c r="A1070" s="0" t="n">
        <f aca="false">A1069+dt</f>
        <v>10.3799999999998</v>
      </c>
      <c r="B1070" s="70" t="n">
        <f aca="false">B1069+G1069*dt+0.5*Y1069*dt*dt</f>
        <v>61.4117408857852</v>
      </c>
      <c r="C1070" s="70" t="n">
        <f aca="false">C1069+H1069*dt+0.5*Z1069*dt*dt</f>
        <v>672.647524646822</v>
      </c>
      <c r="D1070" s="70" t="n">
        <f aca="false">D1069+I1069*dt+0.5*AA1069*dt*dt</f>
        <v>-659.18934853885</v>
      </c>
      <c r="E1070" s="1" t="n">
        <f aca="false">SQRT(B1070^2+C1070^2)</f>
        <v>675.445108304235</v>
      </c>
      <c r="F1070" s="1" t="n">
        <f aca="false">ATAN2(C1070,B1070)*180/PI()</f>
        <v>5.2165593526393</v>
      </c>
      <c r="G1070" s="69" t="n">
        <f aca="false">G1069+Y1069*dt</f>
        <v>6.0591788523284</v>
      </c>
      <c r="H1070" s="69" t="n">
        <f aca="false">H1069+Z1069*dt</f>
        <v>54.3842147554245</v>
      </c>
      <c r="I1070" s="69" t="n">
        <f aca="false">I1069+AA1069*dt</f>
        <v>-105.75211222896</v>
      </c>
      <c r="J1070" s="1" t="n">
        <f aca="false">SQRT(G1070^2+H1070^2+I1070^2)</f>
        <v>119.070843214513</v>
      </c>
      <c r="K1070" s="1" t="n">
        <f aca="false">IF(D1070&gt;=hwind,SQRT((G1070-vxw)^2+(H1070-vyw)^2+I1070^2),J1070)</f>
        <v>119.070843214513</v>
      </c>
      <c r="L1070" s="1" t="n">
        <f aca="false">J1070/1.467</f>
        <v>81.1662189601317</v>
      </c>
      <c r="M1070" s="70" t="n">
        <f aca="false">cd0+cdspin*(spin/1000)*EXP(-A1070/(tau*146.7/K1070))</f>
        <v>0.354601305691733</v>
      </c>
      <c r="N1070" s="71" t="n">
        <f aca="false">(romega/K1070)*EXP(-A1070/(tau*146.7/K1070))</f>
        <v>0.196112335484657</v>
      </c>
      <c r="O1070" s="71" t="n">
        <f aca="false">cl2_*N1070/(cl0+cl1_*N1070)</f>
        <v>0.211090308912791</v>
      </c>
      <c r="P1070" s="71" t="n">
        <f aca="false">IF(D1070&gt;=hwind,vxw,0)</f>
        <v>0</v>
      </c>
      <c r="Q1070" s="71" t="n">
        <f aca="false">IF(D1070&gt;=hwind,vyw,0)</f>
        <v>0</v>
      </c>
      <c r="R1070" s="70" t="n">
        <f aca="false">-const*$M1070*$K1070*(G1070-P1070)</f>
        <v>-1.37524641285963</v>
      </c>
      <c r="S1070" s="70" t="n">
        <f aca="false">-const*$M1070*$K1070*(H1070-Q1070)</f>
        <v>-12.3435366542852</v>
      </c>
      <c r="T1070" s="70" t="n">
        <f aca="false">-const*$M1070*$K1070*I1070</f>
        <v>24.0024624688739</v>
      </c>
      <c r="U1070" s="72" t="n">
        <f aca="false">omega*EXP(-A1070/tau)*30/PI()</f>
        <v>1842.15030316726</v>
      </c>
      <c r="V1070" s="70" t="n">
        <f aca="false">const*($O1070/omega)*K1070*(wy*I1070-wz*(H1070-Q1070))</f>
        <v>0.92904011635656</v>
      </c>
      <c r="W1070" s="70" t="n">
        <f aca="false">const*($O1070/omega)*K1070*(wz*(G1070-P1070)-wx*I1070)</f>
        <v>12.3298285340175</v>
      </c>
      <c r="X1070" s="70" t="n">
        <f aca="false">const*($O1070/omega)*K1070*(wx*(H1070-Q1070)-wy*(G1070-P1070))</f>
        <v>6.39398352302975</v>
      </c>
      <c r="Y1070" s="70" t="n">
        <f aca="false">R1070+V1070</f>
        <v>-0.446206296503074</v>
      </c>
      <c r="Z1070" s="70" t="n">
        <f aca="false">S1070+W1070</f>
        <v>-0.0137081202676939</v>
      </c>
      <c r="AA1070" s="70" t="n">
        <f aca="false">T1070+X1070-32.174</f>
        <v>-1.77755400809636</v>
      </c>
      <c r="AB1070" s="0" t="n">
        <f aca="false">IF(($D1070-height)*($D1071-height)&lt;0,1,0)</f>
        <v>0</v>
      </c>
    </row>
    <row r="1071" customFormat="false" ht="12.75" hidden="false" customHeight="false" outlineLevel="0" collapsed="false">
      <c r="A1071" s="0" t="n">
        <f aca="false">A1070+dt</f>
        <v>10.3899999999998</v>
      </c>
      <c r="B1071" s="70" t="n">
        <f aca="false">B1070+G1070*dt+0.5*Y1070*dt*dt</f>
        <v>61.4723103639936</v>
      </c>
      <c r="C1071" s="70" t="n">
        <f aca="false">C1070+H1070*dt+0.5*Z1070*dt*dt</f>
        <v>673.191366108971</v>
      </c>
      <c r="D1071" s="70" t="n">
        <f aca="false">D1070+I1070*dt+0.5*AA1070*dt*dt</f>
        <v>-660.24695853884</v>
      </c>
      <c r="E1071" s="1" t="n">
        <f aca="false">SQRT(B1071^2+C1071^2)</f>
        <v>675.99220435235</v>
      </c>
      <c r="F1071" s="1" t="n">
        <f aca="false">ATAN2(C1071,B1071)*180/PI()</f>
        <v>5.217480869667</v>
      </c>
      <c r="G1071" s="69" t="n">
        <f aca="false">G1070+Y1070*dt</f>
        <v>6.05471678936336</v>
      </c>
      <c r="H1071" s="69" t="n">
        <f aca="false">H1070+Z1070*dt</f>
        <v>54.3840776742218</v>
      </c>
      <c r="I1071" s="69" t="n">
        <f aca="false">I1070+AA1070*dt</f>
        <v>-105.769887769041</v>
      </c>
      <c r="J1071" s="1" t="n">
        <f aca="false">SQRT(G1071^2+H1071^2+I1071^2)</f>
        <v>119.086341192224</v>
      </c>
      <c r="K1071" s="1" t="n">
        <f aca="false">IF(D1071&gt;=hwind,SQRT((G1071-vxw)^2+(H1071-vyw)^2+I1071^2),J1071)</f>
        <v>119.086341192224</v>
      </c>
      <c r="L1071" s="1" t="n">
        <f aca="false">J1071/1.467</f>
        <v>81.1767833621157</v>
      </c>
      <c r="M1071" s="70" t="n">
        <f aca="false">cd0+cdspin*(spin/1000)*EXP(-A1071/(tau*146.7/K1071))</f>
        <v>0.354601256117816</v>
      </c>
      <c r="N1071" s="71" t="n">
        <f aca="false">(romega/K1071)*EXP(-A1071/(tau*146.7/K1071))</f>
        <v>0.196086632612016</v>
      </c>
      <c r="O1071" s="71" t="n">
        <f aca="false">cl2_*N1071/(cl0+cl1_*N1071)</f>
        <v>0.211074807046286</v>
      </c>
      <c r="P1071" s="71" t="n">
        <f aca="false">IF(D1071&gt;=hwind,vxw,0)</f>
        <v>0</v>
      </c>
      <c r="Q1071" s="71" t="n">
        <f aca="false">IF(D1071&gt;=hwind,vyw,0)</f>
        <v>0</v>
      </c>
      <c r="R1071" s="70" t="n">
        <f aca="false">-const*$M1071*$K1071*(G1071-P1071)</f>
        <v>-1.37441233725249</v>
      </c>
      <c r="S1071" s="70" t="n">
        <f aca="false">-const*$M1071*$K1071*(H1071-Q1071)</f>
        <v>-12.3451104165365</v>
      </c>
      <c r="T1071" s="70" t="n">
        <f aca="false">-const*$M1071*$K1071*I1071</f>
        <v>24.0096182392812</v>
      </c>
      <c r="U1071" s="72" t="n">
        <f aca="false">omega*EXP(-A1071/tau)*30/PI()</f>
        <v>1842.14846101788</v>
      </c>
      <c r="V1071" s="70" t="n">
        <f aca="false">const*($O1071/omega)*K1071*(wy*I1071-wz*(H1071-Q1071))</f>
        <v>0.928706586119843</v>
      </c>
      <c r="W1071" s="70" t="n">
        <f aca="false">const*($O1071/omega)*K1071*(wz*(G1071-P1071)-wx*I1071)</f>
        <v>12.3329207455019</v>
      </c>
      <c r="X1071" s="70" t="n">
        <f aca="false">const*($O1071/omega)*K1071*(wx*(H1071-Q1071)-wy*(G1071-P1071))</f>
        <v>6.39442462688078</v>
      </c>
      <c r="Y1071" s="70" t="n">
        <f aca="false">R1071+V1071</f>
        <v>-0.445705751132644</v>
      </c>
      <c r="Z1071" s="70" t="n">
        <f aca="false">S1071+W1071</f>
        <v>-0.0121896710345499</v>
      </c>
      <c r="AA1071" s="70" t="n">
        <f aca="false">T1071+X1071-32.174</f>
        <v>-1.769957133838</v>
      </c>
      <c r="AB1071" s="0" t="n">
        <f aca="false">IF(($D1071-height)*($D1072-height)&lt;0,1,0)</f>
        <v>0</v>
      </c>
    </row>
    <row r="1072" customFormat="false" ht="12.75" hidden="false" customHeight="false" outlineLevel="0" collapsed="false">
      <c r="A1072" s="0" t="n">
        <f aca="false">A1071+dt</f>
        <v>10.3999999999998</v>
      </c>
      <c r="B1072" s="70" t="n">
        <f aca="false">B1071+G1071*dt+0.5*Y1071*dt*dt</f>
        <v>61.5328352465997</v>
      </c>
      <c r="C1072" s="70" t="n">
        <f aca="false">C1071+H1071*dt+0.5*Z1071*dt*dt</f>
        <v>673.735206276229</v>
      </c>
      <c r="D1072" s="70" t="n">
        <f aca="false">D1071+I1071*dt+0.5*AA1071*dt*dt</f>
        <v>-661.304745914387</v>
      </c>
      <c r="E1072" s="1" t="n">
        <f aca="false">SQRT(B1072^2+C1072^2)</f>
        <v>676.539295229448</v>
      </c>
      <c r="F1072" s="1" t="n">
        <f aca="false">ATAN2(C1072,B1072)*180/PI()</f>
        <v>5.21839714513923</v>
      </c>
      <c r="G1072" s="69" t="n">
        <f aca="false">G1071+Y1071*dt</f>
        <v>6.05025973185204</v>
      </c>
      <c r="H1072" s="69" t="n">
        <f aca="false">H1071+Z1071*dt</f>
        <v>54.3839557775115</v>
      </c>
      <c r="I1072" s="69" t="n">
        <f aca="false">I1071+AA1071*dt</f>
        <v>-105.787587340379</v>
      </c>
      <c r="J1072" s="1" t="n">
        <f aca="false">SQRT(G1072^2+H1072^2+I1072^2)</f>
        <v>119.101779684989</v>
      </c>
      <c r="K1072" s="1" t="n">
        <f aca="false">IF(D1072&gt;=hwind,SQRT((G1072-vxw)^2+(H1072-vyw)^2+I1072^2),J1072)</f>
        <v>119.101779684989</v>
      </c>
      <c r="L1072" s="1" t="n">
        <f aca="false">J1072/1.467</f>
        <v>81.1873072153979</v>
      </c>
      <c r="M1072" s="70" t="n">
        <f aca="false">cd0+cdspin*(spin/1000)*EXP(-A1072/(tau*146.7/K1072))</f>
        <v>0.354601206555266</v>
      </c>
      <c r="N1072" s="71" t="n">
        <f aca="false">(romega/K1072)*EXP(-A1072/(tau*146.7/K1072))</f>
        <v>0.196061034391817</v>
      </c>
      <c r="O1072" s="71" t="n">
        <f aca="false">cl2_*N1072/(cl0+cl1_*N1072)</f>
        <v>0.211059366521536</v>
      </c>
      <c r="P1072" s="71" t="n">
        <f aca="false">IF(D1072&gt;=hwind,vxw,0)</f>
        <v>0</v>
      </c>
      <c r="Q1072" s="71" t="n">
        <f aca="false">IF(D1072&gt;=hwind,vyw,0)</f>
        <v>0</v>
      </c>
      <c r="R1072" s="70" t="n">
        <f aca="false">-const*$M1072*$K1072*(G1072-P1072)</f>
        <v>-1.3735784486383</v>
      </c>
      <c r="S1072" s="70" t="n">
        <f aca="false">-const*$M1072*$K1072*(H1072-Q1072)</f>
        <v>-12.346681451446</v>
      </c>
      <c r="T1072" s="70" t="n">
        <f aca="false">-const*$M1072*$K1072*I1072</f>
        <v>24.0167458165812</v>
      </c>
      <c r="U1072" s="72" t="n">
        <f aca="false">omega*EXP(-A1072/tau)*30/PI()</f>
        <v>1842.14661887034</v>
      </c>
      <c r="V1072" s="70" t="n">
        <f aca="false">const*($O1072/omega)*K1072*(wy*I1072-wz*(H1072-Q1072))</f>
        <v>0.928375304623433</v>
      </c>
      <c r="W1072" s="70" t="n">
        <f aca="false">const*($O1072/omega)*K1072*(wz*(G1072-P1072)-wx*I1072)</f>
        <v>12.3360010113053</v>
      </c>
      <c r="X1072" s="70" t="n">
        <f aca="false">const*($O1072/omega)*K1072*(wx*(H1072-Q1072)-wy*(G1072-P1072))</f>
        <v>6.39486599703889</v>
      </c>
      <c r="Y1072" s="70" t="n">
        <f aca="false">R1072+V1072</f>
        <v>-0.445203144014869</v>
      </c>
      <c r="Z1072" s="70" t="n">
        <f aca="false">S1072+W1072</f>
        <v>-0.0106804401406997</v>
      </c>
      <c r="AA1072" s="70" t="n">
        <f aca="false">T1072+X1072-32.174</f>
        <v>-1.76238818637991</v>
      </c>
      <c r="AB1072" s="0" t="n">
        <f aca="false">IF(($D1072-height)*($D1073-height)&lt;0,1,0)</f>
        <v>0</v>
      </c>
    </row>
    <row r="1073" customFormat="false" ht="12.75" hidden="false" customHeight="false" outlineLevel="0" collapsed="false">
      <c r="A1073" s="0" t="n">
        <f aca="false">A1072+dt</f>
        <v>10.4099999999998</v>
      </c>
      <c r="B1073" s="70" t="n">
        <f aca="false">B1072+G1072*dt+0.5*Y1072*dt*dt</f>
        <v>61.593315583761</v>
      </c>
      <c r="C1073" s="70" t="n">
        <f aca="false">C1072+H1072*dt+0.5*Z1072*dt*dt</f>
        <v>674.279045299982</v>
      </c>
      <c r="D1073" s="70" t="n">
        <f aca="false">D1072+I1072*dt+0.5*AA1072*dt*dt</f>
        <v>-662.3627099072</v>
      </c>
      <c r="E1073" s="1" t="n">
        <f aca="false">SQRT(B1073^2+C1073^2)</f>
        <v>677.086381088304</v>
      </c>
      <c r="F1073" s="1" t="n">
        <f aca="false">ATAN2(C1073,B1073)*180/PI()</f>
        <v>5.21930819484433</v>
      </c>
      <c r="G1073" s="69" t="n">
        <f aca="false">G1072+Y1072*dt</f>
        <v>6.04580770041189</v>
      </c>
      <c r="H1073" s="69" t="n">
        <f aca="false">H1072+Z1072*dt</f>
        <v>54.3838489731101</v>
      </c>
      <c r="I1073" s="69" t="n">
        <f aca="false">I1072+AA1072*dt</f>
        <v>-105.805211222243</v>
      </c>
      <c r="J1073" s="1" t="n">
        <f aca="false">SQRT(G1073^2+H1073^2+I1073^2)</f>
        <v>119.117158888482</v>
      </c>
      <c r="K1073" s="1" t="n">
        <f aca="false">IF(D1073&gt;=hwind,SQRT((G1073-vxw)^2+(H1073-vyw)^2+I1073^2),J1073)</f>
        <v>119.117158888482</v>
      </c>
      <c r="L1073" s="1" t="n">
        <f aca="false">J1073/1.467</f>
        <v>81.197790653362</v>
      </c>
      <c r="M1073" s="70" t="n">
        <f aca="false">cd0+cdspin*(spin/1000)*EXP(-A1073/(tau*146.7/K1073))</f>
        <v>0.354601157004073</v>
      </c>
      <c r="N1073" s="71" t="n">
        <f aca="false">(romega/K1073)*EXP(-A1073/(tau*146.7/K1073))</f>
        <v>0.196035540422959</v>
      </c>
      <c r="O1073" s="71" t="n">
        <f aca="false">cl2_*N1073/(cl0+cl1_*N1073)</f>
        <v>0.211043987117992</v>
      </c>
      <c r="P1073" s="71" t="n">
        <f aca="false">IF(D1073&gt;=hwind,vxw,0)</f>
        <v>0</v>
      </c>
      <c r="Q1073" s="71" t="n">
        <f aca="false">IF(D1073&gt;=hwind,vyw,0)</f>
        <v>0</v>
      </c>
      <c r="R1073" s="70" t="n">
        <f aca="false">-const*$M1073*$K1073*(G1073-P1073)</f>
        <v>-1.37274475591128</v>
      </c>
      <c r="S1073" s="70" t="n">
        <f aca="false">-const*$M1073*$K1073*(H1073-Q1073)</f>
        <v>-12.3482497597504</v>
      </c>
      <c r="T1073" s="70" t="n">
        <f aca="false">-const*$M1073*$K1073*I1073</f>
        <v>24.0238452909318</v>
      </c>
      <c r="U1073" s="72" t="n">
        <f aca="false">omega*EXP(-A1073/tau)*30/PI()</f>
        <v>1842.14477672465</v>
      </c>
      <c r="V1073" s="70" t="n">
        <f aca="false">const*($O1073/omega)*K1073*(wy*I1073-wz*(H1073-Q1073))</f>
        <v>0.928046261983335</v>
      </c>
      <c r="W1073" s="70" t="n">
        <f aca="false">const*($O1073/omega)*K1073*(wz*(G1073-P1073)-wx*I1073)</f>
        <v>12.3390693706218</v>
      </c>
      <c r="X1073" s="70" t="n">
        <f aca="false">const*($O1073/omega)*K1073*(wx*(H1073-Q1073)-wy*(G1073-P1073))</f>
        <v>6.39530762748869</v>
      </c>
      <c r="Y1073" s="70" t="n">
        <f aca="false">R1073+V1073</f>
        <v>-0.444698493927945</v>
      </c>
      <c r="Z1073" s="70" t="n">
        <f aca="false">S1073+W1073</f>
        <v>-0.00918038912852026</v>
      </c>
      <c r="AA1073" s="70" t="n">
        <f aca="false">T1073+X1073-32.174</f>
        <v>-1.75484708157947</v>
      </c>
      <c r="AB1073" s="0" t="n">
        <f aca="false">IF(($D1073-height)*($D1074-height)&lt;0,1,0)</f>
        <v>0</v>
      </c>
    </row>
    <row r="1074" customFormat="false" ht="12.75" hidden="false" customHeight="false" outlineLevel="0" collapsed="false">
      <c r="A1074" s="0" t="n">
        <f aca="false">A1073+dt</f>
        <v>10.4199999999998</v>
      </c>
      <c r="B1074" s="70" t="n">
        <f aca="false">B1073+G1073*dt+0.5*Y1073*dt*dt</f>
        <v>61.6537514258404</v>
      </c>
      <c r="C1074" s="70" t="n">
        <f aca="false">C1073+H1073*dt+0.5*Z1073*dt*dt</f>
        <v>674.822883330694</v>
      </c>
      <c r="D1074" s="70" t="n">
        <f aca="false">D1073+I1073*dt+0.5*AA1073*dt*dt</f>
        <v>-663.420849761777</v>
      </c>
      <c r="E1074" s="1" t="n">
        <f aca="false">SQRT(B1074^2+C1074^2)</f>
        <v>677.633462080814</v>
      </c>
      <c r="F1074" s="1" t="n">
        <f aca="false">ATAN2(C1074,B1074)*180/PI()</f>
        <v>5.22021403454295</v>
      </c>
      <c r="G1074" s="69" t="n">
        <f aca="false">G1073+Y1073*dt</f>
        <v>6.04136071547261</v>
      </c>
      <c r="H1074" s="69" t="n">
        <f aca="false">H1073+Z1073*dt</f>
        <v>54.3837571692188</v>
      </c>
      <c r="I1074" s="69" t="n">
        <f aca="false">I1073+AA1073*dt</f>
        <v>-105.822759693059</v>
      </c>
      <c r="J1074" s="1" t="n">
        <f aca="false">SQRT(G1074^2+H1074^2+I1074^2)</f>
        <v>119.13247899792</v>
      </c>
      <c r="K1074" s="1" t="n">
        <f aca="false">IF(D1074&gt;=hwind,SQRT((G1074-vxw)^2+(H1074-vyw)^2+I1074^2),J1074)</f>
        <v>119.13247899792</v>
      </c>
      <c r="L1074" s="1" t="n">
        <f aca="false">J1074/1.467</f>
        <v>81.2082338090799</v>
      </c>
      <c r="M1074" s="70" t="n">
        <f aca="false">cd0+cdspin*(spin/1000)*EXP(-A1074/(tau*146.7/K1074))</f>
        <v>0.354601107464227</v>
      </c>
      <c r="N1074" s="71" t="n">
        <f aca="false">(romega/K1074)*EXP(-A1074/(tau*146.7/K1074))</f>
        <v>0.196010150305776</v>
      </c>
      <c r="O1074" s="71" t="n">
        <f aca="false">cl2_*N1074/(cl0+cl1_*N1074)</f>
        <v>0.211028668615785</v>
      </c>
      <c r="P1074" s="71" t="n">
        <f aca="false">IF(D1074&gt;=hwind,vxw,0)</f>
        <v>0</v>
      </c>
      <c r="Q1074" s="71" t="n">
        <f aca="false">IF(D1074&gt;=hwind,vyw,0)</f>
        <v>0</v>
      </c>
      <c r="R1074" s="70" t="n">
        <f aca="false">-const*$M1074*$K1074*(G1074-P1074)</f>
        <v>-1.37191126791008</v>
      </c>
      <c r="S1074" s="70" t="n">
        <f aca="false">-const*$M1074*$K1074*(H1074-Q1074)</f>
        <v>-12.3498153422048</v>
      </c>
      <c r="T1074" s="70" t="n">
        <f aca="false">-const*$M1074*$K1074*I1074</f>
        <v>24.0309167523182</v>
      </c>
      <c r="U1074" s="72" t="n">
        <f aca="false">omega*EXP(-A1074/tau)*30/PI()</f>
        <v>1842.14293458079</v>
      </c>
      <c r="V1074" s="70" t="n">
        <f aca="false">const*($O1074/omega)*K1074*(wy*I1074-wz*(H1074-Q1074))</f>
        <v>0.927719448346399</v>
      </c>
      <c r="W1074" s="70" t="n">
        <f aca="false">const*($O1074/omega)*K1074*(wz*(G1074-P1074)-wx*I1074)</f>
        <v>12.3421258625525</v>
      </c>
      <c r="X1074" s="70" t="n">
        <f aca="false">const*($O1074/omega)*K1074*(wx*(H1074-Q1074)-wy*(G1074-P1074))</f>
        <v>6.39574951224414</v>
      </c>
      <c r="Y1074" s="70" t="n">
        <f aca="false">R1074+V1074</f>
        <v>-0.444191819563679</v>
      </c>
      <c r="Z1074" s="70" t="n">
        <f aca="false">S1074+W1074</f>
        <v>-0.00768947965224065</v>
      </c>
      <c r="AA1074" s="70" t="n">
        <f aca="false">T1074+X1074-32.174</f>
        <v>-1.74733373543763</v>
      </c>
      <c r="AB1074" s="0" t="n">
        <f aca="false">IF(($D1074-height)*($D1075-height)&lt;0,1,0)</f>
        <v>0</v>
      </c>
    </row>
    <row r="1075" customFormat="false" ht="12.75" hidden="false" customHeight="false" outlineLevel="0" collapsed="false">
      <c r="A1075" s="0" t="n">
        <f aca="false">A1074+dt</f>
        <v>10.4299999999998</v>
      </c>
      <c r="B1075" s="70" t="n">
        <f aca="false">B1074+G1074*dt+0.5*Y1074*dt*dt</f>
        <v>61.7141428234042</v>
      </c>
      <c r="C1075" s="70" t="n">
        <f aca="false">C1074+H1074*dt+0.5*Z1074*dt*dt</f>
        <v>675.366720517912</v>
      </c>
      <c r="D1075" s="70" t="n">
        <f aca="false">D1074+I1074*dt+0.5*AA1074*dt*dt</f>
        <v>-664.479164725394</v>
      </c>
      <c r="E1075" s="1" t="n">
        <f aca="false">SQRT(B1075^2+C1075^2)</f>
        <v>678.180538358</v>
      </c>
      <c r="F1075" s="1" t="n">
        <f aca="false">ATAN2(C1075,B1075)*180/PI()</f>
        <v>5.22111467996802</v>
      </c>
      <c r="G1075" s="69" t="n">
        <f aca="false">G1074+Y1074*dt</f>
        <v>6.03691879727697</v>
      </c>
      <c r="H1075" s="69" t="n">
        <f aca="false">H1074+Z1074*dt</f>
        <v>54.3836802744223</v>
      </c>
      <c r="I1075" s="69" t="n">
        <f aca="false">I1074+AA1074*dt</f>
        <v>-105.840233030413</v>
      </c>
      <c r="J1075" s="1" t="n">
        <f aca="false">SQRT(G1075^2+H1075^2+I1075^2)</f>
        <v>119.147740208061</v>
      </c>
      <c r="K1075" s="1" t="n">
        <f aca="false">IF(D1075&gt;=hwind,SQRT((G1075-vxw)^2+(H1075-vyw)^2+I1075^2),J1075)</f>
        <v>119.147740208061</v>
      </c>
      <c r="L1075" s="1" t="n">
        <f aca="false">J1075/1.467</f>
        <v>81.2186368153111</v>
      </c>
      <c r="M1075" s="70" t="n">
        <f aca="false">cd0+cdspin*(spin/1000)*EXP(-A1075/(tau*146.7/K1075))</f>
        <v>0.35460105793572</v>
      </c>
      <c r="N1075" s="71" t="n">
        <f aca="false">(romega/K1075)*EXP(-A1075/(tau*146.7/K1075))</f>
        <v>0.195984863642041</v>
      </c>
      <c r="O1075" s="71" t="n">
        <f aca="false">cl2_*N1075/(cl0+cl1_*N1075)</f>
        <v>0.211013410795719</v>
      </c>
      <c r="P1075" s="71" t="n">
        <f aca="false">IF(D1075&gt;=hwind,vxw,0)</f>
        <v>0</v>
      </c>
      <c r="Q1075" s="71" t="n">
        <f aca="false">IF(D1075&gt;=hwind,vyw,0)</f>
        <v>0</v>
      </c>
      <c r="R1075" s="70" t="n">
        <f aca="false">-const*$M1075*$K1075*(G1075-P1075)</f>
        <v>-1.37107799341798</v>
      </c>
      <c r="S1075" s="70" t="n">
        <f aca="false">-const*$M1075*$K1075*(H1075-Q1075)</f>
        <v>-12.351378199583</v>
      </c>
      <c r="T1075" s="70" t="n">
        <f aca="false">-const*$M1075*$K1075*I1075</f>
        <v>24.0379602905519</v>
      </c>
      <c r="U1075" s="72" t="n">
        <f aca="false">omega*EXP(-A1075/tau)*30/PI()</f>
        <v>1842.14109243878</v>
      </c>
      <c r="V1075" s="70" t="n">
        <f aca="false">const*($O1075/omega)*K1075*(wy*I1075-wz*(H1075-Q1075))</f>
        <v>0.927394853890293</v>
      </c>
      <c r="W1075" s="70" t="n">
        <f aca="false">const*($O1075/omega)*K1075*(wz*(G1075-P1075)-wx*I1075)</f>
        <v>12.3451705261051</v>
      </c>
      <c r="X1075" s="70" t="n">
        <f aca="false">const*($O1075/omega)*K1075*(wx*(H1075-Q1075)-wy*(G1075-P1075))</f>
        <v>6.39619164534851</v>
      </c>
      <c r="Y1075" s="70" t="n">
        <f aca="false">R1075+V1075</f>
        <v>-0.443683139527685</v>
      </c>
      <c r="Z1075" s="70" t="n">
        <f aca="false">S1075+W1075</f>
        <v>-0.00620767347792928</v>
      </c>
      <c r="AA1075" s="70" t="n">
        <f aca="false">T1075+X1075-32.174</f>
        <v>-1.73984806409956</v>
      </c>
      <c r="AB1075" s="0" t="n">
        <f aca="false">IF(($D1075-height)*($D1076-height)&lt;0,1,0)</f>
        <v>0</v>
      </c>
    </row>
    <row r="1076" customFormat="false" ht="12.75" hidden="false" customHeight="false" outlineLevel="0" collapsed="false">
      <c r="A1076" s="0" t="n">
        <f aca="false">A1075+dt</f>
        <v>10.4399999999998</v>
      </c>
      <c r="B1076" s="70" t="n">
        <f aca="false">B1075+G1075*dt+0.5*Y1075*dt*dt</f>
        <v>61.77448982722</v>
      </c>
      <c r="C1076" s="70" t="n">
        <f aca="false">C1075+H1075*dt+0.5*Z1075*dt*dt</f>
        <v>675.910557010273</v>
      </c>
      <c r="D1076" s="70" t="n">
        <f aca="false">D1075+I1075*dt+0.5*AA1075*dt*dt</f>
        <v>-665.537654048101</v>
      </c>
      <c r="E1076" s="1" t="n">
        <f aca="false">SQRT(B1076^2+C1076^2)</f>
        <v>678.727610070012</v>
      </c>
      <c r="F1076" s="1" t="n">
        <f aca="false">ATAN2(C1076,B1076)*180/PI()</f>
        <v>5.22201014682462</v>
      </c>
      <c r="G1076" s="69" t="n">
        <f aca="false">G1075+Y1075*dt</f>
        <v>6.0324819658817</v>
      </c>
      <c r="H1076" s="69" t="n">
        <f aca="false">H1075+Z1075*dt</f>
        <v>54.3836181976875</v>
      </c>
      <c r="I1076" s="69" t="n">
        <f aca="false">I1075+AA1075*dt</f>
        <v>-105.857631511054</v>
      </c>
      <c r="J1076" s="1" t="n">
        <f aca="false">SQRT(G1076^2+H1076^2+I1076^2)</f>
        <v>119.162942713206</v>
      </c>
      <c r="K1076" s="1" t="n">
        <f aca="false">IF(D1076&gt;=hwind,SQRT((G1076-vxw)^2+(H1076-vyw)^2+I1076^2),J1076)</f>
        <v>119.162942713206</v>
      </c>
      <c r="L1076" s="1" t="n">
        <f aca="false">J1076/1.467</f>
        <v>81.2289998045027</v>
      </c>
      <c r="M1076" s="70" t="n">
        <f aca="false">cd0+cdspin*(spin/1000)*EXP(-A1076/(tau*146.7/K1076))</f>
        <v>0.354601008418542</v>
      </c>
      <c r="N1076" s="71" t="n">
        <f aca="false">(romega/K1076)*EXP(-A1076/(tau*146.7/K1076))</f>
        <v>0.195959680034954</v>
      </c>
      <c r="O1076" s="71" t="n">
        <f aca="false">cl2_*N1076/(cl0+cl1_*N1076)</f>
        <v>0.210998213439274</v>
      </c>
      <c r="P1076" s="71" t="n">
        <f aca="false">IF(D1076&gt;=hwind,vxw,0)</f>
        <v>0</v>
      </c>
      <c r="Q1076" s="71" t="n">
        <f aca="false">IF(D1076&gt;=hwind,vyw,0)</f>
        <v>0</v>
      </c>
      <c r="R1076" s="70" t="n">
        <f aca="false">-const*$M1076*$K1076*(G1076-P1076)</f>
        <v>-1.37024494116308</v>
      </c>
      <c r="S1076" s="70" t="n">
        <f aca="false">-const*$M1076*$K1076*(H1076-Q1076)</f>
        <v>-12.3529383326775</v>
      </c>
      <c r="T1076" s="70" t="n">
        <f aca="false">-const*$M1076*$K1076*I1076</f>
        <v>24.0449759952704</v>
      </c>
      <c r="U1076" s="72" t="n">
        <f aca="false">omega*EXP(-A1076/tau)*30/PI()</f>
        <v>1842.1392502986</v>
      </c>
      <c r="V1076" s="70" t="n">
        <f aca="false">const*($O1076/omega)*K1076*(wy*I1076-wz*(H1076-Q1076))</f>
        <v>0.927072468823472</v>
      </c>
      <c r="W1076" s="70" t="n">
        <f aca="false">const*($O1076/omega)*K1076*(wz*(G1076-P1076)-wx*I1076)</f>
        <v>12.3482034001941</v>
      </c>
      <c r="X1076" s="70" t="n">
        <f aca="false">const*($O1076/omega)*K1076*(wx*(H1076-Q1076)-wy*(G1076-P1076))</f>
        <v>6.39663402087429</v>
      </c>
      <c r="Y1076" s="70" t="n">
        <f aca="false">R1076+V1076</f>
        <v>-0.443172472339605</v>
      </c>
      <c r="Z1076" s="70" t="n">
        <f aca="false">S1076+W1076</f>
        <v>-0.00473493248339274</v>
      </c>
      <c r="AA1076" s="70" t="n">
        <f aca="false">T1076+X1076-32.174</f>
        <v>-1.73238998385526</v>
      </c>
      <c r="AB1076" s="0" t="n">
        <f aca="false">IF(($D1076-height)*($D1077-height)&lt;0,1,0)</f>
        <v>0</v>
      </c>
    </row>
    <row r="1077" customFormat="false" ht="12.75" hidden="false" customHeight="false" outlineLevel="0" collapsed="false">
      <c r="A1077" s="0" t="n">
        <f aca="false">A1076+dt</f>
        <v>10.4499999999998</v>
      </c>
      <c r="B1077" s="70" t="n">
        <f aca="false">B1076+G1076*dt+0.5*Y1076*dt*dt</f>
        <v>61.8347924882552</v>
      </c>
      <c r="C1077" s="70" t="n">
        <f aca="false">C1076+H1076*dt+0.5*Z1076*dt*dt</f>
        <v>676.454392955503</v>
      </c>
      <c r="D1077" s="70" t="n">
        <f aca="false">D1076+I1076*dt+0.5*AA1076*dt*dt</f>
        <v>-666.596316982711</v>
      </c>
      <c r="E1077" s="1" t="n">
        <f aca="false">SQRT(B1077^2+C1077^2)</f>
        <v>679.274677366133</v>
      </c>
      <c r="F1077" s="1" t="n">
        <f aca="false">ATAN2(C1077,B1077)*180/PI()</f>
        <v>5.22290045078999</v>
      </c>
      <c r="G1077" s="69" t="n">
        <f aca="false">G1076+Y1076*dt</f>
        <v>6.0280502411583</v>
      </c>
      <c r="H1077" s="69" t="n">
        <f aca="false">H1076+Z1076*dt</f>
        <v>54.3835708483627</v>
      </c>
      <c r="I1077" s="69" t="n">
        <f aca="false">I1076+AA1076*dt</f>
        <v>-105.874955410893</v>
      </c>
      <c r="J1077" s="1" t="n">
        <f aca="false">SQRT(G1077^2+H1077^2+I1077^2)</f>
        <v>119.178086707194</v>
      </c>
      <c r="K1077" s="1" t="n">
        <f aca="false">IF(D1077&gt;=hwind,SQRT((G1077-vxw)^2+(H1077-vyw)^2+I1077^2),J1077)</f>
        <v>119.178086707194</v>
      </c>
      <c r="L1077" s="1" t="n">
        <f aca="false">J1077/1.467</f>
        <v>81.2393229087891</v>
      </c>
      <c r="M1077" s="70" t="n">
        <f aca="false">cd0+cdspin*(spin/1000)*EXP(-A1077/(tau*146.7/K1077))</f>
        <v>0.354600958912683</v>
      </c>
      <c r="N1077" s="71" t="n">
        <f aca="false">(romega/K1077)*EXP(-A1077/(tau*146.7/K1077))</f>
        <v>0.195934599089143</v>
      </c>
      <c r="O1077" s="71" t="n">
        <f aca="false">cl2_*N1077/(cl0+cl1_*N1077)</f>
        <v>0.210983076328602</v>
      </c>
      <c r="P1077" s="71" t="n">
        <f aca="false">IF(D1077&gt;=hwind,vxw,0)</f>
        <v>0</v>
      </c>
      <c r="Q1077" s="71" t="n">
        <f aca="false">IF(D1077&gt;=hwind,vyw,0)</f>
        <v>0</v>
      </c>
      <c r="R1077" s="70" t="n">
        <f aca="false">-const*$M1077*$K1077*(G1077-P1077)</f>
        <v>-1.36941211981845</v>
      </c>
      <c r="S1077" s="70" t="n">
        <f aca="false">-const*$M1077*$K1077*(H1077-Q1077)</f>
        <v>-12.3544957422988</v>
      </c>
      <c r="T1077" s="70" t="n">
        <f aca="false">-const*$M1077*$K1077*I1077</f>
        <v>24.0519639559367</v>
      </c>
      <c r="U1077" s="72" t="n">
        <f aca="false">omega*EXP(-A1077/tau)*30/PI()</f>
        <v>1842.13740816028</v>
      </c>
      <c r="V1077" s="70" t="n">
        <f aca="false">const*($O1077/omega)*K1077*(wy*I1077-wz*(H1077-Q1077))</f>
        <v>0.926752283385142</v>
      </c>
      <c r="W1077" s="70" t="n">
        <f aca="false">const*($O1077/omega)*K1077*(wz*(G1077-P1077)-wx*I1077)</f>
        <v>12.3512245236406</v>
      </c>
      <c r="X1077" s="70" t="n">
        <f aca="false">const*($O1077/omega)*K1077*(wx*(H1077-Q1077)-wy*(G1077-P1077))</f>
        <v>6.39707663292311</v>
      </c>
      <c r="Y1077" s="70" t="n">
        <f aca="false">R1077+V1077</f>
        <v>-0.442659836433312</v>
      </c>
      <c r="Z1077" s="70" t="n">
        <f aca="false">S1077+W1077</f>
        <v>-0.00327121865815094</v>
      </c>
      <c r="AA1077" s="70" t="n">
        <f aca="false">T1077+X1077-32.174</f>
        <v>-1.72495941114017</v>
      </c>
      <c r="AB1077" s="0" t="n">
        <f aca="false">IF(($D1077-height)*($D1078-height)&lt;0,1,0)</f>
        <v>0</v>
      </c>
    </row>
    <row r="1078" customFormat="false" ht="12.75" hidden="false" customHeight="false" outlineLevel="0" collapsed="false">
      <c r="A1078" s="0" t="n">
        <f aca="false">A1077+dt</f>
        <v>10.4599999999998</v>
      </c>
      <c r="B1078" s="70" t="n">
        <f aca="false">B1077+G1077*dt+0.5*Y1077*dt*dt</f>
        <v>61.8950508576749</v>
      </c>
      <c r="C1078" s="70" t="n">
        <f aca="false">C1077+H1077*dt+0.5*Z1077*dt*dt</f>
        <v>676.998228500426</v>
      </c>
      <c r="D1078" s="70" t="n">
        <f aca="false">D1077+I1077*dt+0.5*AA1077*dt*dt</f>
        <v>-667.65515278479</v>
      </c>
      <c r="E1078" s="1" t="n">
        <f aca="false">SQRT(B1078^2+C1078^2)</f>
        <v>679.821740394781</v>
      </c>
      <c r="F1078" s="1" t="n">
        <f aca="false">ATAN2(C1078,B1078)*180/PI()</f>
        <v>5.22378560751347</v>
      </c>
      <c r="G1078" s="69" t="n">
        <f aca="false">G1077+Y1077*dt</f>
        <v>6.02362364279397</v>
      </c>
      <c r="H1078" s="69" t="n">
        <f aca="false">H1077+Z1077*dt</f>
        <v>54.3835381361761</v>
      </c>
      <c r="I1078" s="69" t="n">
        <f aca="false">I1077+AA1077*dt</f>
        <v>-105.892205005004</v>
      </c>
      <c r="J1078" s="1" t="n">
        <f aca="false">SQRT(G1078^2+H1078^2+I1078^2)</f>
        <v>119.193172383408</v>
      </c>
      <c r="K1078" s="1" t="n">
        <f aca="false">IF(D1078&gt;=hwind,SQRT((G1078-vxw)^2+(H1078-vyw)^2+I1078^2),J1078)</f>
        <v>119.193172383408</v>
      </c>
      <c r="L1078" s="1" t="n">
        <f aca="false">J1078/1.467</f>
        <v>81.2496062599918</v>
      </c>
      <c r="M1078" s="70" t="n">
        <f aca="false">cd0+cdspin*(spin/1000)*EXP(-A1078/(tau*146.7/K1078))</f>
        <v>0.354600909418132</v>
      </c>
      <c r="N1078" s="71" t="n">
        <f aca="false">(romega/K1078)*EXP(-A1078/(tau*146.7/K1078))</f>
        <v>0.195909620410657</v>
      </c>
      <c r="O1078" s="71" t="n">
        <f aca="false">cl2_*N1078/(cl0+cl1_*N1078)</f>
        <v>0.210967999246528</v>
      </c>
      <c r="P1078" s="71" t="n">
        <f aca="false">IF(D1078&gt;=hwind,vxw,0)</f>
        <v>0</v>
      </c>
      <c r="Q1078" s="71" t="n">
        <f aca="false">IF(D1078&gt;=hwind,vyw,0)</f>
        <v>0</v>
      </c>
      <c r="R1078" s="70" t="n">
        <f aca="false">-const*$M1078*$K1078*(G1078-P1078)</f>
        <v>-1.36857953800236</v>
      </c>
      <c r="S1078" s="70" t="n">
        <f aca="false">-const*$M1078*$K1078*(H1078-Q1078)</f>
        <v>-12.356050429276</v>
      </c>
      <c r="T1078" s="70" t="n">
        <f aca="false">-const*$M1078*$K1078*I1078</f>
        <v>24.0589242618386</v>
      </c>
      <c r="U1078" s="72" t="n">
        <f aca="false">omega*EXP(-A1078/tau)*30/PI()</f>
        <v>1842.13556602379</v>
      </c>
      <c r="V1078" s="70" t="n">
        <f aca="false">const*($O1078/omega)*K1078*(wy*I1078-wz*(H1078-Q1078))</f>
        <v>0.926434287845238</v>
      </c>
      <c r="W1078" s="70" t="n">
        <f aca="false">const*($O1078/omega)*K1078*(wz*(G1078-P1078)-wx*I1078)</f>
        <v>12.3542339351727</v>
      </c>
      <c r="X1078" s="70" t="n">
        <f aca="false">const*($O1078/omega)*K1078*(wx*(H1078-Q1078)-wy*(G1078-P1078))</f>
        <v>6.39751947562569</v>
      </c>
      <c r="Y1078" s="70" t="n">
        <f aca="false">R1078+V1078</f>
        <v>-0.442145250157125</v>
      </c>
      <c r="Z1078" s="70" t="n">
        <f aca="false">S1078+W1078</f>
        <v>-0.0018164941033838</v>
      </c>
      <c r="AA1078" s="70" t="n">
        <f aca="false">T1078+X1078-32.174</f>
        <v>-1.71755626253573</v>
      </c>
      <c r="AB1078" s="0" t="n">
        <f aca="false">IF(($D1078-height)*($D1079-height)&lt;0,1,0)</f>
        <v>0</v>
      </c>
    </row>
    <row r="1079" customFormat="false" ht="12.75" hidden="false" customHeight="false" outlineLevel="0" collapsed="false">
      <c r="A1079" s="0" t="n">
        <f aca="false">A1078+dt</f>
        <v>10.4699999999998</v>
      </c>
      <c r="B1079" s="70" t="n">
        <f aca="false">B1078+G1078*dt+0.5*Y1078*dt*dt</f>
        <v>61.9552649868404</v>
      </c>
      <c r="C1079" s="70" t="n">
        <f aca="false">C1078+H1078*dt+0.5*Z1078*dt*dt</f>
        <v>677.542063790963</v>
      </c>
      <c r="D1079" s="70" t="n">
        <f aca="false">D1078+I1078*dt+0.5*AA1078*dt*dt</f>
        <v>-668.714160712654</v>
      </c>
      <c r="E1079" s="1" t="n">
        <f aca="false">SQRT(B1079^2+C1079^2)</f>
        <v>680.368799303515</v>
      </c>
      <c r="F1079" s="1" t="n">
        <f aca="false">ATAN2(C1079,B1079)*180/PI()</f>
        <v>5.22466563261642</v>
      </c>
      <c r="G1079" s="69" t="n">
        <f aca="false">G1078+Y1078*dt</f>
        <v>6.0192021902924</v>
      </c>
      <c r="H1079" s="69" t="n">
        <f aca="false">H1078+Z1078*dt</f>
        <v>54.383519971235</v>
      </c>
      <c r="I1079" s="69" t="n">
        <f aca="false">I1078+AA1078*dt</f>
        <v>-105.90938056763</v>
      </c>
      <c r="J1079" s="1" t="n">
        <f aca="false">SQRT(G1079^2+H1079^2+I1079^2)</f>
        <v>119.208199934771</v>
      </c>
      <c r="K1079" s="1" t="n">
        <f aca="false">IF(D1079&gt;=hwind,SQRT((G1079-vxw)^2+(H1079-vyw)^2+I1079^2),J1079)</f>
        <v>119.208199934771</v>
      </c>
      <c r="L1079" s="1" t="n">
        <f aca="false">J1079/1.467</f>
        <v>81.259849989619</v>
      </c>
      <c r="M1079" s="70" t="n">
        <f aca="false">cd0+cdspin*(spin/1000)*EXP(-A1079/(tau*146.7/K1079))</f>
        <v>0.354600859934881</v>
      </c>
      <c r="N1079" s="71" t="n">
        <f aca="false">(romega/K1079)*EXP(-A1079/(tau*146.7/K1079))</f>
        <v>0.19588474360696</v>
      </c>
      <c r="O1079" s="71" t="n">
        <f aca="false">cl2_*N1079/(cl0+cl1_*N1079)</f>
        <v>0.210952981976545</v>
      </c>
      <c r="P1079" s="71" t="n">
        <f aca="false">IF(D1079&gt;=hwind,vxw,0)</f>
        <v>0</v>
      </c>
      <c r="Q1079" s="71" t="n">
        <f aca="false">IF(D1079&gt;=hwind,vyw,0)</f>
        <v>0</v>
      </c>
      <c r="R1079" s="70" t="n">
        <f aca="false">-const*$M1079*$K1079*(G1079-P1079)</f>
        <v>-1.36774720427841</v>
      </c>
      <c r="S1079" s="70" t="n">
        <f aca="false">-const*$M1079*$K1079*(H1079-Q1079)</f>
        <v>-12.3576023944566</v>
      </c>
      <c r="T1079" s="70" t="n">
        <f aca="false">-const*$M1079*$K1079*I1079</f>
        <v>24.0658570020883</v>
      </c>
      <c r="U1079" s="72" t="n">
        <f aca="false">omega*EXP(-A1079/tau)*30/PI()</f>
        <v>1842.13372388914</v>
      </c>
      <c r="V1079" s="70" t="n">
        <f aca="false">const*($O1079/omega)*K1079*(wy*I1079-wz*(H1079-Q1079))</f>
        <v>0.926118472504384</v>
      </c>
      <c r="W1079" s="70" t="n">
        <f aca="false">const*($O1079/omega)*K1079*(wz*(G1079-P1079)-wx*I1079)</f>
        <v>12.3572316734247</v>
      </c>
      <c r="X1079" s="70" t="n">
        <f aca="false">const*($O1079/omega)*K1079*(wx*(H1079-Q1079)-wy*(G1079-P1079))</f>
        <v>6.39796254314176</v>
      </c>
      <c r="Y1079" s="70" t="n">
        <f aca="false">R1079+V1079</f>
        <v>-0.441628731774022</v>
      </c>
      <c r="Z1079" s="70" t="n">
        <f aca="false">S1079+W1079</f>
        <v>-0.000370721031858423</v>
      </c>
      <c r="AA1079" s="70" t="n">
        <f aca="false">T1079+X1079-32.174</f>
        <v>-1.71018045476999</v>
      </c>
      <c r="AB1079" s="0" t="n">
        <f aca="false">IF(($D1079-height)*($D1080-height)&lt;0,1,0)</f>
        <v>0</v>
      </c>
    </row>
    <row r="1080" customFormat="false" ht="12.75" hidden="false" customHeight="false" outlineLevel="0" collapsed="false">
      <c r="A1080" s="0" t="n">
        <f aca="false">A1079+dt</f>
        <v>10.4799999999998</v>
      </c>
      <c r="B1080" s="70" t="n">
        <f aca="false">B1079+G1079*dt+0.5*Y1079*dt*dt</f>
        <v>62.0154349273067</v>
      </c>
      <c r="C1080" s="70" t="n">
        <f aca="false">C1079+H1079*dt+0.5*Z1079*dt*dt</f>
        <v>678.085898972139</v>
      </c>
      <c r="D1080" s="70" t="n">
        <f aca="false">D1079+I1079*dt+0.5*AA1079*dt*dt</f>
        <v>-669.773340027353</v>
      </c>
      <c r="E1080" s="1" t="n">
        <f aca="false">SQRT(B1080^2+C1080^2)</f>
        <v>680.915854239036</v>
      </c>
      <c r="F1080" s="1" t="n">
        <f aca="false">ATAN2(C1080,B1080)*180/PI()</f>
        <v>5.22554054169219</v>
      </c>
      <c r="G1080" s="69" t="n">
        <f aca="false">G1079+Y1079*dt</f>
        <v>6.01478590297466</v>
      </c>
      <c r="H1080" s="69" t="n">
        <f aca="false">H1079+Z1079*dt</f>
        <v>54.3835162640247</v>
      </c>
      <c r="I1080" s="69" t="n">
        <f aca="false">I1079+AA1079*dt</f>
        <v>-105.926482372177</v>
      </c>
      <c r="J1080" s="1" t="n">
        <f aca="false">SQRT(G1080^2+H1080^2+I1080^2)</f>
        <v>119.223169553746</v>
      </c>
      <c r="K1080" s="1" t="n">
        <f aca="false">IF(D1080&gt;=hwind,SQRT((G1080-vxw)^2+(H1080-vyw)^2+I1080^2),J1080)</f>
        <v>119.223169553746</v>
      </c>
      <c r="L1080" s="1" t="n">
        <f aca="false">J1080/1.467</f>
        <v>81.2700542288657</v>
      </c>
      <c r="M1080" s="70" t="n">
        <f aca="false">cd0+cdspin*(spin/1000)*EXP(-A1080/(tau*146.7/K1080))</f>
        <v>0.354600810462919</v>
      </c>
      <c r="N1080" s="71" t="n">
        <f aca="false">(romega/K1080)*EXP(-A1080/(tau*146.7/K1080))</f>
        <v>0.19585996828693</v>
      </c>
      <c r="O1080" s="71" t="n">
        <f aca="false">cl2_*N1080/(cl0+cl1_*N1080)</f>
        <v>0.210938024302819</v>
      </c>
      <c r="P1080" s="71" t="n">
        <f aca="false">IF(D1080&gt;=hwind,vxw,0)</f>
        <v>0</v>
      </c>
      <c r="Q1080" s="71" t="n">
        <f aca="false">IF(D1080&gt;=hwind,vyw,0)</f>
        <v>0</v>
      </c>
      <c r="R1080" s="70" t="n">
        <f aca="false">-const*$M1080*$K1080*(G1080-P1080)</f>
        <v>-1.36691512715572</v>
      </c>
      <c r="S1080" s="70" t="n">
        <f aca="false">-const*$M1080*$K1080*(H1080-Q1080)</f>
        <v>-12.3591516387059</v>
      </c>
      <c r="T1080" s="70" t="n">
        <f aca="false">-const*$M1080*$K1080*I1080</f>
        <v>24.0727622656219</v>
      </c>
      <c r="U1080" s="72" t="n">
        <f aca="false">omega*EXP(-A1080/tau)*30/PI()</f>
        <v>1842.13188175634</v>
      </c>
      <c r="V1080" s="70" t="n">
        <f aca="false">const*($O1080/omega)*K1080*(wy*I1080-wz*(H1080-Q1080))</f>
        <v>0.925804827693864</v>
      </c>
      <c r="W1080" s="70" t="n">
        <f aca="false">const*($O1080/omega)*K1080*(wz*(G1080-P1080)-wx*I1080)</f>
        <v>12.360217776938</v>
      </c>
      <c r="X1080" s="70" t="n">
        <f aca="false">const*($O1080/omega)*K1080*(wx*(H1080-Q1080)-wy*(G1080-P1080))</f>
        <v>6.39840582965999</v>
      </c>
      <c r="Y1080" s="70" t="n">
        <f aca="false">R1080+V1080</f>
        <v>-0.441110299461853</v>
      </c>
      <c r="Z1080" s="70" t="n">
        <f aca="false">S1080+W1080</f>
        <v>0.0010661382321242</v>
      </c>
      <c r="AA1080" s="70" t="n">
        <f aca="false">T1080+X1080-32.174</f>
        <v>-1.70283190471816</v>
      </c>
      <c r="AB1080" s="0" t="n">
        <f aca="false">IF(($D1080-height)*($D1081-height)&lt;0,1,0)</f>
        <v>0</v>
      </c>
    </row>
    <row r="1081" customFormat="false" ht="12.75" hidden="false" customHeight="false" outlineLevel="0" collapsed="false">
      <c r="A1081" s="0" t="n">
        <f aca="false">A1080+dt</f>
        <v>10.4899999999998</v>
      </c>
      <c r="B1081" s="70" t="n">
        <f aca="false">B1080+G1080*dt+0.5*Y1080*dt*dt</f>
        <v>62.0755607308215</v>
      </c>
      <c r="C1081" s="70" t="n">
        <f aca="false">C1080+H1080*dt+0.5*Z1080*dt*dt</f>
        <v>678.629734188086</v>
      </c>
      <c r="D1081" s="70" t="n">
        <f aca="false">D1080+I1080*dt+0.5*AA1080*dt*dt</f>
        <v>-670.83268999267</v>
      </c>
      <c r="E1081" s="1" t="n">
        <f aca="false">SQRT(B1081^2+C1081^2)</f>
        <v>681.462905347194</v>
      </c>
      <c r="F1081" s="1" t="n">
        <f aca="false">ATAN2(C1081,B1081)*180/PI()</f>
        <v>5.22641035030603</v>
      </c>
      <c r="G1081" s="69" t="n">
        <f aca="false">G1080+Y1080*dt</f>
        <v>6.01037479998004</v>
      </c>
      <c r="H1081" s="69" t="n">
        <f aca="false">H1080+Z1080*dt</f>
        <v>54.383526925407</v>
      </c>
      <c r="I1081" s="69" t="n">
        <f aca="false">I1080+AA1080*dt</f>
        <v>-105.943510691225</v>
      </c>
      <c r="J1081" s="1" t="n">
        <f aca="false">SQRT(G1081^2+H1081^2+I1081^2)</f>
        <v>119.238081432336</v>
      </c>
      <c r="K1081" s="1" t="n">
        <f aca="false">IF(D1081&gt;=hwind,SQRT((G1081-vxw)^2+(H1081-vyw)^2+I1081^2),J1081)</f>
        <v>119.238081432336</v>
      </c>
      <c r="L1081" s="1" t="n">
        <f aca="false">J1081/1.467</f>
        <v>81.2802191086133</v>
      </c>
      <c r="M1081" s="70" t="n">
        <f aca="false">cd0+cdspin*(spin/1000)*EXP(-A1081/(tau*146.7/K1081))</f>
        <v>0.354600761002235</v>
      </c>
      <c r="N1081" s="71" t="n">
        <f aca="false">(romega/K1081)*EXP(-A1081/(tau*146.7/K1081))</f>
        <v>0.195835294060854</v>
      </c>
      <c r="O1081" s="71" t="n">
        <f aca="false">cl2_*N1081/(cl0+cl1_*N1081)</f>
        <v>0.210923126010181</v>
      </c>
      <c r="P1081" s="71" t="n">
        <f aca="false">IF(D1081&gt;=hwind,vxw,0)</f>
        <v>0</v>
      </c>
      <c r="Q1081" s="71" t="n">
        <f aca="false">IF(D1081&gt;=hwind,vyw,0)</f>
        <v>0</v>
      </c>
      <c r="R1081" s="70" t="n">
        <f aca="false">-const*$M1081*$K1081*(G1081-P1081)</f>
        <v>-1.36608331508914</v>
      </c>
      <c r="S1081" s="70" t="n">
        <f aca="false">-const*$M1081*$K1081*(H1081-Q1081)</f>
        <v>-12.3606981629076</v>
      </c>
      <c r="T1081" s="70" t="n">
        <f aca="false">-const*$M1081*$K1081*I1081</f>
        <v>24.0796401411989</v>
      </c>
      <c r="U1081" s="72" t="n">
        <f aca="false">omega*EXP(-A1081/tau)*30/PI()</f>
        <v>1842.13003962538</v>
      </c>
      <c r="V1081" s="70" t="n">
        <f aca="false">const*($O1081/omega)*K1081*(wy*I1081-wz*(H1081-Q1081))</f>
        <v>0.92549334377559</v>
      </c>
      <c r="W1081" s="70" t="n">
        <f aca="false">const*($O1081/omega)*K1081*(wz*(G1081-P1081)-wx*I1081)</f>
        <v>12.3631922841604</v>
      </c>
      <c r="X1081" s="70" t="n">
        <f aca="false">const*($O1081/omega)*K1081*(wx*(H1081-Q1081)-wy*(G1081-P1081))</f>
        <v>6.3988493293979</v>
      </c>
      <c r="Y1081" s="70" t="n">
        <f aca="false">R1081+V1081</f>
        <v>-0.440589971313547</v>
      </c>
      <c r="Z1081" s="70" t="n">
        <f aca="false">S1081+W1081</f>
        <v>0.00249412125281268</v>
      </c>
      <c r="AA1081" s="70" t="n">
        <f aca="false">T1081+X1081-32.174</f>
        <v>-1.69551052940322</v>
      </c>
      <c r="AB1081" s="0" t="n">
        <f aca="false">IF(($D1081-height)*($D1082-height)&lt;0,1,0)</f>
        <v>0</v>
      </c>
    </row>
    <row r="1082" customFormat="false" ht="12.75" hidden="false" customHeight="false" outlineLevel="0" collapsed="false">
      <c r="A1082" s="0" t="n">
        <f aca="false">A1081+dt</f>
        <v>10.4999999999998</v>
      </c>
      <c r="B1082" s="70" t="n">
        <f aca="false">B1081+G1081*dt+0.5*Y1081*dt*dt</f>
        <v>62.1356424493227</v>
      </c>
      <c r="C1082" s="70" t="n">
        <f aca="false">C1081+H1081*dt+0.5*Z1081*dt*dt</f>
        <v>679.173569582046</v>
      </c>
      <c r="D1082" s="70" t="n">
        <f aca="false">D1081+I1081*dt+0.5*AA1081*dt*dt</f>
        <v>-671.892209875108</v>
      </c>
      <c r="E1082" s="1" t="n">
        <f aca="false">SQRT(B1082^2+C1082^2)</f>
        <v>682.009952772984</v>
      </c>
      <c r="F1082" s="1" t="n">
        <f aca="false">ATAN2(C1082,B1082)*180/PI()</f>
        <v>5.22727507399512</v>
      </c>
      <c r="G1082" s="69" t="n">
        <f aca="false">G1081+Y1081*dt</f>
        <v>6.0059689002669</v>
      </c>
      <c r="H1082" s="69" t="n">
        <f aca="false">H1081+Z1081*dt</f>
        <v>54.3835518666196</v>
      </c>
      <c r="I1082" s="69" t="n">
        <f aca="false">I1081+AA1081*dt</f>
        <v>-105.960465796519</v>
      </c>
      <c r="J1082" s="1" t="n">
        <f aca="false">SQRT(G1082^2+H1082^2+I1082^2)</f>
        <v>119.252935762083</v>
      </c>
      <c r="K1082" s="1" t="n">
        <f aca="false">IF(D1082&gt;=hwind,SQRT((G1082-vxw)^2+(H1082-vyw)^2+I1082^2),J1082)</f>
        <v>119.252935762083</v>
      </c>
      <c r="L1082" s="1" t="n">
        <f aca="false">J1082/1.467</f>
        <v>81.2903447594293</v>
      </c>
      <c r="M1082" s="70" t="n">
        <f aca="false">cd0+cdspin*(spin/1000)*EXP(-A1082/(tau*146.7/K1082))</f>
        <v>0.35460071155282</v>
      </c>
      <c r="N1082" s="71" t="n">
        <f aca="false">(romega/K1082)*EXP(-A1082/(tau*146.7/K1082))</f>
        <v>0.19581072054042</v>
      </c>
      <c r="O1082" s="71" t="n">
        <f aca="false">cl2_*N1082/(cl0+cl1_*N1082)</f>
        <v>0.21090828688413</v>
      </c>
      <c r="P1082" s="71" t="n">
        <f aca="false">IF(D1082&gt;=hwind,vxw,0)</f>
        <v>0</v>
      </c>
      <c r="Q1082" s="71" t="n">
        <f aca="false">IF(D1082&gt;=hwind,vyw,0)</f>
        <v>0</v>
      </c>
      <c r="R1082" s="70" t="n">
        <f aca="false">-const*$M1082*$K1082*(G1082-P1082)</f>
        <v>-1.36525177647941</v>
      </c>
      <c r="S1082" s="70" t="n">
        <f aca="false">-const*$M1082*$K1082*(H1082-Q1082)</f>
        <v>-12.3622419679634</v>
      </c>
      <c r="T1082" s="70" t="n">
        <f aca="false">-const*$M1082*$K1082*I1082</f>
        <v>24.0864907174018</v>
      </c>
      <c r="U1082" s="72" t="n">
        <f aca="false">omega*EXP(-A1082/tau)*30/PI()</f>
        <v>1842.12819749626</v>
      </c>
      <c r="V1082" s="70" t="n">
        <f aca="false">const*($O1082/omega)*K1082*(wy*I1082-wz*(H1082-Q1082))</f>
        <v>0.925184011142068</v>
      </c>
      <c r="W1082" s="70" t="n">
        <f aca="false">const*($O1082/omega)*K1082*(wz*(G1082-P1082)-wx*I1082)</f>
        <v>12.3661552334464</v>
      </c>
      <c r="X1082" s="70" t="n">
        <f aca="false">const*($O1082/omega)*K1082*(wx*(H1082-Q1082)-wy*(G1082-P1082))</f>
        <v>6.39929303660181</v>
      </c>
      <c r="Y1082" s="70" t="n">
        <f aca="false">R1082+V1082</f>
        <v>-0.440067765337339</v>
      </c>
      <c r="Z1082" s="70" t="n">
        <f aca="false">S1082+W1082</f>
        <v>0.00391326548304605</v>
      </c>
      <c r="AA1082" s="70" t="n">
        <f aca="false">T1082+X1082-32.174</f>
        <v>-1.68821624599643</v>
      </c>
      <c r="AB1082" s="0" t="n">
        <f aca="false">IF(($D1082-height)*($D1083-height)&lt;0,1,0)</f>
        <v>0</v>
      </c>
    </row>
    <row r="1083" customFormat="false" ht="12.75" hidden="false" customHeight="false" outlineLevel="0" collapsed="false">
      <c r="A1083" s="0" t="n">
        <f aca="false">A1082+dt</f>
        <v>10.5099999999998</v>
      </c>
      <c r="B1083" s="70" t="n">
        <f aca="false">B1082+G1082*dt+0.5*Y1082*dt*dt</f>
        <v>62.1956801349371</v>
      </c>
      <c r="C1083" s="70" t="n">
        <f aca="false">C1082+H1082*dt+0.5*Z1082*dt*dt</f>
        <v>679.717405296376</v>
      </c>
      <c r="D1083" s="70" t="n">
        <f aca="false">D1082+I1082*dt+0.5*AA1082*dt*dt</f>
        <v>-672.951898943886</v>
      </c>
      <c r="E1083" s="1" t="n">
        <f aca="false">SQRT(B1083^2+C1083^2)</f>
        <v>682.556996660561</v>
      </c>
      <c r="F1083" s="1" t="n">
        <f aca="false">ATAN2(C1083,B1083)*180/PI()</f>
        <v>5.22813472826842</v>
      </c>
      <c r="G1083" s="69" t="n">
        <f aca="false">G1082+Y1082*dt</f>
        <v>6.00156822261353</v>
      </c>
      <c r="H1083" s="69" t="n">
        <f aca="false">H1082+Z1082*dt</f>
        <v>54.3835909992744</v>
      </c>
      <c r="I1083" s="69" t="n">
        <f aca="false">I1082+AA1082*dt</f>
        <v>-105.977347958979</v>
      </c>
      <c r="J1083" s="1" t="n">
        <f aca="false">SQRT(G1083^2+H1083^2+I1083^2)</f>
        <v>119.26773273407</v>
      </c>
      <c r="K1083" s="1" t="n">
        <f aca="false">IF(D1083&gt;=hwind,SQRT((G1083-vxw)^2+(H1083-vyw)^2+I1083^2),J1083)</f>
        <v>119.26773273407</v>
      </c>
      <c r="L1083" s="1" t="n">
        <f aca="false">J1083/1.467</f>
        <v>81.3004313115675</v>
      </c>
      <c r="M1083" s="70" t="n">
        <f aca="false">cd0+cdspin*(spin/1000)*EXP(-A1083/(tau*146.7/K1083))</f>
        <v>0.354600662114664</v>
      </c>
      <c r="N1083" s="71" t="n">
        <f aca="false">(romega/K1083)*EXP(-A1083/(tau*146.7/K1083))</f>
        <v>0.195786247338718</v>
      </c>
      <c r="O1083" s="71" t="n">
        <f aca="false">cl2_*N1083/(cl0+cl1_*N1083)</f>
        <v>0.210893506710832</v>
      </c>
      <c r="P1083" s="71" t="n">
        <f aca="false">IF(D1083&gt;=hwind,vxw,0)</f>
        <v>0</v>
      </c>
      <c r="Q1083" s="71" t="n">
        <f aca="false">IF(D1083&gt;=hwind,vyw,0)</f>
        <v>0</v>
      </c>
      <c r="R1083" s="70" t="n">
        <f aca="false">-const*$M1083*$K1083*(G1083-P1083)</f>
        <v>-1.36442051967334</v>
      </c>
      <c r="S1083" s="70" t="n">
        <f aca="false">-const*$M1083*$K1083*(H1083-Q1083)</f>
        <v>-12.3637830547928</v>
      </c>
      <c r="T1083" s="70" t="n">
        <f aca="false">-const*$M1083*$K1083*I1083</f>
        <v>24.0933140826354</v>
      </c>
      <c r="U1083" s="72" t="n">
        <f aca="false">omega*EXP(-A1083/tau)*30/PI()</f>
        <v>1842.12635536898</v>
      </c>
      <c r="V1083" s="70" t="n">
        <f aca="false">const*($O1083/omega)*K1083*(wy*I1083-wz*(H1083-Q1083))</f>
        <v>0.924876820216361</v>
      </c>
      <c r="W1083" s="70" t="n">
        <f aca="false">const*($O1083/omega)*K1083*(wz*(G1083-P1083)-wx*I1083)</f>
        <v>12.3691066630571</v>
      </c>
      <c r="X1083" s="70" t="n">
        <f aca="false">const*($O1083/omega)*K1083*(wx*(H1083-Q1083)-wy*(G1083-P1083))</f>
        <v>6.39973694554678</v>
      </c>
      <c r="Y1083" s="70" t="n">
        <f aca="false">R1083+V1083</f>
        <v>-0.439543699456974</v>
      </c>
      <c r="Z1083" s="70" t="n">
        <f aca="false">S1083+W1083</f>
        <v>0.0053236082643231</v>
      </c>
      <c r="AA1083" s="70" t="n">
        <f aca="false">T1083+X1083-32.174</f>
        <v>-1.68094897181787</v>
      </c>
      <c r="AB1083" s="0" t="n">
        <f aca="false">IF(($D1083-height)*($D1084-height)&lt;0,1,0)</f>
        <v>0</v>
      </c>
    </row>
    <row r="1084" customFormat="false" ht="12.75" hidden="false" customHeight="false" outlineLevel="0" collapsed="false">
      <c r="A1084" s="0" t="n">
        <f aca="false">A1083+dt</f>
        <v>10.5199999999998</v>
      </c>
      <c r="B1084" s="70" t="n">
        <f aca="false">B1083+G1083*dt+0.5*Y1083*dt*dt</f>
        <v>62.2556738399783</v>
      </c>
      <c r="C1084" s="70" t="n">
        <f aca="false">C1083+H1083*dt+0.5*Z1083*dt*dt</f>
        <v>680.261241472549</v>
      </c>
      <c r="D1084" s="70" t="n">
        <f aca="false">D1083+I1083*dt+0.5*AA1083*dt*dt</f>
        <v>-674.011756470924</v>
      </c>
      <c r="E1084" s="1" t="n">
        <f aca="false">SQRT(B1084^2+C1084^2)</f>
        <v>683.104037153231</v>
      </c>
      <c r="F1084" s="1" t="n">
        <f aca="false">ATAN2(C1084,B1084)*180/PI()</f>
        <v>5.22898932860671</v>
      </c>
      <c r="G1084" s="69" t="n">
        <f aca="false">G1083+Y1083*dt</f>
        <v>5.99717278561896</v>
      </c>
      <c r="H1084" s="69" t="n">
        <f aca="false">H1083+Z1083*dt</f>
        <v>54.383644235357</v>
      </c>
      <c r="I1084" s="69" t="n">
        <f aca="false">I1083+AA1083*dt</f>
        <v>-105.994157448697</v>
      </c>
      <c r="J1084" s="1" t="n">
        <f aca="false">SQRT(G1084^2+H1084^2+I1084^2)</f>
        <v>119.282472538917</v>
      </c>
      <c r="K1084" s="1" t="n">
        <f aca="false">IF(D1084&gt;=hwind,SQRT((G1084-vxw)^2+(H1084-vyw)^2+I1084^2),J1084)</f>
        <v>119.282472538917</v>
      </c>
      <c r="L1084" s="1" t="n">
        <f aca="false">J1084/1.467</f>
        <v>81.3104788949675</v>
      </c>
      <c r="M1084" s="70" t="n">
        <f aca="false">cd0+cdspin*(spin/1000)*EXP(-A1084/(tau*146.7/K1084))</f>
        <v>0.354600612687755</v>
      </c>
      <c r="N1084" s="71" t="n">
        <f aca="false">(romega/K1084)*EXP(-A1084/(tau*146.7/K1084))</f>
        <v>0.195761874070231</v>
      </c>
      <c r="O1084" s="71" t="n">
        <f aca="false">cl2_*N1084/(cl0+cl1_*N1084)</f>
        <v>0.210878785277114</v>
      </c>
      <c r="P1084" s="71" t="n">
        <f aca="false">IF(D1084&gt;=hwind,vxw,0)</f>
        <v>0</v>
      </c>
      <c r="Q1084" s="71" t="n">
        <f aca="false">IF(D1084&gt;=hwind,vyw,0)</f>
        <v>0</v>
      </c>
      <c r="R1084" s="70" t="n">
        <f aca="false">-const*$M1084*$K1084*(G1084-P1084)</f>
        <v>-1.36358955296399</v>
      </c>
      <c r="S1084" s="70" t="n">
        <f aca="false">-const*$M1084*$K1084*(H1084-Q1084)</f>
        <v>-12.3653214243334</v>
      </c>
      <c r="T1084" s="70" t="n">
        <f aca="false">-const*$M1084*$K1084*I1084</f>
        <v>24.1001103251265</v>
      </c>
      <c r="U1084" s="72" t="n">
        <f aca="false">omega*EXP(-A1084/tau)*30/PI()</f>
        <v>1842.12451324355</v>
      </c>
      <c r="V1084" s="70" t="n">
        <f aca="false">const*($O1084/omega)*K1084*(wy*I1084-wz*(H1084-Q1084))</f>
        <v>0.924571761452061</v>
      </c>
      <c r="W1084" s="70" t="n">
        <f aca="false">const*($O1084/omega)*K1084*(wz*(G1084-P1084)-wx*I1084)</f>
        <v>12.3720466111603</v>
      </c>
      <c r="X1084" s="70" t="n">
        <f aca="false">const*($O1084/omega)*K1084*(wx*(H1084-Q1084)-wy*(G1084-P1084))</f>
        <v>6.40018105053647</v>
      </c>
      <c r="Y1084" s="70" t="n">
        <f aca="false">R1084+V1084</f>
        <v>-0.439017791511928</v>
      </c>
      <c r="Z1084" s="70" t="n">
        <f aca="false">S1084+W1084</f>
        <v>0.00672518682691425</v>
      </c>
      <c r="AA1084" s="70" t="n">
        <f aca="false">T1084+X1084-32.174</f>
        <v>-1.67370862433703</v>
      </c>
      <c r="AB1084" s="0" t="n">
        <f aca="false">IF(($D1084-height)*($D1085-height)&lt;0,1,0)</f>
        <v>0</v>
      </c>
    </row>
    <row r="1085" customFormat="false" ht="12.75" hidden="false" customHeight="false" outlineLevel="0" collapsed="false">
      <c r="A1085" s="0" t="n">
        <f aca="false">A1084+dt</f>
        <v>10.5299999999998</v>
      </c>
      <c r="B1085" s="70" t="n">
        <f aca="false">B1084+G1084*dt+0.5*Y1084*dt*dt</f>
        <v>62.3156236169449</v>
      </c>
      <c r="C1085" s="70" t="n">
        <f aca="false">C1084+H1084*dt+0.5*Z1084*dt*dt</f>
        <v>680.805078251162</v>
      </c>
      <c r="D1085" s="70" t="n">
        <f aca="false">D1084+I1084*dt+0.5*AA1084*dt*dt</f>
        <v>-675.071781730842</v>
      </c>
      <c r="E1085" s="1" t="n">
        <f aca="false">SQRT(B1085^2+C1085^2)</f>
        <v>683.651074393465</v>
      </c>
      <c r="F1085" s="1" t="n">
        <f aca="false">ATAN2(C1085,B1085)*180/PI()</f>
        <v>5.22983889046248</v>
      </c>
      <c r="G1085" s="69" t="n">
        <f aca="false">G1084+Y1084*dt</f>
        <v>5.99278260770384</v>
      </c>
      <c r="H1085" s="69" t="n">
        <f aca="false">H1084+Z1084*dt</f>
        <v>54.3837114872253</v>
      </c>
      <c r="I1085" s="69" t="n">
        <f aca="false">I1084+AA1084*dt</f>
        <v>-106.01089453494</v>
      </c>
      <c r="J1085" s="1" t="n">
        <f aca="false">SQRT(G1085^2+H1085^2+I1085^2)</f>
        <v>119.297155366786</v>
      </c>
      <c r="K1085" s="1" t="n">
        <f aca="false">IF(D1085&gt;=hwind,SQRT((G1085-vxw)^2+(H1085-vyw)^2+I1085^2),J1085)</f>
        <v>119.297155366786</v>
      </c>
      <c r="L1085" s="1" t="n">
        <f aca="false">J1085/1.467</f>
        <v>81.3204876392545</v>
      </c>
      <c r="M1085" s="70" t="n">
        <f aca="false">cd0+cdspin*(spin/1000)*EXP(-A1085/(tau*146.7/K1085))</f>
        <v>0.354600563272084</v>
      </c>
      <c r="N1085" s="71" t="n">
        <f aca="false">(romega/K1085)*EXP(-A1085/(tau*146.7/K1085))</f>
        <v>0.195737600350833</v>
      </c>
      <c r="O1085" s="71" t="n">
        <f aca="false">cl2_*N1085/(cl0+cl1_*N1085)</f>
        <v>0.210864122370469</v>
      </c>
      <c r="P1085" s="71" t="n">
        <f aca="false">IF(D1085&gt;=hwind,vxw,0)</f>
        <v>0</v>
      </c>
      <c r="Q1085" s="71" t="n">
        <f aca="false">IF(D1085&gt;=hwind,vyw,0)</f>
        <v>0</v>
      </c>
      <c r="R1085" s="70" t="n">
        <f aca="false">-const*$M1085*$K1085*(G1085-P1085)</f>
        <v>-1.36275888459088</v>
      </c>
      <c r="S1085" s="70" t="n">
        <f aca="false">-const*$M1085*$K1085*(H1085-Q1085)</f>
        <v>-12.3668570775404</v>
      </c>
      <c r="T1085" s="70" t="n">
        <f aca="false">-const*$M1085*$K1085*I1085</f>
        <v>24.1068795329235</v>
      </c>
      <c r="U1085" s="72" t="n">
        <f aca="false">omega*EXP(-A1085/tau)*30/PI()</f>
        <v>1842.12267111996</v>
      </c>
      <c r="V1085" s="70" t="n">
        <f aca="false">const*($O1085/omega)*K1085*(wy*I1085-wz*(H1085-Q1085))</f>
        <v>0.924268825333247</v>
      </c>
      <c r="W1085" s="70" t="n">
        <f aca="false">const*($O1085/omega)*K1085*(wz*(G1085-P1085)-wx*I1085)</f>
        <v>12.3749751158302</v>
      </c>
      <c r="X1085" s="70" t="n">
        <f aca="false">const*($O1085/omega)*K1085*(wx*(H1085-Q1085)-wy*(G1085-P1085))</f>
        <v>6.40062534590316</v>
      </c>
      <c r="Y1085" s="70" t="n">
        <f aca="false">R1085+V1085</f>
        <v>-0.438490059257627</v>
      </c>
      <c r="Z1085" s="70" t="n">
        <f aca="false">S1085+W1085</f>
        <v>0.00811803828985447</v>
      </c>
      <c r="AA1085" s="70" t="n">
        <f aca="false">T1085+X1085-32.174</f>
        <v>-1.6664951211733</v>
      </c>
      <c r="AB1085" s="0" t="n">
        <f aca="false">IF(($D1085-height)*($D1086-height)&lt;0,1,0)</f>
        <v>0</v>
      </c>
    </row>
    <row r="1086" customFormat="false" ht="12.75" hidden="false" customHeight="false" outlineLevel="0" collapsed="false">
      <c r="A1086" s="0" t="n">
        <f aca="false">A1085+dt</f>
        <v>10.5399999999998</v>
      </c>
      <c r="B1086" s="70" t="n">
        <f aca="false">B1085+G1085*dt+0.5*Y1085*dt*dt</f>
        <v>62.375529518519</v>
      </c>
      <c r="C1086" s="70" t="n">
        <f aca="false">C1085+H1085*dt+0.5*Z1085*dt*dt</f>
        <v>681.348915771936</v>
      </c>
      <c r="D1086" s="70" t="n">
        <f aca="false">D1085+I1085*dt+0.5*AA1085*dt*dt</f>
        <v>-676.131974000948</v>
      </c>
      <c r="E1086" s="1" t="n">
        <f aca="false">SQRT(B1086^2+C1086^2)</f>
        <v>684.198108522896</v>
      </c>
      <c r="F1086" s="1" t="n">
        <f aca="false">ATAN2(C1086,B1086)*180/PI()</f>
        <v>5.23068342925991</v>
      </c>
      <c r="G1086" s="69" t="n">
        <f aca="false">G1085+Y1085*dt</f>
        <v>5.98839770711126</v>
      </c>
      <c r="H1086" s="69" t="n">
        <f aca="false">H1085+Z1085*dt</f>
        <v>54.3837926676082</v>
      </c>
      <c r="I1086" s="69" t="n">
        <f aca="false">I1085+AA1085*dt</f>
        <v>-106.027559486152</v>
      </c>
      <c r="J1086" s="1" t="n">
        <f aca="false">SQRT(G1086^2+H1086^2+I1086^2)</f>
        <v>119.311781407376</v>
      </c>
      <c r="K1086" s="1" t="n">
        <f aca="false">IF(D1086&gt;=hwind,SQRT((G1086-vxw)^2+(H1086-vyw)^2+I1086^2),J1086)</f>
        <v>119.311781407376</v>
      </c>
      <c r="L1086" s="1" t="n">
        <f aca="false">J1086/1.467</f>
        <v>81.3304576737394</v>
      </c>
      <c r="M1086" s="70" t="n">
        <f aca="false">cd0+cdspin*(spin/1000)*EXP(-A1086/(tau*146.7/K1086))</f>
        <v>0.354600513867639</v>
      </c>
      <c r="N1086" s="71" t="n">
        <f aca="false">(romega/K1086)*EXP(-A1086/(tau*146.7/K1086))</f>
        <v>0.195713425797784</v>
      </c>
      <c r="O1086" s="71" t="n">
        <f aca="false">cl2_*N1086/(cl0+cl1_*N1086)</f>
        <v>0.210849517779052</v>
      </c>
      <c r="P1086" s="71" t="n">
        <f aca="false">IF(D1086&gt;=hwind,vxw,0)</f>
        <v>0</v>
      </c>
      <c r="Q1086" s="71" t="n">
        <f aca="false">IF(D1086&gt;=hwind,vyw,0)</f>
        <v>0</v>
      </c>
      <c r="R1086" s="70" t="n">
        <f aca="false">-const*$M1086*$K1086*(G1086-P1086)</f>
        <v>-1.36192852274011</v>
      </c>
      <c r="S1086" s="70" t="n">
        <f aca="false">-const*$M1086*$K1086*(H1086-Q1086)</f>
        <v>-12.3683900153868</v>
      </c>
      <c r="T1086" s="70" t="n">
        <f aca="false">-const*$M1086*$K1086*I1086</f>
        <v>24.1136217938959</v>
      </c>
      <c r="U1086" s="72" t="n">
        <f aca="false">omega*EXP(-A1086/tau)*30/PI()</f>
        <v>1842.12082899821</v>
      </c>
      <c r="V1086" s="70" t="n">
        <f aca="false">const*($O1086/omega)*K1086*(wy*I1086-wz*(H1086-Q1086))</f>
        <v>0.923968002374457</v>
      </c>
      <c r="W1086" s="70" t="n">
        <f aca="false">const*($O1086/omega)*K1086*(wz*(G1086-P1086)-wx*I1086)</f>
        <v>12.3778922150479</v>
      </c>
      <c r="X1086" s="70" t="n">
        <f aca="false">const*($O1086/omega)*K1086*(wx*(H1086-Q1086)-wy*(G1086-P1086))</f>
        <v>6.4010698260076</v>
      </c>
      <c r="Y1086" s="70" t="n">
        <f aca="false">R1086+V1086</f>
        <v>-0.437960520365658</v>
      </c>
      <c r="Z1086" s="70" t="n">
        <f aca="false">S1086+W1086</f>
        <v>0.00950219966111376</v>
      </c>
      <c r="AA1086" s="70" t="n">
        <f aca="false">T1086+X1086-32.174</f>
        <v>-1.6593083800965</v>
      </c>
      <c r="AB1086" s="0" t="n">
        <f aca="false">IF(($D1086-height)*($D1087-height)&lt;0,1,0)</f>
        <v>0</v>
      </c>
    </row>
    <row r="1087" customFormat="false" ht="12.75" hidden="false" customHeight="false" outlineLevel="0" collapsed="false">
      <c r="A1087" s="0" t="n">
        <f aca="false">A1086+dt</f>
        <v>10.5499999999998</v>
      </c>
      <c r="B1087" s="70" t="n">
        <f aca="false">B1086+G1086*dt+0.5*Y1086*dt*dt</f>
        <v>62.435391597564</v>
      </c>
      <c r="C1087" s="70" t="n">
        <f aca="false">C1086+H1086*dt+0.5*Z1086*dt*dt</f>
        <v>681.892754173722</v>
      </c>
      <c r="D1087" s="70" t="n">
        <f aca="false">D1086+I1086*dt+0.5*AA1086*dt*dt</f>
        <v>-677.192332561228</v>
      </c>
      <c r="E1087" s="1" t="n">
        <f aca="false">SQRT(B1087^2+C1087^2)</f>
        <v>684.745139682324</v>
      </c>
      <c r="F1087" s="1" t="n">
        <f aca="false">ATAN2(C1087,B1087)*180/PI()</f>
        <v>5.23152296039482</v>
      </c>
      <c r="G1087" s="69" t="n">
        <f aca="false">G1086+Y1086*dt</f>
        <v>5.98401810190761</v>
      </c>
      <c r="H1087" s="69" t="n">
        <f aca="false">H1086+Z1086*dt</f>
        <v>54.3838876896048</v>
      </c>
      <c r="I1087" s="69" t="n">
        <f aca="false">I1086+AA1086*dt</f>
        <v>-106.044152569953</v>
      </c>
      <c r="J1087" s="1" t="n">
        <f aca="false">SQRT(G1087^2+H1087^2+I1087^2)</f>
        <v>119.326350849923</v>
      </c>
      <c r="K1087" s="1" t="n">
        <f aca="false">IF(D1087&gt;=hwind,SQRT((G1087-vxw)^2+(H1087-vyw)^2+I1087^2),J1087)</f>
        <v>119.326350849923</v>
      </c>
      <c r="L1087" s="1" t="n">
        <f aca="false">J1087/1.467</f>
        <v>81.3403891274186</v>
      </c>
      <c r="M1087" s="70" t="n">
        <f aca="false">cd0+cdspin*(spin/1000)*EXP(-A1087/(tau*146.7/K1087))</f>
        <v>0.35460046447441</v>
      </c>
      <c r="N1087" s="71" t="n">
        <f aca="false">(romega/K1087)*EXP(-A1087/(tau*146.7/K1087))</f>
        <v>0.195689350029725</v>
      </c>
      <c r="O1087" s="71" t="n">
        <f aca="false">cl2_*N1087/(cl0+cl1_*N1087)</f>
        <v>0.210834971291677</v>
      </c>
      <c r="P1087" s="71" t="n">
        <f aca="false">IF(D1087&gt;=hwind,vxw,0)</f>
        <v>0</v>
      </c>
      <c r="Q1087" s="71" t="n">
        <f aca="false">IF(D1087&gt;=hwind,vyw,0)</f>
        <v>0</v>
      </c>
      <c r="R1087" s="70" t="n">
        <f aca="false">-const*$M1087*$K1087*(G1087-P1087)</f>
        <v>-1.36109847554463</v>
      </c>
      <c r="S1087" s="70" t="n">
        <f aca="false">-const*$M1087*$K1087*(H1087-Q1087)</f>
        <v>-12.3699202388634</v>
      </c>
      <c r="T1087" s="70" t="n">
        <f aca="false">-const*$M1087*$K1087*I1087</f>
        <v>24.1203371957336</v>
      </c>
      <c r="U1087" s="72" t="n">
        <f aca="false">omega*EXP(-A1087/tau)*30/PI()</f>
        <v>1842.1189868783</v>
      </c>
      <c r="V1087" s="70" t="n">
        <f aca="false">const*($O1087/omega)*K1087*(wy*I1087-wz*(H1087-Q1087))</f>
        <v>0.923669283120645</v>
      </c>
      <c r="W1087" s="70" t="n">
        <f aca="false">const*($O1087/omega)*K1087*(wz*(G1087-P1087)-wx*I1087)</f>
        <v>12.380797946701</v>
      </c>
      <c r="X1087" s="70" t="n">
        <f aca="false">const*($O1087/omega)*K1087*(wx*(H1087-Q1087)-wy*(G1087-P1087))</f>
        <v>6.40151448523899</v>
      </c>
      <c r="Y1087" s="70" t="n">
        <f aca="false">R1087+V1087</f>
        <v>-0.437429192423989</v>
      </c>
      <c r="Z1087" s="70" t="n">
        <f aca="false">S1087+W1087</f>
        <v>0.0108777078376026</v>
      </c>
      <c r="AA1087" s="70" t="n">
        <f aca="false">T1087+X1087-32.174</f>
        <v>-1.6521483190274</v>
      </c>
      <c r="AB1087" s="0" t="n">
        <f aca="false">IF(($D1087-height)*($D1088-height)&lt;0,1,0)</f>
        <v>0</v>
      </c>
    </row>
    <row r="1088" customFormat="false" ht="12.75" hidden="false" customHeight="false" outlineLevel="0" collapsed="false">
      <c r="A1088" s="0" t="n">
        <f aca="false">A1087+dt</f>
        <v>10.5599999999998</v>
      </c>
      <c r="B1088" s="70" t="n">
        <f aca="false">B1087+G1087*dt+0.5*Y1087*dt*dt</f>
        <v>62.4952099071235</v>
      </c>
      <c r="C1088" s="70" t="n">
        <f aca="false">C1087+H1087*dt+0.5*Z1087*dt*dt</f>
        <v>682.436593594504</v>
      </c>
      <c r="D1088" s="70" t="n">
        <f aca="false">D1087+I1087*dt+0.5*AA1087*dt*dt</f>
        <v>-678.252856694344</v>
      </c>
      <c r="E1088" s="1" t="n">
        <f aca="false">SQRT(B1088^2+C1088^2)</f>
        <v>685.292168011721</v>
      </c>
      <c r="F1088" s="1" t="n">
        <f aca="false">ATAN2(C1088,B1088)*180/PI()</f>
        <v>5.23235749923462</v>
      </c>
      <c r="G1088" s="69" t="n">
        <f aca="false">G1087+Y1087*dt</f>
        <v>5.97964380998337</v>
      </c>
      <c r="H1088" s="69" t="n">
        <f aca="false">H1087+Z1087*dt</f>
        <v>54.3839964666832</v>
      </c>
      <c r="I1088" s="69" t="n">
        <f aca="false">I1087+AA1087*dt</f>
        <v>-106.060674053143</v>
      </c>
      <c r="J1088" s="1" t="n">
        <f aca="false">SQRT(G1088^2+H1088^2+I1088^2)</f>
        <v>119.340863883204</v>
      </c>
      <c r="K1088" s="1" t="n">
        <f aca="false">IF(D1088&gt;=hwind,SQRT((G1088-vxw)^2+(H1088-vyw)^2+I1088^2),J1088)</f>
        <v>119.340863883204</v>
      </c>
      <c r="L1088" s="1" t="n">
        <f aca="false">J1088/1.467</f>
        <v>81.3502821289737</v>
      </c>
      <c r="M1088" s="70" t="n">
        <f aca="false">cd0+cdspin*(spin/1000)*EXP(-A1088/(tau*146.7/K1088))</f>
        <v>0.354600415092386</v>
      </c>
      <c r="N1088" s="71" t="n">
        <f aca="false">(romega/K1088)*EXP(-A1088/(tau*146.7/K1088))</f>
        <v>0.195665372666675</v>
      </c>
      <c r="O1088" s="71" t="n">
        <f aca="false">cl2_*N1088/(cl0+cl1_*N1088)</f>
        <v>0.210820482697818</v>
      </c>
      <c r="P1088" s="71" t="n">
        <f aca="false">IF(D1088&gt;=hwind,vxw,0)</f>
        <v>0</v>
      </c>
      <c r="Q1088" s="71" t="n">
        <f aca="false">IF(D1088&gt;=hwind,vyw,0)</f>
        <v>0</v>
      </c>
      <c r="R1088" s="70" t="n">
        <f aca="false">-const*$M1088*$K1088*(G1088-P1088)</f>
        <v>-1.36026875108434</v>
      </c>
      <c r="S1088" s="70" t="n">
        <f aca="false">-const*$M1088*$K1088*(H1088-Q1088)</f>
        <v>-12.3714477489782</v>
      </c>
      <c r="T1088" s="70" t="n">
        <f aca="false">-const*$M1088*$K1088*I1088</f>
        <v>24.1270258259469</v>
      </c>
      <c r="U1088" s="72" t="n">
        <f aca="false">omega*EXP(-A1088/tau)*30/PI()</f>
        <v>1842.11714476023</v>
      </c>
      <c r="V1088" s="70" t="n">
        <f aca="false">const*($O1088/omega)*K1088*(wy*I1088-wz*(H1088-Q1088))</f>
        <v>0.923372658147149</v>
      </c>
      <c r="W1088" s="70" t="n">
        <f aca="false">const*($O1088/omega)*K1088*(wz*(G1088-P1088)-wx*I1088)</f>
        <v>12.3836923485835</v>
      </c>
      <c r="X1088" s="70" t="n">
        <f aca="false">const*($O1088/omega)*K1088*(wx*(H1088-Q1088)-wy*(G1088-P1088))</f>
        <v>6.40195931801486</v>
      </c>
      <c r="Y1088" s="70" t="n">
        <f aca="false">R1088+V1088</f>
        <v>-0.436896092937191</v>
      </c>
      <c r="Z1088" s="70" t="n">
        <f aca="false">S1088+W1088</f>
        <v>0.0122445996052907</v>
      </c>
      <c r="AA1088" s="70" t="n">
        <f aca="false">T1088+X1088-32.174</f>
        <v>-1.64501485603824</v>
      </c>
      <c r="AB1088" s="0" t="n">
        <f aca="false">IF(($D1088-height)*($D1089-height)&lt;0,1,0)</f>
        <v>0</v>
      </c>
    </row>
    <row r="1089" customFormat="false" ht="12.75" hidden="false" customHeight="false" outlineLevel="0" collapsed="false">
      <c r="A1089" s="0" t="n">
        <f aca="false">A1088+dt</f>
        <v>10.5699999999998</v>
      </c>
      <c r="B1089" s="70" t="n">
        <f aca="false">B1088+G1088*dt+0.5*Y1088*dt*dt</f>
        <v>62.5549845004187</v>
      </c>
      <c r="C1089" s="70" t="n">
        <f aca="false">C1088+H1088*dt+0.5*Z1088*dt*dt</f>
        <v>682.9804341714</v>
      </c>
      <c r="D1089" s="70" t="n">
        <f aca="false">D1088+I1088*dt+0.5*AA1088*dt*dt</f>
        <v>-679.313545685618</v>
      </c>
      <c r="E1089" s="1" t="n">
        <f aca="false">SQRT(B1089^2+C1089^2)</f>
        <v>685.839193650233</v>
      </c>
      <c r="F1089" s="1" t="n">
        <f aca="false">ATAN2(C1089,B1089)*180/PI()</f>
        <v>5.23318706111828</v>
      </c>
      <c r="G1089" s="69" t="n">
        <f aca="false">G1088+Y1088*dt</f>
        <v>5.97527484905399</v>
      </c>
      <c r="H1089" s="69" t="n">
        <f aca="false">H1088+Z1088*dt</f>
        <v>54.3841189126793</v>
      </c>
      <c r="I1089" s="69" t="n">
        <f aca="false">I1088+AA1088*dt</f>
        <v>-106.077124201703</v>
      </c>
      <c r="J1089" s="1" t="n">
        <f aca="false">SQRT(G1089^2+H1089^2+I1089^2)</f>
        <v>119.355320695534</v>
      </c>
      <c r="K1089" s="1" t="n">
        <f aca="false">IF(D1089&gt;=hwind,SQRT((G1089-vxw)^2+(H1089-vyw)^2+I1089^2),J1089)</f>
        <v>119.355320695534</v>
      </c>
      <c r="L1089" s="1" t="n">
        <f aca="false">J1089/1.467</f>
        <v>81.3601368067717</v>
      </c>
      <c r="M1089" s="70" t="n">
        <f aca="false">cd0+cdspin*(spin/1000)*EXP(-A1089/(tau*146.7/K1089))</f>
        <v>0.354600365721555</v>
      </c>
      <c r="N1089" s="71" t="n">
        <f aca="false">(romega/K1089)*EXP(-A1089/(tau*146.7/K1089))</f>
        <v>0.195641493330025</v>
      </c>
      <c r="O1089" s="71" t="n">
        <f aca="false">cl2_*N1089/(cl0+cl1_*N1089)</f>
        <v>0.210806051787606</v>
      </c>
      <c r="P1089" s="71" t="n">
        <f aca="false">IF(D1089&gt;=hwind,vxw,0)</f>
        <v>0</v>
      </c>
      <c r="Q1089" s="71" t="n">
        <f aca="false">IF(D1089&gt;=hwind,vyw,0)</f>
        <v>0</v>
      </c>
      <c r="R1089" s="70" t="n">
        <f aca="false">-const*$M1089*$K1089*(G1089-P1089)</f>
        <v>-1.35943935738631</v>
      </c>
      <c r="S1089" s="70" t="n">
        <f aca="false">-const*$M1089*$K1089*(H1089-Q1089)</f>
        <v>-12.3729725467571</v>
      </c>
      <c r="T1089" s="70" t="n">
        <f aca="false">-const*$M1089*$K1089*I1089</f>
        <v>24.1336877718658</v>
      </c>
      <c r="U1089" s="72" t="n">
        <f aca="false">omega*EXP(-A1089/tau)*30/PI()</f>
        <v>1842.11530264401</v>
      </c>
      <c r="V1089" s="70" t="n">
        <f aca="false">const*($O1089/omega)*K1089*(wy*I1089-wz*(H1089-Q1089))</f>
        <v>0.923078118059656</v>
      </c>
      <c r="W1089" s="70" t="n">
        <f aca="false">const*($O1089/omega)*K1089*(wz*(G1089-P1089)-wx*I1089)</f>
        <v>12.3865754583964</v>
      </c>
      <c r="X1089" s="70" t="n">
        <f aca="false">const*($O1089/omega)*K1089*(wx*(H1089-Q1089)-wy*(G1089-P1089))</f>
        <v>6.40240431878104</v>
      </c>
      <c r="Y1089" s="70" t="n">
        <f aca="false">R1089+V1089</f>
        <v>-0.436361239326656</v>
      </c>
      <c r="Z1089" s="70" t="n">
        <f aca="false">S1089+W1089</f>
        <v>0.0136029116392642</v>
      </c>
      <c r="AA1089" s="70" t="n">
        <f aca="false">T1089+X1089-32.174</f>
        <v>-1.63790790935316</v>
      </c>
      <c r="AB1089" s="0" t="n">
        <f aca="false">IF(($D1089-height)*($D1090-height)&lt;0,1,0)</f>
        <v>0</v>
      </c>
    </row>
    <row r="1090" customFormat="false" ht="12.75" hidden="false" customHeight="false" outlineLevel="0" collapsed="false">
      <c r="A1090" s="0" t="n">
        <f aca="false">A1089+dt</f>
        <v>10.5799999999998</v>
      </c>
      <c r="B1090" s="70" t="n">
        <f aca="false">B1089+G1089*dt+0.5*Y1089*dt*dt</f>
        <v>62.6147154308473</v>
      </c>
      <c r="C1090" s="70" t="n">
        <f aca="false">C1089+H1089*dt+0.5*Z1089*dt*dt</f>
        <v>683.524276040673</v>
      </c>
      <c r="D1090" s="70" t="n">
        <f aca="false">D1089+I1089*dt+0.5*AA1089*dt*dt</f>
        <v>-680.374398823031</v>
      </c>
      <c r="E1090" s="1" t="n">
        <f aca="false">SQRT(B1090^2+C1090^2)</f>
        <v>686.386216736184</v>
      </c>
      <c r="F1090" s="1" t="n">
        <f aca="false">ATAN2(C1090,B1090)*180/PI()</f>
        <v>5.23401166135627</v>
      </c>
      <c r="G1090" s="69" t="n">
        <f aca="false">G1089+Y1089*dt</f>
        <v>5.97091123666073</v>
      </c>
      <c r="H1090" s="69" t="n">
        <f aca="false">H1089+Z1089*dt</f>
        <v>54.3842549417956</v>
      </c>
      <c r="I1090" s="69" t="n">
        <f aca="false">I1089+AA1089*dt</f>
        <v>-106.093503280797</v>
      </c>
      <c r="J1090" s="1" t="n">
        <f aca="false">SQRT(G1090^2+H1090^2+I1090^2)</f>
        <v>119.369721474764</v>
      </c>
      <c r="K1090" s="1" t="n">
        <f aca="false">IF(D1090&gt;=hwind,SQRT((G1090-vxw)^2+(H1090-vyw)^2+I1090^2),J1090)</f>
        <v>119.369721474764</v>
      </c>
      <c r="L1090" s="1" t="n">
        <f aca="false">J1090/1.467</f>
        <v>81.3699532888645</v>
      </c>
      <c r="M1090" s="70" t="n">
        <f aca="false">cd0+cdspin*(spin/1000)*EXP(-A1090/(tau*146.7/K1090))</f>
        <v>0.354600316361908</v>
      </c>
      <c r="N1090" s="71" t="n">
        <f aca="false">(romega/K1090)*EXP(-A1090/(tau*146.7/K1090))</f>
        <v>0.195617711642536</v>
      </c>
      <c r="O1090" s="71" t="n">
        <f aca="false">cl2_*N1090/(cl0+cl1_*N1090)</f>
        <v>0.210791678351831</v>
      </c>
      <c r="P1090" s="71" t="n">
        <f aca="false">IF(D1090&gt;=hwind,vxw,0)</f>
        <v>0</v>
      </c>
      <c r="Q1090" s="71" t="n">
        <f aca="false">IF(D1090&gt;=hwind,vyw,0)</f>
        <v>0</v>
      </c>
      <c r="R1090" s="70" t="n">
        <f aca="false">-const*$M1090*$K1090*(G1090-P1090)</f>
        <v>-1.35861030242497</v>
      </c>
      <c r="S1090" s="70" t="n">
        <f aca="false">-const*$M1090*$K1090*(H1090-Q1090)</f>
        <v>-12.3744946332432</v>
      </c>
      <c r="T1090" s="70" t="n">
        <f aca="false">-const*$M1090*$K1090*I1090</f>
        <v>24.1403231206397</v>
      </c>
      <c r="U1090" s="72" t="n">
        <f aca="false">omega*EXP(-A1090/tau)*30/PI()</f>
        <v>1842.11346052963</v>
      </c>
      <c r="V1090" s="70" t="n">
        <f aca="false">const*($O1090/omega)*K1090*(wy*I1090-wz*(H1090-Q1090))</f>
        <v>0.922785653494159</v>
      </c>
      <c r="W1090" s="70" t="n">
        <f aca="false">const*($O1090/omega)*K1090*(wz*(G1090-P1090)-wx*I1090)</f>
        <v>12.389447313747</v>
      </c>
      <c r="X1090" s="70" t="n">
        <f aca="false">const*($O1090/omega)*K1090*(wx*(H1090-Q1090)-wy*(G1090-P1090))</f>
        <v>6.40284948201154</v>
      </c>
      <c r="Y1090" s="70" t="n">
        <f aca="false">R1090+V1090</f>
        <v>-0.435824648930812</v>
      </c>
      <c r="Z1090" s="70" t="n">
        <f aca="false">S1090+W1090</f>
        <v>0.0149526805038178</v>
      </c>
      <c r="AA1090" s="70" t="n">
        <f aca="false">T1090+X1090-32.174</f>
        <v>-1.63082739734879</v>
      </c>
      <c r="AB1090" s="0" t="n">
        <f aca="false">IF(($D1090-height)*($D1091-height)&lt;0,1,0)</f>
        <v>0</v>
      </c>
    </row>
    <row r="1091" customFormat="false" ht="12.75" hidden="false" customHeight="false" outlineLevel="0" collapsed="false">
      <c r="A1091" s="0" t="n">
        <f aca="false">A1090+dt</f>
        <v>10.5899999999998</v>
      </c>
      <c r="B1091" s="70" t="n">
        <f aca="false">B1090+G1090*dt+0.5*Y1090*dt*dt</f>
        <v>62.6744027519814</v>
      </c>
      <c r="C1091" s="70" t="n">
        <f aca="false">C1090+H1090*dt+0.5*Z1090*dt*dt</f>
        <v>684.068119337725</v>
      </c>
      <c r="D1091" s="70" t="n">
        <f aca="false">D1090+I1090*dt+0.5*AA1090*dt*dt</f>
        <v>-681.435415397208</v>
      </c>
      <c r="E1091" s="1" t="n">
        <f aca="false">SQRT(B1091^2+C1091^2)</f>
        <v>686.933237407078</v>
      </c>
      <c r="F1091" s="1" t="n">
        <f aca="false">ATAN2(C1091,B1091)*180/PI()</f>
        <v>5.23483131523052</v>
      </c>
      <c r="G1091" s="69" t="n">
        <f aca="false">G1090+Y1090*dt</f>
        <v>5.96655299017142</v>
      </c>
      <c r="H1091" s="69" t="n">
        <f aca="false">H1090+Z1090*dt</f>
        <v>54.3844044686007</v>
      </c>
      <c r="I1091" s="69" t="n">
        <f aca="false">I1090+AA1090*dt</f>
        <v>-106.10981155477</v>
      </c>
      <c r="J1091" s="1" t="n">
        <f aca="false">SQRT(G1091^2+H1091^2+I1091^2)</f>
        <v>119.384066408285</v>
      </c>
      <c r="K1091" s="1" t="n">
        <f aca="false">IF(D1091&gt;=hwind,SQRT((G1091-vxw)^2+(H1091-vyw)^2+I1091^2),J1091)</f>
        <v>119.384066408285</v>
      </c>
      <c r="L1091" s="1" t="n">
        <f aca="false">J1091/1.467</f>
        <v>81.379731702989</v>
      </c>
      <c r="M1091" s="70" t="n">
        <f aca="false">cd0+cdspin*(spin/1000)*EXP(-A1091/(tau*146.7/K1091))</f>
        <v>0.354600267013432</v>
      </c>
      <c r="N1091" s="71" t="n">
        <f aca="false">(romega/K1091)*EXP(-A1091/(tau*146.7/K1091))</f>
        <v>0.195594027228332</v>
      </c>
      <c r="O1091" s="71" t="n">
        <f aca="false">cl2_*N1091/(cl0+cl1_*N1091)</f>
        <v>0.210777362181936</v>
      </c>
      <c r="P1091" s="71" t="n">
        <f aca="false">IF(D1091&gt;=hwind,vxw,0)</f>
        <v>0</v>
      </c>
      <c r="Q1091" s="71" t="n">
        <f aca="false">IF(D1091&gt;=hwind,vyw,0)</f>
        <v>0</v>
      </c>
      <c r="R1091" s="70" t="n">
        <f aca="false">-const*$M1091*$K1091*(G1091-P1091)</f>
        <v>-1.35778159412227</v>
      </c>
      <c r="S1091" s="70" t="n">
        <f aca="false">-const*$M1091*$K1091*(H1091-Q1091)</f>
        <v>-12.3760140094969</v>
      </c>
      <c r="T1091" s="70" t="n">
        <f aca="false">-const*$M1091*$K1091*I1091</f>
        <v>24.1469319592368</v>
      </c>
      <c r="U1091" s="72" t="n">
        <f aca="false">omega*EXP(-A1091/tau)*30/PI()</f>
        <v>1842.11161841709</v>
      </c>
      <c r="V1091" s="70" t="n">
        <f aca="false">const*($O1091/omega)*K1091*(wy*I1091-wz*(H1091-Q1091))</f>
        <v>0.922495255116925</v>
      </c>
      <c r="W1091" s="70" t="n">
        <f aca="false">const*($O1091/omega)*K1091*(wz*(G1091-P1091)-wx*I1091)</f>
        <v>12.3923079521495</v>
      </c>
      <c r="X1091" s="70" t="n">
        <f aca="false">const*($O1091/omega)*K1091*(wx*(H1091-Q1091)-wy*(G1091-P1091))</f>
        <v>6.40329480220855</v>
      </c>
      <c r="Y1091" s="70" t="n">
        <f aca="false">R1091+V1091</f>
        <v>-0.435286339005349</v>
      </c>
      <c r="Z1091" s="70" t="n">
        <f aca="false">S1091+W1091</f>
        <v>0.0162939426525615</v>
      </c>
      <c r="AA1091" s="70" t="n">
        <f aca="false">T1091+X1091-32.174</f>
        <v>-1.62377323855462</v>
      </c>
      <c r="AB1091" s="0" t="n">
        <f aca="false">IF(($D1091-height)*($D1092-height)&lt;0,1,0)</f>
        <v>0</v>
      </c>
    </row>
    <row r="1092" customFormat="false" ht="12.75" hidden="false" customHeight="false" outlineLevel="0" collapsed="false">
      <c r="A1092" s="0" t="n">
        <f aca="false">A1091+dt</f>
        <v>10.5999999999998</v>
      </c>
      <c r="B1092" s="70" t="n">
        <f aca="false">B1091+G1091*dt+0.5*Y1091*dt*dt</f>
        <v>62.7340465175662</v>
      </c>
      <c r="C1092" s="70" t="n">
        <f aca="false">C1091+H1091*dt+0.5*Z1091*dt*dt</f>
        <v>684.611964197108</v>
      </c>
      <c r="D1092" s="70" t="n">
        <f aca="false">D1091+I1091*dt+0.5*AA1091*dt*dt</f>
        <v>-682.496594701418</v>
      </c>
      <c r="E1092" s="1" t="n">
        <f aca="false">SQRT(B1092^2+C1092^2)</f>
        <v>687.480255799605</v>
      </c>
      <c r="F1092" s="1" t="n">
        <f aca="false">ATAN2(C1092,B1092)*180/PI()</f>
        <v>5.23564603799437</v>
      </c>
      <c r="G1092" s="69" t="n">
        <f aca="false">G1091+Y1091*dt</f>
        <v>5.96220012678137</v>
      </c>
      <c r="H1092" s="69" t="n">
        <f aca="false">H1091+Z1091*dt</f>
        <v>54.3845674080272</v>
      </c>
      <c r="I1092" s="69" t="n">
        <f aca="false">I1091+AA1091*dt</f>
        <v>-106.126049287156</v>
      </c>
      <c r="J1092" s="1" t="n">
        <f aca="false">SQRT(G1092^2+H1092^2+I1092^2)</f>
        <v>119.398355683024</v>
      </c>
      <c r="K1092" s="1" t="n">
        <f aca="false">IF(D1092&gt;=hwind,SQRT((G1092-vxw)^2+(H1092-vyw)^2+I1092^2),J1092)</f>
        <v>119.398355683024</v>
      </c>
      <c r="L1092" s="1" t="n">
        <f aca="false">J1092/1.467</f>
        <v>81.3894721765671</v>
      </c>
      <c r="M1092" s="70" t="n">
        <f aca="false">cd0+cdspin*(spin/1000)*EXP(-A1092/(tau*146.7/K1092))</f>
        <v>0.354600217676117</v>
      </c>
      <c r="N1092" s="71" t="n">
        <f aca="false">(romega/K1092)*EXP(-A1092/(tau*146.7/K1092))</f>
        <v>0.195570439712897</v>
      </c>
      <c r="O1092" s="71" t="n">
        <f aca="false">cl2_*N1092/(cl0+cl1_*N1092)</f>
        <v>0.210763103070021</v>
      </c>
      <c r="P1092" s="71" t="n">
        <f aca="false">IF(D1092&gt;=hwind,vxw,0)</f>
        <v>0</v>
      </c>
      <c r="Q1092" s="71" t="n">
        <f aca="false">IF(D1092&gt;=hwind,vyw,0)</f>
        <v>0</v>
      </c>
      <c r="R1092" s="70" t="n">
        <f aca="false">-const*$M1092*$K1092*(G1092-P1092)</f>
        <v>-1.35695324034789</v>
      </c>
      <c r="S1092" s="70" t="n">
        <f aca="false">-const*$M1092*$K1092*(H1092-Q1092)</f>
        <v>-12.377530676596</v>
      </c>
      <c r="T1092" s="70" t="n">
        <f aca="false">-const*$M1092*$K1092*I1092</f>
        <v>24.1535143744441</v>
      </c>
      <c r="U1092" s="72" t="n">
        <f aca="false">omega*EXP(-A1092/tau)*30/PI()</f>
        <v>1842.10977630639</v>
      </c>
      <c r="V1092" s="70" t="n">
        <f aca="false">const*($O1092/omega)*K1092*(wy*I1092-wz*(H1092-Q1092))</f>
        <v>0.922206913624452</v>
      </c>
      <c r="W1092" s="70" t="n">
        <f aca="false">const*($O1092/omega)*K1092*(wz*(G1092-P1092)-wx*I1092)</f>
        <v>12.3951574110245</v>
      </c>
      <c r="X1092" s="70" t="n">
        <f aca="false">const*($O1092/omega)*K1092*(wx*(H1092-Q1092)-wy*(G1092-P1092))</f>
        <v>6.40374027390227</v>
      </c>
      <c r="Y1092" s="70" t="n">
        <f aca="false">R1092+V1092</f>
        <v>-0.43474632672344</v>
      </c>
      <c r="Z1092" s="70" t="n">
        <f aca="false">S1092+W1092</f>
        <v>0.0176267344284593</v>
      </c>
      <c r="AA1092" s="70" t="n">
        <f aca="false">T1092+X1092-32.174</f>
        <v>-1.6167453516536</v>
      </c>
      <c r="AB1092" s="0" t="n">
        <f aca="false">IF(($D1092-height)*($D1093-height)&lt;0,1,0)</f>
        <v>0</v>
      </c>
    </row>
    <row r="1093" customFormat="false" ht="12.75" hidden="false" customHeight="false" outlineLevel="0" collapsed="false">
      <c r="A1093" s="0" t="n">
        <f aca="false">A1092+dt</f>
        <v>10.6099999999998</v>
      </c>
      <c r="B1093" s="70" t="n">
        <f aca="false">B1092+G1092*dt+0.5*Y1092*dt*dt</f>
        <v>62.7936467815176</v>
      </c>
      <c r="C1093" s="70" t="n">
        <f aca="false">C1092+H1092*dt+0.5*Z1092*dt*dt</f>
        <v>685.155810752525</v>
      </c>
      <c r="D1093" s="70" t="n">
        <f aca="false">D1092+I1092*dt+0.5*AA1092*dt*dt</f>
        <v>-683.557936031557</v>
      </c>
      <c r="E1093" s="1" t="n">
        <f aca="false">SQRT(B1093^2+C1093^2)</f>
        <v>688.027272049642</v>
      </c>
      <c r="F1093" s="1" t="n">
        <f aca="false">ATAN2(C1093,B1093)*180/PI()</f>
        <v>5.23645584487255</v>
      </c>
      <c r="G1093" s="69" t="n">
        <f aca="false">G1092+Y1092*dt</f>
        <v>5.95785266351413</v>
      </c>
      <c r="H1093" s="69" t="n">
        <f aca="false">H1092+Z1092*dt</f>
        <v>54.3847436753715</v>
      </c>
      <c r="I1093" s="69" t="n">
        <f aca="false">I1092+AA1092*dt</f>
        <v>-106.142216740673</v>
      </c>
      <c r="J1093" s="1" t="n">
        <f aca="false">SQRT(G1093^2+H1093^2+I1093^2)</f>
        <v>119.412589485447</v>
      </c>
      <c r="K1093" s="1" t="n">
        <f aca="false">IF(D1093&gt;=hwind,SQRT((G1093-vxw)^2+(H1093-vyw)^2+I1093^2),J1093)</f>
        <v>119.412589485447</v>
      </c>
      <c r="L1093" s="1" t="n">
        <f aca="false">J1093/1.467</f>
        <v>81.3991748367056</v>
      </c>
      <c r="M1093" s="70" t="n">
        <f aca="false">cd0+cdspin*(spin/1000)*EXP(-A1093/(tau*146.7/K1093))</f>
        <v>0.354600168349951</v>
      </c>
      <c r="N1093" s="71" t="n">
        <f aca="false">(romega/K1093)*EXP(-A1093/(tau*146.7/K1093))</f>
        <v>0.195546948723069</v>
      </c>
      <c r="O1093" s="71" t="n">
        <f aca="false">cl2_*N1093/(cl0+cl1_*N1093)</f>
        <v>0.210748900808835</v>
      </c>
      <c r="P1093" s="71" t="n">
        <f aca="false">IF(D1093&gt;=hwind,vxw,0)</f>
        <v>0</v>
      </c>
      <c r="Q1093" s="71" t="n">
        <f aca="false">IF(D1093&gt;=hwind,vyw,0)</f>
        <v>0</v>
      </c>
      <c r="R1093" s="70" t="n">
        <f aca="false">-const*$M1093*$K1093*(G1093-P1093)</f>
        <v>-1.35612524891939</v>
      </c>
      <c r="S1093" s="70" t="n">
        <f aca="false">-const*$M1093*$K1093*(H1093-Q1093)</f>
        <v>-12.3790446356354</v>
      </c>
      <c r="T1093" s="70" t="n">
        <f aca="false">-const*$M1093*$K1093*I1093</f>
        <v>24.1600704528666</v>
      </c>
      <c r="U1093" s="72" t="n">
        <f aca="false">omega*EXP(-A1093/tau)*30/PI()</f>
        <v>1842.10793419754</v>
      </c>
      <c r="V1093" s="70" t="n">
        <f aca="false">const*($O1093/omega)*K1093*(wy*I1093-wz*(H1093-Q1093))</f>
        <v>0.921920619743437</v>
      </c>
      <c r="W1093" s="70" t="n">
        <f aca="false">const*($O1093/omega)*K1093*(wz*(G1093-P1093)-wx*I1093)</f>
        <v>12.3979957276994</v>
      </c>
      <c r="X1093" s="70" t="n">
        <f aca="false">const*($O1093/omega)*K1093*(wx*(H1093-Q1093)-wy*(G1093-P1093))</f>
        <v>6.4041858916509</v>
      </c>
      <c r="Y1093" s="70" t="n">
        <f aca="false">R1093+V1093</f>
        <v>-0.434204629175955</v>
      </c>
      <c r="Z1093" s="70" t="n">
        <f aca="false">S1093+W1093</f>
        <v>0.0189510920639862</v>
      </c>
      <c r="AA1093" s="70" t="n">
        <f aca="false">T1093+X1093-32.174</f>
        <v>-1.60974365548245</v>
      </c>
      <c r="AB1093" s="0" t="n">
        <f aca="false">IF(($D1093-height)*($D1094-height)&lt;0,1,0)</f>
        <v>0</v>
      </c>
    </row>
    <row r="1094" customFormat="false" ht="12.75" hidden="false" customHeight="false" outlineLevel="0" collapsed="false">
      <c r="A1094" s="0" t="n">
        <f aca="false">A1093+dt</f>
        <v>10.6199999999998</v>
      </c>
      <c r="B1094" s="70" t="n">
        <f aca="false">B1093+G1093*dt+0.5*Y1093*dt*dt</f>
        <v>62.8532035979213</v>
      </c>
      <c r="C1094" s="70" t="n">
        <f aca="false">C1093+H1093*dt+0.5*Z1093*dt*dt</f>
        <v>685.699659136833</v>
      </c>
      <c r="D1094" s="70" t="n">
        <f aca="false">D1093+I1093*dt+0.5*AA1093*dt*dt</f>
        <v>-684.619438686147</v>
      </c>
      <c r="E1094" s="1" t="n">
        <f aca="false">SQRT(B1094^2+C1094^2)</f>
        <v>688.574286292257</v>
      </c>
      <c r="F1094" s="1" t="n">
        <f aca="false">ATAN2(C1094,B1094)*180/PI()</f>
        <v>5.23726075106113</v>
      </c>
      <c r="G1094" s="69" t="n">
        <f aca="false">G1093+Y1093*dt</f>
        <v>5.95351061722237</v>
      </c>
      <c r="H1094" s="69" t="n">
        <f aca="false">H1093+Z1093*dt</f>
        <v>54.3849331862921</v>
      </c>
      <c r="I1094" s="69" t="n">
        <f aca="false">I1093+AA1093*dt</f>
        <v>-106.158314177227</v>
      </c>
      <c r="J1094" s="1" t="n">
        <f aca="false">SQRT(G1094^2+H1094^2+I1094^2)</f>
        <v>119.426768001557</v>
      </c>
      <c r="K1094" s="1" t="n">
        <f aca="false">IF(D1094&gt;=hwind,SQRT((G1094-vxw)^2+(H1094-vyw)^2+I1094^2),J1094)</f>
        <v>119.426768001557</v>
      </c>
      <c r="L1094" s="1" t="n">
        <f aca="false">J1094/1.467</f>
        <v>81.4088398101957</v>
      </c>
      <c r="M1094" s="70" t="n">
        <f aca="false">cd0+cdspin*(spin/1000)*EXP(-A1094/(tau*146.7/K1094))</f>
        <v>0.354600119034923</v>
      </c>
      <c r="N1094" s="71" t="n">
        <f aca="false">(romega/K1094)*EXP(-A1094/(tau*146.7/K1094))</f>
        <v>0.195523553887039</v>
      </c>
      <c r="O1094" s="71" t="n">
        <f aca="false">cl2_*N1094/(cl0+cl1_*N1094)</f>
        <v>0.210734755191782</v>
      </c>
      <c r="P1094" s="71" t="n">
        <f aca="false">IF(D1094&gt;=hwind,vxw,0)</f>
        <v>0</v>
      </c>
      <c r="Q1094" s="71" t="n">
        <f aca="false">IF(D1094&gt;=hwind,vyw,0)</f>
        <v>0</v>
      </c>
      <c r="R1094" s="70" t="n">
        <f aca="false">-const*$M1094*$K1094*(G1094-P1094)</f>
        <v>-1.35529762760242</v>
      </c>
      <c r="S1094" s="70" t="n">
        <f aca="false">-const*$M1094*$K1094*(H1094-Q1094)</f>
        <v>-12.3805558877271</v>
      </c>
      <c r="T1094" s="70" t="n">
        <f aca="false">-const*$M1094*$K1094*I1094</f>
        <v>24.1666002809272</v>
      </c>
      <c r="U1094" s="72" t="n">
        <f aca="false">omega*EXP(-A1094/tau)*30/PI()</f>
        <v>1842.10609209052</v>
      </c>
      <c r="V1094" s="70" t="n">
        <f aca="false">const*($O1094/omega)*K1094*(wy*I1094-wz*(H1094-Q1094))</f>
        <v>0.921636364230729</v>
      </c>
      <c r="W1094" s="70" t="n">
        <f aca="false">const*($O1094/omega)*K1094*(wz*(G1094-P1094)-wx*I1094)</f>
        <v>12.4008229394082</v>
      </c>
      <c r="X1094" s="70" t="n">
        <f aca="false">const*($O1094/omega)*K1094*(wx*(H1094-Q1094)-wy*(G1094-P1094))</f>
        <v>6.40463165004057</v>
      </c>
      <c r="Y1094" s="70" t="n">
        <f aca="false">R1094+V1094</f>
        <v>-0.433661263371695</v>
      </c>
      <c r="Z1094" s="70" t="n">
        <f aca="false">S1094+W1094</f>
        <v>0.0202670516811487</v>
      </c>
      <c r="AA1094" s="70" t="n">
        <f aca="false">T1094+X1094-32.174</f>
        <v>-1.60276806903227</v>
      </c>
      <c r="AB1094" s="0" t="n">
        <f aca="false">IF(($D1094-height)*($D1095-height)&lt;0,1,0)</f>
        <v>0</v>
      </c>
    </row>
    <row r="1095" customFormat="false" ht="12.75" hidden="false" customHeight="false" outlineLevel="0" collapsed="false">
      <c r="A1095" s="0" t="n">
        <f aca="false">A1094+dt</f>
        <v>10.6299999999998</v>
      </c>
      <c r="B1095" s="70" t="n">
        <f aca="false">B1094+G1094*dt+0.5*Y1094*dt*dt</f>
        <v>62.9127170210304</v>
      </c>
      <c r="C1095" s="70" t="n">
        <f aca="false">C1094+H1094*dt+0.5*Z1094*dt*dt</f>
        <v>686.243509482049</v>
      </c>
      <c r="D1095" s="70" t="n">
        <f aca="false">D1094+I1094*dt+0.5*AA1094*dt*dt</f>
        <v>-685.681101966322</v>
      </c>
      <c r="E1095" s="1" t="n">
        <f aca="false">SQRT(B1095^2+C1095^2)</f>
        <v>689.121298661714</v>
      </c>
      <c r="F1095" s="1" t="n">
        <f aca="false">ATAN2(C1095,B1095)*180/PI()</f>
        <v>5.23806077172748</v>
      </c>
      <c r="G1095" s="69" t="n">
        <f aca="false">G1094+Y1094*dt</f>
        <v>5.94917400458866</v>
      </c>
      <c r="H1095" s="69" t="n">
        <f aca="false">H1094+Z1094*dt</f>
        <v>54.385135856809</v>
      </c>
      <c r="I1095" s="69" t="n">
        <f aca="false">I1094+AA1094*dt</f>
        <v>-106.174341857918</v>
      </c>
      <c r="J1095" s="1" t="n">
        <f aca="false">SQRT(G1095^2+H1095^2+I1095^2)</f>
        <v>119.440891416895</v>
      </c>
      <c r="K1095" s="1" t="n">
        <f aca="false">IF(D1095&gt;=hwind,SQRT((G1095-vxw)^2+(H1095-vyw)^2+I1095^2),J1095)</f>
        <v>119.440891416895</v>
      </c>
      <c r="L1095" s="1" t="n">
        <f aca="false">J1095/1.467</f>
        <v>81.4184672235137</v>
      </c>
      <c r="M1095" s="70" t="n">
        <f aca="false">cd0+cdspin*(spin/1000)*EXP(-A1095/(tau*146.7/K1095))</f>
        <v>0.35460006973102</v>
      </c>
      <c r="N1095" s="71" t="n">
        <f aca="false">(romega/K1095)*EXP(-A1095/(tau*146.7/K1095))</f>
        <v>0.195500254834346</v>
      </c>
      <c r="O1095" s="71" t="n">
        <f aca="false">cl2_*N1095/(cl0+cl1_*N1095)</f>
        <v>0.210720666012916</v>
      </c>
      <c r="P1095" s="71" t="n">
        <f aca="false">IF(D1095&gt;=hwind,vxw,0)</f>
        <v>0</v>
      </c>
      <c r="Q1095" s="71" t="n">
        <f aca="false">IF(D1095&gt;=hwind,vyw,0)</f>
        <v>0</v>
      </c>
      <c r="R1095" s="70" t="n">
        <f aca="false">-const*$M1095*$K1095*(G1095-P1095)</f>
        <v>-1.3544703841109</v>
      </c>
      <c r="S1095" s="70" t="n">
        <f aca="false">-const*$M1095*$K1095*(H1095-Q1095)</f>
        <v>-12.3820644340002</v>
      </c>
      <c r="T1095" s="70" t="n">
        <f aca="false">-const*$M1095*$K1095*I1095</f>
        <v>24.1731039448659</v>
      </c>
      <c r="U1095" s="72" t="n">
        <f aca="false">omega*EXP(-A1095/tau)*30/PI()</f>
        <v>1842.10424998535</v>
      </c>
      <c r="V1095" s="70" t="n">
        <f aca="false">const*($O1095/omega)*K1095*(wy*I1095-wz*(H1095-Q1095))</f>
        <v>0.921354137873296</v>
      </c>
      <c r="W1095" s="70" t="n">
        <f aca="false">const*($O1095/omega)*K1095*(wz*(G1095-P1095)-wx*I1095)</f>
        <v>12.4036390832918</v>
      </c>
      <c r="X1095" s="70" t="n">
        <f aca="false">const*($O1095/omega)*K1095*(wx*(H1095-Q1095)-wy*(G1095-P1095))</f>
        <v>6.40507754368522</v>
      </c>
      <c r="Y1095" s="70" t="n">
        <f aca="false">R1095+V1095</f>
        <v>-0.433116246237604</v>
      </c>
      <c r="Z1095" s="70" t="n">
        <f aca="false">S1095+W1095</f>
        <v>0.0215746492916491</v>
      </c>
      <c r="AA1095" s="70" t="n">
        <f aca="false">T1095+X1095-32.174</f>
        <v>-1.59581851144888</v>
      </c>
      <c r="AB1095" s="0" t="n">
        <f aca="false">IF(($D1095-height)*($D1096-height)&lt;0,1,0)</f>
        <v>0</v>
      </c>
    </row>
    <row r="1096" customFormat="false" ht="12.75" hidden="false" customHeight="false" outlineLevel="0" collapsed="false">
      <c r="A1096" s="0" t="n">
        <f aca="false">A1095+dt</f>
        <v>10.6399999999998</v>
      </c>
      <c r="B1096" s="70" t="n">
        <f aca="false">B1095+G1095*dt+0.5*Y1095*dt*dt</f>
        <v>62.972187105264</v>
      </c>
      <c r="C1096" s="70" t="n">
        <f aca="false">C1095+H1095*dt+0.5*Z1095*dt*dt</f>
        <v>686.787361919349</v>
      </c>
      <c r="D1096" s="70" t="n">
        <f aca="false">D1095+I1095*dt+0.5*AA1095*dt*dt</f>
        <v>-686.742925175827</v>
      </c>
      <c r="E1096" s="1" t="n">
        <f aca="false">SQRT(B1096^2+C1096^2)</f>
        <v>689.668309291473</v>
      </c>
      <c r="F1096" s="1" t="n">
        <f aca="false">ATAN2(C1096,B1096)*180/PI()</f>
        <v>5.2388559220102</v>
      </c>
      <c r="G1096" s="69" t="n">
        <f aca="false">G1095+Y1095*dt</f>
        <v>5.94484284212628</v>
      </c>
      <c r="H1096" s="69" t="n">
        <f aca="false">H1095+Z1095*dt</f>
        <v>54.3853516033019</v>
      </c>
      <c r="I1096" s="69" t="n">
        <f aca="false">I1095+AA1095*dt</f>
        <v>-106.190300043032</v>
      </c>
      <c r="J1096" s="1" t="n">
        <f aca="false">SQRT(G1096^2+H1096^2+I1096^2)</f>
        <v>119.454959916537</v>
      </c>
      <c r="K1096" s="1" t="n">
        <f aca="false">IF(D1096&gt;=hwind,SQRT((G1096-vxw)^2+(H1096-vyw)^2+I1096^2),J1096)</f>
        <v>119.454959916537</v>
      </c>
      <c r="L1096" s="1" t="n">
        <f aca="false">J1096/1.467</f>
        <v>81.4280572028203</v>
      </c>
      <c r="M1096" s="70" t="n">
        <f aca="false">cd0+cdspin*(spin/1000)*EXP(-A1096/(tau*146.7/K1096))</f>
        <v>0.354600020438233</v>
      </c>
      <c r="N1096" s="71" t="n">
        <f aca="false">(romega/K1096)*EXP(-A1096/(tau*146.7/K1096))</f>
        <v>0.195477051195867</v>
      </c>
      <c r="O1096" s="71" t="n">
        <f aca="false">cl2_*N1096/(cl0+cl1_*N1096)</f>
        <v>0.210706633066936</v>
      </c>
      <c r="P1096" s="71" t="n">
        <f aca="false">IF(D1096&gt;=hwind,vxw,0)</f>
        <v>0</v>
      </c>
      <c r="Q1096" s="71" t="n">
        <f aca="false">IF(D1096&gt;=hwind,vyw,0)</f>
        <v>0</v>
      </c>
      <c r="R1096" s="70" t="n">
        <f aca="false">-const*$M1096*$K1096*(G1096-P1096)</f>
        <v>-1.35364352610718</v>
      </c>
      <c r="S1096" s="70" t="n">
        <f aca="false">-const*$M1096*$K1096*(H1096-Q1096)</f>
        <v>-12.3835702756006</v>
      </c>
      <c r="T1096" s="70" t="n">
        <f aca="false">-const*$M1096*$K1096*I1096</f>
        <v>24.1795815307402</v>
      </c>
      <c r="U1096" s="72" t="n">
        <f aca="false">omega*EXP(-A1096/tau)*30/PI()</f>
        <v>1842.10240788202</v>
      </c>
      <c r="V1096" s="70" t="n">
        <f aca="false">const*($O1096/omega)*K1096*(wy*I1096-wz*(H1096-Q1096))</f>
        <v>0.921073931488183</v>
      </c>
      <c r="W1096" s="70" t="n">
        <f aca="false">const*($O1096/omega)*K1096*(wz*(G1096-P1096)-wx*I1096)</f>
        <v>12.4064441963975</v>
      </c>
      <c r="X1096" s="70" t="n">
        <f aca="false">const*($O1096/omega)*K1096*(wx*(H1096-Q1096)-wy*(G1096-P1096))</f>
        <v>6.40552356722655</v>
      </c>
      <c r="Y1096" s="70" t="n">
        <f aca="false">R1096+V1096</f>
        <v>-0.432569594618996</v>
      </c>
      <c r="Z1096" s="70" t="n">
        <f aca="false">S1096+W1096</f>
        <v>0.0228739207969006</v>
      </c>
      <c r="AA1096" s="70" t="n">
        <f aca="false">T1096+X1096-32.174</f>
        <v>-1.5888949020333</v>
      </c>
      <c r="AB1096" s="0" t="n">
        <f aca="false">IF(($D1096-height)*($D1097-height)&lt;0,1,0)</f>
        <v>0</v>
      </c>
    </row>
    <row r="1097" customFormat="false" ht="12.75" hidden="false" customHeight="false" outlineLevel="0" collapsed="false">
      <c r="A1097" s="0" t="n">
        <f aca="false">A1096+dt</f>
        <v>10.6499999999998</v>
      </c>
      <c r="B1097" s="70" t="n">
        <f aca="false">B1096+G1096*dt+0.5*Y1096*dt*dt</f>
        <v>63.0316139052055</v>
      </c>
      <c r="C1097" s="70" t="n">
        <f aca="false">C1096+H1096*dt+0.5*Z1096*dt*dt</f>
        <v>687.331216579078</v>
      </c>
      <c r="D1097" s="70" t="n">
        <f aca="false">D1096+I1096*dt+0.5*AA1096*dt*dt</f>
        <v>-687.804907621003</v>
      </c>
      <c r="E1097" s="1" t="n">
        <f aca="false">SQRT(B1097^2+C1097^2)</f>
        <v>690.215318314199</v>
      </c>
      <c r="F1097" s="1" t="n">
        <f aca="false">ATAN2(C1097,B1097)*180/PI()</f>
        <v>5.23964621701915</v>
      </c>
      <c r="G1097" s="69" t="n">
        <f aca="false">G1096+Y1096*dt</f>
        <v>5.94051714618009</v>
      </c>
      <c r="H1097" s="69" t="n">
        <f aca="false">H1096+Z1096*dt</f>
        <v>54.3855803425098</v>
      </c>
      <c r="I1097" s="69" t="n">
        <f aca="false">I1096+AA1096*dt</f>
        <v>-106.206188992053</v>
      </c>
      <c r="J1097" s="1" t="n">
        <f aca="false">SQRT(G1097^2+H1097^2+I1097^2)</f>
        <v>119.4689736851</v>
      </c>
      <c r="K1097" s="1" t="n">
        <f aca="false">IF(D1097&gt;=hwind,SQRT((G1097-vxw)^2+(H1097-vyw)^2+I1097^2),J1097)</f>
        <v>119.4689736851</v>
      </c>
      <c r="L1097" s="1" t="n">
        <f aca="false">J1097/1.467</f>
        <v>81.4376098739608</v>
      </c>
      <c r="M1097" s="70" t="n">
        <f aca="false">cd0+cdspin*(spin/1000)*EXP(-A1097/(tau*146.7/K1097))</f>
        <v>0.354599971156548</v>
      </c>
      <c r="N1097" s="71" t="n">
        <f aca="false">(romega/K1097)*EXP(-A1097/(tau*146.7/K1097))</f>
        <v>0.195453942603821</v>
      </c>
      <c r="O1097" s="71" t="n">
        <f aca="false">cl2_*N1097/(cl0+cl1_*N1097)</f>
        <v>0.210692656149195</v>
      </c>
      <c r="P1097" s="71" t="n">
        <f aca="false">IF(D1097&gt;=hwind,vxw,0)</f>
        <v>0</v>
      </c>
      <c r="Q1097" s="71" t="n">
        <f aca="false">IF(D1097&gt;=hwind,vyw,0)</f>
        <v>0</v>
      </c>
      <c r="R1097" s="70" t="n">
        <f aca="false">-const*$M1097*$K1097*(G1097-P1097)</f>
        <v>-1.35281706120225</v>
      </c>
      <c r="S1097" s="70" t="n">
        <f aca="false">-const*$M1097*$K1097*(H1097-Q1097)</f>
        <v>-12.3850734136914</v>
      </c>
      <c r="T1097" s="70" t="n">
        <f aca="false">-const*$M1097*$K1097*I1097</f>
        <v>24.1860331244238</v>
      </c>
      <c r="U1097" s="72" t="n">
        <f aca="false">omega*EXP(-A1097/tau)*30/PI()</f>
        <v>1842.10056578054</v>
      </c>
      <c r="V1097" s="70" t="n">
        <f aca="false">const*($O1097/omega)*K1097*(wy*I1097-wz*(H1097-Q1097))</f>
        <v>0.920795735922471</v>
      </c>
      <c r="W1097" s="70" t="n">
        <f aca="false">const*($O1097/omega)*K1097*(wz*(G1097-P1097)-wx*I1097)</f>
        <v>12.4092383156797</v>
      </c>
      <c r="X1097" s="70" t="n">
        <f aca="false">const*($O1097/omega)*K1097*(wx*(H1097-Q1097)-wy*(G1097-P1097))</f>
        <v>6.40596971533397</v>
      </c>
      <c r="Y1097" s="70" t="n">
        <f aca="false">R1097+V1097</f>
        <v>-0.432021325279782</v>
      </c>
      <c r="Z1097" s="70" t="n">
        <f aca="false">S1097+W1097</f>
        <v>0.0241649019882182</v>
      </c>
      <c r="AA1097" s="70" t="n">
        <f aca="false">T1097+X1097-32.174</f>
        <v>-1.58199716024219</v>
      </c>
      <c r="AB1097" s="0" t="n">
        <f aca="false">IF(($D1097-height)*($D1098-height)&lt;0,1,0)</f>
        <v>0</v>
      </c>
    </row>
    <row r="1098" customFormat="false" ht="12.75" hidden="false" customHeight="false" outlineLevel="0" collapsed="false">
      <c r="A1098" s="0" t="n">
        <f aca="false">A1097+dt</f>
        <v>10.6599999999998</v>
      </c>
      <c r="B1098" s="70" t="n">
        <f aca="false">B1097+G1097*dt+0.5*Y1097*dt*dt</f>
        <v>63.090997475601</v>
      </c>
      <c r="C1098" s="70" t="n">
        <f aca="false">C1097+H1097*dt+0.5*Z1097*dt*dt</f>
        <v>687.875073590748</v>
      </c>
      <c r="D1098" s="70" t="n">
        <f aca="false">D1097+I1097*dt+0.5*AA1097*dt*dt</f>
        <v>-688.867048610781</v>
      </c>
      <c r="E1098" s="1" t="n">
        <f aca="false">SQRT(B1098^2+C1098^2)</f>
        <v>690.762325861757</v>
      </c>
      <c r="F1098" s="1" t="n">
        <f aca="false">ATAN2(C1098,B1098)*180/PI()</f>
        <v>5.24043167183534</v>
      </c>
      <c r="G1098" s="69" t="n">
        <f aca="false">G1097+Y1097*dt</f>
        <v>5.93619693292729</v>
      </c>
      <c r="H1098" s="69" t="n">
        <f aca="false">H1097+Z1097*dt</f>
        <v>54.3858219915297</v>
      </c>
      <c r="I1098" s="69" t="n">
        <f aca="false">I1097+AA1097*dt</f>
        <v>-106.222008963655</v>
      </c>
      <c r="J1098" s="1" t="n">
        <f aca="false">SQRT(G1098^2+H1098^2+I1098^2)</f>
        <v>119.482932906736</v>
      </c>
      <c r="K1098" s="1" t="n">
        <f aca="false">IF(D1098&gt;=hwind,SQRT((G1098-vxw)^2+(H1098-vyw)^2+I1098^2),J1098)</f>
        <v>119.482932906736</v>
      </c>
      <c r="L1098" s="1" t="n">
        <f aca="false">J1098/1.467</f>
        <v>81.4471253624651</v>
      </c>
      <c r="M1098" s="70" t="n">
        <f aca="false">cd0+cdspin*(spin/1000)*EXP(-A1098/(tau*146.7/K1098))</f>
        <v>0.354599921885954</v>
      </c>
      <c r="N1098" s="71" t="n">
        <f aca="false">(romega/K1098)*EXP(-A1098/(tau*146.7/K1098))</f>
        <v>0.195430928691759</v>
      </c>
      <c r="O1098" s="71" t="n">
        <f aca="false">cl2_*N1098/(cl0+cl1_*N1098)</f>
        <v>0.210678735055686</v>
      </c>
      <c r="P1098" s="71" t="n">
        <f aca="false">IF(D1098&gt;=hwind,vxw,0)</f>
        <v>0</v>
      </c>
      <c r="Q1098" s="71" t="n">
        <f aca="false">IF(D1098&gt;=hwind,vyw,0)</f>
        <v>0</v>
      </c>
      <c r="R1098" s="70" t="n">
        <f aca="false">-const*$M1098*$K1098*(G1098-P1098)</f>
        <v>-1.35199099695592</v>
      </c>
      <c r="S1098" s="70" t="n">
        <f aca="false">-const*$M1098*$K1098*(H1098-Q1098)</f>
        <v>-12.3865738494522</v>
      </c>
      <c r="T1098" s="70" t="n">
        <f aca="false">-const*$M1098*$K1098*I1098</f>
        <v>24.1924588116073</v>
      </c>
      <c r="U1098" s="72" t="n">
        <f aca="false">omega*EXP(-A1098/tau)*30/PI()</f>
        <v>1842.09872368089</v>
      </c>
      <c r="V1098" s="70" t="n">
        <f aca="false">const*($O1098/omega)*K1098*(wy*I1098-wz*(H1098-Q1098))</f>
        <v>0.920519542053236</v>
      </c>
      <c r="W1098" s="70" t="n">
        <f aca="false">const*($O1098/omega)*K1098*(wz*(G1098-P1098)-wx*I1098)</f>
        <v>12.4120214779991</v>
      </c>
      <c r="X1098" s="70" t="n">
        <f aca="false">const*($O1098/omega)*K1098*(wx*(H1098-Q1098)-wy*(G1098-P1098))</f>
        <v>6.40641598270448</v>
      </c>
      <c r="Y1098" s="70" t="n">
        <f aca="false">R1098+V1098</f>
        <v>-0.431471454902689</v>
      </c>
      <c r="Z1098" s="70" t="n">
        <f aca="false">S1098+W1098</f>
        <v>0.0254476285468428</v>
      </c>
      <c r="AA1098" s="70" t="n">
        <f aca="false">T1098+X1098-32.174</f>
        <v>-1.57512520568825</v>
      </c>
      <c r="AB1098" s="0" t="n">
        <f aca="false">IF(($D1098-height)*($D1099-height)&lt;0,1,0)</f>
        <v>0</v>
      </c>
    </row>
    <row r="1099" customFormat="false" ht="12.75" hidden="false" customHeight="false" outlineLevel="0" collapsed="false">
      <c r="A1099" s="0" t="n">
        <f aca="false">A1098+dt</f>
        <v>10.6699999999998</v>
      </c>
      <c r="B1099" s="70" t="n">
        <f aca="false">B1098+G1098*dt+0.5*Y1098*dt*dt</f>
        <v>63.1503378713576</v>
      </c>
      <c r="C1099" s="70" t="n">
        <f aca="false">C1098+H1098*dt+0.5*Z1098*dt*dt</f>
        <v>688.418933083045</v>
      </c>
      <c r="D1099" s="70" t="n">
        <f aca="false">D1098+I1098*dt+0.5*AA1098*dt*dt</f>
        <v>-689.929347456678</v>
      </c>
      <c r="E1099" s="1" t="n">
        <f aca="false">SQRT(B1099^2+C1099^2)</f>
        <v>691.309332065223</v>
      </c>
      <c r="F1099" s="1" t="n">
        <f aca="false">ATAN2(C1099,B1099)*180/PI()</f>
        <v>5.24121230151095</v>
      </c>
      <c r="G1099" s="69" t="n">
        <f aca="false">G1098+Y1098*dt</f>
        <v>5.93188221837827</v>
      </c>
      <c r="H1099" s="69" t="n">
        <f aca="false">H1098+Z1098*dt</f>
        <v>54.3860764678152</v>
      </c>
      <c r="I1099" s="69" t="n">
        <f aca="false">I1098+AA1098*dt</f>
        <v>-106.237760215712</v>
      </c>
      <c r="J1099" s="1" t="n">
        <f aca="false">SQRT(G1099^2+H1099^2+I1099^2)</f>
        <v>119.496837765134</v>
      </c>
      <c r="K1099" s="1" t="n">
        <f aca="false">IF(D1099&gt;=hwind,SQRT((G1099-vxw)^2+(H1099-vyw)^2+I1099^2),J1099)</f>
        <v>119.496837765134</v>
      </c>
      <c r="L1099" s="1" t="n">
        <f aca="false">J1099/1.467</f>
        <v>81.4566037935476</v>
      </c>
      <c r="M1099" s="70" t="n">
        <f aca="false">cd0+cdspin*(spin/1000)*EXP(-A1099/(tau*146.7/K1099))</f>
        <v>0.354599872626439</v>
      </c>
      <c r="N1099" s="71" t="n">
        <f aca="false">(romega/K1099)*EXP(-A1099/(tau*146.7/K1099))</f>
        <v>0.195408009094563</v>
      </c>
      <c r="O1099" s="71" t="n">
        <f aca="false">cl2_*N1099/(cl0+cl1_*N1099)</f>
        <v>0.21066486958305</v>
      </c>
      <c r="P1099" s="71" t="n">
        <f aca="false">IF(D1099&gt;=hwind,vxw,0)</f>
        <v>0</v>
      </c>
      <c r="Q1099" s="71" t="n">
        <f aca="false">IF(D1099&gt;=hwind,vyw,0)</f>
        <v>0</v>
      </c>
      <c r="R1099" s="70" t="n">
        <f aca="false">-const*$M1099*$K1099*(G1099-P1099)</f>
        <v>-1.351165340877</v>
      </c>
      <c r="S1099" s="70" t="n">
        <f aca="false">-const*$M1099*$K1099*(H1099-Q1099)</f>
        <v>-12.3880715840794</v>
      </c>
      <c r="T1099" s="70" t="n">
        <f aca="false">-const*$M1099*$K1099*I1099</f>
        <v>24.1988586777967</v>
      </c>
      <c r="U1099" s="72" t="n">
        <f aca="false">omega*EXP(-A1099/tau)*30/PI()</f>
        <v>1842.09688158309</v>
      </c>
      <c r="V1099" s="70" t="n">
        <f aca="false">const*($O1099/omega)*K1099*(wy*I1099-wz*(H1099-Q1099))</f>
        <v>0.92024534078751</v>
      </c>
      <c r="W1099" s="70" t="n">
        <f aca="false">const*($O1099/omega)*K1099*(wz*(G1099-P1099)-wx*I1099)</f>
        <v>12.4147937201235</v>
      </c>
      <c r="X1099" s="70" t="n">
        <f aca="false">const*($O1099/omega)*K1099*(wx*(H1099-Q1099)-wy*(G1099-P1099))</f>
        <v>6.40686236406262</v>
      </c>
      <c r="Y1099" s="70" t="n">
        <f aca="false">R1099+V1099</f>
        <v>-0.430920000089487</v>
      </c>
      <c r="Z1099" s="70" t="n">
        <f aca="false">S1099+W1099</f>
        <v>0.0267221360440786</v>
      </c>
      <c r="AA1099" s="70" t="n">
        <f aca="false">T1099+X1099-32.174</f>
        <v>-1.56827895814067</v>
      </c>
      <c r="AB1099" s="0" t="n">
        <f aca="false">IF(($D1099-height)*($D1100-height)&lt;0,1,0)</f>
        <v>0</v>
      </c>
    </row>
    <row r="1100" customFormat="false" ht="12.75" hidden="false" customHeight="false" outlineLevel="0" collapsed="false">
      <c r="A1100" s="0" t="n">
        <f aca="false">A1099+dt</f>
        <v>10.6799999999998</v>
      </c>
      <c r="B1100" s="70" t="n">
        <f aca="false">B1099+G1099*dt+0.5*Y1099*dt*dt</f>
        <v>63.2096351475413</v>
      </c>
      <c r="C1100" s="70" t="n">
        <f aca="false">C1099+H1099*dt+0.5*Z1099*dt*dt</f>
        <v>688.96279518383</v>
      </c>
      <c r="D1100" s="70" t="n">
        <f aca="false">D1099+I1099*dt+0.5*AA1099*dt*dt</f>
        <v>-690.991803472783</v>
      </c>
      <c r="E1100" s="1" t="n">
        <f aca="false">SQRT(B1100^2+C1100^2)</f>
        <v>691.856337054884</v>
      </c>
      <c r="F1100" s="1" t="n">
        <f aca="false">ATAN2(C1100,B1100)*180/PI()</f>
        <v>5.24198812106925</v>
      </c>
      <c r="G1100" s="69" t="n">
        <f aca="false">G1099+Y1099*dt</f>
        <v>5.92757301837737</v>
      </c>
      <c r="H1100" s="69" t="n">
        <f aca="false">H1099+Z1099*dt</f>
        <v>54.3863436891756</v>
      </c>
      <c r="I1100" s="69" t="n">
        <f aca="false">I1099+AA1099*dt</f>
        <v>-106.253443005293</v>
      </c>
      <c r="J1100" s="1" t="n">
        <f aca="false">SQRT(G1100^2+H1100^2+I1100^2)</f>
        <v>119.510688443521</v>
      </c>
      <c r="K1100" s="1" t="n">
        <f aca="false">IF(D1100&gt;=hwind,SQRT((G1100-vxw)^2+(H1100-vyw)^2+I1100^2),J1100)</f>
        <v>119.510688443521</v>
      </c>
      <c r="L1100" s="1" t="n">
        <f aca="false">J1100/1.467</f>
        <v>81.4660452921072</v>
      </c>
      <c r="M1100" s="70" t="n">
        <f aca="false">cd0+cdspin*(spin/1000)*EXP(-A1100/(tau*146.7/K1100))</f>
        <v>0.354599823377991</v>
      </c>
      <c r="N1100" s="71" t="n">
        <f aca="false">(romega/K1100)*EXP(-A1100/(tau*146.7/K1100))</f>
        <v>0.195385183448438</v>
      </c>
      <c r="O1100" s="71" t="n">
        <f aca="false">cl2_*N1100/(cl0+cl1_*N1100)</f>
        <v>0.210651059528573</v>
      </c>
      <c r="P1100" s="71" t="n">
        <f aca="false">IF(D1100&gt;=hwind,vxw,0)</f>
        <v>0</v>
      </c>
      <c r="Q1100" s="71" t="n">
        <f aca="false">IF(D1100&gt;=hwind,vyw,0)</f>
        <v>0</v>
      </c>
      <c r="R1100" s="70" t="n">
        <f aca="false">-const*$M1100*$K1100*(G1100-P1100)</f>
        <v>-1.35034010042345</v>
      </c>
      <c r="S1100" s="70" t="n">
        <f aca="false">-const*$M1100*$K1100*(H1100-Q1100)</f>
        <v>-12.3895666187862</v>
      </c>
      <c r="T1100" s="70" t="n">
        <f aca="false">-const*$M1100*$K1100*I1100</f>
        <v>24.2052328083141</v>
      </c>
      <c r="U1100" s="72" t="n">
        <f aca="false">omega*EXP(-A1100/tau)*30/PI()</f>
        <v>1842.09503948713</v>
      </c>
      <c r="V1100" s="70" t="n">
        <f aca="false">const*($O1100/omega)*K1100*(wy*I1100-wz*(H1100-Q1100))</f>
        <v>0.919973123062238</v>
      </c>
      <c r="W1100" s="70" t="n">
        <f aca="false">const*($O1100/omega)*K1100*(wz*(G1100-P1100)-wx*I1100)</f>
        <v>12.4175550787276</v>
      </c>
      <c r="X1100" s="70" t="n">
        <f aca="false">const*($O1100/omega)*K1100*(wx*(H1100-Q1100)-wy*(G1100-P1100))</f>
        <v>6.40730885416039</v>
      </c>
      <c r="Y1100" s="70" t="n">
        <f aca="false">R1100+V1100</f>
        <v>-0.430366977361216</v>
      </c>
      <c r="Z1100" s="70" t="n">
        <f aca="false">S1100+W1100</f>
        <v>0.0279884599413869</v>
      </c>
      <c r="AA1100" s="70" t="n">
        <f aca="false">T1100+X1100-32.174</f>
        <v>-1.56145833752551</v>
      </c>
      <c r="AB1100" s="0" t="n">
        <f aca="false">IF(($D1100-height)*($D1101-height)&lt;0,1,0)</f>
        <v>0</v>
      </c>
    </row>
    <row r="1101" customFormat="false" ht="12.75" hidden="false" customHeight="false" outlineLevel="0" collapsed="false">
      <c r="A1101" s="0" t="n">
        <f aca="false">A1100+dt</f>
        <v>10.6899999999998</v>
      </c>
      <c r="B1101" s="70" t="n">
        <f aca="false">B1100+G1100*dt+0.5*Y1100*dt*dt</f>
        <v>63.2688893593762</v>
      </c>
      <c r="C1101" s="70" t="n">
        <f aca="false">C1100+H1100*dt+0.5*Z1100*dt*dt</f>
        <v>689.506660020145</v>
      </c>
      <c r="D1101" s="70" t="n">
        <f aca="false">D1100+I1100*dt+0.5*AA1100*dt*dt</f>
        <v>-692.054415975753</v>
      </c>
      <c r="E1101" s="1" t="n">
        <f aca="false">SQRT(B1101^2+C1101^2)</f>
        <v>692.403340960242</v>
      </c>
      <c r="F1101" s="1" t="n">
        <f aca="false">ATAN2(C1101,B1101)*180/PI()</f>
        <v>5.24275914550459</v>
      </c>
      <c r="G1101" s="69" t="n">
        <f aca="false">G1100+Y1100*dt</f>
        <v>5.92326934860376</v>
      </c>
      <c r="H1101" s="69" t="n">
        <f aca="false">H1100+Z1100*dt</f>
        <v>54.386623573775</v>
      </c>
      <c r="I1101" s="69" t="n">
        <f aca="false">I1100+AA1100*dt</f>
        <v>-106.269057588668</v>
      </c>
      <c r="J1101" s="1" t="n">
        <f aca="false">SQRT(G1101^2+H1101^2+I1101^2)</f>
        <v>119.524485124661</v>
      </c>
      <c r="K1101" s="1" t="n">
        <f aca="false">IF(D1101&gt;=hwind,SQRT((G1101-vxw)^2+(H1101-vyw)^2+I1101^2),J1101)</f>
        <v>119.524485124661</v>
      </c>
      <c r="L1101" s="1" t="n">
        <f aca="false">J1101/1.467</f>
        <v>81.4754499827274</v>
      </c>
      <c r="M1101" s="70" t="n">
        <f aca="false">cd0+cdspin*(spin/1000)*EXP(-A1101/(tau*146.7/K1101))</f>
        <v>0.354599774140599</v>
      </c>
      <c r="N1101" s="71" t="n">
        <f aca="false">(romega/K1101)*EXP(-A1101/(tau*146.7/K1101))</f>
        <v>0.195362451390912</v>
      </c>
      <c r="O1101" s="71" t="n">
        <f aca="false">cl2_*N1101/(cl0+cl1_*N1101)</f>
        <v>0.210637304690181</v>
      </c>
      <c r="P1101" s="71" t="n">
        <f aca="false">IF(D1101&gt;=hwind,vxw,0)</f>
        <v>0</v>
      </c>
      <c r="Q1101" s="71" t="n">
        <f aca="false">IF(D1101&gt;=hwind,vyw,0)</f>
        <v>0</v>
      </c>
      <c r="R1101" s="70" t="n">
        <f aca="false">-const*$M1101*$K1101*(G1101-P1101)</f>
        <v>-1.34951528300264</v>
      </c>
      <c r="S1101" s="70" t="n">
        <f aca="false">-const*$M1101*$K1101*(H1101-Q1101)</f>
        <v>-12.3910589548021</v>
      </c>
      <c r="T1101" s="70" t="n">
        <f aca="false">-const*$M1101*$K1101*I1101</f>
        <v>24.2115812882967</v>
      </c>
      <c r="U1101" s="72" t="n">
        <f aca="false">omega*EXP(-A1101/tau)*30/PI()</f>
        <v>1842.09319739301</v>
      </c>
      <c r="V1101" s="70" t="n">
        <f aca="false">const*($O1101/omega)*K1101*(wy*I1101-wz*(H1101-Q1101))</f>
        <v>0.919702879844238</v>
      </c>
      <c r="W1101" s="70" t="n">
        <f aca="false">const*($O1101/omega)*K1101*(wz*(G1101-P1101)-wx*I1101)</f>
        <v>12.4203055903926</v>
      </c>
      <c r="X1101" s="70" t="n">
        <f aca="false">const*($O1101/omega)*K1101*(wx*(H1101-Q1101)-wy*(G1101-P1101))</f>
        <v>6.40775544777719</v>
      </c>
      <c r="Y1101" s="70" t="n">
        <f aca="false">R1101+V1101</f>
        <v>-0.429812403158406</v>
      </c>
      <c r="Z1101" s="70" t="n">
        <f aca="false">S1101+W1101</f>
        <v>0.0292466355904804</v>
      </c>
      <c r="AA1101" s="70" t="n">
        <f aca="false">T1101+X1101-32.174</f>
        <v>-1.55466326392611</v>
      </c>
      <c r="AB1101" s="0" t="n">
        <f aca="false">IF(($D1101-height)*($D1102-height)&lt;0,1,0)</f>
        <v>0</v>
      </c>
    </row>
    <row r="1102" customFormat="false" ht="12.75" hidden="false" customHeight="false" outlineLevel="0" collapsed="false">
      <c r="A1102" s="0" t="n">
        <f aca="false">A1101+dt</f>
        <v>10.6999999999998</v>
      </c>
      <c r="B1102" s="70" t="n">
        <f aca="false">B1101+G1101*dt+0.5*Y1101*dt*dt</f>
        <v>63.3281005622421</v>
      </c>
      <c r="C1102" s="70" t="n">
        <f aca="false">C1101+H1101*dt+0.5*Z1101*dt*dt</f>
        <v>690.050527718214</v>
      </c>
      <c r="D1102" s="70" t="n">
        <f aca="false">D1101+I1101*dt+0.5*AA1101*dt*dt</f>
        <v>-693.117184284803</v>
      </c>
      <c r="E1102" s="1" t="n">
        <f aca="false">SQRT(B1102^2+C1102^2)</f>
        <v>692.950343910014</v>
      </c>
      <c r="F1102" s="1" t="n">
        <f aca="false">ATAN2(C1102,B1102)*180/PI()</f>
        <v>5.24352538978236</v>
      </c>
      <c r="G1102" s="69" t="n">
        <f aca="false">G1101+Y1101*dt</f>
        <v>5.91897122457217</v>
      </c>
      <c r="H1102" s="69" t="n">
        <f aca="false">H1101+Z1101*dt</f>
        <v>54.386916040131</v>
      </c>
      <c r="I1102" s="69" t="n">
        <f aca="false">I1101+AA1101*dt</f>
        <v>-106.284604221308</v>
      </c>
      <c r="J1102" s="1" t="n">
        <f aca="false">SQRT(G1102^2+H1102^2+I1102^2)</f>
        <v>119.538227990855</v>
      </c>
      <c r="K1102" s="1" t="n">
        <f aca="false">IF(D1102&gt;=hwind,SQRT((G1102-vxw)^2+(H1102-vyw)^2+I1102^2),J1102)</f>
        <v>119.538227990855</v>
      </c>
      <c r="L1102" s="1" t="n">
        <f aca="false">J1102/1.467</f>
        <v>81.4848179896761</v>
      </c>
      <c r="M1102" s="70" t="n">
        <f aca="false">cd0+cdspin*(spin/1000)*EXP(-A1102/(tau*146.7/K1102))</f>
        <v>0.354599724914249</v>
      </c>
      <c r="N1102" s="71" t="n">
        <f aca="false">(romega/K1102)*EXP(-A1102/(tau*146.7/K1102))</f>
        <v>0.195339812560829</v>
      </c>
      <c r="O1102" s="71" t="n">
        <f aca="false">cl2_*N1102/(cl0+cl1_*N1102)</f>
        <v>0.210623604866441</v>
      </c>
      <c r="P1102" s="71" t="n">
        <f aca="false">IF(D1102&gt;=hwind,vxw,0)</f>
        <v>0</v>
      </c>
      <c r="Q1102" s="71" t="n">
        <f aca="false">IF(D1102&gt;=hwind,vyw,0)</f>
        <v>0</v>
      </c>
      <c r="R1102" s="70" t="n">
        <f aca="false">-const*$M1102*$K1102*(G1102-P1102)</f>
        <v>-1.34869089597146</v>
      </c>
      <c r="S1102" s="70" t="n">
        <f aca="false">-const*$M1102*$K1102*(H1102-Q1102)</f>
        <v>-12.3925485933733</v>
      </c>
      <c r="T1102" s="70" t="n">
        <f aca="false">-const*$M1102*$K1102*I1102</f>
        <v>24.2179042026968</v>
      </c>
      <c r="U1102" s="72" t="n">
        <f aca="false">omega*EXP(-A1102/tau)*30/PI()</f>
        <v>1842.09135530073</v>
      </c>
      <c r="V1102" s="70" t="n">
        <f aca="false">const*($O1102/omega)*K1102*(wy*I1102-wz*(H1102-Q1102))</f>
        <v>0.919434602130154</v>
      </c>
      <c r="W1102" s="70" t="n">
        <f aca="false">const*($O1102/omega)*K1102*(wz*(G1102-P1102)-wx*I1102)</f>
        <v>12.4230452916068</v>
      </c>
      <c r="X1102" s="70" t="n">
        <f aca="false">const*($O1102/omega)*K1102*(wx*(H1102-Q1102)-wy*(G1102-P1102))</f>
        <v>6.40820213971971</v>
      </c>
      <c r="Y1102" s="70" t="n">
        <f aca="false">R1102+V1102</f>
        <v>-0.42925629384131</v>
      </c>
      <c r="Z1102" s="70" t="n">
        <f aca="false">S1102+W1102</f>
        <v>0.030496698233474</v>
      </c>
      <c r="AA1102" s="70" t="n">
        <f aca="false">T1102+X1102-32.174</f>
        <v>-1.54789365758349</v>
      </c>
      <c r="AB1102" s="0" t="n">
        <f aca="false">IF(($D1102-height)*($D1103-height)&lt;0,1,0)</f>
        <v>0</v>
      </c>
    </row>
    <row r="1103" customFormat="false" ht="12.75" hidden="false" customHeight="false" outlineLevel="0" collapsed="false">
      <c r="A1103" s="0" t="n">
        <f aca="false">A1102+dt</f>
        <v>10.7099999999998</v>
      </c>
      <c r="B1103" s="70" t="n">
        <f aca="false">B1102+G1102*dt+0.5*Y1102*dt*dt</f>
        <v>63.3872688116731</v>
      </c>
      <c r="C1103" s="70" t="n">
        <f aca="false">C1102+H1102*dt+0.5*Z1102*dt*dt</f>
        <v>690.59439840345</v>
      </c>
      <c r="D1103" s="70" t="n">
        <f aca="false">D1102+I1102*dt+0.5*AA1102*dt*dt</f>
        <v>-694.180107721699</v>
      </c>
      <c r="E1103" s="1" t="n">
        <f aca="false">SQRT(B1103^2+C1103^2)</f>
        <v>693.497346032144</v>
      </c>
      <c r="F1103" s="1" t="n">
        <f aca="false">ATAN2(C1103,B1103)*180/PI()</f>
        <v>5.24428686883896</v>
      </c>
      <c r="G1103" s="69" t="n">
        <f aca="false">G1102+Y1102*dt</f>
        <v>5.91467866163376</v>
      </c>
      <c r="H1103" s="69" t="n">
        <f aca="false">H1102+Z1102*dt</f>
        <v>54.3872210071133</v>
      </c>
      <c r="I1103" s="69" t="n">
        <f aca="false">I1102+AA1102*dt</f>
        <v>-106.300083157884</v>
      </c>
      <c r="J1103" s="1" t="n">
        <f aca="false">SQRT(G1103^2+H1103^2+I1103^2)</f>
        <v>119.551917223941</v>
      </c>
      <c r="K1103" s="1" t="n">
        <f aca="false">IF(D1103&gt;=hwind,SQRT((G1103-vxw)^2+(H1103-vyw)^2+I1103^2),J1103)</f>
        <v>119.551917223941</v>
      </c>
      <c r="L1103" s="1" t="n">
        <f aca="false">J1103/1.467</f>
        <v>81.4941494369056</v>
      </c>
      <c r="M1103" s="70" t="n">
        <f aca="false">cd0+cdspin*(spin/1000)*EXP(-A1103/(tau*146.7/K1103))</f>
        <v>0.35459967569893</v>
      </c>
      <c r="N1103" s="71" t="n">
        <f aca="false">(romega/K1103)*EXP(-A1103/(tau*146.7/K1103))</f>
        <v>0.195317266598345</v>
      </c>
      <c r="O1103" s="71" t="n">
        <f aca="false">cl2_*N1103/(cl0+cl1_*N1103)</f>
        <v>0.21060995985656</v>
      </c>
      <c r="P1103" s="71" t="n">
        <f aca="false">IF(D1103&gt;=hwind,vxw,0)</f>
        <v>0</v>
      </c>
      <c r="Q1103" s="71" t="n">
        <f aca="false">IF(D1103&gt;=hwind,vyw,0)</f>
        <v>0</v>
      </c>
      <c r="R1103" s="70" t="n">
        <f aca="false">-const*$M1103*$K1103*(G1103-P1103)</f>
        <v>-1.34786694663654</v>
      </c>
      <c r="S1103" s="70" t="n">
        <f aca="false">-const*$M1103*$K1103*(H1103-Q1103)</f>
        <v>-12.3940355357624</v>
      </c>
      <c r="T1103" s="70" t="n">
        <f aca="false">-const*$M1103*$K1103*I1103</f>
        <v>24.2242016362814</v>
      </c>
      <c r="U1103" s="72" t="n">
        <f aca="false">omega*EXP(-A1103/tau)*30/PI()</f>
        <v>1842.0895132103</v>
      </c>
      <c r="V1103" s="70" t="n">
        <f aca="false">const*($O1103/omega)*K1103*(wy*I1103-wz*(H1103-Q1103))</f>
        <v>0.919168280946419</v>
      </c>
      <c r="W1103" s="70" t="n">
        <f aca="false">const*($O1103/omega)*K1103*(wz*(G1103-P1103)-wx*I1103)</f>
        <v>12.4257742187654</v>
      </c>
      <c r="X1103" s="70" t="n">
        <f aca="false">const*($O1103/omega)*K1103*(wx*(H1103-Q1103)-wy*(G1103-P1103))</f>
        <v>6.40864892482189</v>
      </c>
      <c r="Y1103" s="70" t="n">
        <f aca="false">R1103+V1103</f>
        <v>-0.428698665690124</v>
      </c>
      <c r="Z1103" s="70" t="n">
        <f aca="false">S1103+W1103</f>
        <v>0.031738683002942</v>
      </c>
      <c r="AA1103" s="70" t="n">
        <f aca="false">T1103+X1103-32.174</f>
        <v>-1.54114943889673</v>
      </c>
      <c r="AB1103" s="0" t="n">
        <f aca="false">IF(($D1103-height)*($D1104-height)&lt;0,1,0)</f>
        <v>0</v>
      </c>
    </row>
    <row r="1104" customFormat="false" ht="12.75" hidden="false" customHeight="false" outlineLevel="0" collapsed="false">
      <c r="A1104" s="0" t="n">
        <f aca="false">A1103+dt</f>
        <v>10.7199999999998</v>
      </c>
      <c r="B1104" s="70" t="n">
        <f aca="false">B1103+G1103*dt+0.5*Y1103*dt*dt</f>
        <v>63.4463941633562</v>
      </c>
      <c r="C1104" s="70" t="n">
        <f aca="false">C1103+H1103*dt+0.5*Z1103*dt*dt</f>
        <v>691.138272200456</v>
      </c>
      <c r="D1104" s="70" t="n">
        <f aca="false">D1103+I1103*dt+0.5*AA1103*dt*dt</f>
        <v>-695.243185610749</v>
      </c>
      <c r="E1104" s="1" t="n">
        <f aca="false">SQRT(B1104^2+C1104^2)</f>
        <v>694.044347453794</v>
      </c>
      <c r="F1104" s="1" t="n">
        <f aca="false">ATAN2(C1104,B1104)*180/PI()</f>
        <v>5.24504359758176</v>
      </c>
      <c r="G1104" s="69" t="n">
        <f aca="false">G1103+Y1103*dt</f>
        <v>5.91039167497686</v>
      </c>
      <c r="H1104" s="69" t="n">
        <f aca="false">H1103+Z1103*dt</f>
        <v>54.3875383939433</v>
      </c>
      <c r="I1104" s="69" t="n">
        <f aca="false">I1103+AA1103*dt</f>
        <v>-106.315494652273</v>
      </c>
      <c r="J1104" s="1" t="n">
        <f aca="false">SQRT(G1104^2+H1104^2+I1104^2)</f>
        <v>119.565553005294</v>
      </c>
      <c r="K1104" s="1" t="n">
        <f aca="false">IF(D1104&gt;=hwind,SQRT((G1104-vxw)^2+(H1104-vyw)^2+I1104^2),J1104)</f>
        <v>119.565553005294</v>
      </c>
      <c r="L1104" s="1" t="n">
        <f aca="false">J1104/1.467</f>
        <v>81.5034444480529</v>
      </c>
      <c r="M1104" s="70" t="n">
        <f aca="false">cd0+cdspin*(spin/1000)*EXP(-A1104/(tau*146.7/K1104))</f>
        <v>0.354599626494629</v>
      </c>
      <c r="N1104" s="71" t="n">
        <f aca="false">(romega/K1104)*EXP(-A1104/(tau*146.7/K1104))</f>
        <v>0.195294813144923</v>
      </c>
      <c r="O1104" s="71" t="n">
        <f aca="false">cl2_*N1104/(cl0+cl1_*N1104)</f>
        <v>0.210596369460384</v>
      </c>
      <c r="P1104" s="71" t="n">
        <f aca="false">IF(D1104&gt;=hwind,vxw,0)</f>
        <v>0</v>
      </c>
      <c r="Q1104" s="71" t="n">
        <f aca="false">IF(D1104&gt;=hwind,vyw,0)</f>
        <v>0</v>
      </c>
      <c r="R1104" s="70" t="n">
        <f aca="false">-const*$M1104*$K1104*(G1104-P1104)</f>
        <v>-1.34704344225443</v>
      </c>
      <c r="S1104" s="70" t="n">
        <f aca="false">-const*$M1104*$K1104*(H1104-Q1104)</f>
        <v>-12.3955197832484</v>
      </c>
      <c r="T1104" s="70" t="n">
        <f aca="false">-const*$M1104*$K1104*I1104</f>
        <v>24.2304736736318</v>
      </c>
      <c r="U1104" s="72" t="n">
        <f aca="false">omega*EXP(-A1104/tau)*30/PI()</f>
        <v>1842.08767112171</v>
      </c>
      <c r="V1104" s="70" t="n">
        <f aca="false">const*($O1104/omega)*K1104*(wy*I1104-wz*(H1104-Q1104))</f>
        <v>0.918903907349209</v>
      </c>
      <c r="W1104" s="70" t="n">
        <f aca="false">const*($O1104/omega)*K1104*(wz*(G1104-P1104)-wx*I1104)</f>
        <v>12.4284924081705</v>
      </c>
      <c r="X1104" s="70" t="n">
        <f aca="false">const*($O1104/omega)*K1104*(wx*(H1104-Q1104)-wy*(G1104-P1104))</f>
        <v>6.40909579794482</v>
      </c>
      <c r="Y1104" s="70" t="n">
        <f aca="false">R1104+V1104</f>
        <v>-0.42813953490522</v>
      </c>
      <c r="Z1104" s="70" t="n">
        <f aca="false">S1104+W1104</f>
        <v>0.032972624922067</v>
      </c>
      <c r="AA1104" s="70" t="n">
        <f aca="false">T1104+X1104-32.174</f>
        <v>-1.53443052842336</v>
      </c>
      <c r="AB1104" s="0" t="n">
        <f aca="false">IF(($D1104-height)*($D1105-height)&lt;0,1,0)</f>
        <v>0</v>
      </c>
    </row>
    <row r="1105" customFormat="false" ht="12.75" hidden="false" customHeight="false" outlineLevel="0" collapsed="false">
      <c r="A1105" s="0" t="n">
        <f aca="false">A1104+dt</f>
        <v>10.7299999999998</v>
      </c>
      <c r="B1105" s="70" t="n">
        <f aca="false">B1104+G1104*dt+0.5*Y1104*dt*dt</f>
        <v>63.5054766731292</v>
      </c>
      <c r="C1105" s="70" t="n">
        <f aca="false">C1104+H1104*dt+0.5*Z1104*dt*dt</f>
        <v>691.682149233026</v>
      </c>
      <c r="D1105" s="70" t="n">
        <f aca="false">D1104+I1104*dt+0.5*AA1104*dt*dt</f>
        <v>-696.306417278798</v>
      </c>
      <c r="E1105" s="1" t="n">
        <f aca="false">SQRT(B1105^2+C1105^2)</f>
        <v>694.591348301359</v>
      </c>
      <c r="F1105" s="1" t="n">
        <f aca="false">ATAN2(C1105,B1105)*180/PI()</f>
        <v>5.24579559088907</v>
      </c>
      <c r="G1105" s="69" t="n">
        <f aca="false">G1104+Y1104*dt</f>
        <v>5.90611027962781</v>
      </c>
      <c r="H1105" s="69" t="n">
        <f aca="false">H1104+Z1104*dt</f>
        <v>54.3878681201925</v>
      </c>
      <c r="I1105" s="69" t="n">
        <f aca="false">I1104+AA1104*dt</f>
        <v>-106.330838957557</v>
      </c>
      <c r="J1105" s="1" t="n">
        <f aca="false">SQRT(G1105^2+H1105^2+I1105^2)</f>
        <v>119.579135515827</v>
      </c>
      <c r="K1105" s="1" t="n">
        <f aca="false">IF(D1105&gt;=hwind,SQRT((G1105-vxw)^2+(H1105-vyw)^2+I1105^2),J1105)</f>
        <v>119.579135515827</v>
      </c>
      <c r="L1105" s="1" t="n">
        <f aca="false">J1105/1.467</f>
        <v>81.5127031464395</v>
      </c>
      <c r="M1105" s="70" t="n">
        <f aca="false">cd0+cdspin*(spin/1000)*EXP(-A1105/(tau*146.7/K1105))</f>
        <v>0.354599577301334</v>
      </c>
      <c r="N1105" s="71" t="n">
        <f aca="false">(romega/K1105)*EXP(-A1105/(tau*146.7/K1105))</f>
        <v>0.195272451843334</v>
      </c>
      <c r="O1105" s="71" t="n">
        <f aca="false">cl2_*N1105/(cl0+cl1_*N1105)</f>
        <v>0.210582833478395</v>
      </c>
      <c r="P1105" s="71" t="n">
        <f aca="false">IF(D1105&gt;=hwind,vxw,0)</f>
        <v>0</v>
      </c>
      <c r="Q1105" s="71" t="n">
        <f aca="false">IF(D1105&gt;=hwind,vyw,0)</f>
        <v>0</v>
      </c>
      <c r="R1105" s="70" t="n">
        <f aca="false">-const*$M1105*$K1105*(G1105-P1105)</f>
        <v>-1.34622039003177</v>
      </c>
      <c r="S1105" s="70" t="n">
        <f aca="false">-const*$M1105*$K1105*(H1105-Q1105)</f>
        <v>-12.3970013371264</v>
      </c>
      <c r="T1105" s="70" t="n">
        <f aca="false">-const*$M1105*$K1105*I1105</f>
        <v>24.2367203991436</v>
      </c>
      <c r="U1105" s="72" t="n">
        <f aca="false">omega*EXP(-A1105/tau)*30/PI()</f>
        <v>1842.08582903496</v>
      </c>
      <c r="V1105" s="70" t="n">
        <f aca="false">const*($O1105/omega)*K1105*(wy*I1105-wz*(H1105-Q1105))</f>
        <v>0.918641472424399</v>
      </c>
      <c r="W1105" s="70" t="n">
        <f aca="false">const*($O1105/omega)*K1105*(wz*(G1105-P1105)-wx*I1105)</f>
        <v>12.4311998960311</v>
      </c>
      <c r="X1105" s="70" t="n">
        <f aca="false">const*($O1105/omega)*K1105*(wx*(H1105-Q1105)-wy*(G1105-P1105))</f>
        <v>6.40954275397668</v>
      </c>
      <c r="Y1105" s="70" t="n">
        <f aca="false">R1105+V1105</f>
        <v>-0.427578917607367</v>
      </c>
      <c r="Z1105" s="70" t="n">
        <f aca="false">S1105+W1105</f>
        <v>0.0341985589047109</v>
      </c>
      <c r="AA1105" s="70" t="n">
        <f aca="false">T1105+X1105-32.174</f>
        <v>-1.52773684687973</v>
      </c>
      <c r="AB1105" s="0" t="n">
        <f aca="false">IF(($D1105-height)*($D1106-height)&lt;0,1,0)</f>
        <v>0</v>
      </c>
    </row>
    <row r="1106" customFormat="false" ht="12.75" hidden="false" customHeight="false" outlineLevel="0" collapsed="false">
      <c r="A1106" s="0" t="n">
        <f aca="false">A1105+dt</f>
        <v>10.7399999999998</v>
      </c>
      <c r="B1106" s="70" t="n">
        <f aca="false">B1105+G1105*dt+0.5*Y1105*dt*dt</f>
        <v>63.5645163969796</v>
      </c>
      <c r="C1106" s="70" t="n">
        <f aca="false">C1105+H1105*dt+0.5*Z1105*dt*dt</f>
        <v>692.226029624156</v>
      </c>
      <c r="D1106" s="70" t="n">
        <f aca="false">D1105+I1105*dt+0.5*AA1105*dt*dt</f>
        <v>-697.369802055216</v>
      </c>
      <c r="E1106" s="1" t="n">
        <f aca="false">SQRT(B1106^2+C1106^2)</f>
        <v>695.138348700462</v>
      </c>
      <c r="F1106" s="1" t="n">
        <f aca="false">ATAN2(C1106,B1106)*180/PI()</f>
        <v>5.24654286361011</v>
      </c>
      <c r="G1106" s="69" t="n">
        <f aca="false">G1105+Y1105*dt</f>
        <v>5.90183449045173</v>
      </c>
      <c r="H1106" s="69" t="n">
        <f aca="false">H1105+Z1105*dt</f>
        <v>54.3882101057816</v>
      </c>
      <c r="I1106" s="69" t="n">
        <f aca="false">I1105+AA1105*dt</f>
        <v>-106.346116326026</v>
      </c>
      <c r="J1106" s="1" t="n">
        <f aca="false">SQRT(G1106^2+H1106^2+I1106^2)</f>
        <v>119.59266493599</v>
      </c>
      <c r="K1106" s="1" t="n">
        <f aca="false">IF(D1106&gt;=hwind,SQRT((G1106-vxw)^2+(H1106-vyw)^2+I1106^2),J1106)</f>
        <v>119.59266493599</v>
      </c>
      <c r="L1106" s="1" t="n">
        <f aca="false">J1106/1.467</f>
        <v>81.5219256550713</v>
      </c>
      <c r="M1106" s="70" t="n">
        <f aca="false">cd0+cdspin*(spin/1000)*EXP(-A1106/(tau*146.7/K1106))</f>
        <v>0.354599528119032</v>
      </c>
      <c r="N1106" s="71" t="n">
        <f aca="false">(romega/K1106)*EXP(-A1106/(tau*146.7/K1106))</f>
        <v>0.195250182337644</v>
      </c>
      <c r="O1106" s="71" t="n">
        <f aca="false">cl2_*N1106/(cl0+cl1_*N1106)</f>
        <v>0.210569351711711</v>
      </c>
      <c r="P1106" s="71" t="n">
        <f aca="false">IF(D1106&gt;=hwind,vxw,0)</f>
        <v>0</v>
      </c>
      <c r="Q1106" s="71" t="n">
        <f aca="false">IF(D1106&gt;=hwind,vyw,0)</f>
        <v>0</v>
      </c>
      <c r="R1106" s="70" t="n">
        <f aca="false">-const*$M1106*$K1106*(G1106-P1106)</f>
        <v>-1.34539779712549</v>
      </c>
      <c r="S1106" s="70" t="n">
        <f aca="false">-const*$M1106*$K1106*(H1106-Q1106)</f>
        <v>-12.3984801987078</v>
      </c>
      <c r="T1106" s="70" t="n">
        <f aca="false">-const*$M1106*$K1106*I1106</f>
        <v>24.242941897026</v>
      </c>
      <c r="U1106" s="72" t="n">
        <f aca="false">omega*EXP(-A1106/tau)*30/PI()</f>
        <v>1842.08398695005</v>
      </c>
      <c r="V1106" s="70" t="n">
        <f aca="false">const*($O1106/omega)*K1106*(wy*I1106-wz*(H1106-Q1106))</f>
        <v>0.918380967287521</v>
      </c>
      <c r="W1106" s="70" t="n">
        <f aca="false">const*($O1106/omega)*K1106*(wz*(G1106-P1106)-wx*I1106)</f>
        <v>12.4338967184634</v>
      </c>
      <c r="X1106" s="70" t="n">
        <f aca="false">const*($O1106/omega)*K1106*(wx*(H1106-Q1106)-wy*(G1106-P1106))</f>
        <v>6.40998978783265</v>
      </c>
      <c r="Y1106" s="70" t="n">
        <f aca="false">R1106+V1106</f>
        <v>-0.427016829837964</v>
      </c>
      <c r="Z1106" s="70" t="n">
        <f aca="false">S1106+W1106</f>
        <v>0.0354165197555911</v>
      </c>
      <c r="AA1106" s="70" t="n">
        <f aca="false">T1106+X1106-32.174</f>
        <v>-1.52106831514136</v>
      </c>
      <c r="AB1106" s="0" t="n">
        <f aca="false">IF(($D1106-height)*($D1107-height)&lt;0,1,0)</f>
        <v>0</v>
      </c>
    </row>
    <row r="1107" customFormat="false" ht="12.75" hidden="false" customHeight="false" outlineLevel="0" collapsed="false">
      <c r="A1107" s="0" t="n">
        <f aca="false">A1106+dt</f>
        <v>10.7499999999998</v>
      </c>
      <c r="B1107" s="70" t="n">
        <f aca="false">B1106+G1106*dt+0.5*Y1106*dt*dt</f>
        <v>63.6235133910426</v>
      </c>
      <c r="C1107" s="70" t="n">
        <f aca="false">C1106+H1106*dt+0.5*Z1106*dt*dt</f>
        <v>692.76991349604</v>
      </c>
      <c r="D1107" s="70" t="n">
        <f aca="false">D1106+I1106*dt+0.5*AA1106*dt*dt</f>
        <v>-698.433339271892</v>
      </c>
      <c r="E1107" s="1" t="n">
        <f aca="false">SQRT(B1107^2+C1107^2)</f>
        <v>695.685348775961</v>
      </c>
      <c r="F1107" s="1" t="n">
        <f aca="false">ATAN2(C1107,B1107)*180/PI()</f>
        <v>5.24728543056497</v>
      </c>
      <c r="G1107" s="69" t="n">
        <f aca="false">G1106+Y1106*dt</f>
        <v>5.89756432215336</v>
      </c>
      <c r="H1107" s="69" t="n">
        <f aca="false">H1106+Z1106*dt</f>
        <v>54.3885642709791</v>
      </c>
      <c r="I1107" s="69" t="n">
        <f aca="false">I1106+AA1106*dt</f>
        <v>-106.361327009177</v>
      </c>
      <c r="J1107" s="1" t="n">
        <f aca="false">SQRT(G1107^2+H1107^2+I1107^2)</f>
        <v>119.60614144577</v>
      </c>
      <c r="K1107" s="1" t="n">
        <f aca="false">IF(D1107&gt;=hwind,SQRT((G1107-vxw)^2+(H1107-vyw)^2+I1107^2),J1107)</f>
        <v>119.60614144577</v>
      </c>
      <c r="L1107" s="1" t="n">
        <f aca="false">J1107/1.467</f>
        <v>81.5311120966391</v>
      </c>
      <c r="M1107" s="70" t="n">
        <f aca="false">cd0+cdspin*(spin/1000)*EXP(-A1107/(tau*146.7/K1107))</f>
        <v>0.354599478947712</v>
      </c>
      <c r="N1107" s="71" t="n">
        <f aca="false">(romega/K1107)*EXP(-A1107/(tau*146.7/K1107))</f>
        <v>0.195228004273217</v>
      </c>
      <c r="O1107" s="71" t="n">
        <f aca="false">cl2_*N1107/(cl0+cl1_*N1107)</f>
        <v>0.210555923962084</v>
      </c>
      <c r="P1107" s="71" t="n">
        <f aca="false">IF(D1107&gt;=hwind,vxw,0)</f>
        <v>0</v>
      </c>
      <c r="Q1107" s="71" t="n">
        <f aca="false">IF(D1107&gt;=hwind,vyw,0)</f>
        <v>0</v>
      </c>
      <c r="R1107" s="70" t="n">
        <f aca="false">-const*$M1107*$K1107*(G1107-P1107)</f>
        <v>-1.34457567064298</v>
      </c>
      <c r="S1107" s="70" t="n">
        <f aca="false">-const*$M1107*$K1107*(H1107-Q1107)</f>
        <v>-12.3999563693202</v>
      </c>
      <c r="T1107" s="70" t="n">
        <f aca="false">-const*$M1107*$K1107*I1107</f>
        <v>24.2491382513018</v>
      </c>
      <c r="U1107" s="72" t="n">
        <f aca="false">omega*EXP(-A1107/tau)*30/PI()</f>
        <v>1842.08214486698</v>
      </c>
      <c r="V1107" s="70" t="n">
        <f aca="false">const*($O1107/omega)*K1107*(wy*I1107-wz*(H1107-Q1107))</f>
        <v>0.918122383083719</v>
      </c>
      <c r="W1107" s="70" t="n">
        <f aca="false">const*($O1107/omega)*K1107*(wz*(G1107-P1107)-wx*I1107)</f>
        <v>12.4365829114905</v>
      </c>
      <c r="X1107" s="70" t="n">
        <f aca="false">const*($O1107/omega)*K1107*(wx*(H1107-Q1107)-wy*(G1107-P1107))</f>
        <v>6.41043689445486</v>
      </c>
      <c r="Y1107" s="70" t="n">
        <f aca="false">R1107+V1107</f>
        <v>-0.426453287559266</v>
      </c>
      <c r="Z1107" s="70" t="n">
        <f aca="false">S1107+W1107</f>
        <v>0.0366265421703194</v>
      </c>
      <c r="AA1107" s="70" t="n">
        <f aca="false">T1107+X1107-32.174</f>
        <v>-1.5144248542433</v>
      </c>
      <c r="AB1107" s="0" t="n">
        <f aca="false">IF(($D1107-height)*($D1108-height)&lt;0,1,0)</f>
        <v>0</v>
      </c>
    </row>
    <row r="1108" customFormat="false" ht="12.75" hidden="false" customHeight="false" outlineLevel="0" collapsed="false">
      <c r="A1108" s="0" t="n">
        <f aca="false">A1107+dt</f>
        <v>10.7599999999998</v>
      </c>
      <c r="B1108" s="70" t="n">
        <f aca="false">B1107+G1107*dt+0.5*Y1107*dt*dt</f>
        <v>63.6824677115998</v>
      </c>
      <c r="C1108" s="70" t="n">
        <f aca="false">C1107+H1107*dt+0.5*Z1107*dt*dt</f>
        <v>693.313800970077</v>
      </c>
      <c r="D1108" s="70" t="n">
        <f aca="false">D1107+I1107*dt+0.5*AA1107*dt*dt</f>
        <v>-699.497028263227</v>
      </c>
      <c r="E1108" s="1" t="n">
        <f aca="false">SQRT(B1108^2+C1108^2)</f>
        <v>696.232348651953</v>
      </c>
      <c r="F1108" s="1" t="n">
        <f aca="false">ATAN2(C1108,B1108)*180/PI()</f>
        <v>5.24802330654459</v>
      </c>
      <c r="G1108" s="69" t="n">
        <f aca="false">G1107+Y1107*dt</f>
        <v>5.89329978927776</v>
      </c>
      <c r="H1108" s="69" t="n">
        <f aca="false">H1107+Z1107*dt</f>
        <v>54.3889305364008</v>
      </c>
      <c r="I1108" s="69" t="n">
        <f aca="false">I1107+AA1107*dt</f>
        <v>-106.376471257719</v>
      </c>
      <c r="J1108" s="1" t="n">
        <f aca="false">SQRT(G1108^2+H1108^2+I1108^2)</f>
        <v>119.619565224691</v>
      </c>
      <c r="K1108" s="1" t="n">
        <f aca="false">IF(D1108&gt;=hwind,SQRT((G1108-vxw)^2+(H1108-vyw)^2+I1108^2),J1108)</f>
        <v>119.619565224691</v>
      </c>
      <c r="L1108" s="1" t="n">
        <f aca="false">J1108/1.467</f>
        <v>81.5402625935182</v>
      </c>
      <c r="M1108" s="70" t="n">
        <f aca="false">cd0+cdspin*(spin/1000)*EXP(-A1108/(tau*146.7/K1108))</f>
        <v>0.354599429787359</v>
      </c>
      <c r="N1108" s="71" t="n">
        <f aca="false">(romega/K1108)*EXP(-A1108/(tau*146.7/K1108))</f>
        <v>0.195205917296707</v>
      </c>
      <c r="O1108" s="71" t="n">
        <f aca="false">cl2_*N1108/(cl0+cl1_*N1108)</f>
        <v>0.210542550031899</v>
      </c>
      <c r="P1108" s="71" t="n">
        <f aca="false">IF(D1108&gt;=hwind,vxw,0)</f>
        <v>0</v>
      </c>
      <c r="Q1108" s="71" t="n">
        <f aca="false">IF(D1108&gt;=hwind,vyw,0)</f>
        <v>0</v>
      </c>
      <c r="R1108" s="70" t="n">
        <f aca="false">-const*$M1108*$K1108*(G1108-P1108)</f>
        <v>-1.34375401764231</v>
      </c>
      <c r="S1108" s="70" t="n">
        <f aca="false">-const*$M1108*$K1108*(H1108-Q1108)</f>
        <v>-12.401429850307</v>
      </c>
      <c r="T1108" s="70" t="n">
        <f aca="false">-const*$M1108*$K1108*I1108</f>
        <v>24.2553095458072</v>
      </c>
      <c r="U1108" s="72" t="n">
        <f aca="false">omega*EXP(-A1108/tau)*30/PI()</f>
        <v>1842.08030278576</v>
      </c>
      <c r="V1108" s="70" t="n">
        <f aca="false">const*($O1108/omega)*K1108*(wy*I1108-wz*(H1108-Q1108))</f>
        <v>0.917865710987704</v>
      </c>
      <c r="W1108" s="70" t="n">
        <f aca="false">const*($O1108/omega)*K1108*(wz*(G1108-P1108)-wx*I1108)</f>
        <v>12.4392585110426</v>
      </c>
      <c r="X1108" s="70" t="n">
        <f aca="false">const*($O1108/omega)*K1108*(wx*(H1108-Q1108)-wy*(G1108-P1108))</f>
        <v>6.41088406881227</v>
      </c>
      <c r="Y1108" s="70" t="n">
        <f aca="false">R1108+V1108</f>
        <v>-0.42588830665461</v>
      </c>
      <c r="Z1108" s="70" t="n">
        <f aca="false">S1108+W1108</f>
        <v>0.0378286607356024</v>
      </c>
      <c r="AA1108" s="70" t="n">
        <f aca="false">T1108+X1108-32.174</f>
        <v>-1.50780638538052</v>
      </c>
      <c r="AB1108" s="0" t="n">
        <f aca="false">IF(($D1108-height)*($D1109-height)&lt;0,1,0)</f>
        <v>0</v>
      </c>
    </row>
    <row r="1109" customFormat="false" ht="12.75" hidden="false" customHeight="false" outlineLevel="0" collapsed="false">
      <c r="A1109" s="0" t="n">
        <f aca="false">A1108+dt</f>
        <v>10.7699999999998</v>
      </c>
      <c r="B1109" s="70" t="n">
        <f aca="false">B1108+G1108*dt+0.5*Y1108*dt*dt</f>
        <v>63.7413794150772</v>
      </c>
      <c r="C1109" s="70" t="n">
        <f aca="false">C1108+H1108*dt+0.5*Z1108*dt*dt</f>
        <v>693.857692166874</v>
      </c>
      <c r="D1109" s="70" t="n">
        <f aca="false">D1108+I1108*dt+0.5*AA1108*dt*dt</f>
        <v>-700.560868366123</v>
      </c>
      <c r="E1109" s="1" t="n">
        <f aca="false">SQRT(B1109^2+C1109^2)</f>
        <v>696.779348451773</v>
      </c>
      <c r="F1109" s="1" t="n">
        <f aca="false">ATAN2(C1109,B1109)*180/PI()</f>
        <v>5.24875650631074</v>
      </c>
      <c r="G1109" s="69" t="n">
        <f aca="false">G1108+Y1108*dt</f>
        <v>5.88904090621122</v>
      </c>
      <c r="H1109" s="69" t="n">
        <f aca="false">H1108+Z1108*dt</f>
        <v>54.3893088230082</v>
      </c>
      <c r="I1109" s="69" t="n">
        <f aca="false">I1108+AA1108*dt</f>
        <v>-106.391549321573</v>
      </c>
      <c r="J1109" s="1" t="n">
        <f aca="false">SQRT(G1109^2+H1109^2+I1109^2)</f>
        <v>119.632936451816</v>
      </c>
      <c r="K1109" s="1" t="n">
        <f aca="false">IF(D1109&gt;=hwind,SQRT((G1109-vxw)^2+(H1109-vyw)^2+I1109^2),J1109)</f>
        <v>119.632936451816</v>
      </c>
      <c r="L1109" s="1" t="n">
        <f aca="false">J1109/1.467</f>
        <v>81.5493772677685</v>
      </c>
      <c r="M1109" s="70" t="n">
        <f aca="false">cd0+cdspin*(spin/1000)*EXP(-A1109/(tau*146.7/K1109))</f>
        <v>0.354599380637962</v>
      </c>
      <c r="N1109" s="71" t="n">
        <f aca="false">(romega/K1109)*EXP(-A1109/(tau*146.7/K1109))</f>
        <v>0.195183921056056</v>
      </c>
      <c r="O1109" s="71" t="n">
        <f aca="false">cl2_*N1109/(cl0+cl1_*N1109)</f>
        <v>0.210529229724172</v>
      </c>
      <c r="P1109" s="71" t="n">
        <f aca="false">IF(D1109&gt;=hwind,vxw,0)</f>
        <v>0</v>
      </c>
      <c r="Q1109" s="71" t="n">
        <f aca="false">IF(D1109&gt;=hwind,vyw,0)</f>
        <v>0</v>
      </c>
      <c r="R1109" s="70" t="n">
        <f aca="false">-const*$M1109*$K1109*(G1109-P1109)</f>
        <v>-1.34293284513236</v>
      </c>
      <c r="S1109" s="70" t="n">
        <f aca="false">-const*$M1109*$K1109*(H1109-Q1109)</f>
        <v>-12.4029006430279</v>
      </c>
      <c r="T1109" s="70" t="n">
        <f aca="false">-const*$M1109*$K1109*I1109</f>
        <v>24.2614558641912</v>
      </c>
      <c r="U1109" s="72" t="n">
        <f aca="false">omega*EXP(-A1109/tau)*30/PI()</f>
        <v>1842.07846070638</v>
      </c>
      <c r="V1109" s="70" t="n">
        <f aca="false">const*($O1109/omega)*K1109*(wy*I1109-wz*(H1109-Q1109))</f>
        <v>0.917610942203708</v>
      </c>
      <c r="W1109" s="70" t="n">
        <f aca="false">const*($O1109/omega)*K1109*(wz*(G1109-P1109)-wx*I1109)</f>
        <v>12.4419235529572</v>
      </c>
      <c r="X1109" s="70" t="n">
        <f aca="false">const*($O1109/omega)*K1109*(wx*(H1109-Q1109)-wy*(G1109-P1109))</f>
        <v>6.41133130590064</v>
      </c>
      <c r="Y1109" s="70" t="n">
        <f aca="false">R1109+V1109</f>
        <v>-0.42532190292865</v>
      </c>
      <c r="Z1109" s="70" t="n">
        <f aca="false">S1109+W1109</f>
        <v>0.0390229099292938</v>
      </c>
      <c r="AA1109" s="70" t="n">
        <f aca="false">T1109+X1109-32.174</f>
        <v>-1.50121282990818</v>
      </c>
      <c r="AB1109" s="0" t="n">
        <f aca="false">IF(($D1109-height)*($D1110-height)&lt;0,1,0)</f>
        <v>0</v>
      </c>
    </row>
    <row r="1110" customFormat="false" ht="12.75" hidden="false" customHeight="false" outlineLevel="0" collapsed="false">
      <c r="A1110" s="0" t="n">
        <f aca="false">A1109+dt</f>
        <v>10.7799999999998</v>
      </c>
      <c r="B1110" s="70" t="n">
        <f aca="false">B1109+G1109*dt+0.5*Y1109*dt*dt</f>
        <v>63.8002485580442</v>
      </c>
      <c r="C1110" s="70" t="n">
        <f aca="false">C1109+H1109*dt+0.5*Z1109*dt*dt</f>
        <v>694.40158720625</v>
      </c>
      <c r="D1110" s="70" t="n">
        <f aca="false">D1109+I1109*dt+0.5*AA1109*dt*dt</f>
        <v>-701.624858919981</v>
      </c>
      <c r="E1110" s="1" t="n">
        <f aca="false">SQRT(B1110^2+C1110^2)</f>
        <v>697.326348298002</v>
      </c>
      <c r="F1110" s="1" t="n">
        <f aca="false">ATAN2(C1110,B1110)*180/PI()</f>
        <v>5.24948504459596</v>
      </c>
      <c r="G1110" s="69" t="n">
        <f aca="false">G1109+Y1109*dt</f>
        <v>5.88478768718193</v>
      </c>
      <c r="H1110" s="69" t="n">
        <f aca="false">H1109+Z1109*dt</f>
        <v>54.3896990521075</v>
      </c>
      <c r="I1110" s="69" t="n">
        <f aca="false">I1109+AA1109*dt</f>
        <v>-106.406561449872</v>
      </c>
      <c r="J1110" s="1" t="n">
        <f aca="false">SQRT(G1110^2+H1110^2+I1110^2)</f>
        <v>119.646255305745</v>
      </c>
      <c r="K1110" s="1" t="n">
        <f aca="false">IF(D1110&gt;=hwind,SQRT((G1110-vxw)^2+(H1110-vyw)^2+I1110^2),J1110)</f>
        <v>119.646255305745</v>
      </c>
      <c r="L1110" s="1" t="n">
        <f aca="false">J1110/1.467</f>
        <v>81.5584562411349</v>
      </c>
      <c r="M1110" s="70" t="n">
        <f aca="false">cd0+cdspin*(spin/1000)*EXP(-A1110/(tau*146.7/K1110))</f>
        <v>0.354599331499507</v>
      </c>
      <c r="N1110" s="71" t="n">
        <f aca="false">(romega/K1110)*EXP(-A1110/(tau*146.7/K1110))</f>
        <v>0.195162015200488</v>
      </c>
      <c r="O1110" s="71" t="n">
        <f aca="false">cl2_*N1110/(cl0+cl1_*N1110)</f>
        <v>0.210515962842549</v>
      </c>
      <c r="P1110" s="71" t="n">
        <f aca="false">IF(D1110&gt;=hwind,vxw,0)</f>
        <v>0</v>
      </c>
      <c r="Q1110" s="71" t="n">
        <f aca="false">IF(D1110&gt;=hwind,vyw,0)</f>
        <v>0</v>
      </c>
      <c r="R1110" s="70" t="n">
        <f aca="false">-const*$M1110*$K1110*(G1110-P1110)</f>
        <v>-1.34211216007302</v>
      </c>
      <c r="S1110" s="70" t="n">
        <f aca="false">-const*$M1110*$K1110*(H1110-Q1110)</f>
        <v>-12.4043687488583</v>
      </c>
      <c r="T1110" s="70" t="n">
        <f aca="false">-const*$M1110*$K1110*I1110</f>
        <v>24.2675772899155</v>
      </c>
      <c r="U1110" s="72" t="n">
        <f aca="false">omega*EXP(-A1110/tau)*30/PI()</f>
        <v>1842.07661862884</v>
      </c>
      <c r="V1110" s="70" t="n">
        <f aca="false">const*($O1110/omega)*K1110*(wy*I1110-wz*(H1110-Q1110))</f>
        <v>0.917358067965441</v>
      </c>
      <c r="W1110" s="70" t="n">
        <f aca="false">const*($O1110/omega)*K1110*(wz*(G1110-P1110)-wx*I1110)</f>
        <v>12.4445780729788</v>
      </c>
      <c r="X1110" s="70" t="n">
        <f aca="false">const*($O1110/omega)*K1110*(wx*(H1110-Q1110)-wy*(G1110-P1110))</f>
        <v>6.41177860074242</v>
      </c>
      <c r="Y1110" s="70" t="n">
        <f aca="false">R1110+V1110</f>
        <v>-0.424754092107579</v>
      </c>
      <c r="Z1110" s="70" t="n">
        <f aca="false">S1110+W1110</f>
        <v>0.0402093241205517</v>
      </c>
      <c r="AA1110" s="70" t="n">
        <f aca="false">T1110+X1110-32.174</f>
        <v>-1.49464410934205</v>
      </c>
      <c r="AB1110" s="0" t="n">
        <f aca="false">IF(($D1110-height)*($D1111-height)&lt;0,1,0)</f>
        <v>0</v>
      </c>
    </row>
    <row r="1111" customFormat="false" ht="12.75" hidden="false" customHeight="false" outlineLevel="0" collapsed="false">
      <c r="A1111" s="0" t="n">
        <f aca="false">A1110+dt</f>
        <v>10.7899999999998</v>
      </c>
      <c r="B1111" s="70" t="n">
        <f aca="false">B1110+G1110*dt+0.5*Y1110*dt*dt</f>
        <v>63.8590751972114</v>
      </c>
      <c r="C1111" s="70" t="n">
        <f aca="false">C1110+H1110*dt+0.5*Z1110*dt*dt</f>
        <v>694.945486207237</v>
      </c>
      <c r="D1111" s="70" t="n">
        <f aca="false">D1110+I1110*dt+0.5*AA1110*dt*dt</f>
        <v>-702.688999266685</v>
      </c>
      <c r="E1111" s="1" t="n">
        <f aca="false">SQRT(B1111^2+C1111^2)</f>
        <v>697.873348312468</v>
      </c>
      <c r="F1111" s="1" t="n">
        <f aca="false">ATAN2(C1111,B1111)*180/PI()</f>
        <v>5.25020893610357</v>
      </c>
      <c r="G1111" s="69" t="n">
        <f aca="false">G1110+Y1110*dt</f>
        <v>5.88054014626085</v>
      </c>
      <c r="H1111" s="69" t="n">
        <f aca="false">H1110+Z1110*dt</f>
        <v>54.3901011453487</v>
      </c>
      <c r="I1111" s="69" t="n">
        <f aca="false">I1110+AA1110*dt</f>
        <v>-106.421507890966</v>
      </c>
      <c r="J1111" s="1" t="n">
        <f aca="false">SQRT(G1111^2+H1111^2+I1111^2)</f>
        <v>119.659521964614</v>
      </c>
      <c r="K1111" s="1" t="n">
        <f aca="false">IF(D1111&gt;=hwind,SQRT((G1111-vxw)^2+(H1111-vyw)^2+I1111^2),J1111)</f>
        <v>119.659521964614</v>
      </c>
      <c r="L1111" s="1" t="n">
        <f aca="false">J1111/1.467</f>
        <v>81.567499635047</v>
      </c>
      <c r="M1111" s="70" t="n">
        <f aca="false">cd0+cdspin*(spin/1000)*EXP(-A1111/(tau*146.7/K1111))</f>
        <v>0.354599282371983</v>
      </c>
      <c r="N1111" s="71" t="n">
        <f aca="false">(romega/K1111)*EXP(-A1111/(tau*146.7/K1111))</f>
        <v>0.195140199380506</v>
      </c>
      <c r="O1111" s="71" t="n">
        <f aca="false">cl2_*N1111/(cl0+cl1_*N1111)</f>
        <v>0.210502749191306</v>
      </c>
      <c r="P1111" s="71" t="n">
        <f aca="false">IF(D1111&gt;=hwind,vxw,0)</f>
        <v>0</v>
      </c>
      <c r="Q1111" s="71" t="n">
        <f aca="false">IF(D1111&gt;=hwind,vyw,0)</f>
        <v>0</v>
      </c>
      <c r="R1111" s="70" t="n">
        <f aca="false">-const*$M1111*$K1111*(G1111-P1111)</f>
        <v>-1.34129196937541</v>
      </c>
      <c r="S1111" s="70" t="n">
        <f aca="false">-const*$M1111*$K1111*(H1111-Q1111)</f>
        <v>-12.4058341691893</v>
      </c>
      <c r="T1111" s="70" t="n">
        <f aca="false">-const*$M1111*$K1111*I1111</f>
        <v>24.2736739062545</v>
      </c>
      <c r="U1111" s="72" t="n">
        <f aca="false">omega*EXP(-A1111/tau)*30/PI()</f>
        <v>1842.07477655314</v>
      </c>
      <c r="V1111" s="70" t="n">
        <f aca="false">const*($O1111/omega)*K1111*(wy*I1111-wz*(H1111-Q1111))</f>
        <v>0.917107079536047</v>
      </c>
      <c r="W1111" s="70" t="n">
        <f aca="false">const*($O1111/omega)*K1111*(wz*(G1111-P1111)-wx*I1111)</f>
        <v>12.4472221067593</v>
      </c>
      <c r="X1111" s="70" t="n">
        <f aca="false">const*($O1111/omega)*K1111*(wx*(H1111-Q1111)-wy*(G1111-P1111))</f>
        <v>6.4122259483867</v>
      </c>
      <c r="Y1111" s="70" t="n">
        <f aca="false">R1111+V1111</f>
        <v>-0.424184889839364</v>
      </c>
      <c r="Z1111" s="70" t="n">
        <f aca="false">S1111+W1111</f>
        <v>0.0413879375699597</v>
      </c>
      <c r="AA1111" s="70" t="n">
        <f aca="false">T1111+X1111-32.174</f>
        <v>-1.48810014535878</v>
      </c>
      <c r="AB1111" s="0" t="n">
        <f aca="false">IF(($D1111-height)*($D1112-height)&lt;0,1,0)</f>
        <v>0</v>
      </c>
    </row>
    <row r="1112" customFormat="false" ht="12.75" hidden="false" customHeight="false" outlineLevel="0" collapsed="false">
      <c r="A1112" s="0" t="n">
        <f aca="false">A1111+dt</f>
        <v>10.7999999999998</v>
      </c>
      <c r="B1112" s="70" t="n">
        <f aca="false">B1111+G1111*dt+0.5*Y1111*dt*dt</f>
        <v>63.9178593894295</v>
      </c>
      <c r="C1112" s="70" t="n">
        <f aca="false">C1111+H1111*dt+0.5*Z1111*dt*dt</f>
        <v>695.489389288087</v>
      </c>
      <c r="D1112" s="70" t="n">
        <f aca="false">D1111+I1111*dt+0.5*AA1111*dt*dt</f>
        <v>-703.753288750602</v>
      </c>
      <c r="E1112" s="1" t="n">
        <f aca="false">SQRT(B1112^2+C1112^2)</f>
        <v>698.420348616249</v>
      </c>
      <c r="F1112" s="1" t="n">
        <f aca="false">ATAN2(C1112,B1112)*180/PI()</f>
        <v>5.25092819550761</v>
      </c>
      <c r="G1112" s="69" t="n">
        <f aca="false">G1111+Y1111*dt</f>
        <v>5.87629829736246</v>
      </c>
      <c r="H1112" s="69" t="n">
        <f aca="false">H1111+Z1111*dt</f>
        <v>54.3905150247244</v>
      </c>
      <c r="I1112" s="69" t="n">
        <f aca="false">I1111+AA1111*dt</f>
        <v>-106.436388892419</v>
      </c>
      <c r="J1112" s="1" t="n">
        <f aca="false">SQRT(G1112^2+H1112^2+I1112^2)</f>
        <v>119.672736606099</v>
      </c>
      <c r="K1112" s="1" t="n">
        <f aca="false">IF(D1112&gt;=hwind,SQRT((G1112-vxw)^2+(H1112-vyw)^2+I1112^2),J1112)</f>
        <v>119.672736606099</v>
      </c>
      <c r="L1112" s="1" t="n">
        <f aca="false">J1112/1.467</f>
        <v>81.5765075706194</v>
      </c>
      <c r="M1112" s="70" t="n">
        <f aca="false">cd0+cdspin*(spin/1000)*EXP(-A1112/(tau*146.7/K1112))</f>
        <v>0.354599233255375</v>
      </c>
      <c r="N1112" s="71" t="n">
        <f aca="false">(romega/K1112)*EXP(-A1112/(tau*146.7/K1112))</f>
        <v>0.195118473247887</v>
      </c>
      <c r="O1112" s="71" t="n">
        <f aca="false">cl2_*N1112/(cl0+cl1_*N1112)</f>
        <v>0.210489588575345</v>
      </c>
      <c r="P1112" s="71" t="n">
        <f aca="false">IF(D1112&gt;=hwind,vxw,0)</f>
        <v>0</v>
      </c>
      <c r="Q1112" s="71" t="n">
        <f aca="false">IF(D1112&gt;=hwind,vyw,0)</f>
        <v>0</v>
      </c>
      <c r="R1112" s="70" t="n">
        <f aca="false">-const*$M1112*$K1112*(G1112-P1112)</f>
        <v>-1.34047227990202</v>
      </c>
      <c r="S1112" s="70" t="n">
        <f aca="false">-const*$M1112*$K1112*(H1112-Q1112)</f>
        <v>-12.4072969054281</v>
      </c>
      <c r="T1112" s="70" t="n">
        <f aca="false">-const*$M1112*$K1112*I1112</f>
        <v>24.2797457962947</v>
      </c>
      <c r="U1112" s="72" t="n">
        <f aca="false">omega*EXP(-A1112/tau)*30/PI()</f>
        <v>1842.07293447929</v>
      </c>
      <c r="V1112" s="70" t="n">
        <f aca="false">const*($O1112/omega)*K1112*(wy*I1112-wz*(H1112-Q1112))</f>
        <v>0.91685796820805</v>
      </c>
      <c r="W1112" s="70" t="n">
        <f aca="false">const*($O1112/omega)*K1112*(wz*(G1112-P1112)-wx*I1112)</f>
        <v>12.4498556898577</v>
      </c>
      <c r="X1112" s="70" t="n">
        <f aca="false">const*($O1112/omega)*K1112*(wx*(H1112-Q1112)-wy*(G1112-P1112))</f>
        <v>6.41267334390912</v>
      </c>
      <c r="Y1112" s="70" t="n">
        <f aca="false">R1112+V1112</f>
        <v>-0.423614311693974</v>
      </c>
      <c r="Z1112" s="70" t="n">
        <f aca="false">S1112+W1112</f>
        <v>0.0425587844296391</v>
      </c>
      <c r="AA1112" s="70" t="n">
        <f aca="false">T1112+X1112-32.174</f>
        <v>-1.48158085979621</v>
      </c>
      <c r="AB1112" s="0" t="n">
        <f aca="false">IF(($D1112-height)*($D1113-height)&lt;0,1,0)</f>
        <v>0</v>
      </c>
    </row>
    <row r="1113" customFormat="false" ht="12.75" hidden="false" customHeight="false" outlineLevel="0" collapsed="false">
      <c r="A1113" s="0" t="n">
        <f aca="false">A1112+dt</f>
        <v>10.8099999999998</v>
      </c>
      <c r="B1113" s="70" t="n">
        <f aca="false">B1112+G1112*dt+0.5*Y1112*dt*dt</f>
        <v>63.9766011916876</v>
      </c>
      <c r="C1113" s="70" t="n">
        <f aca="false">C1112+H1112*dt+0.5*Z1112*dt*dt</f>
        <v>696.033296566274</v>
      </c>
      <c r="D1113" s="70" t="n">
        <f aca="false">D1112+I1112*dt+0.5*AA1112*dt*dt</f>
        <v>-704.817726718569</v>
      </c>
      <c r="E1113" s="1" t="n">
        <f aca="false">SQRT(B1113^2+C1113^2)</f>
        <v>698.967349329677</v>
      </c>
      <c r="F1113" s="1" t="n">
        <f aca="false">ATAN2(C1113,B1113)*180/PI()</f>
        <v>5.25164283745284</v>
      </c>
      <c r="G1113" s="69" t="n">
        <f aca="false">G1112+Y1112*dt</f>
        <v>5.87206215424552</v>
      </c>
      <c r="H1113" s="69" t="n">
        <f aca="false">H1112+Z1112*dt</f>
        <v>54.3909406125687</v>
      </c>
      <c r="I1113" s="69" t="n">
        <f aca="false">I1112+AA1112*dt</f>
        <v>-106.451204701017</v>
      </c>
      <c r="J1113" s="1" t="n">
        <f aca="false">SQRT(G1113^2+H1113^2+I1113^2)</f>
        <v>119.685899407412</v>
      </c>
      <c r="K1113" s="1" t="n">
        <f aca="false">IF(D1113&gt;=hwind,SQRT((G1113-vxw)^2+(H1113-vyw)^2+I1113^2),J1113)</f>
        <v>119.685899407412</v>
      </c>
      <c r="L1113" s="1" t="n">
        <f aca="false">J1113/1.467</f>
        <v>81.5854801686518</v>
      </c>
      <c r="M1113" s="70" t="n">
        <f aca="false">cd0+cdspin*(spin/1000)*EXP(-A1113/(tau*146.7/K1113))</f>
        <v>0.35459918414967</v>
      </c>
      <c r="N1113" s="71" t="n">
        <f aca="false">(romega/K1113)*EXP(-A1113/(tau*146.7/K1113))</f>
        <v>0.195096836455679</v>
      </c>
      <c r="O1113" s="71" t="n">
        <f aca="false">cl2_*N1113/(cl0+cl1_*N1113)</f>
        <v>0.210476480800194</v>
      </c>
      <c r="P1113" s="71" t="n">
        <f aca="false">IF(D1113&gt;=hwind,vxw,0)</f>
        <v>0</v>
      </c>
      <c r="Q1113" s="71" t="n">
        <f aca="false">IF(D1113&gt;=hwind,vyw,0)</f>
        <v>0</v>
      </c>
      <c r="R1113" s="70" t="n">
        <f aca="false">-const*$M1113*$K1113*(G1113-P1113)</f>
        <v>-1.33965309846692</v>
      </c>
      <c r="S1113" s="70" t="n">
        <f aca="false">-const*$M1113*$K1113*(H1113-Q1113)</f>
        <v>-12.4087569589972</v>
      </c>
      <c r="T1113" s="70" t="n">
        <f aca="false">-const*$M1113*$K1113*I1113</f>
        <v>24.2857930429345</v>
      </c>
      <c r="U1113" s="72" t="n">
        <f aca="false">omega*EXP(-A1113/tau)*30/PI()</f>
        <v>1842.07109240727</v>
      </c>
      <c r="V1113" s="70" t="n">
        <f aca="false">const*($O1113/omega)*K1113*(wy*I1113-wz*(H1113-Q1113))</f>
        <v>0.916610725303317</v>
      </c>
      <c r="W1113" s="70" t="n">
        <f aca="false">const*($O1113/omega)*K1113*(wz*(G1113-P1113)-wx*I1113)</f>
        <v>12.4524788577406</v>
      </c>
      <c r="X1113" s="70" t="n">
        <f aca="false">const*($O1113/omega)*K1113*(wx*(H1113-Q1113)-wy*(G1113-P1113))</f>
        <v>6.41312078241178</v>
      </c>
      <c r="Y1113" s="70" t="n">
        <f aca="false">R1113+V1113</f>
        <v>-0.423042373163607</v>
      </c>
      <c r="Z1113" s="70" t="n">
        <f aca="false">S1113+W1113</f>
        <v>0.0437218987433923</v>
      </c>
      <c r="AA1113" s="70" t="n">
        <f aca="false">T1113+X1113-32.174</f>
        <v>-1.47508617465377</v>
      </c>
      <c r="AB1113" s="0" t="n">
        <f aca="false">IF(($D1113-height)*($D1114-height)&lt;0,1,0)</f>
        <v>0</v>
      </c>
    </row>
    <row r="1114" customFormat="false" ht="12.75" hidden="false" customHeight="false" outlineLevel="0" collapsed="false">
      <c r="A1114" s="0" t="n">
        <f aca="false">A1113+dt</f>
        <v>10.8199999999998</v>
      </c>
      <c r="B1114" s="70" t="n">
        <f aca="false">B1113+G1113*dt+0.5*Y1113*dt*dt</f>
        <v>64.0353006611114</v>
      </c>
      <c r="C1114" s="70" t="n">
        <f aca="false">C1113+H1113*dt+0.5*Z1113*dt*dt</f>
        <v>696.577208158494</v>
      </c>
      <c r="D1114" s="70" t="n">
        <f aca="false">D1113+I1113*dt+0.5*AA1113*dt*dt</f>
        <v>-705.882312519888</v>
      </c>
      <c r="E1114" s="1" t="n">
        <f aca="false">SQRT(B1114^2+C1114^2)</f>
        <v>699.514350572339</v>
      </c>
      <c r="F1114" s="1" t="n">
        <f aca="false">ATAN2(C1114,B1114)*180/PI()</f>
        <v>5.25235287655468</v>
      </c>
      <c r="G1114" s="69" t="n">
        <f aca="false">G1113+Y1113*dt</f>
        <v>5.86783173051389</v>
      </c>
      <c r="H1114" s="69" t="n">
        <f aca="false">H1113+Z1113*dt</f>
        <v>54.3913778315561</v>
      </c>
      <c r="I1114" s="69" t="n">
        <f aca="false">I1113+AA1113*dt</f>
        <v>-106.465955562764</v>
      </c>
      <c r="J1114" s="1" t="n">
        <f aca="false">SQRT(G1114^2+H1114^2+I1114^2)</f>
        <v>119.699010545305</v>
      </c>
      <c r="K1114" s="1" t="n">
        <f aca="false">IF(D1114&gt;=hwind,SQRT((G1114-vxw)^2+(H1114-vyw)^2+I1114^2),J1114)</f>
        <v>119.699010545305</v>
      </c>
      <c r="L1114" s="1" t="n">
        <f aca="false">J1114/1.467</f>
        <v>81.5944175496287</v>
      </c>
      <c r="M1114" s="70" t="n">
        <f aca="false">cd0+cdspin*(spin/1000)*EXP(-A1114/(tau*146.7/K1114))</f>
        <v>0.354599135054856</v>
      </c>
      <c r="N1114" s="71" t="n">
        <f aca="false">(romega/K1114)*EXP(-A1114/(tau*146.7/K1114))</f>
        <v>0.195075288658195</v>
      </c>
      <c r="O1114" s="71" t="n">
        <f aca="false">cl2_*N1114/(cl0+cl1_*N1114)</f>
        <v>0.210463425672005</v>
      </c>
      <c r="P1114" s="71" t="n">
        <f aca="false">IF(D1114&gt;=hwind,vxw,0)</f>
        <v>0</v>
      </c>
      <c r="Q1114" s="71" t="n">
        <f aca="false">IF(D1114&gt;=hwind,vyw,0)</f>
        <v>0</v>
      </c>
      <c r="R1114" s="70" t="n">
        <f aca="false">-const*$M1114*$K1114*(G1114-P1114)</f>
        <v>-1.33883443183593</v>
      </c>
      <c r="S1114" s="70" t="n">
        <f aca="false">-const*$M1114*$K1114*(H1114-Q1114)</f>
        <v>-12.4102143313349</v>
      </c>
      <c r="T1114" s="70" t="n">
        <f aca="false">-const*$M1114*$K1114*I1114</f>
        <v>24.2918157288841</v>
      </c>
      <c r="U1114" s="72" t="n">
        <f aca="false">omega*EXP(-A1114/tau)*30/PI()</f>
        <v>1842.0692503371</v>
      </c>
      <c r="V1114" s="70" t="n">
        <f aca="false">const*($O1114/omega)*K1114*(wy*I1114-wz*(H1114-Q1114))</f>
        <v>0.916365342173005</v>
      </c>
      <c r="W1114" s="70" t="n">
        <f aca="false">const*($O1114/omega)*K1114*(wz*(G1114-P1114)-wx*I1114)</f>
        <v>12.4550916457817</v>
      </c>
      <c r="X1114" s="70" t="n">
        <f aca="false">const*($O1114/omega)*K1114*(wx*(H1114-Q1114)-wy*(G1114-P1114))</f>
        <v>6.41356825902319</v>
      </c>
      <c r="Y1114" s="70" t="n">
        <f aca="false">R1114+V1114</f>
        <v>-0.422469089662927</v>
      </c>
      <c r="Z1114" s="70" t="n">
        <f aca="false">S1114+W1114</f>
        <v>0.0448773144467989</v>
      </c>
      <c r="AA1114" s="70" t="n">
        <f aca="false">T1114+X1114-32.174</f>
        <v>-1.4686160120927</v>
      </c>
      <c r="AB1114" s="0" t="n">
        <f aca="false">IF(($D1114-height)*($D1115-height)&lt;0,1,0)</f>
        <v>0</v>
      </c>
    </row>
    <row r="1115" customFormat="false" ht="12.75" hidden="false" customHeight="false" outlineLevel="0" collapsed="false">
      <c r="A1115" s="0" t="n">
        <f aca="false">A1114+dt</f>
        <v>10.8299999999998</v>
      </c>
      <c r="B1115" s="70" t="n">
        <f aca="false">B1114+G1114*dt+0.5*Y1114*dt*dt</f>
        <v>64.093957854962</v>
      </c>
      <c r="C1115" s="70" t="n">
        <f aca="false">C1114+H1114*dt+0.5*Z1114*dt*dt</f>
        <v>697.121124180675</v>
      </c>
      <c r="D1115" s="70" t="n">
        <f aca="false">D1114+I1114*dt+0.5*AA1114*dt*dt</f>
        <v>-706.947045506316</v>
      </c>
      <c r="E1115" s="1" t="n">
        <f aca="false">SQRT(B1115^2+C1115^2)</f>
        <v>700.061352463084</v>
      </c>
      <c r="F1115" s="1" t="n">
        <f aca="false">ATAN2(C1115,B1115)*180/PI()</f>
        <v>5.25305832739924</v>
      </c>
      <c r="G1115" s="69" t="n">
        <f aca="false">G1114+Y1114*dt</f>
        <v>5.86360703961726</v>
      </c>
      <c r="H1115" s="69" t="n">
        <f aca="false">H1114+Z1114*dt</f>
        <v>54.3918266047006</v>
      </c>
      <c r="I1115" s="69" t="n">
        <f aca="false">I1114+AA1114*dt</f>
        <v>-106.480641722885</v>
      </c>
      <c r="J1115" s="1" t="n">
        <f aca="false">SQRT(G1115^2+H1115^2+I1115^2)</f>
        <v>119.712070196068</v>
      </c>
      <c r="K1115" s="1" t="n">
        <f aca="false">IF(D1115&gt;=hwind,SQRT((G1115-vxw)^2+(H1115-vyw)^2+I1115^2),J1115)</f>
        <v>119.712070196068</v>
      </c>
      <c r="L1115" s="1" t="n">
        <f aca="false">J1115/1.467</f>
        <v>81.6033198337202</v>
      </c>
      <c r="M1115" s="70" t="n">
        <f aca="false">cd0+cdspin*(spin/1000)*EXP(-A1115/(tau*146.7/K1115))</f>
        <v>0.35459908597092</v>
      </c>
      <c r="N1115" s="71" t="n">
        <f aca="false">(romega/K1115)*EXP(-A1115/(tau*146.7/K1115))</f>
        <v>0.195053829511011</v>
      </c>
      <c r="O1115" s="71" t="n">
        <f aca="false">cl2_*N1115/(cl0+cl1_*N1115)</f>
        <v>0.210450422997556</v>
      </c>
      <c r="P1115" s="71" t="n">
        <f aca="false">IF(D1115&gt;=hwind,vxw,0)</f>
        <v>0</v>
      </c>
      <c r="Q1115" s="71" t="n">
        <f aca="false">IF(D1115&gt;=hwind,vyw,0)</f>
        <v>0</v>
      </c>
      <c r="R1115" s="70" t="n">
        <f aca="false">-const*$M1115*$K1115*(G1115-P1115)</f>
        <v>-1.33801628672681</v>
      </c>
      <c r="S1115" s="70" t="n">
        <f aca="false">-const*$M1115*$K1115*(H1115-Q1115)</f>
        <v>-12.4116690238949</v>
      </c>
      <c r="T1115" s="70" t="n">
        <f aca="false">-const*$M1115*$K1115*I1115</f>
        <v>24.2978139366654</v>
      </c>
      <c r="U1115" s="72" t="n">
        <f aca="false">omega*EXP(-A1115/tau)*30/PI()</f>
        <v>1842.06740826877</v>
      </c>
      <c r="V1115" s="70" t="n">
        <f aca="false">const*($O1115/omega)*K1115*(wy*I1115-wz*(H1115-Q1115))</f>
        <v>0.916121810197518</v>
      </c>
      <c r="W1115" s="70" t="n">
        <f aca="false">const*($O1115/omega)*K1115*(wz*(G1115-P1115)-wx*I1115)</f>
        <v>12.4576940892623</v>
      </c>
      <c r="X1115" s="70" t="n">
        <f aca="false">const*($O1115/omega)*K1115*(wx*(H1115-Q1115)-wy*(G1115-P1115))</f>
        <v>6.41401576889819</v>
      </c>
      <c r="Y1115" s="70" t="n">
        <f aca="false">R1115+V1115</f>
        <v>-0.421894476529288</v>
      </c>
      <c r="Z1115" s="70" t="n">
        <f aca="false">S1115+W1115</f>
        <v>0.0460250653673864</v>
      </c>
      <c r="AA1115" s="70" t="n">
        <f aca="false">T1115+X1115-32.174</f>
        <v>-1.46217029443639</v>
      </c>
      <c r="AB1115" s="0" t="n">
        <f aca="false">IF(($D1115-height)*($D1116-height)&lt;0,1,0)</f>
        <v>0</v>
      </c>
    </row>
    <row r="1116" customFormat="false" ht="12.75" hidden="false" customHeight="false" outlineLevel="0" collapsed="false">
      <c r="A1116" s="0" t="n">
        <f aca="false">A1115+dt</f>
        <v>10.8399999999998</v>
      </c>
      <c r="B1116" s="70" t="n">
        <f aca="false">B1115+G1115*dt+0.5*Y1115*dt*dt</f>
        <v>64.1525728306344</v>
      </c>
      <c r="C1116" s="70" t="n">
        <f aca="false">C1115+H1115*dt+0.5*Z1115*dt*dt</f>
        <v>697.665044747976</v>
      </c>
      <c r="D1116" s="70" t="n">
        <f aca="false">D1115+I1115*dt+0.5*AA1115*dt*dt</f>
        <v>-708.01192503206</v>
      </c>
      <c r="E1116" s="1" t="n">
        <f aca="false">SQRT(B1116^2+C1116^2)</f>
        <v>700.608355120024</v>
      </c>
      <c r="F1116" s="1" t="n">
        <f aca="false">ATAN2(C1116,B1116)*180/PI()</f>
        <v>5.25375920454323</v>
      </c>
      <c r="G1116" s="69" t="n">
        <f aca="false">G1115+Y1115*dt</f>
        <v>5.85938809485196</v>
      </c>
      <c r="H1116" s="69" t="n">
        <f aca="false">H1115+Z1115*dt</f>
        <v>54.3922868553543</v>
      </c>
      <c r="I1116" s="69" t="n">
        <f aca="false">I1115+AA1115*dt</f>
        <v>-106.495263425829</v>
      </c>
      <c r="J1116" s="1" t="n">
        <f aca="false">SQRT(G1116^2+H1116^2+I1116^2)</f>
        <v>119.725078535526</v>
      </c>
      <c r="K1116" s="1" t="n">
        <f aca="false">IF(D1116&gt;=hwind,SQRT((G1116-vxw)^2+(H1116-vyw)^2+I1116^2),J1116)</f>
        <v>119.725078535526</v>
      </c>
      <c r="L1116" s="1" t="n">
        <f aca="false">J1116/1.467</f>
        <v>81.6121871407815</v>
      </c>
      <c r="M1116" s="70" t="n">
        <f aca="false">cd0+cdspin*(spin/1000)*EXP(-A1116/(tau*146.7/K1116))</f>
        <v>0.354599036897847</v>
      </c>
      <c r="N1116" s="71" t="n">
        <f aca="false">(romega/K1116)*EXP(-A1116/(tau*146.7/K1116))</f>
        <v>0.195032458670958</v>
      </c>
      <c r="O1116" s="71" t="n">
        <f aca="false">cl2_*N1116/(cl0+cl1_*N1116)</f>
        <v>0.210437472584244</v>
      </c>
      <c r="P1116" s="71" t="n">
        <f aca="false">IF(D1116&gt;=hwind,vxw,0)</f>
        <v>0</v>
      </c>
      <c r="Q1116" s="71" t="n">
        <f aca="false">IF(D1116&gt;=hwind,vyw,0)</f>
        <v>0</v>
      </c>
      <c r="R1116" s="70" t="n">
        <f aca="false">-const*$M1116*$K1116*(G1116-P1116)</f>
        <v>-1.33719866980943</v>
      </c>
      <c r="S1116" s="70" t="n">
        <f aca="false">-const*$M1116*$K1116*(H1116-Q1116)</f>
        <v>-12.4131210381466</v>
      </c>
      <c r="T1116" s="70" t="n">
        <f aca="false">-const*$M1116*$K1116*I1116</f>
        <v>24.3037877486115</v>
      </c>
      <c r="U1116" s="72" t="n">
        <f aca="false">omega*EXP(-A1116/tau)*30/PI()</f>
        <v>1842.06556620228</v>
      </c>
      <c r="V1116" s="70" t="n">
        <f aca="false">const*($O1116/omega)*K1116*(wy*I1116-wz*(H1116-Q1116))</f>
        <v>0.915880120786457</v>
      </c>
      <c r="W1116" s="70" t="n">
        <f aca="false">const*($O1116/omega)*K1116*(wz*(G1116-P1116)-wx*I1116)</f>
        <v>12.4602862233713</v>
      </c>
      <c r="X1116" s="70" t="n">
        <f aca="false">const*($O1116/omega)*K1116*(wx*(H1116-Q1116)-wy*(G1116-P1116))</f>
        <v>6.41446330721784</v>
      </c>
      <c r="Y1116" s="70" t="n">
        <f aca="false">R1116+V1116</f>
        <v>-0.42131854902297</v>
      </c>
      <c r="Z1116" s="70" t="n">
        <f aca="false">S1116+W1116</f>
        <v>0.0471651852247366</v>
      </c>
      <c r="AA1116" s="70" t="n">
        <f aca="false">T1116+X1116-32.174</f>
        <v>-1.45574894417067</v>
      </c>
      <c r="AB1116" s="0" t="n">
        <f aca="false">IF(($D1116-height)*($D1117-height)&lt;0,1,0)</f>
        <v>0</v>
      </c>
    </row>
    <row r="1117" customFormat="false" ht="12.75" hidden="false" customHeight="false" outlineLevel="0" collapsed="false">
      <c r="A1117" s="0" t="n">
        <f aca="false">A1116+dt</f>
        <v>10.8499999999998</v>
      </c>
      <c r="B1117" s="70" t="n">
        <f aca="false">B1116+G1116*dt+0.5*Y1116*dt*dt</f>
        <v>64.2111456456554</v>
      </c>
      <c r="C1117" s="70" t="n">
        <f aca="false">C1116+H1116*dt+0.5*Z1116*dt*dt</f>
        <v>698.208969974789</v>
      </c>
      <c r="D1117" s="70" t="n">
        <f aca="false">D1116+I1116*dt+0.5*AA1116*dt*dt</f>
        <v>-709.076950453765</v>
      </c>
      <c r="E1117" s="1" t="n">
        <f aca="false">SQRT(B1117^2+C1117^2)</f>
        <v>701.155358660535</v>
      </c>
      <c r="F1117" s="1" t="n">
        <f aca="false">ATAN2(C1117,B1117)*180/PI()</f>
        <v>5.25445552251398</v>
      </c>
      <c r="G1117" s="69" t="n">
        <f aca="false">G1116+Y1116*dt</f>
        <v>5.85517490936173</v>
      </c>
      <c r="H1117" s="69" t="n">
        <f aca="false">H1116+Z1116*dt</f>
        <v>54.3927585072065</v>
      </c>
      <c r="I1117" s="69" t="n">
        <f aca="false">I1116+AA1116*dt</f>
        <v>-106.509820915271</v>
      </c>
      <c r="J1117" s="1" t="n">
        <f aca="false">SQRT(G1117^2+H1117^2+I1117^2)</f>
        <v>119.738035739048</v>
      </c>
      <c r="K1117" s="1" t="n">
        <f aca="false">IF(D1117&gt;=hwind,SQRT((G1117-vxw)^2+(H1117-vyw)^2+I1117^2),J1117)</f>
        <v>119.738035739048</v>
      </c>
      <c r="L1117" s="1" t="n">
        <f aca="false">J1117/1.467</f>
        <v>81.6210195903532</v>
      </c>
      <c r="M1117" s="70" t="n">
        <f aca="false">cd0+cdspin*(spin/1000)*EXP(-A1117/(tau*146.7/K1117))</f>
        <v>0.354598987835625</v>
      </c>
      <c r="N1117" s="71" t="n">
        <f aca="false">(romega/K1117)*EXP(-A1117/(tau*146.7/K1117))</f>
        <v>0.195011175796125</v>
      </c>
      <c r="O1117" s="71" t="n">
        <f aca="false">cl2_*N1117/(cl0+cl1_*N1117)</f>
        <v>0.210424574240086</v>
      </c>
      <c r="P1117" s="71" t="n">
        <f aca="false">IF(D1117&gt;=hwind,vxw,0)</f>
        <v>0</v>
      </c>
      <c r="Q1117" s="71" t="n">
        <f aca="false">IF(D1117&gt;=hwind,vyw,0)</f>
        <v>0</v>
      </c>
      <c r="R1117" s="70" t="n">
        <f aca="false">-const*$M1117*$K1117*(G1117-P1117)</f>
        <v>-1.33638158770598</v>
      </c>
      <c r="S1117" s="70" t="n">
        <f aca="false">-const*$M1117*$K1117*(H1117-Q1117)</f>
        <v>-12.4145703755744</v>
      </c>
      <c r="T1117" s="70" t="n">
        <f aca="false">-const*$M1117*$K1117*I1117</f>
        <v>24.3097372468665</v>
      </c>
      <c r="U1117" s="72" t="n">
        <f aca="false">omega*EXP(-A1117/tau)*30/PI()</f>
        <v>1842.06372413764</v>
      </c>
      <c r="V1117" s="70" t="n">
        <f aca="false">const*($O1117/omega)*K1117*(wy*I1117-wz*(H1117-Q1117))</f>
        <v>0.915640265378573</v>
      </c>
      <c r="W1117" s="70" t="n">
        <f aca="false">const*($O1117/omega)*K1117*(wz*(G1117-P1117)-wx*I1117)</f>
        <v>12.462868083205</v>
      </c>
      <c r="X1117" s="70" t="n">
        <f aca="false">const*($O1117/omega)*K1117*(wx*(H1117-Q1117)-wy*(G1117-P1117))</f>
        <v>6.4149108691894</v>
      </c>
      <c r="Y1117" s="70" t="n">
        <f aca="false">R1117+V1117</f>
        <v>-0.420741322327406</v>
      </c>
      <c r="Z1117" s="70" t="n">
        <f aca="false">S1117+W1117</f>
        <v>0.0482977076306259</v>
      </c>
      <c r="AA1117" s="70" t="n">
        <f aca="false">T1117+X1117-32.174</f>
        <v>-1.44935188394411</v>
      </c>
      <c r="AB1117" s="0" t="n">
        <f aca="false">IF(($D1117-height)*($D1118-height)&lt;0,1,0)</f>
        <v>0</v>
      </c>
    </row>
    <row r="1118" customFormat="false" ht="12.75" hidden="false" customHeight="false" outlineLevel="0" collapsed="false">
      <c r="A1118" s="0" t="n">
        <f aca="false">A1117+dt</f>
        <v>10.8599999999998</v>
      </c>
      <c r="B1118" s="70" t="n">
        <f aca="false">B1117+G1117*dt+0.5*Y1117*dt*dt</f>
        <v>64.2696763576829</v>
      </c>
      <c r="C1118" s="70" t="n">
        <f aca="false">C1117+H1117*dt+0.5*Z1117*dt*dt</f>
        <v>698.752899974746</v>
      </c>
      <c r="D1118" s="70" t="n">
        <f aca="false">D1117+I1117*dt+0.5*AA1117*dt*dt</f>
        <v>-710.142121130512</v>
      </c>
      <c r="E1118" s="1" t="n">
        <f aca="false">SQRT(B1118^2+C1118^2)</f>
        <v>701.702363201264</v>
      </c>
      <c r="F1118" s="1" t="n">
        <f aca="false">ATAN2(C1118,B1118)*180/PI()</f>
        <v>5.25514729580941</v>
      </c>
      <c r="G1118" s="69" t="n">
        <f aca="false">G1117+Y1117*dt</f>
        <v>5.85096749613846</v>
      </c>
      <c r="H1118" s="69" t="n">
        <f aca="false">H1117+Z1117*dt</f>
        <v>54.3932414842828</v>
      </c>
      <c r="I1118" s="69" t="n">
        <f aca="false">I1117+AA1117*dt</f>
        <v>-106.52431443411</v>
      </c>
      <c r="J1118" s="1" t="n">
        <f aca="false">SQRT(G1118^2+H1118^2+I1118^2)</f>
        <v>119.750941981538</v>
      </c>
      <c r="K1118" s="1" t="n">
        <f aca="false">IF(D1118&gt;=hwind,SQRT((G1118-vxw)^2+(H1118-vyw)^2+I1118^2),J1118)</f>
        <v>119.750941981538</v>
      </c>
      <c r="L1118" s="1" t="n">
        <f aca="false">J1118/1.467</f>
        <v>81.6298173016616</v>
      </c>
      <c r="M1118" s="70" t="n">
        <f aca="false">cd0+cdspin*(spin/1000)*EXP(-A1118/(tau*146.7/K1118))</f>
        <v>0.354598938784241</v>
      </c>
      <c r="N1118" s="71" t="n">
        <f aca="false">(romega/K1118)*EXP(-A1118/(tau*146.7/K1118))</f>
        <v>0.194989980545846</v>
      </c>
      <c r="O1118" s="71" t="n">
        <f aca="false">cl2_*N1118/(cl0+cl1_*N1118)</f>
        <v>0.210411727773721</v>
      </c>
      <c r="P1118" s="71" t="n">
        <f aca="false">IF(D1118&gt;=hwind,vxw,0)</f>
        <v>0</v>
      </c>
      <c r="Q1118" s="71" t="n">
        <f aca="false">IF(D1118&gt;=hwind,vyw,0)</f>
        <v>0</v>
      </c>
      <c r="R1118" s="70" t="n">
        <f aca="false">-const*$M1118*$K1118*(G1118-P1118)</f>
        <v>-1.33556504699114</v>
      </c>
      <c r="S1118" s="70" t="n">
        <f aca="false">-const*$M1118*$K1118*(H1118-Q1118)</f>
        <v>-12.4160170376782</v>
      </c>
      <c r="T1118" s="70" t="n">
        <f aca="false">-const*$M1118*$K1118*I1118</f>
        <v>24.3156625133855</v>
      </c>
      <c r="U1118" s="72" t="n">
        <f aca="false">omega*EXP(-A1118/tau)*30/PI()</f>
        <v>1842.06188207484</v>
      </c>
      <c r="V1118" s="70" t="n">
        <f aca="false">const*($O1118/omega)*K1118*(wy*I1118-wz*(H1118-Q1118))</f>
        <v>0.915402235441717</v>
      </c>
      <c r="W1118" s="70" t="n">
        <f aca="false">const*($O1118/omega)*K1118*(wz*(G1118-P1118)-wx*I1118)</f>
        <v>12.4654397037674</v>
      </c>
      <c r="X1118" s="70" t="n">
        <f aca="false">const*($O1118/omega)*K1118*(wx*(H1118-Q1118)-wy*(G1118-P1118))</f>
        <v>6.41535845004619</v>
      </c>
      <c r="Y1118" s="70" t="n">
        <f aca="false">R1118+V1118</f>
        <v>-0.420162811549419</v>
      </c>
      <c r="Z1118" s="70" t="n">
        <f aca="false">S1118+W1118</f>
        <v>0.0494226660891588</v>
      </c>
      <c r="AA1118" s="70" t="n">
        <f aca="false">T1118+X1118-32.174</f>
        <v>-1.44297903656829</v>
      </c>
      <c r="AB1118" s="0" t="n">
        <f aca="false">IF(($D1118-height)*($D1119-height)&lt;0,1,0)</f>
        <v>0</v>
      </c>
    </row>
    <row r="1119" customFormat="false" ht="12.75" hidden="false" customHeight="false" outlineLevel="0" collapsed="false">
      <c r="A1119" s="0" t="n">
        <f aca="false">A1118+dt</f>
        <v>10.8699999999998</v>
      </c>
      <c r="B1119" s="70" t="n">
        <f aca="false">B1118+G1118*dt+0.5*Y1118*dt*dt</f>
        <v>64.3281650245037</v>
      </c>
      <c r="C1119" s="70" t="n">
        <f aca="false">C1118+H1118*dt+0.5*Z1118*dt*dt</f>
        <v>699.296834860722</v>
      </c>
      <c r="D1119" s="70" t="n">
        <f aca="false">D1118+I1118*dt+0.5*AA1118*dt*dt</f>
        <v>-711.207436423805</v>
      </c>
      <c r="E1119" s="1" t="n">
        <f aca="false">SQRT(B1119^2+C1119^2)</f>
        <v>702.249368858131</v>
      </c>
      <c r="F1119" s="1" t="n">
        <f aca="false">ATAN2(C1119,B1119)*180/PI()</f>
        <v>5.255834538898</v>
      </c>
      <c r="G1119" s="69" t="n">
        <f aca="false">G1118+Y1118*dt</f>
        <v>5.84676586802297</v>
      </c>
      <c r="H1119" s="69" t="n">
        <f aca="false">H1118+Z1118*dt</f>
        <v>54.3937357109437</v>
      </c>
      <c r="I1119" s="69" t="n">
        <f aca="false">I1118+AA1118*dt</f>
        <v>-106.538744224476</v>
      </c>
      <c r="J1119" s="1" t="n">
        <f aca="false">SQRT(G1119^2+H1119^2+I1119^2)</f>
        <v>119.763797437438</v>
      </c>
      <c r="K1119" s="1" t="n">
        <f aca="false">IF(D1119&gt;=hwind,SQRT((G1119-vxw)^2+(H1119-vyw)^2+I1119^2),J1119)</f>
        <v>119.763797437438</v>
      </c>
      <c r="L1119" s="1" t="n">
        <f aca="false">J1119/1.467</f>
        <v>81.6385803936185</v>
      </c>
      <c r="M1119" s="70" t="n">
        <f aca="false">cd0+cdspin*(spin/1000)*EXP(-A1119/(tau*146.7/K1119))</f>
        <v>0.35459888974368</v>
      </c>
      <c r="N1119" s="71" t="n">
        <f aca="false">(romega/K1119)*EXP(-A1119/(tau*146.7/K1119))</f>
        <v>0.194968872580704</v>
      </c>
      <c r="O1119" s="71" t="n">
        <f aca="false">cl2_*N1119/(cl0+cl1_*N1119)</f>
        <v>0.210398932994403</v>
      </c>
      <c r="P1119" s="71" t="n">
        <f aca="false">IF(D1119&gt;=hwind,vxw,0)</f>
        <v>0</v>
      </c>
      <c r="Q1119" s="71" t="n">
        <f aca="false">IF(D1119&gt;=hwind,vyw,0)</f>
        <v>0</v>
      </c>
      <c r="R1119" s="70" t="n">
        <f aca="false">-const*$M1119*$K1119*(G1119-P1119)</f>
        <v>-1.33474905419225</v>
      </c>
      <c r="S1119" s="70" t="n">
        <f aca="false">-const*$M1119*$K1119*(H1119-Q1119)</f>
        <v>-12.4174610259731</v>
      </c>
      <c r="T1119" s="70" t="n">
        <f aca="false">-const*$M1119*$K1119*I1119</f>
        <v>24.3215636299344</v>
      </c>
      <c r="U1119" s="72" t="n">
        <f aca="false">omega*EXP(-A1119/tau)*30/PI()</f>
        <v>1842.06004001388</v>
      </c>
      <c r="V1119" s="70" t="n">
        <f aca="false">const*($O1119/omega)*K1119*(wy*I1119-wz*(H1119-Q1119))</f>
        <v>0.915166022472797</v>
      </c>
      <c r="W1119" s="70" t="n">
        <f aca="false">const*($O1119/omega)*K1119*(wz*(G1119-P1119)-wx*I1119)</f>
        <v>12.46800111997</v>
      </c>
      <c r="X1119" s="70" t="n">
        <f aca="false">const*($O1119/omega)*K1119*(wx*(H1119-Q1119)-wy*(G1119-P1119))</f>
        <v>6.41580604504756</v>
      </c>
      <c r="Y1119" s="70" t="n">
        <f aca="false">R1119+V1119</f>
        <v>-0.41958303171945</v>
      </c>
      <c r="Z1119" s="70" t="n">
        <f aca="false">S1119+W1119</f>
        <v>0.050540093996899</v>
      </c>
      <c r="AA1119" s="70" t="n">
        <f aca="false">T1119+X1119-32.174</f>
        <v>-1.43663032501808</v>
      </c>
      <c r="AB1119" s="0" t="n">
        <f aca="false">IF(($D1119-height)*($D1120-height)&lt;0,1,0)</f>
        <v>0</v>
      </c>
    </row>
    <row r="1120" customFormat="false" ht="12.75" hidden="false" customHeight="false" outlineLevel="0" collapsed="false">
      <c r="A1120" s="0" t="n">
        <f aca="false">A1119+dt</f>
        <v>10.8799999999998</v>
      </c>
      <c r="B1120" s="70" t="n">
        <f aca="false">B1119+G1119*dt+0.5*Y1119*dt*dt</f>
        <v>64.3866117040324</v>
      </c>
      <c r="C1120" s="70" t="n">
        <f aca="false">C1119+H1119*dt+0.5*Z1119*dt*dt</f>
        <v>699.840774744836</v>
      </c>
      <c r="D1120" s="70" t="n">
        <f aca="false">D1119+I1119*dt+0.5*AA1119*dt*dt</f>
        <v>-712.272895697566</v>
      </c>
      <c r="E1120" s="1" t="n">
        <f aca="false">SQRT(B1120^2+C1120^2)</f>
        <v>702.796375746331</v>
      </c>
      <c r="F1120" s="1" t="n">
        <f aca="false">ATAN2(C1120,B1120)*180/PI()</f>
        <v>5.25651726621875</v>
      </c>
      <c r="G1120" s="69" t="n">
        <f aca="false">G1119+Y1119*dt</f>
        <v>5.84257003770577</v>
      </c>
      <c r="H1120" s="69" t="n">
        <f aca="false">H1119+Z1119*dt</f>
        <v>54.3942411118837</v>
      </c>
      <c r="I1120" s="69" t="n">
        <f aca="false">I1119+AA1119*dt</f>
        <v>-106.553110527726</v>
      </c>
      <c r="J1120" s="1" t="n">
        <f aca="false">SQRT(G1120^2+H1120^2+I1120^2)</f>
        <v>119.776602280734</v>
      </c>
      <c r="K1120" s="1" t="n">
        <f aca="false">IF(D1120&gt;=hwind,SQRT((G1120-vxw)^2+(H1120-vyw)^2+I1120^2),J1120)</f>
        <v>119.776602280734</v>
      </c>
      <c r="L1120" s="1" t="n">
        <f aca="false">J1120/1.467</f>
        <v>81.6473089848219</v>
      </c>
      <c r="M1120" s="70" t="n">
        <f aca="false">cd0+cdspin*(spin/1000)*EXP(-A1120/(tau*146.7/K1120))</f>
        <v>0.35459884071393</v>
      </c>
      <c r="N1120" s="71" t="n">
        <f aca="false">(romega/K1120)*EXP(-A1120/(tau*146.7/K1120))</f>
        <v>0.19494785156252</v>
      </c>
      <c r="O1120" s="71" t="n">
        <f aca="false">cl2_*N1120/(cl0+cl1_*N1120)</f>
        <v>0.210386189712003</v>
      </c>
      <c r="P1120" s="71" t="n">
        <f aca="false">IF(D1120&gt;=hwind,vxw,0)</f>
        <v>0</v>
      </c>
      <c r="Q1120" s="71" t="n">
        <f aca="false">IF(D1120&gt;=hwind,vyw,0)</f>
        <v>0</v>
      </c>
      <c r="R1120" s="70" t="n">
        <f aca="false">-const*$M1120*$K1120*(G1120-P1120)</f>
        <v>-1.33393361578951</v>
      </c>
      <c r="S1120" s="70" t="n">
        <f aca="false">-const*$M1120*$K1120*(H1120-Q1120)</f>
        <v>-12.4189023419894</v>
      </c>
      <c r="T1120" s="70" t="n">
        <f aca="false">-const*$M1120*$K1120*I1120</f>
        <v>24.3274406780893</v>
      </c>
      <c r="U1120" s="72" t="n">
        <f aca="false">omega*EXP(-A1120/tau)*30/PI()</f>
        <v>1842.05819795476</v>
      </c>
      <c r="V1120" s="70" t="n">
        <f aca="false">const*($O1120/omega)*K1120*(wy*I1120-wz*(H1120-Q1120))</f>
        <v>0.914931617997725</v>
      </c>
      <c r="W1120" s="70" t="n">
        <f aca="false">const*($O1120/omega)*K1120*(wz*(G1120-P1120)-wx*I1120)</f>
        <v>12.4705523666325</v>
      </c>
      <c r="X1120" s="70" t="n">
        <f aca="false">const*($O1120/omega)*K1120*(wx*(H1120-Q1120)-wy*(G1120-P1120))</f>
        <v>6.41625364947881</v>
      </c>
      <c r="Y1120" s="70" t="n">
        <f aca="false">R1120+V1120</f>
        <v>-0.419001997791787</v>
      </c>
      <c r="Z1120" s="70" t="n">
        <f aca="false">S1120+W1120</f>
        <v>0.0516500246430276</v>
      </c>
      <c r="AA1120" s="70" t="n">
        <f aca="false">T1120+X1120-32.174</f>
        <v>-1.43030567243187</v>
      </c>
      <c r="AB1120" s="0" t="n">
        <f aca="false">IF(($D1120-height)*($D1121-height)&lt;0,1,0)</f>
        <v>0</v>
      </c>
    </row>
    <row r="1121" customFormat="false" ht="12.75" hidden="false" customHeight="false" outlineLevel="0" collapsed="false">
      <c r="A1121" s="0" t="n">
        <f aca="false">A1120+dt</f>
        <v>10.8899999999998</v>
      </c>
      <c r="B1121" s="70" t="n">
        <f aca="false">B1120+G1120*dt+0.5*Y1120*dt*dt</f>
        <v>64.4450164543096</v>
      </c>
      <c r="C1121" s="70" t="n">
        <f aca="false">C1120+H1120*dt+0.5*Z1120*dt*dt</f>
        <v>700.384719738456</v>
      </c>
      <c r="D1121" s="70" t="n">
        <f aca="false">D1120+I1120*dt+0.5*AA1120*dt*dt</f>
        <v>-713.338498318127</v>
      </c>
      <c r="E1121" s="1" t="n">
        <f aca="false">SQRT(B1121^2+C1121^2)</f>
        <v>703.343383980337</v>
      </c>
      <c r="F1121" s="1" t="n">
        <f aca="false">ATAN2(C1121,B1121)*180/PI()</f>
        <v>5.25719549218122</v>
      </c>
      <c r="G1121" s="69" t="n">
        <f aca="false">G1120+Y1120*dt</f>
        <v>5.83838001772785</v>
      </c>
      <c r="H1121" s="69" t="n">
        <f aca="false">H1120+Z1120*dt</f>
        <v>54.3947576121301</v>
      </c>
      <c r="I1121" s="69" t="n">
        <f aca="false">I1120+AA1120*dt</f>
        <v>-106.56741358445</v>
      </c>
      <c r="J1121" s="1" t="n">
        <f aca="false">SQRT(G1121^2+H1121^2+I1121^2)</f>
        <v>119.789356684946</v>
      </c>
      <c r="K1121" s="1" t="n">
        <f aca="false">IF(D1121&gt;=hwind,SQRT((G1121-vxw)^2+(H1121-vyw)^2+I1121^2),J1121)</f>
        <v>119.789356684946</v>
      </c>
      <c r="L1121" s="1" t="n">
        <f aca="false">J1121/1.467</f>
        <v>81.6560031935552</v>
      </c>
      <c r="M1121" s="70" t="n">
        <f aca="false">cd0+cdspin*(spin/1000)*EXP(-A1121/(tau*146.7/K1121))</f>
        <v>0.354598791694976</v>
      </c>
      <c r="N1121" s="71" t="n">
        <f aca="false">(romega/K1121)*EXP(-A1121/(tau*146.7/K1121))</f>
        <v>0.194926917154355</v>
      </c>
      <c r="O1121" s="71" t="n">
        <f aca="false">cl2_*N1121/(cl0+cl1_*N1121)</f>
        <v>0.210373497737006</v>
      </c>
      <c r="P1121" s="71" t="n">
        <f aca="false">IF(D1121&gt;=hwind,vxw,0)</f>
        <v>0</v>
      </c>
      <c r="Q1121" s="71" t="n">
        <f aca="false">IF(D1121&gt;=hwind,vyw,0)</f>
        <v>0</v>
      </c>
      <c r="R1121" s="70" t="n">
        <f aca="false">-const*$M1121*$K1121*(G1121-P1121)</f>
        <v>-1.33311873821617</v>
      </c>
      <c r="S1121" s="70" t="n">
        <f aca="false">-const*$M1121*$K1121*(H1121-Q1121)</f>
        <v>-12.4203409872724</v>
      </c>
      <c r="T1121" s="70" t="n">
        <f aca="false">-const*$M1121*$K1121*I1121</f>
        <v>24.333293739237</v>
      </c>
      <c r="U1121" s="72" t="n">
        <f aca="false">omega*EXP(-A1121/tau)*30/PI()</f>
        <v>1842.05635589748</v>
      </c>
      <c r="V1121" s="70" t="n">
        <f aca="false">const*($O1121/omega)*K1121*(wy*I1121-wz*(H1121-Q1121))</f>
        <v>0.914699013571367</v>
      </c>
      <c r="W1121" s="70" t="n">
        <f aca="false">const*($O1121/omega)*K1121*(wz*(G1121-P1121)-wx*I1121)</f>
        <v>12.4730934784819</v>
      </c>
      <c r="X1121" s="70" t="n">
        <f aca="false">const*($O1121/omega)*K1121*(wx*(H1121-Q1121)-wy*(G1121-P1121))</f>
        <v>6.41670125865106</v>
      </c>
      <c r="Y1121" s="70" t="n">
        <f aca="false">R1121+V1121</f>
        <v>-0.418419724644806</v>
      </c>
      <c r="Z1121" s="70" t="n">
        <f aca="false">S1121+W1121</f>
        <v>0.0527524912094375</v>
      </c>
      <c r="AA1121" s="70" t="n">
        <f aca="false">T1121+X1121-32.174</f>
        <v>-1.42400500211193</v>
      </c>
      <c r="AB1121" s="0" t="n">
        <f aca="false">IF(($D1121-height)*($D1122-height)&lt;0,1,0)</f>
        <v>0</v>
      </c>
    </row>
    <row r="1122" customFormat="false" ht="12.75" hidden="false" customHeight="false" outlineLevel="0" collapsed="false">
      <c r="A1122" s="0" t="n">
        <f aca="false">A1121+dt</f>
        <v>10.8999999999998</v>
      </c>
      <c r="B1122" s="70" t="n">
        <f aca="false">B1121+G1121*dt+0.5*Y1121*dt*dt</f>
        <v>64.5033793335006</v>
      </c>
      <c r="C1122" s="70" t="n">
        <f aca="false">C1121+H1121*dt+0.5*Z1121*dt*dt</f>
        <v>700.928669952202</v>
      </c>
      <c r="D1122" s="70" t="n">
        <f aca="false">D1121+I1121*dt+0.5*AA1121*dt*dt</f>
        <v>-714.404243654221</v>
      </c>
      <c r="E1122" s="1" t="n">
        <f aca="false">SQRT(B1122^2+C1122^2)</f>
        <v>703.890393673905</v>
      </c>
      <c r="F1122" s="1" t="n">
        <f aca="false">ATAN2(C1122,B1122)*180/PI()</f>
        <v>5.25786923116542</v>
      </c>
      <c r="G1122" s="69" t="n">
        <f aca="false">G1121+Y1121*dt</f>
        <v>5.83419582048141</v>
      </c>
      <c r="H1122" s="69" t="n">
        <f aca="false">H1121+Z1121*dt</f>
        <v>54.3952851370422</v>
      </c>
      <c r="I1122" s="69" t="n">
        <f aca="false">I1121+AA1121*dt</f>
        <v>-106.581653634472</v>
      </c>
      <c r="J1122" s="1" t="n">
        <f aca="false">SQRT(G1122^2+H1122^2+I1122^2)</f>
        <v>119.802060823136</v>
      </c>
      <c r="K1122" s="1" t="n">
        <f aca="false">IF(D1122&gt;=hwind,SQRT((G1122-vxw)^2+(H1122-vyw)^2+I1122^2),J1122)</f>
        <v>119.802060823136</v>
      </c>
      <c r="L1122" s="1" t="n">
        <f aca="false">J1122/1.467</f>
        <v>81.6646631377885</v>
      </c>
      <c r="M1122" s="70" t="n">
        <f aca="false">cd0+cdspin*(spin/1000)*EXP(-A1122/(tau*146.7/K1122))</f>
        <v>0.354598742686804</v>
      </c>
      <c r="N1122" s="71" t="n">
        <f aca="false">(romega/K1122)*EXP(-A1122/(tau*146.7/K1122))</f>
        <v>0.1949060690205</v>
      </c>
      <c r="O1122" s="71" t="n">
        <f aca="false">cl2_*N1122/(cl0+cl1_*N1122)</f>
        <v>0.210360856880513</v>
      </c>
      <c r="P1122" s="71" t="n">
        <f aca="false">IF(D1122&gt;=hwind,vxw,0)</f>
        <v>0</v>
      </c>
      <c r="Q1122" s="71" t="n">
        <f aca="false">IF(D1122&gt;=hwind,vyw,0)</f>
        <v>0</v>
      </c>
      <c r="R1122" s="70" t="n">
        <f aca="false">-const*$M1122*$K1122*(G1122-P1122)</f>
        <v>-1.33230442785869</v>
      </c>
      <c r="S1122" s="70" t="n">
        <f aca="false">-const*$M1122*$K1122*(H1122-Q1122)</f>
        <v>-12.4217769633823</v>
      </c>
      <c r="T1122" s="70" t="n">
        <f aca="false">-const*$M1122*$K1122*I1122</f>
        <v>24.3391228945742</v>
      </c>
      <c r="U1122" s="72" t="n">
        <f aca="false">omega*EXP(-A1122/tau)*30/PI()</f>
        <v>1842.05451384204</v>
      </c>
      <c r="V1122" s="70" t="n">
        <f aca="false">const*($O1122/omega)*K1122*(wy*I1122-wz*(H1122-Q1122))</f>
        <v>0.914468200777498</v>
      </c>
      <c r="W1122" s="70" t="n">
        <f aca="false">const*($O1122/omega)*K1122*(wz*(G1122-P1122)-wx*I1122)</f>
        <v>12.4756244901533</v>
      </c>
      <c r="X1122" s="70" t="n">
        <f aca="false">const*($O1122/omega)*K1122*(wx*(H1122-Q1122)-wy*(G1122-P1122))</f>
        <v>6.41714886790127</v>
      </c>
      <c r="Y1122" s="70" t="n">
        <f aca="false">R1122+V1122</f>
        <v>-0.417836227081195</v>
      </c>
      <c r="Z1122" s="70" t="n">
        <f aca="false">S1122+W1122</f>
        <v>0.053847526770948</v>
      </c>
      <c r="AA1122" s="70" t="n">
        <f aca="false">T1122+X1122-32.174</f>
        <v>-1.41772823752455</v>
      </c>
      <c r="AB1122" s="0" t="n">
        <f aca="false">IF(($D1122-height)*($D1123-height)&lt;0,1,0)</f>
        <v>0</v>
      </c>
    </row>
    <row r="1123" customFormat="false" ht="12.75" hidden="false" customHeight="false" outlineLevel="0" collapsed="false">
      <c r="A1123" s="0" t="n">
        <f aca="false">A1122+dt</f>
        <v>10.9099999999998</v>
      </c>
      <c r="B1123" s="70" t="n">
        <f aca="false">B1122+G1122*dt+0.5*Y1122*dt*dt</f>
        <v>64.5617003998941</v>
      </c>
      <c r="C1123" s="70" t="n">
        <f aca="false">C1122+H1122*dt+0.5*Z1122*dt*dt</f>
        <v>701.472625495949</v>
      </c>
      <c r="D1123" s="70" t="n">
        <f aca="false">D1122+I1122*dt+0.5*AA1122*dt*dt</f>
        <v>-715.470131076978</v>
      </c>
      <c r="E1123" s="1" t="n">
        <f aca="false">SQRT(B1123^2+C1123^2)</f>
        <v>704.437404940074</v>
      </c>
      <c r="F1123" s="1" t="n">
        <f aca="false">ATAN2(C1123,B1123)*180/PI()</f>
        <v>5.25853849752188</v>
      </c>
      <c r="G1123" s="69" t="n">
        <f aca="false">G1122+Y1122*dt</f>
        <v>5.83001745821059</v>
      </c>
      <c r="H1123" s="69" t="n">
        <f aca="false">H1122+Z1122*dt</f>
        <v>54.3958236123099</v>
      </c>
      <c r="I1123" s="69" t="n">
        <f aca="false">I1122+AA1122*dt</f>
        <v>-106.595830916847</v>
      </c>
      <c r="J1123" s="1" t="n">
        <f aca="false">SQRT(G1123^2+H1123^2+I1123^2)</f>
        <v>119.814714867906</v>
      </c>
      <c r="K1123" s="1" t="n">
        <f aca="false">IF(D1123&gt;=hwind,SQRT((G1123-vxw)^2+(H1123-vyw)^2+I1123^2),J1123)</f>
        <v>119.814714867906</v>
      </c>
      <c r="L1123" s="1" t="n">
        <f aca="false">J1123/1.467</f>
        <v>81.6732889351778</v>
      </c>
      <c r="M1123" s="70" t="n">
        <f aca="false">cd0+cdspin*(spin/1000)*EXP(-A1123/(tau*146.7/K1123))</f>
        <v>0.354598693689402</v>
      </c>
      <c r="N1123" s="71" t="n">
        <f aca="false">(romega/K1123)*EXP(-A1123/(tau*146.7/K1123))</f>
        <v>0.194885306826476</v>
      </c>
      <c r="O1123" s="71" t="n">
        <f aca="false">cl2_*N1123/(cl0+cl1_*N1123)</f>
        <v>0.210348266954233</v>
      </c>
      <c r="P1123" s="71" t="n">
        <f aca="false">IF(D1123&gt;=hwind,vxw,0)</f>
        <v>0</v>
      </c>
      <c r="Q1123" s="71" t="n">
        <f aca="false">IF(D1123&gt;=hwind,vyw,0)</f>
        <v>0</v>
      </c>
      <c r="R1123" s="70" t="n">
        <f aca="false">-const*$M1123*$K1123*(G1123-P1123)</f>
        <v>-1.33149069105694</v>
      </c>
      <c r="S1123" s="70" t="n">
        <f aca="false">-const*$M1123*$K1123*(H1123-Q1123)</f>
        <v>-12.4232102718945</v>
      </c>
      <c r="T1123" s="70" t="n">
        <f aca="false">-const*$M1123*$K1123*I1123</f>
        <v>24.3449282251076</v>
      </c>
      <c r="U1123" s="72" t="n">
        <f aca="false">omega*EXP(-A1123/tau)*30/PI()</f>
        <v>1842.05267178845</v>
      </c>
      <c r="V1123" s="70" t="n">
        <f aca="false">const*($O1123/omega)*K1123*(wy*I1123-wz*(H1123-Q1123))</f>
        <v>0.914239171228748</v>
      </c>
      <c r="W1123" s="70" t="n">
        <f aca="false">const*($O1123/omega)*K1123*(wz*(G1123-P1123)-wx*I1123)</f>
        <v>12.4781454361898</v>
      </c>
      <c r="X1123" s="70" t="n">
        <f aca="false">const*($O1123/omega)*K1123*(wx*(H1123-Q1123)-wy*(G1123-P1123))</f>
        <v>6.41759647259206</v>
      </c>
      <c r="Y1123" s="70" t="n">
        <f aca="false">R1123+V1123</f>
        <v>-0.417251519828192</v>
      </c>
      <c r="Z1123" s="70" t="n">
        <f aca="false">S1123+W1123</f>
        <v>0.0549351642953617</v>
      </c>
      <c r="AA1123" s="70" t="n">
        <f aca="false">T1123+X1123-32.174</f>
        <v>-1.41147530230036</v>
      </c>
      <c r="AB1123" s="0" t="n">
        <f aca="false">IF(($D1123-height)*($D1124-height)&lt;0,1,0)</f>
        <v>0</v>
      </c>
    </row>
    <row r="1124" customFormat="false" ht="12.75" hidden="false" customHeight="false" outlineLevel="0" collapsed="false">
      <c r="A1124" s="0" t="n">
        <f aca="false">A1123+dt</f>
        <v>10.9199999999998</v>
      </c>
      <c r="B1124" s="70" t="n">
        <f aca="false">B1123+G1123*dt+0.5*Y1123*dt*dt</f>
        <v>64.6199797119002</v>
      </c>
      <c r="C1124" s="70" t="n">
        <f aca="false">C1123+H1123*dt+0.5*Z1123*dt*dt</f>
        <v>702.01658647883</v>
      </c>
      <c r="D1124" s="70" t="n">
        <f aca="false">D1123+I1123*dt+0.5*AA1123*dt*dt</f>
        <v>-716.536159959912</v>
      </c>
      <c r="E1124" s="1" t="n">
        <f aca="false">SQRT(B1124^2+C1124^2)</f>
        <v>704.984417891173</v>
      </c>
      <c r="F1124" s="1" t="n">
        <f aca="false">ATAN2(C1124,B1124)*180/PI()</f>
        <v>5.25920330557157</v>
      </c>
      <c r="G1124" s="69" t="n">
        <f aca="false">G1123+Y1123*dt</f>
        <v>5.82584494301231</v>
      </c>
      <c r="H1124" s="69" t="n">
        <f aca="false">H1123+Z1123*dt</f>
        <v>54.3963729639529</v>
      </c>
      <c r="I1124" s="69" t="n">
        <f aca="false">I1123+AA1123*dt</f>
        <v>-106.60994566987</v>
      </c>
      <c r="J1124" s="1" t="n">
        <f aca="false">SQRT(G1124^2+H1124^2+I1124^2)</f>
        <v>119.827318991397</v>
      </c>
      <c r="K1124" s="1" t="n">
        <f aca="false">IF(D1124&gt;=hwind,SQRT((G1124-vxw)^2+(H1124-vyw)^2+I1124^2),J1124)</f>
        <v>119.827318991397</v>
      </c>
      <c r="L1124" s="1" t="n">
        <f aca="false">J1124/1.467</f>
        <v>81.6818807030656</v>
      </c>
      <c r="M1124" s="70" t="n">
        <f aca="false">cd0+cdspin*(spin/1000)*EXP(-A1124/(tau*146.7/K1124))</f>
        <v>0.354598644702755</v>
      </c>
      <c r="N1124" s="71" t="n">
        <f aca="false">(romega/K1124)*EXP(-A1124/(tau*146.7/K1124))</f>
        <v>0.194864630239031</v>
      </c>
      <c r="O1124" s="71" t="n">
        <f aca="false">cl2_*N1124/(cl0+cl1_*N1124)</f>
        <v>0.210335727770489</v>
      </c>
      <c r="P1124" s="71" t="n">
        <f aca="false">IF(D1124&gt;=hwind,vxw,0)</f>
        <v>0</v>
      </c>
      <c r="Q1124" s="71" t="n">
        <f aca="false">IF(D1124&gt;=hwind,vyw,0)</f>
        <v>0</v>
      </c>
      <c r="R1124" s="70" t="n">
        <f aca="false">-const*$M1124*$K1124*(G1124-P1124)</f>
        <v>-1.33067753410437</v>
      </c>
      <c r="S1124" s="70" t="n">
        <f aca="false">-const*$M1124*$K1124*(H1124-Q1124)</f>
        <v>-12.4246409143989</v>
      </c>
      <c r="T1124" s="70" t="n">
        <f aca="false">-const*$M1124*$K1124*I1124</f>
        <v>24.3507098116537</v>
      </c>
      <c r="U1124" s="72" t="n">
        <f aca="false">omega*EXP(-A1124/tau)*30/PI()</f>
        <v>1842.0508297367</v>
      </c>
      <c r="V1124" s="70" t="n">
        <f aca="false">const*($O1124/omega)*K1124*(wy*I1124-wz*(H1124-Q1124))</f>
        <v>0.914011916566555</v>
      </c>
      <c r="W1124" s="70" t="n">
        <f aca="false">const*($O1124/omega)*K1124*(wz*(G1124-P1124)-wx*I1124)</f>
        <v>12.4806563510425</v>
      </c>
      <c r="X1124" s="70" t="n">
        <f aca="false">const*($O1124/omega)*K1124*(wx*(H1124-Q1124)-wy*(G1124-P1124))</f>
        <v>6.4180440681117</v>
      </c>
      <c r="Y1124" s="70" t="n">
        <f aca="false">R1124+V1124</f>
        <v>-0.416665617537814</v>
      </c>
      <c r="Z1124" s="70" t="n">
        <f aca="false">S1124+W1124</f>
        <v>0.0560154366436692</v>
      </c>
      <c r="AA1124" s="70" t="n">
        <f aca="false">T1124+X1124-32.174</f>
        <v>-1.40524612023456</v>
      </c>
      <c r="AB1124" s="0" t="n">
        <f aca="false">IF(($D1124-height)*($D1125-height)&lt;0,1,0)</f>
        <v>0</v>
      </c>
    </row>
    <row r="1125" customFormat="false" ht="12.75" hidden="false" customHeight="false" outlineLevel="0" collapsed="false">
      <c r="A1125" s="0" t="n">
        <f aca="false">A1124+dt</f>
        <v>10.9299999999998</v>
      </c>
      <c r="B1125" s="70" t="n">
        <f aca="false">B1124+G1124*dt+0.5*Y1124*dt*dt</f>
        <v>64.6782173280494</v>
      </c>
      <c r="C1125" s="70" t="n">
        <f aca="false">C1124+H1124*dt+0.5*Z1124*dt*dt</f>
        <v>702.560553009242</v>
      </c>
      <c r="D1125" s="70" t="n">
        <f aca="false">D1124+I1124*dt+0.5*AA1124*dt*dt</f>
        <v>-717.602329678916</v>
      </c>
      <c r="E1125" s="1" t="n">
        <f aca="false">SQRT(B1125^2+C1125^2)</f>
        <v>705.53143263882</v>
      </c>
      <c r="F1125" s="1" t="n">
        <f aca="false">ATAN2(C1125,B1125)*180/PI()</f>
        <v>5.2598636696059</v>
      </c>
      <c r="G1125" s="69" t="n">
        <f aca="false">G1124+Y1124*dt</f>
        <v>5.82167828683693</v>
      </c>
      <c r="H1125" s="69" t="n">
        <f aca="false">H1124+Z1124*dt</f>
        <v>54.3969331183193</v>
      </c>
      <c r="I1125" s="69" t="n">
        <f aca="false">I1124+AA1124*dt</f>
        <v>-106.623998131072</v>
      </c>
      <c r="J1125" s="1" t="n">
        <f aca="false">SQRT(G1125^2+H1125^2+I1125^2)</f>
        <v>119.839873365292</v>
      </c>
      <c r="K1125" s="1" t="n">
        <f aca="false">IF(D1125&gt;=hwind,SQRT((G1125-vxw)^2+(H1125-vyw)^2+I1125^2),J1125)</f>
        <v>119.839873365292</v>
      </c>
      <c r="L1125" s="1" t="n">
        <f aca="false">J1125/1.467</f>
        <v>81.6904385584812</v>
      </c>
      <c r="M1125" s="70" t="n">
        <f aca="false">cd0+cdspin*(spin/1000)*EXP(-A1125/(tau*146.7/K1125))</f>
        <v>0.35459859572685</v>
      </c>
      <c r="N1125" s="71" t="n">
        <f aca="false">(romega/K1125)*EXP(-A1125/(tau*146.7/K1125))</f>
        <v>0.194844038926131</v>
      </c>
      <c r="O1125" s="71" t="n">
        <f aca="false">cl2_*N1125/(cl0+cl1_*N1125)</f>
        <v>0.210323239142212</v>
      </c>
      <c r="P1125" s="71" t="n">
        <f aca="false">IF(D1125&gt;=hwind,vxw,0)</f>
        <v>0</v>
      </c>
      <c r="Q1125" s="71" t="n">
        <f aca="false">IF(D1125&gt;=hwind,vyw,0)</f>
        <v>0</v>
      </c>
      <c r="R1125" s="70" t="n">
        <f aca="false">-const*$M1125*$K1125*(G1125-P1125)</f>
        <v>-1.32986496324821</v>
      </c>
      <c r="S1125" s="70" t="n">
        <f aca="false">-const*$M1125*$K1125*(H1125-Q1125)</f>
        <v>-12.4260688925003</v>
      </c>
      <c r="T1125" s="70" t="n">
        <f aca="false">-const*$M1125*$K1125*I1125</f>
        <v>24.3564677348388</v>
      </c>
      <c r="U1125" s="72" t="n">
        <f aca="false">omega*EXP(-A1125/tau)*30/PI()</f>
        <v>1842.04898768679</v>
      </c>
      <c r="V1125" s="70" t="n">
        <f aca="false">const*($O1125/omega)*K1125*(wy*I1125-wz*(H1125-Q1125))</f>
        <v>0.913786428461116</v>
      </c>
      <c r="W1125" s="70" t="n">
        <f aca="false">const*($O1125/omega)*K1125*(wz*(G1125-P1125)-wx*I1125)</f>
        <v>12.4831572690705</v>
      </c>
      <c r="X1125" s="70" t="n">
        <f aca="false">const*($O1125/omega)*K1125*(wx*(H1125-Q1125)-wy*(G1125-P1125))</f>
        <v>6.41849164987401</v>
      </c>
      <c r="Y1125" s="70" t="n">
        <f aca="false">R1125+V1125</f>
        <v>-0.416078534787095</v>
      </c>
      <c r="Z1125" s="70" t="n">
        <f aca="false">S1125+W1125</f>
        <v>0.0570883765701655</v>
      </c>
      <c r="AA1125" s="70" t="n">
        <f aca="false">T1125+X1125-32.174</f>
        <v>-1.39904061528717</v>
      </c>
      <c r="AB1125" s="0" t="n">
        <f aca="false">IF(($D1125-height)*($D1126-height)&lt;0,1,0)</f>
        <v>0</v>
      </c>
    </row>
    <row r="1126" customFormat="false" ht="12.75" hidden="false" customHeight="false" outlineLevel="0" collapsed="false">
      <c r="A1126" s="0" t="n">
        <f aca="false">A1125+dt</f>
        <v>10.9399999999998</v>
      </c>
      <c r="B1126" s="70" t="n">
        <f aca="false">B1125+G1125*dt+0.5*Y1125*dt*dt</f>
        <v>64.7364133069911</v>
      </c>
      <c r="C1126" s="70" t="n">
        <f aca="false">C1125+H1125*dt+0.5*Z1125*dt*dt</f>
        <v>703.104525194844</v>
      </c>
      <c r="D1126" s="70" t="n">
        <f aca="false">D1125+I1125*dt+0.5*AA1125*dt*dt</f>
        <v>-718.668639612258</v>
      </c>
      <c r="E1126" s="1" t="n">
        <f aca="false">SQRT(B1126^2+C1126^2)</f>
        <v>706.07844929393</v>
      </c>
      <c r="F1126" s="1" t="n">
        <f aca="false">ATAN2(C1126,B1126)*180/PI()</f>
        <v>5.26051960388672</v>
      </c>
      <c r="G1126" s="69" t="n">
        <f aca="false">G1125+Y1125*dt</f>
        <v>5.81751750148906</v>
      </c>
      <c r="H1126" s="69" t="n">
        <f aca="false">H1125+Z1125*dt</f>
        <v>54.397504002085</v>
      </c>
      <c r="I1126" s="69" t="n">
        <f aca="false">I1125+AA1125*dt</f>
        <v>-106.637988537225</v>
      </c>
      <c r="J1126" s="1" t="n">
        <f aca="false">SQRT(G1126^2+H1126^2+I1126^2)</f>
        <v>119.852378160812</v>
      </c>
      <c r="K1126" s="1" t="n">
        <f aca="false">IF(D1126&gt;=hwind,SQRT((G1126-vxw)^2+(H1126-vyw)^2+I1126^2),J1126)</f>
        <v>119.852378160812</v>
      </c>
      <c r="L1126" s="1" t="n">
        <f aca="false">J1126/1.467</f>
        <v>81.6989626181405</v>
      </c>
      <c r="M1126" s="70" t="n">
        <f aca="false">cd0+cdspin*(spin/1000)*EXP(-A1126/(tau*146.7/K1126))</f>
        <v>0.354598546761671</v>
      </c>
      <c r="N1126" s="71" t="n">
        <f aca="false">(romega/K1126)*EXP(-A1126/(tau*146.7/K1126))</f>
        <v>0.19482353255696</v>
      </c>
      <c r="O1126" s="71" t="n">
        <f aca="false">cl2_*N1126/(cl0+cl1_*N1126)</f>
        <v>0.21031080088294</v>
      </c>
      <c r="P1126" s="71" t="n">
        <f aca="false">IF(D1126&gt;=hwind,vxw,0)</f>
        <v>0</v>
      </c>
      <c r="Q1126" s="71" t="n">
        <f aca="false">IF(D1126&gt;=hwind,vyw,0)</f>
        <v>0</v>
      </c>
      <c r="R1126" s="70" t="n">
        <f aca="false">-const*$M1126*$K1126*(G1126-P1126)</f>
        <v>-1.32905298468964</v>
      </c>
      <c r="S1126" s="70" t="n">
        <f aca="false">-const*$M1126*$K1126*(H1126-Q1126)</f>
        <v>-12.4274942078185</v>
      </c>
      <c r="T1126" s="70" t="n">
        <f aca="false">-const*$M1126*$K1126*I1126</f>
        <v>24.3622020750985</v>
      </c>
      <c r="U1126" s="72" t="n">
        <f aca="false">omega*EXP(-A1126/tau)*30/PI()</f>
        <v>1842.04714563873</v>
      </c>
      <c r="V1126" s="70" t="n">
        <f aca="false">const*($O1126/omega)*K1126*(wy*I1126-wz*(H1126-Q1126))</f>
        <v>0.91356269861133</v>
      </c>
      <c r="W1126" s="70" t="n">
        <f aca="false">const*($O1126/omega)*K1126*(wz*(G1126-P1126)-wx*I1126)</f>
        <v>12.4856482245411</v>
      </c>
      <c r="X1126" s="70" t="n">
        <f aca="false">const*($O1126/omega)*K1126*(wx*(H1126-Q1126)-wy*(G1126-P1126))</f>
        <v>6.41893921331828</v>
      </c>
      <c r="Y1126" s="70" t="n">
        <f aca="false">R1126+V1126</f>
        <v>-0.415490286078312</v>
      </c>
      <c r="Z1126" s="70" t="n">
        <f aca="false">S1126+W1126</f>
        <v>0.058154016722618</v>
      </c>
      <c r="AA1126" s="70" t="n">
        <f aca="false">T1126+X1126-32.174</f>
        <v>-1.39285871158321</v>
      </c>
      <c r="AB1126" s="0" t="n">
        <f aca="false">IF(($D1126-height)*($D1127-height)&lt;0,1,0)</f>
        <v>0</v>
      </c>
    </row>
    <row r="1127" customFormat="false" ht="12.75" hidden="false" customHeight="false" outlineLevel="0" collapsed="false">
      <c r="A1127" s="0" t="n">
        <f aca="false">A1126+dt</f>
        <v>10.9499999999998</v>
      </c>
      <c r="B1127" s="70" t="n">
        <f aca="false">B1126+G1126*dt+0.5*Y1126*dt*dt</f>
        <v>64.7945677074917</v>
      </c>
      <c r="C1127" s="70" t="n">
        <f aca="false">C1126+H1126*dt+0.5*Z1126*dt*dt</f>
        <v>703.648503142566</v>
      </c>
      <c r="D1127" s="70" t="n">
        <f aca="false">D1126+I1126*dt+0.5*AA1126*dt*dt</f>
        <v>-719.735089140566</v>
      </c>
      <c r="E1127" s="1" t="n">
        <f aca="false">SQRT(B1127^2+C1127^2)</f>
        <v>706.625467966711</v>
      </c>
      <c r="F1127" s="1" t="n">
        <f aca="false">ATAN2(C1127,B1127)*180/PI()</f>
        <v>5.26117112264626</v>
      </c>
      <c r="G1127" s="69" t="n">
        <f aca="false">G1126+Y1126*dt</f>
        <v>5.81336259862828</v>
      </c>
      <c r="H1127" s="69" t="n">
        <f aca="false">H1126+Z1126*dt</f>
        <v>54.3980855422523</v>
      </c>
      <c r="I1127" s="69" t="n">
        <f aca="false">I1126+AA1126*dt</f>
        <v>-106.651917124341</v>
      </c>
      <c r="J1127" s="1" t="n">
        <f aca="false">SQRT(G1127^2+H1127^2+I1127^2)</f>
        <v>119.864833548721</v>
      </c>
      <c r="K1127" s="1" t="n">
        <f aca="false">IF(D1127&gt;=hwind,SQRT((G1127-vxw)^2+(H1127-vyw)^2+I1127^2),J1127)</f>
        <v>119.864833548721</v>
      </c>
      <c r="L1127" s="1" t="n">
        <f aca="false">J1127/1.467</f>
        <v>81.7074529984465</v>
      </c>
      <c r="M1127" s="70" t="n">
        <f aca="false">cd0+cdspin*(spin/1000)*EXP(-A1127/(tau*146.7/K1127))</f>
        <v>0.354598497807206</v>
      </c>
      <c r="N1127" s="71" t="n">
        <f aca="false">(romega/K1127)*EXP(-A1127/(tau*146.7/K1127))</f>
        <v>0.194803110801912</v>
      </c>
      <c r="O1127" s="71" t="n">
        <f aca="false">cl2_*N1127/(cl0+cl1_*N1127)</f>
        <v>0.210298412806819</v>
      </c>
      <c r="P1127" s="71" t="n">
        <f aca="false">IF(D1127&gt;=hwind,vxw,0)</f>
        <v>0</v>
      </c>
      <c r="Q1127" s="71" t="n">
        <f aca="false">IF(D1127&gt;=hwind,vyw,0)</f>
        <v>0</v>
      </c>
      <c r="R1127" s="70" t="n">
        <f aca="false">-const*$M1127*$K1127*(G1127-P1127)</f>
        <v>-1.32824160458398</v>
      </c>
      <c r="S1127" s="70" t="n">
        <f aca="false">-const*$M1127*$K1127*(H1127-Q1127)</f>
        <v>-12.4289168619874</v>
      </c>
      <c r="T1127" s="70" t="n">
        <f aca="false">-const*$M1127*$K1127*I1127</f>
        <v>24.3679129126778</v>
      </c>
      <c r="U1127" s="72" t="n">
        <f aca="false">omega*EXP(-A1127/tau)*30/PI()</f>
        <v>1842.0453035925</v>
      </c>
      <c r="V1127" s="70" t="n">
        <f aca="false">const*($O1127/omega)*K1127*(wy*I1127-wz*(H1127-Q1127))</f>
        <v>0.913340718744755</v>
      </c>
      <c r="W1127" s="70" t="n">
        <f aca="false">const*($O1127/omega)*K1127*(wz*(G1127-P1127)-wx*I1127)</f>
        <v>12.4881292516298</v>
      </c>
      <c r="X1127" s="70" t="n">
        <f aca="false">const*($O1127/omega)*K1127*(wx*(H1127-Q1127)-wy*(G1127-P1127))</f>
        <v>6.41938675390919</v>
      </c>
      <c r="Y1127" s="70" t="n">
        <f aca="false">R1127+V1127</f>
        <v>-0.414900885839227</v>
      </c>
      <c r="Z1127" s="70" t="n">
        <f aca="false">S1127+W1127</f>
        <v>0.0592123896423882</v>
      </c>
      <c r="AA1127" s="70" t="n">
        <f aca="false">T1127+X1127-32.174</f>
        <v>-1.38670033341299</v>
      </c>
      <c r="AB1127" s="0" t="n">
        <f aca="false">IF(($D1127-height)*($D1128-height)&lt;0,1,0)</f>
        <v>0</v>
      </c>
    </row>
    <row r="1128" customFormat="false" ht="12.75" hidden="false" customHeight="false" outlineLevel="0" collapsed="false">
      <c r="A1128" s="0" t="n">
        <f aca="false">A1127+dt</f>
        <v>10.9599999999998</v>
      </c>
      <c r="B1128" s="70" t="n">
        <f aca="false">B1127+G1127*dt+0.5*Y1127*dt*dt</f>
        <v>64.8526805884336</v>
      </c>
      <c r="C1128" s="70" t="n">
        <f aca="false">C1127+H1127*dt+0.5*Z1127*dt*dt</f>
        <v>704.192486958608</v>
      </c>
      <c r="D1128" s="70" t="n">
        <f aca="false">D1127+I1127*dt+0.5*AA1127*dt*dt</f>
        <v>-720.801677646826</v>
      </c>
      <c r="E1128" s="1" t="n">
        <f aca="false">SQRT(B1128^2+C1128^2)</f>
        <v>707.172488766676</v>
      </c>
      <c r="F1128" s="1" t="n">
        <f aca="false">ATAN2(C1128,B1128)*180/PI()</f>
        <v>5.26181824008715</v>
      </c>
      <c r="G1128" s="69" t="n">
        <f aca="false">G1127+Y1127*dt</f>
        <v>5.80921358976989</v>
      </c>
      <c r="H1128" s="69" t="n">
        <f aca="false">H1127+Z1127*dt</f>
        <v>54.3986776661487</v>
      </c>
      <c r="I1128" s="69" t="n">
        <f aca="false">I1127+AA1127*dt</f>
        <v>-106.665784127675</v>
      </c>
      <c r="J1128" s="1" t="n">
        <f aca="false">SQRT(G1128^2+H1128^2+I1128^2)</f>
        <v>119.877239699323</v>
      </c>
      <c r="K1128" s="1" t="n">
        <f aca="false">IF(D1128&gt;=hwind,SQRT((G1128-vxw)^2+(H1128-vyw)^2+I1128^2),J1128)</f>
        <v>119.877239699323</v>
      </c>
      <c r="L1128" s="1" t="n">
        <f aca="false">J1128/1.467</f>
        <v>81.7159098154892</v>
      </c>
      <c r="M1128" s="70" t="n">
        <f aca="false">cd0+cdspin*(spin/1000)*EXP(-A1128/(tau*146.7/K1128))</f>
        <v>0.35459844886344</v>
      </c>
      <c r="N1128" s="71" t="n">
        <f aca="false">(romega/K1128)*EXP(-A1128/(tau*146.7/K1128))</f>
        <v>0.194782773332594</v>
      </c>
      <c r="O1128" s="71" t="n">
        <f aca="false">cl2_*N1128/(cl0+cl1_*N1128)</f>
        <v>0.210286074728597</v>
      </c>
      <c r="P1128" s="71" t="n">
        <f aca="false">IF(D1128&gt;=hwind,vxw,0)</f>
        <v>0</v>
      </c>
      <c r="Q1128" s="71" t="n">
        <f aca="false">IF(D1128&gt;=hwind,vyw,0)</f>
        <v>0</v>
      </c>
      <c r="R1128" s="70" t="n">
        <f aca="false">-const*$M1128*$K1128*(G1128-P1128)</f>
        <v>-1.32743082904087</v>
      </c>
      <c r="S1128" s="70" t="n">
        <f aca="false">-const*$M1128*$K1128*(H1128-Q1128)</f>
        <v>-12.4303368566558</v>
      </c>
      <c r="T1128" s="70" t="n">
        <f aca="false">-const*$M1128*$K1128*I1128</f>
        <v>24.373600327631</v>
      </c>
      <c r="U1128" s="72" t="n">
        <f aca="false">omega*EXP(-A1128/tau)*30/PI()</f>
        <v>1842.04346154812</v>
      </c>
      <c r="V1128" s="70" t="n">
        <f aca="false">const*($O1128/omega)*K1128*(wy*I1128-wz*(H1128-Q1128))</f>
        <v>0.913120480617554</v>
      </c>
      <c r="W1128" s="70" t="n">
        <f aca="false">const*($O1128/omega)*K1128*(wz*(G1128-P1128)-wx*I1128)</f>
        <v>12.4906003844204</v>
      </c>
      <c r="X1128" s="70" t="n">
        <f aca="false">const*($O1128/omega)*K1128*(wx*(H1128-Q1128)-wy*(G1128-P1128))</f>
        <v>6.41983426713677</v>
      </c>
      <c r="Y1128" s="70" t="n">
        <f aca="false">R1128+V1128</f>
        <v>-0.414310348423312</v>
      </c>
      <c r="Z1128" s="70" t="n">
        <f aca="false">S1128+W1128</f>
        <v>0.0602635277646098</v>
      </c>
      <c r="AA1128" s="70" t="n">
        <f aca="false">T1128+X1128-32.174</f>
        <v>-1.38056540523227</v>
      </c>
      <c r="AB1128" s="0" t="n">
        <f aca="false">IF(($D1128-height)*($D1129-height)&lt;0,1,0)</f>
        <v>0</v>
      </c>
    </row>
    <row r="1129" customFormat="false" ht="12.75" hidden="false" customHeight="false" outlineLevel="0" collapsed="false">
      <c r="A1129" s="0" t="n">
        <f aca="false">A1128+dt</f>
        <v>10.9699999999998</v>
      </c>
      <c r="B1129" s="70" t="n">
        <f aca="false">B1128+G1128*dt+0.5*Y1128*dt*dt</f>
        <v>64.9107520088139</v>
      </c>
      <c r="C1129" s="70" t="n">
        <f aca="false">C1128+H1128*dt+0.5*Z1128*dt*dt</f>
        <v>704.736476748446</v>
      </c>
      <c r="D1129" s="70" t="n">
        <f aca="false">D1128+I1128*dt+0.5*AA1128*dt*dt</f>
        <v>-721.868404516373</v>
      </c>
      <c r="E1129" s="1" t="n">
        <f aca="false">SQRT(B1129^2+C1129^2)</f>
        <v>707.719511802636</v>
      </c>
      <c r="F1129" s="1" t="n">
        <f aca="false">ATAN2(C1129,B1129)*180/PI()</f>
        <v>5.26246097038241</v>
      </c>
      <c r="G1129" s="69" t="n">
        <f aca="false">G1128+Y1128*dt</f>
        <v>5.80507048628565</v>
      </c>
      <c r="H1129" s="69" t="n">
        <f aca="false">H1128+Z1128*dt</f>
        <v>54.3992803014263</v>
      </c>
      <c r="I1129" s="69" t="n">
        <f aca="false">I1128+AA1128*dt</f>
        <v>-106.679589781727</v>
      </c>
      <c r="J1129" s="1" t="n">
        <f aca="false">SQRT(G1129^2+H1129^2+I1129^2)</f>
        <v>119.889596782463</v>
      </c>
      <c r="K1129" s="1" t="n">
        <f aca="false">IF(D1129&gt;=hwind,SQRT((G1129-vxw)^2+(H1129-vyw)^2+I1129^2),J1129)</f>
        <v>119.889596782463</v>
      </c>
      <c r="L1129" s="1" t="n">
        <f aca="false">J1129/1.467</f>
        <v>81.7243331850462</v>
      </c>
      <c r="M1129" s="70" t="n">
        <f aca="false">cd0+cdspin*(spin/1000)*EXP(-A1129/(tau*146.7/K1129))</f>
        <v>0.354598399930359</v>
      </c>
      <c r="N1129" s="71" t="n">
        <f aca="false">(romega/K1129)*EXP(-A1129/(tau*146.7/K1129))</f>
        <v>0.194762519821815</v>
      </c>
      <c r="O1129" s="71" t="n">
        <f aca="false">cl2_*N1129/(cl0+cl1_*N1129)</f>
        <v>0.210273786463629</v>
      </c>
      <c r="P1129" s="71" t="n">
        <f aca="false">IF(D1129&gt;=hwind,vxw,0)</f>
        <v>0</v>
      </c>
      <c r="Q1129" s="71" t="n">
        <f aca="false">IF(D1129&gt;=hwind,vyw,0)</f>
        <v>0</v>
      </c>
      <c r="R1129" s="70" t="n">
        <f aca="false">-const*$M1129*$K1129*(G1129-P1129)</f>
        <v>-1.32662066412443</v>
      </c>
      <c r="S1129" s="70" t="n">
        <f aca="false">-const*$M1129*$K1129*(H1129-Q1129)</f>
        <v>-12.431754193487</v>
      </c>
      <c r="T1129" s="70" t="n">
        <f aca="false">-const*$M1129*$K1129*I1129</f>
        <v>24.3792643998212</v>
      </c>
      <c r="U1129" s="72" t="n">
        <f aca="false">omega*EXP(-A1129/tau)*30/PI()</f>
        <v>1842.04161950558</v>
      </c>
      <c r="V1129" s="70" t="n">
        <f aca="false">const*($O1129/omega)*K1129*(wy*I1129-wz*(H1129-Q1129))</f>
        <v>0.912901976014439</v>
      </c>
      <c r="W1129" s="70" t="n">
        <f aca="false">const*($O1129/omega)*K1129*(wz*(G1129-P1129)-wx*I1129)</f>
        <v>12.4930616569053</v>
      </c>
      <c r="X1129" s="70" t="n">
        <f aca="false">const*($O1129/omega)*K1129*(wx*(H1129-Q1129)-wy*(G1129-P1129))</f>
        <v>6.42028174851625</v>
      </c>
      <c r="Y1129" s="70" t="n">
        <f aca="false">R1129+V1129</f>
        <v>-0.413718688109989</v>
      </c>
      <c r="Z1129" s="70" t="n">
        <f aca="false">S1129+W1129</f>
        <v>0.0613074634183022</v>
      </c>
      <c r="AA1129" s="70" t="n">
        <f aca="false">T1129+X1129-32.174</f>
        <v>-1.37445385166254</v>
      </c>
      <c r="AB1129" s="0" t="n">
        <f aca="false">IF(($D1129-height)*($D1130-height)&lt;0,1,0)</f>
        <v>0</v>
      </c>
    </row>
    <row r="1130" customFormat="false" ht="12.75" hidden="false" customHeight="false" outlineLevel="0" collapsed="false">
      <c r="A1130" s="0" t="n">
        <f aca="false">A1129+dt</f>
        <v>10.9799999999998</v>
      </c>
      <c r="B1130" s="70" t="n">
        <f aca="false">B1129+G1129*dt+0.5*Y1129*dt*dt</f>
        <v>64.9687820277424</v>
      </c>
      <c r="C1130" s="70" t="n">
        <f aca="false">C1129+H1129*dt+0.5*Z1129*dt*dt</f>
        <v>705.280472616833</v>
      </c>
      <c r="D1130" s="70" t="n">
        <f aca="false">D1129+I1129*dt+0.5*AA1129*dt*dt</f>
        <v>-722.935269136883</v>
      </c>
      <c r="E1130" s="1" t="n">
        <f aca="false">SQRT(B1130^2+C1130^2)</f>
        <v>708.266537182713</v>
      </c>
      <c r="F1130" s="1" t="n">
        <f aca="false">ATAN2(C1130,B1130)*180/PI()</f>
        <v>5.26309932767539</v>
      </c>
      <c r="G1130" s="69" t="n">
        <f aca="false">G1129+Y1129*dt</f>
        <v>5.80093329940455</v>
      </c>
      <c r="H1130" s="69" t="n">
        <f aca="false">H1129+Z1129*dt</f>
        <v>54.3998933760605</v>
      </c>
      <c r="I1130" s="69" t="n">
        <f aca="false">I1129+AA1129*dt</f>
        <v>-106.693334320244</v>
      </c>
      <c r="J1130" s="1" t="n">
        <f aca="false">SQRT(G1130^2+H1130^2+I1130^2)</f>
        <v>119.901904967528</v>
      </c>
      <c r="K1130" s="1" t="n">
        <f aca="false">IF(D1130&gt;=hwind,SQRT((G1130-vxw)^2+(H1130-vyw)^2+I1130^2),J1130)</f>
        <v>119.901904967528</v>
      </c>
      <c r="L1130" s="1" t="n">
        <f aca="false">J1130/1.467</f>
        <v>81.7327232225825</v>
      </c>
      <c r="M1130" s="70" t="n">
        <f aca="false">cd0+cdspin*(spin/1000)*EXP(-A1130/(tau*146.7/K1130))</f>
        <v>0.354598351007948</v>
      </c>
      <c r="N1130" s="71" t="n">
        <f aca="false">(romega/K1130)*EXP(-A1130/(tau*146.7/K1130))</f>
        <v>0.194742349943583</v>
      </c>
      <c r="O1130" s="71" t="n">
        <f aca="false">cl2_*N1130/(cl0+cl1_*N1130)</f>
        <v>0.21026154782787</v>
      </c>
      <c r="P1130" s="71" t="n">
        <f aca="false">IF(D1130&gt;=hwind,vxw,0)</f>
        <v>0</v>
      </c>
      <c r="Q1130" s="71" t="n">
        <f aca="false">IF(D1130&gt;=hwind,vyw,0)</f>
        <v>0</v>
      </c>
      <c r="R1130" s="70" t="n">
        <f aca="false">-const*$M1130*$K1130*(G1130-P1130)</f>
        <v>-1.32581111585349</v>
      </c>
      <c r="S1130" s="70" t="n">
        <f aca="false">-const*$M1130*$K1130*(H1130-Q1130)</f>
        <v>-12.4331688741584</v>
      </c>
      <c r="T1130" s="70" t="n">
        <f aca="false">-const*$M1130*$K1130*I1130</f>
        <v>24.3849052089208</v>
      </c>
      <c r="U1130" s="72" t="n">
        <f aca="false">omega*EXP(-A1130/tau)*30/PI()</f>
        <v>1842.03977746488</v>
      </c>
      <c r="V1130" s="70" t="n">
        <f aca="false">const*($O1130/omega)*K1130*(wy*I1130-wz*(H1130-Q1130))</f>
        <v>0.912685196748629</v>
      </c>
      <c r="W1130" s="70" t="n">
        <f aca="false">const*($O1130/omega)*K1130*(wz*(G1130-P1130)-wx*I1130)</f>
        <v>12.495513102985</v>
      </c>
      <c r="X1130" s="70" t="n">
        <f aca="false">const*($O1130/omega)*K1130*(wx*(H1130-Q1130)-wy*(G1130-P1130))</f>
        <v>6.42072919358807</v>
      </c>
      <c r="Y1130" s="70" t="n">
        <f aca="false">R1130+V1130</f>
        <v>-0.413125919104863</v>
      </c>
      <c r="Z1130" s="70" t="n">
        <f aca="false">S1130+W1130</f>
        <v>0.0623442288265679</v>
      </c>
      <c r="AA1130" s="70" t="n">
        <f aca="false">T1130+X1130-32.174</f>
        <v>-1.36836559749113</v>
      </c>
      <c r="AB1130" s="0" t="n">
        <f aca="false">IF(($D1130-height)*($D1131-height)&lt;0,1,0)</f>
        <v>0</v>
      </c>
    </row>
    <row r="1131" customFormat="false" ht="12.75" hidden="false" customHeight="false" outlineLevel="0" collapsed="false">
      <c r="A1131" s="0" t="n">
        <f aca="false">A1130+dt</f>
        <v>10.9899999999998</v>
      </c>
      <c r="B1131" s="70" t="n">
        <f aca="false">B1130+G1130*dt+0.5*Y1130*dt*dt</f>
        <v>65.0267707044405</v>
      </c>
      <c r="C1131" s="70" t="n">
        <f aca="false">C1130+H1130*dt+0.5*Z1130*dt*dt</f>
        <v>705.824474667805</v>
      </c>
      <c r="D1131" s="70" t="n">
        <f aca="false">D1130+I1130*dt+0.5*AA1130*dt*dt</f>
        <v>-724.002270898365</v>
      </c>
      <c r="E1131" s="1" t="n">
        <f aca="false">SQRT(B1131^2+C1131^2)</f>
        <v>708.813565014335</v>
      </c>
      <c r="F1131" s="1" t="n">
        <f aca="false">ATAN2(C1131,B1131)*180/PI()</f>
        <v>5.2637333260798</v>
      </c>
      <c r="G1131" s="69" t="n">
        <f aca="false">G1130+Y1130*dt</f>
        <v>5.79680204021351</v>
      </c>
      <c r="H1131" s="69" t="n">
        <f aca="false">H1130+Z1130*dt</f>
        <v>54.4005168183488</v>
      </c>
      <c r="I1131" s="69" t="n">
        <f aca="false">I1130+AA1130*dt</f>
        <v>-106.707017976219</v>
      </c>
      <c r="J1131" s="1" t="n">
        <f aca="false">SQRT(G1131^2+H1131^2+I1131^2)</f>
        <v>119.914164423449</v>
      </c>
      <c r="K1131" s="1" t="n">
        <f aca="false">IF(D1131&gt;=hwind,SQRT((G1131-vxw)^2+(H1131-vyw)^2+I1131^2),J1131)</f>
        <v>119.914164423449</v>
      </c>
      <c r="L1131" s="1" t="n">
        <f aca="false">J1131/1.467</f>
        <v>81.7410800432508</v>
      </c>
      <c r="M1131" s="70" t="n">
        <f aca="false">cd0+cdspin*(spin/1000)*EXP(-A1131/(tau*146.7/K1131))</f>
        <v>0.354598302096194</v>
      </c>
      <c r="N1131" s="71" t="n">
        <f aca="false">(romega/K1131)*EXP(-A1131/(tau*146.7/K1131))</f>
        <v>0.194722263373106</v>
      </c>
      <c r="O1131" s="71" t="n">
        <f aca="false">cl2_*N1131/(cl0+cl1_*N1131)</f>
        <v>0.210249358637876</v>
      </c>
      <c r="P1131" s="71" t="n">
        <f aca="false">IF(D1131&gt;=hwind,vxw,0)</f>
        <v>0</v>
      </c>
      <c r="Q1131" s="71" t="n">
        <f aca="false">IF(D1131&gt;=hwind,vyw,0)</f>
        <v>0</v>
      </c>
      <c r="R1131" s="70" t="n">
        <f aca="false">-const*$M1131*$K1131*(G1131-P1131)</f>
        <v>-1.32500219020174</v>
      </c>
      <c r="S1131" s="70" t="n">
        <f aca="false">-const*$M1131*$K1131*(H1131-Q1131)</f>
        <v>-12.4345809003621</v>
      </c>
      <c r="T1131" s="70" t="n">
        <f aca="false">-const*$M1131*$K1131*I1131</f>
        <v>24.3905228344108</v>
      </c>
      <c r="U1131" s="72" t="n">
        <f aca="false">omega*EXP(-A1131/tau)*30/PI()</f>
        <v>1842.03793542602</v>
      </c>
      <c r="V1131" s="70" t="n">
        <f aca="false">const*($O1131/omega)*K1131*(wy*I1131-wz*(H1131-Q1131))</f>
        <v>0.912470134661788</v>
      </c>
      <c r="W1131" s="70" t="n">
        <f aca="false">const*($O1131/omega)*K1131*(wz*(G1131-P1131)-wx*I1131)</f>
        <v>12.4979547564688</v>
      </c>
      <c r="X1131" s="70" t="n">
        <f aca="false">const*($O1131/omega)*K1131*(wx*(H1131-Q1131)-wy*(G1131-P1131))</f>
        <v>6.42117659791773</v>
      </c>
      <c r="Y1131" s="70" t="n">
        <f aca="false">R1131+V1131</f>
        <v>-0.412532055539952</v>
      </c>
      <c r="Z1131" s="70" t="n">
        <f aca="false">S1131+W1131</f>
        <v>0.0633738561067059</v>
      </c>
      <c r="AA1131" s="70" t="n">
        <f aca="false">T1131+X1131-32.174</f>
        <v>-1.36230056767152</v>
      </c>
      <c r="AB1131" s="0" t="n">
        <f aca="false">IF(($D1131-height)*($D1132-height)&lt;0,1,0)</f>
        <v>0</v>
      </c>
    </row>
    <row r="1132" customFormat="false" ht="12.75" hidden="false" customHeight="false" outlineLevel="0" collapsed="false">
      <c r="A1132" s="0" t="n">
        <f aca="false">A1131+dt</f>
        <v>10.9999999999998</v>
      </c>
      <c r="B1132" s="70" t="n">
        <f aca="false">B1131+G1131*dt+0.5*Y1131*dt*dt</f>
        <v>65.0847180982398</v>
      </c>
      <c r="C1132" s="70" t="n">
        <f aca="false">C1131+H1131*dt+0.5*Z1131*dt*dt</f>
        <v>706.368483004681</v>
      </c>
      <c r="D1132" s="70" t="n">
        <f aca="false">D1131+I1131*dt+0.5*AA1131*dt*dt</f>
        <v>-725.069409193155</v>
      </c>
      <c r="E1132" s="1" t="n">
        <f aca="false">SQRT(B1132^2+C1132^2)</f>
        <v>709.360595404243</v>
      </c>
      <c r="F1132" s="1" t="n">
        <f aca="false">ATAN2(C1132,B1132)*180/PI()</f>
        <v>5.26436297967968</v>
      </c>
      <c r="G1132" s="69" t="n">
        <f aca="false">G1131+Y1131*dt</f>
        <v>5.79267671965811</v>
      </c>
      <c r="H1132" s="69" t="n">
        <f aca="false">H1131+Z1131*dt</f>
        <v>54.4011505569098</v>
      </c>
      <c r="I1132" s="69" t="n">
        <f aca="false">I1131+AA1131*dt</f>
        <v>-106.720640981896</v>
      </c>
      <c r="J1132" s="1" t="n">
        <f aca="false">SQRT(G1132^2+H1132^2+I1132^2)</f>
        <v>119.926375318696</v>
      </c>
      <c r="K1132" s="1" t="n">
        <f aca="false">IF(D1132&gt;=hwind,SQRT((G1132-vxw)^2+(H1132-vyw)^2+I1132^2),J1132)</f>
        <v>119.926375318696</v>
      </c>
      <c r="L1132" s="1" t="n">
        <f aca="false">J1132/1.467</f>
        <v>81.7494037618921</v>
      </c>
      <c r="M1132" s="70" t="n">
        <f aca="false">cd0+cdspin*(spin/1000)*EXP(-A1132/(tau*146.7/K1132))</f>
        <v>0.354598253195082</v>
      </c>
      <c r="N1132" s="71" t="n">
        <f aca="false">(romega/K1132)*EXP(-A1132/(tau*146.7/K1132))</f>
        <v>0.194702259786781</v>
      </c>
      <c r="O1132" s="71" t="n">
        <f aca="false">cl2_*N1132/(cl0+cl1_*N1132)</f>
        <v>0.210237218710802</v>
      </c>
      <c r="P1132" s="71" t="n">
        <f aca="false">IF(D1132&gt;=hwind,vxw,0)</f>
        <v>0</v>
      </c>
      <c r="Q1132" s="71" t="n">
        <f aca="false">IF(D1132&gt;=hwind,vyw,0)</f>
        <v>0</v>
      </c>
      <c r="R1132" s="70" t="n">
        <f aca="false">-const*$M1132*$K1132*(G1132-P1132)</f>
        <v>-1.32419389309791</v>
      </c>
      <c r="S1132" s="70" t="n">
        <f aca="false">-const*$M1132*$K1132*(H1132-Q1132)</f>
        <v>-12.4359902738041</v>
      </c>
      <c r="T1132" s="70" t="n">
        <f aca="false">-const*$M1132*$K1132*I1132</f>
        <v>24.3961173555808</v>
      </c>
      <c r="U1132" s="72" t="n">
        <f aca="false">omega*EXP(-A1132/tau)*30/PI()</f>
        <v>1842.03609338901</v>
      </c>
      <c r="V1132" s="70" t="n">
        <f aca="false">const*($O1132/omega)*K1132*(wy*I1132-wz*(H1132-Q1132))</f>
        <v>0.912256781623981</v>
      </c>
      <c r="W1132" s="70" t="n">
        <f aca="false">const*($O1132/omega)*K1132*(wz*(G1132-P1132)-wx*I1132)</f>
        <v>12.5003866510745</v>
      </c>
      <c r="X1132" s="70" t="n">
        <f aca="false">const*($O1132/omega)*K1132*(wx*(H1132-Q1132)-wy*(G1132-P1132))</f>
        <v>6.42162395709573</v>
      </c>
      <c r="Y1132" s="70" t="n">
        <f aca="false">R1132+V1132</f>
        <v>-0.411937111473924</v>
      </c>
      <c r="Z1132" s="70" t="n">
        <f aca="false">S1132+W1132</f>
        <v>0.0643963772703859</v>
      </c>
      <c r="AA1132" s="70" t="n">
        <f aca="false">T1132+X1132-32.174</f>
        <v>-1.35625868732346</v>
      </c>
      <c r="AB1132" s="0" t="n">
        <f aca="false">IF(($D1132-height)*($D1133-height)&lt;0,1,0)</f>
        <v>0</v>
      </c>
    </row>
    <row r="1133" customFormat="false" ht="12.75" hidden="false" customHeight="false" outlineLevel="0" collapsed="false">
      <c r="A1133" s="0" t="n">
        <f aca="false">A1132+dt</f>
        <v>11.0099999999998</v>
      </c>
      <c r="B1133" s="70" t="n">
        <f aca="false">B1132+G1132*dt+0.5*Y1132*dt*dt</f>
        <v>65.1426242685808</v>
      </c>
      <c r="C1133" s="70" t="n">
        <f aca="false">C1132+H1132*dt+0.5*Z1132*dt*dt</f>
        <v>706.912497730069</v>
      </c>
      <c r="D1133" s="70" t="n">
        <f aca="false">D1132+I1132*dt+0.5*AA1132*dt*dt</f>
        <v>-726.136683415909</v>
      </c>
      <c r="E1133" s="1" t="n">
        <f aca="false">SQRT(B1133^2+C1133^2)</f>
        <v>709.907628458494</v>
      </c>
      <c r="F1133" s="1" t="n">
        <f aca="false">ATAN2(C1133,B1133)*180/PI()</f>
        <v>5.26498830252937</v>
      </c>
      <c r="G1133" s="69" t="n">
        <f aca="false">G1132+Y1132*dt</f>
        <v>5.78855734854337</v>
      </c>
      <c r="H1133" s="69" t="n">
        <f aca="false">H1132+Z1132*dt</f>
        <v>54.4017945206825</v>
      </c>
      <c r="I1133" s="69" t="n">
        <f aca="false">I1132+AA1132*dt</f>
        <v>-106.734203568769</v>
      </c>
      <c r="J1133" s="1" t="n">
        <f aca="false">SQRT(G1133^2+H1133^2+I1133^2)</f>
        <v>119.938537821283</v>
      </c>
      <c r="K1133" s="1" t="n">
        <f aca="false">IF(D1133&gt;=hwind,SQRT((G1133-vxw)^2+(H1133-vyw)^2+I1133^2),J1133)</f>
        <v>119.938537821283</v>
      </c>
      <c r="L1133" s="1" t="n">
        <f aca="false">J1133/1.467</f>
        <v>81.7576944930354</v>
      </c>
      <c r="M1133" s="70" t="n">
        <f aca="false">cd0+cdspin*(spin/1000)*EXP(-A1133/(tau*146.7/K1133))</f>
        <v>0.354598204304597</v>
      </c>
      <c r="N1133" s="71" t="n">
        <f aca="false">(romega/K1133)*EXP(-A1133/(tau*146.7/K1133))</f>
        <v>0.194682338862196</v>
      </c>
      <c r="O1133" s="71" t="n">
        <f aca="false">cl2_*N1133/(cl0+cl1_*N1133)</f>
        <v>0.210225127864401</v>
      </c>
      <c r="P1133" s="71" t="n">
        <f aca="false">IF(D1133&gt;=hwind,vxw,0)</f>
        <v>0</v>
      </c>
      <c r="Q1133" s="71" t="n">
        <f aca="false">IF(D1133&gt;=hwind,vyw,0)</f>
        <v>0</v>
      </c>
      <c r="R1133" s="70" t="n">
        <f aca="false">-const*$M1133*$K1133*(G1133-P1133)</f>
        <v>-1.32338623042595</v>
      </c>
      <c r="S1133" s="70" t="n">
        <f aca="false">-const*$M1133*$K1133*(H1133-Q1133)</f>
        <v>-12.4373969962049</v>
      </c>
      <c r="T1133" s="70" t="n">
        <f aca="false">-const*$M1133*$K1133*I1133</f>
        <v>24.4016888515293</v>
      </c>
      <c r="U1133" s="72" t="n">
        <f aca="false">omega*EXP(-A1133/tau)*30/PI()</f>
        <v>1842.03425135384</v>
      </c>
      <c r="V1133" s="70" t="n">
        <f aca="false">const*($O1133/omega)*K1133*(wy*I1133-wz*(H1133-Q1133))</f>
        <v>0.912045129533617</v>
      </c>
      <c r="W1133" s="70" t="n">
        <f aca="false">const*($O1133/omega)*K1133*(wz*(G1133-P1133)-wx*I1133)</f>
        <v>12.5028088204287</v>
      </c>
      <c r="X1133" s="70" t="n">
        <f aca="false">const*($O1133/omega)*K1133*(wx*(H1133-Q1133)-wy*(G1133-P1133))</f>
        <v>6.42207126673753</v>
      </c>
      <c r="Y1133" s="70" t="n">
        <f aca="false">R1133+V1133</f>
        <v>-0.411341100892331</v>
      </c>
      <c r="Z1133" s="70" t="n">
        <f aca="false">S1133+W1133</f>
        <v>0.0654118242238138</v>
      </c>
      <c r="AA1133" s="70" t="n">
        <f aca="false">T1133+X1133-32.174</f>
        <v>-1.35023988173317</v>
      </c>
      <c r="AB1133" s="0" t="n">
        <f aca="false">IF(($D1133-height)*($D1134-height)&lt;0,1,0)</f>
        <v>0</v>
      </c>
    </row>
    <row r="1134" customFormat="false" ht="12.75" hidden="false" customHeight="false" outlineLevel="0" collapsed="false">
      <c r="A1134" s="0" t="n">
        <f aca="false">A1133+dt</f>
        <v>11.0199999999998</v>
      </c>
      <c r="B1134" s="70" t="n">
        <f aca="false">B1133+G1133*dt+0.5*Y1133*dt*dt</f>
        <v>65.2004892750112</v>
      </c>
      <c r="C1134" s="70" t="n">
        <f aca="false">C1133+H1133*dt+0.5*Z1133*dt*dt</f>
        <v>707.456518945867</v>
      </c>
      <c r="D1134" s="70" t="n">
        <f aca="false">D1133+I1133*dt+0.5*AA1133*dt*dt</f>
        <v>-727.204092963591</v>
      </c>
      <c r="E1134" s="1" t="n">
        <f aca="false">SQRT(B1134^2+C1134^2)</f>
        <v>710.454664282462</v>
      </c>
      <c r="F1134" s="1" t="n">
        <f aca="false">ATAN2(C1134,B1134)*180/PI()</f>
        <v>5.26560930865353</v>
      </c>
      <c r="G1134" s="69" t="n">
        <f aca="false">G1133+Y1133*dt</f>
        <v>5.78444393753444</v>
      </c>
      <c r="H1134" s="69" t="n">
        <f aca="false">H1133+Z1133*dt</f>
        <v>54.4024486389248</v>
      </c>
      <c r="I1134" s="69" t="n">
        <f aca="false">I1133+AA1133*dt</f>
        <v>-106.747705967586</v>
      </c>
      <c r="J1134" s="1" t="n">
        <f aca="false">SQRT(G1134^2+H1134^2+I1134^2)</f>
        <v>119.950652098767</v>
      </c>
      <c r="K1134" s="1" t="n">
        <f aca="false">IF(D1134&gt;=hwind,SQRT((G1134-vxw)^2+(H1134-vyw)^2+I1134^2),J1134)</f>
        <v>119.950652098767</v>
      </c>
      <c r="L1134" s="1" t="n">
        <f aca="false">J1134/1.467</f>
        <v>81.765952350898</v>
      </c>
      <c r="M1134" s="70" t="n">
        <f aca="false">cd0+cdspin*(spin/1000)*EXP(-A1134/(tau*146.7/K1134))</f>
        <v>0.354598155424726</v>
      </c>
      <c r="N1134" s="71" t="n">
        <f aca="false">(romega/K1134)*EXP(-A1134/(tau*146.7/K1134))</f>
        <v>0.194662500278122</v>
      </c>
      <c r="O1134" s="71" t="n">
        <f aca="false">cl2_*N1134/(cl0+cl1_*N1134)</f>
        <v>0.210213085917023</v>
      </c>
      <c r="P1134" s="71" t="n">
        <f aca="false">IF(D1134&gt;=hwind,vxw,0)</f>
        <v>0</v>
      </c>
      <c r="Q1134" s="71" t="n">
        <f aca="false">IF(D1134&gt;=hwind,vyw,0)</f>
        <v>0</v>
      </c>
      <c r="R1134" s="70" t="n">
        <f aca="false">-const*$M1134*$K1134*(G1134-P1134)</f>
        <v>-1.32257920802524</v>
      </c>
      <c r="S1134" s="70" t="n">
        <f aca="false">-const*$M1134*$K1134*(H1134-Q1134)</f>
        <v>-12.4388010692989</v>
      </c>
      <c r="T1134" s="70" t="n">
        <f aca="false">-const*$M1134*$K1134*I1134</f>
        <v>24.407237401163</v>
      </c>
      <c r="U1134" s="72" t="n">
        <f aca="false">omega*EXP(-A1134/tau)*30/PI()</f>
        <v>1842.03240932051</v>
      </c>
      <c r="V1134" s="70" t="n">
        <f aca="false">const*($O1134/omega)*K1134*(wy*I1134-wz*(H1134-Q1134))</f>
        <v>0.911835170317396</v>
      </c>
      <c r="W1134" s="70" t="n">
        <f aca="false">const*($O1134/omega)*K1134*(wz*(G1134-P1134)-wx*I1134)</f>
        <v>12.5052212980668</v>
      </c>
      <c r="X1134" s="70" t="n">
        <f aca="false">const*($O1134/omega)*K1134*(wx*(H1134-Q1134)-wy*(G1134-P1134))</f>
        <v>6.42251852248344</v>
      </c>
      <c r="Y1134" s="70" t="n">
        <f aca="false">R1134+V1134</f>
        <v>-0.410744037707844</v>
      </c>
      <c r="Z1134" s="70" t="n">
        <f aca="false">S1134+W1134</f>
        <v>0.0664202287678606</v>
      </c>
      <c r="AA1134" s="70" t="n">
        <f aca="false">T1134+X1134-32.174</f>
        <v>-1.34424407635356</v>
      </c>
      <c r="AB1134" s="0" t="n">
        <f aca="false">IF(($D1134-height)*($D1135-height)&lt;0,1,0)</f>
        <v>0</v>
      </c>
    </row>
    <row r="1135" customFormat="false" ht="12.75" hidden="false" customHeight="false" outlineLevel="0" collapsed="false">
      <c r="A1135" s="0" t="n">
        <f aca="false">A1134+dt</f>
        <v>11.0299999999998</v>
      </c>
      <c r="B1135" s="70" t="n">
        <f aca="false">B1134+G1134*dt+0.5*Y1134*dt*dt</f>
        <v>65.2583131771847</v>
      </c>
      <c r="C1135" s="70" t="n">
        <f aca="false">C1134+H1134*dt+0.5*Z1134*dt*dt</f>
        <v>708.000546753268</v>
      </c>
      <c r="D1135" s="70" t="n">
        <f aca="false">D1134+I1134*dt+0.5*AA1134*dt*dt</f>
        <v>-728.27163723547</v>
      </c>
      <c r="E1135" s="1" t="n">
        <f aca="false">SQRT(B1135^2+C1135^2)</f>
        <v>711.001702980843</v>
      </c>
      <c r="F1135" s="1" t="n">
        <f aca="false">ATAN2(C1135,B1135)*180/PI()</f>
        <v>5.26622601204711</v>
      </c>
      <c r="G1135" s="69" t="n">
        <f aca="false">G1134+Y1134*dt</f>
        <v>5.78033649715737</v>
      </c>
      <c r="H1135" s="69" t="n">
        <f aca="false">H1134+Z1134*dt</f>
        <v>54.4031128412125</v>
      </c>
      <c r="I1135" s="69" t="n">
        <f aca="false">I1134+AA1134*dt</f>
        <v>-106.76114840835</v>
      </c>
      <c r="J1135" s="1" t="n">
        <f aca="false">SQRT(G1135^2+H1135^2+I1135^2)</f>
        <v>119.96271831825</v>
      </c>
      <c r="K1135" s="1" t="n">
        <f aca="false">IF(D1135&gt;=hwind,SQRT((G1135-vxw)^2+(H1135-vyw)^2+I1135^2),J1135)</f>
        <v>119.96271831825</v>
      </c>
      <c r="L1135" s="1" t="n">
        <f aca="false">J1135/1.467</f>
        <v>81.7741774493863</v>
      </c>
      <c r="M1135" s="70" t="n">
        <f aca="false">cd0+cdspin*(spin/1000)*EXP(-A1135/(tau*146.7/K1135))</f>
        <v>0.354598106555453</v>
      </c>
      <c r="N1135" s="71" t="n">
        <f aca="false">(romega/K1135)*EXP(-A1135/(tau*146.7/K1135))</f>
        <v>0.194642743714511</v>
      </c>
      <c r="O1135" s="71" t="n">
        <f aca="false">cl2_*N1135/(cl0+cl1_*N1135)</f>
        <v>0.210201092687612</v>
      </c>
      <c r="P1135" s="71" t="n">
        <f aca="false">IF(D1135&gt;=hwind,vxw,0)</f>
        <v>0</v>
      </c>
      <c r="Q1135" s="71" t="n">
        <f aca="false">IF(D1135&gt;=hwind,vyw,0)</f>
        <v>0</v>
      </c>
      <c r="R1135" s="70" t="n">
        <f aca="false">-const*$M1135*$K1135*(G1135-P1135)</f>
        <v>-1.32177283169075</v>
      </c>
      <c r="S1135" s="70" t="n">
        <f aca="false">-const*$M1135*$K1135*(H1135-Q1135)</f>
        <v>-12.4402024948346</v>
      </c>
      <c r="T1135" s="70" t="n">
        <f aca="false">-const*$M1135*$K1135*I1135</f>
        <v>24.4127630831971</v>
      </c>
      <c r="U1135" s="72" t="n">
        <f aca="false">omega*EXP(-A1135/tau)*30/PI()</f>
        <v>1842.03056728902</v>
      </c>
      <c r="V1135" s="70" t="n">
        <f aca="false">const*($O1135/omega)*K1135*(wy*I1135-wz*(H1135-Q1135))</f>
        <v>0.911626895930259</v>
      </c>
      <c r="W1135" s="70" t="n">
        <f aca="false">const*($O1135/omega)*K1135*(wz*(G1135-P1135)-wx*I1135)</f>
        <v>12.5076241174328</v>
      </c>
      <c r="X1135" s="70" t="n">
        <f aca="false">const*($O1135/omega)*K1135*(wx*(H1135-Q1135)-wy*(G1135-P1135))</f>
        <v>6.42296571999853</v>
      </c>
      <c r="Y1135" s="70" t="n">
        <f aca="false">R1135+V1135</f>
        <v>-0.410145935760486</v>
      </c>
      <c r="Z1135" s="70" t="n">
        <f aca="false">S1135+W1135</f>
        <v>0.0674216225982551</v>
      </c>
      <c r="AA1135" s="70" t="n">
        <f aca="false">T1135+X1135-32.174</f>
        <v>-1.33827119680437</v>
      </c>
      <c r="AB1135" s="0" t="n">
        <f aca="false">IF(($D1135-height)*($D1136-height)&lt;0,1,0)</f>
        <v>0</v>
      </c>
    </row>
    <row r="1136" customFormat="false" ht="12.75" hidden="false" customHeight="false" outlineLevel="0" collapsed="false">
      <c r="A1136" s="0" t="n">
        <f aca="false">A1135+dt</f>
        <v>11.0399999999998</v>
      </c>
      <c r="B1136" s="70" t="n">
        <f aca="false">B1135+G1135*dt+0.5*Y1135*dt*dt</f>
        <v>65.3160960348594</v>
      </c>
      <c r="C1136" s="70" t="n">
        <f aca="false">C1135+H1135*dt+0.5*Z1135*dt*dt</f>
        <v>708.544581252761</v>
      </c>
      <c r="D1136" s="70" t="n">
        <f aca="false">D1135+I1135*dt+0.5*AA1135*dt*dt</f>
        <v>-729.339315633114</v>
      </c>
      <c r="E1136" s="1" t="n">
        <f aca="false">SQRT(B1136^2+C1136^2)</f>
        <v>711.548744657656</v>
      </c>
      <c r="F1136" s="1" t="n">
        <f aca="false">ATAN2(C1136,B1136)*180/PI()</f>
        <v>5.26683842667532</v>
      </c>
      <c r="G1136" s="69" t="n">
        <f aca="false">G1135+Y1135*dt</f>
        <v>5.77623503779976</v>
      </c>
      <c r="H1136" s="69" t="n">
        <f aca="false">H1135+Z1135*dt</f>
        <v>54.4037870574384</v>
      </c>
      <c r="I1136" s="69" t="n">
        <f aca="false">I1135+AA1135*dt</f>
        <v>-106.774531120318</v>
      </c>
      <c r="J1136" s="1" t="n">
        <f aca="false">SQRT(G1136^2+H1136^2+I1136^2)</f>
        <v>119.974736646374</v>
      </c>
      <c r="K1136" s="1" t="n">
        <f aca="false">IF(D1136&gt;=hwind,SQRT((G1136-vxw)^2+(H1136-vyw)^2+I1136^2),J1136)</f>
        <v>119.974736646374</v>
      </c>
      <c r="L1136" s="1" t="n">
        <f aca="false">J1136/1.467</f>
        <v>81.7823699020952</v>
      </c>
      <c r="M1136" s="70" t="n">
        <f aca="false">cd0+cdspin*(spin/1000)*EXP(-A1136/(tau*146.7/K1136))</f>
        <v>0.354598057696763</v>
      </c>
      <c r="N1136" s="71" t="n">
        <f aca="false">(romega/K1136)*EXP(-A1136/(tau*146.7/K1136))</f>
        <v>0.194623068852492</v>
      </c>
      <c r="O1136" s="71" t="n">
        <f aca="false">cl2_*N1136/(cl0+cl1_*N1136)</f>
        <v>0.210189147995707</v>
      </c>
      <c r="P1136" s="71" t="n">
        <f aca="false">IF(D1136&gt;=hwind,vxw,0)</f>
        <v>0</v>
      </c>
      <c r="Q1136" s="71" t="n">
        <f aca="false">IF(D1136&gt;=hwind,vyw,0)</f>
        <v>0</v>
      </c>
      <c r="R1136" s="70" t="n">
        <f aca="false">-const*$M1136*$K1136*(G1136-P1136)</f>
        <v>-1.3209671071732</v>
      </c>
      <c r="S1136" s="70" t="n">
        <f aca="false">-const*$M1136*$K1136*(H1136-Q1136)</f>
        <v>-12.4416012745745</v>
      </c>
      <c r="T1136" s="70" t="n">
        <f aca="false">-const*$M1136*$K1136*I1136</f>
        <v>24.4182659761551</v>
      </c>
      <c r="U1136" s="72" t="n">
        <f aca="false">omega*EXP(-A1136/tau)*30/PI()</f>
        <v>1842.02872525937</v>
      </c>
      <c r="V1136" s="70" t="n">
        <f aca="false">const*($O1136/omega)*K1136*(wy*I1136-wz*(H1136-Q1136))</f>
        <v>0.911420298355334</v>
      </c>
      <c r="W1136" s="70" t="n">
        <f aca="false">const*($O1136/omega)*K1136*(wz*(G1136-P1136)-wx*I1136)</f>
        <v>12.5100173118802</v>
      </c>
      <c r="X1136" s="70" t="n">
        <f aca="false">const*($O1136/omega)*K1136*(wx*(H1136-Q1136)-wy*(G1136-P1136))</f>
        <v>6.42341285497259</v>
      </c>
      <c r="Y1136" s="70" t="n">
        <f aca="false">R1136+V1136</f>
        <v>-0.409546808817864</v>
      </c>
      <c r="Z1136" s="70" t="n">
        <f aca="false">S1136+W1136</f>
        <v>0.0684160373057114</v>
      </c>
      <c r="AA1136" s="70" t="n">
        <f aca="false">T1136+X1136-32.174</f>
        <v>-1.33232116887234</v>
      </c>
      <c r="AB1136" s="0" t="n">
        <f aca="false">IF(($D1136-height)*($D1137-height)&lt;0,1,0)</f>
        <v>0</v>
      </c>
    </row>
    <row r="1137" customFormat="false" ht="12.75" hidden="false" customHeight="false" outlineLevel="0" collapsed="false">
      <c r="A1137" s="0" t="n">
        <f aca="false">A1136+dt</f>
        <v>11.0499999999998</v>
      </c>
      <c r="B1137" s="70" t="n">
        <f aca="false">B1136+G1136*dt+0.5*Y1136*dt*dt</f>
        <v>65.373837907897</v>
      </c>
      <c r="C1137" s="70" t="n">
        <f aca="false">C1136+H1136*dt+0.5*Z1136*dt*dt</f>
        <v>709.088622544138</v>
      </c>
      <c r="D1137" s="70" t="n">
        <f aca="false">D1136+I1136*dt+0.5*AA1136*dt*dt</f>
        <v>-730.407127560375</v>
      </c>
      <c r="E1137" s="1" t="n">
        <f aca="false">SQRT(B1137^2+C1137^2)</f>
        <v>712.095789416249</v>
      </c>
      <c r="F1137" s="1" t="n">
        <f aca="false">ATAN2(C1137,B1137)*180/PI()</f>
        <v>5.26744656647366</v>
      </c>
      <c r="G1137" s="69" t="n">
        <f aca="false">G1136+Y1136*dt</f>
        <v>5.77213956971158</v>
      </c>
      <c r="H1137" s="69" t="n">
        <f aca="false">H1136+Z1136*dt</f>
        <v>54.4044712178115</v>
      </c>
      <c r="I1137" s="69" t="n">
        <f aca="false">I1136+AA1136*dt</f>
        <v>-106.787854332006</v>
      </c>
      <c r="J1137" s="1" t="n">
        <f aca="false">SQRT(G1137^2+H1137^2+I1137^2)</f>
        <v>119.986707249327</v>
      </c>
      <c r="K1137" s="1" t="n">
        <f aca="false">IF(D1137&gt;=hwind,SQRT((G1137-vxw)^2+(H1137-vyw)^2+I1137^2),J1137)</f>
        <v>119.986707249327</v>
      </c>
      <c r="L1137" s="1" t="n">
        <f aca="false">J1137/1.467</f>
        <v>81.7905298223089</v>
      </c>
      <c r="M1137" s="70" t="n">
        <f aca="false">cd0+cdspin*(spin/1000)*EXP(-A1137/(tau*146.7/K1137))</f>
        <v>0.354598008848643</v>
      </c>
      <c r="N1137" s="71" t="n">
        <f aca="false">(romega/K1137)*EXP(-A1137/(tau*146.7/K1137))</f>
        <v>0.194603475374366</v>
      </c>
      <c r="O1137" s="71" t="n">
        <f aca="false">cl2_*N1137/(cl0+cl1_*N1137)</f>
        <v>0.210177251661436</v>
      </c>
      <c r="P1137" s="71" t="n">
        <f aca="false">IF(D1137&gt;=hwind,vxw,0)</f>
        <v>0</v>
      </c>
      <c r="Q1137" s="71" t="n">
        <f aca="false">IF(D1137&gt;=hwind,vyw,0)</f>
        <v>0</v>
      </c>
      <c r="R1137" s="70" t="n">
        <f aca="false">-const*$M1137*$K1137*(G1137-P1137)</f>
        <v>-1.32016204017929</v>
      </c>
      <c r="S1137" s="70" t="n">
        <f aca="false">-const*$M1137*$K1137*(H1137-Q1137)</f>
        <v>-12.4429974102948</v>
      </c>
      <c r="T1137" s="70" t="n">
        <f aca="false">-const*$M1137*$K1137*I1137</f>
        <v>24.4237461583686</v>
      </c>
      <c r="U1137" s="72" t="n">
        <f aca="false">omega*EXP(-A1137/tau)*30/PI()</f>
        <v>1842.02688323157</v>
      </c>
      <c r="V1137" s="70" t="n">
        <f aca="false">const*($O1137/omega)*K1137*(wy*I1137-wz*(H1137-Q1137))</f>
        <v>0.91121536960388</v>
      </c>
      <c r="W1137" s="70" t="n">
        <f aca="false">const*($O1137/omega)*K1137*(wz*(G1137-P1137)-wx*I1137)</f>
        <v>12.5124009146709</v>
      </c>
      <c r="X1137" s="70" t="n">
        <f aca="false">const*($O1137/omega)*K1137*(wx*(H1137-Q1137)-wy*(G1137-P1137))</f>
        <v>6.42385992312001</v>
      </c>
      <c r="Y1137" s="70" t="n">
        <f aca="false">R1137+V1137</f>
        <v>-0.408946670575411</v>
      </c>
      <c r="Z1137" s="70" t="n">
        <f aca="false">S1137+W1137</f>
        <v>0.0694035043761083</v>
      </c>
      <c r="AA1137" s="70" t="n">
        <f aca="false">T1137+X1137-32.174</f>
        <v>-1.32639391851141</v>
      </c>
      <c r="AB1137" s="0" t="n">
        <f aca="false">IF(($D1137-height)*($D1138-height)&lt;0,1,0)</f>
        <v>0</v>
      </c>
    </row>
    <row r="1138" customFormat="false" ht="12.75" hidden="false" customHeight="false" outlineLevel="0" collapsed="false">
      <c r="A1138" s="0" t="n">
        <f aca="false">A1137+dt</f>
        <v>11.0599999999998</v>
      </c>
      <c r="B1138" s="70" t="n">
        <f aca="false">B1137+G1137*dt+0.5*Y1137*dt*dt</f>
        <v>65.4315388562606</v>
      </c>
      <c r="C1138" s="70" t="n">
        <f aca="false">C1137+H1137*dt+0.5*Z1137*dt*dt</f>
        <v>709.632670726491</v>
      </c>
      <c r="D1138" s="70" t="n">
        <f aca="false">D1137+I1137*dt+0.5*AA1137*dt*dt</f>
        <v>-731.475072423391</v>
      </c>
      <c r="E1138" s="1" t="n">
        <f aca="false">SQRT(B1138^2+C1138^2)</f>
        <v>712.642837359298</v>
      </c>
      <c r="F1138" s="1" t="n">
        <f aca="false">ATAN2(C1138,B1138)*180/PI()</f>
        <v>5.26805044534786</v>
      </c>
      <c r="G1138" s="69" t="n">
        <f aca="false">G1137+Y1137*dt</f>
        <v>5.76805010300583</v>
      </c>
      <c r="H1138" s="69" t="n">
        <f aca="false">H1137+Z1137*dt</f>
        <v>54.4051652528553</v>
      </c>
      <c r="I1138" s="69" t="n">
        <f aca="false">I1137+AA1137*dt</f>
        <v>-106.801118271192</v>
      </c>
      <c r="J1138" s="1" t="n">
        <f aca="false">SQRT(G1138^2+H1138^2+I1138^2)</f>
        <v>119.998630292843</v>
      </c>
      <c r="K1138" s="1" t="n">
        <f aca="false">IF(D1138&gt;=hwind,SQRT((G1138-vxw)^2+(H1138-vyw)^2+I1138^2),J1138)</f>
        <v>119.998630292843</v>
      </c>
      <c r="L1138" s="1" t="n">
        <f aca="false">J1138/1.467</f>
        <v>81.7986573230011</v>
      </c>
      <c r="M1138" s="70" t="n">
        <f aca="false">cd0+cdspin*(spin/1000)*EXP(-A1138/(tau*146.7/K1138))</f>
        <v>0.354597960011077</v>
      </c>
      <c r="N1138" s="71" t="n">
        <f aca="false">(romega/K1138)*EXP(-A1138/(tau*146.7/K1138))</f>
        <v>0.194583962963603</v>
      </c>
      <c r="O1138" s="71" t="n">
        <f aca="false">cl2_*N1138/(cl0+cl1_*N1138)</f>
        <v>0.210165403505521</v>
      </c>
      <c r="P1138" s="71" t="n">
        <f aca="false">IF(D1138&gt;=hwind,vxw,0)</f>
        <v>0</v>
      </c>
      <c r="Q1138" s="71" t="n">
        <f aca="false">IF(D1138&gt;=hwind,vyw,0)</f>
        <v>0</v>
      </c>
      <c r="R1138" s="70" t="n">
        <f aca="false">-const*$M1138*$K1138*(G1138-P1138)</f>
        <v>-1.31935763637185</v>
      </c>
      <c r="S1138" s="70" t="n">
        <f aca="false">-const*$M1138*$K1138*(H1138-Q1138)</f>
        <v>-12.4443909037859</v>
      </c>
      <c r="T1138" s="70" t="n">
        <f aca="false">-const*$M1138*$K1138*I1138</f>
        <v>24.4292037079774</v>
      </c>
      <c r="U1138" s="72" t="n">
        <f aca="false">omega*EXP(-A1138/tau)*30/PI()</f>
        <v>1842.0250412056</v>
      </c>
      <c r="V1138" s="70" t="n">
        <f aca="false">const*($O1138/omega)*K1138*(wy*I1138-wz*(H1138-Q1138))</f>
        <v>0.911012101715237</v>
      </c>
      <c r="W1138" s="70" t="n">
        <f aca="false">const*($O1138/omega)*K1138*(wz*(G1138-P1138)-wx*I1138)</f>
        <v>12.5147749589765</v>
      </c>
      <c r="X1138" s="70" t="n">
        <f aca="false">const*($O1138/omega)*K1138*(wx*(H1138-Q1138)-wy*(G1138-P1138))</f>
        <v>6.42430692017975</v>
      </c>
      <c r="Y1138" s="70" t="n">
        <f aca="false">R1138+V1138</f>
        <v>-0.408345534656611</v>
      </c>
      <c r="Z1138" s="70" t="n">
        <f aca="false">S1138+W1138</f>
        <v>0.0703840551906545</v>
      </c>
      <c r="AA1138" s="70" t="n">
        <f aca="false">T1138+X1138-32.174</f>
        <v>-1.32048937184283</v>
      </c>
      <c r="AB1138" s="0" t="n">
        <f aca="false">IF(($D1138-height)*($D1139-height)&lt;0,1,0)</f>
        <v>0</v>
      </c>
    </row>
    <row r="1139" customFormat="false" ht="12.75" hidden="false" customHeight="false" outlineLevel="0" collapsed="false">
      <c r="A1139" s="0" t="n">
        <f aca="false">A1138+dt</f>
        <v>11.0699999999998</v>
      </c>
      <c r="B1139" s="70" t="n">
        <f aca="false">B1138+G1138*dt+0.5*Y1138*dt*dt</f>
        <v>65.4891989400139</v>
      </c>
      <c r="C1139" s="70" t="n">
        <f aca="false">C1138+H1138*dt+0.5*Z1138*dt*dt</f>
        <v>710.176725898222</v>
      </c>
      <c r="D1139" s="70" t="n">
        <f aca="false">D1138+I1138*dt+0.5*AA1138*dt*dt</f>
        <v>-732.543149630572</v>
      </c>
      <c r="E1139" s="1" t="n">
        <f aca="false">SQRT(B1139^2+C1139^2)</f>
        <v>713.189888588813</v>
      </c>
      <c r="F1139" s="1" t="n">
        <f aca="false">ATAN2(C1139,B1139)*180/PI()</f>
        <v>5.26865007717392</v>
      </c>
      <c r="G1139" s="69" t="n">
        <f aca="false">G1138+Y1138*dt</f>
        <v>5.76396664765926</v>
      </c>
      <c r="H1139" s="69" t="n">
        <f aca="false">H1138+Z1138*dt</f>
        <v>54.4058690934072</v>
      </c>
      <c r="I1139" s="69" t="n">
        <f aca="false">I1138+AA1138*dt</f>
        <v>-106.81432316491</v>
      </c>
      <c r="J1139" s="1" t="n">
        <f aca="false">SQRT(G1139^2+H1139^2+I1139^2)</f>
        <v>120.010505942197</v>
      </c>
      <c r="K1139" s="1" t="n">
        <f aca="false">IF(D1139&gt;=hwind,SQRT((G1139-vxw)^2+(H1139-vyw)^2+I1139^2),J1139)</f>
        <v>120.010505942197</v>
      </c>
      <c r="L1139" s="1" t="n">
        <f aca="false">J1139/1.467</f>
        <v>81.8067525168351</v>
      </c>
      <c r="M1139" s="70" t="n">
        <f aca="false">cd0+cdspin*(spin/1000)*EXP(-A1139/(tau*146.7/K1139))</f>
        <v>0.354597911184051</v>
      </c>
      <c r="N1139" s="71" t="n">
        <f aca="false">(romega/K1139)*EXP(-A1139/(tau*146.7/K1139))</f>
        <v>0.194564531304837</v>
      </c>
      <c r="O1139" s="71" t="n">
        <f aca="false">cl2_*N1139/(cl0+cl1_*N1139)</f>
        <v>0.210153603349271</v>
      </c>
      <c r="P1139" s="71" t="n">
        <f aca="false">IF(D1139&gt;=hwind,vxw,0)</f>
        <v>0</v>
      </c>
      <c r="Q1139" s="71" t="n">
        <f aca="false">IF(D1139&gt;=hwind,vyw,0)</f>
        <v>0</v>
      </c>
      <c r="R1139" s="70" t="n">
        <f aca="false">-const*$M1139*$K1139*(G1139-P1139)</f>
        <v>-1.31855390137001</v>
      </c>
      <c r="S1139" s="70" t="n">
        <f aca="false">-const*$M1139*$K1139*(H1139-Q1139)</f>
        <v>-12.4457817568515</v>
      </c>
      <c r="T1139" s="70" t="n">
        <f aca="false">-const*$M1139*$K1139*I1139</f>
        <v>24.4346387029294</v>
      </c>
      <c r="U1139" s="72" t="n">
        <f aca="false">omega*EXP(-A1139/tau)*30/PI()</f>
        <v>1842.02319918148</v>
      </c>
      <c r="V1139" s="70" t="n">
        <f aca="false">const*($O1139/omega)*K1139*(wy*I1139-wz*(H1139-Q1139))</f>
        <v>0.910810486756769</v>
      </c>
      <c r="W1139" s="70" t="n">
        <f aca="false">const*($O1139/omega)*K1139*(wz*(G1139-P1139)-wx*I1139)</f>
        <v>12.5171394778775</v>
      </c>
      <c r="X1139" s="70" t="n">
        <f aca="false">const*($O1139/omega)*K1139*(wx*(H1139-Q1139)-wy*(G1139-P1139))</f>
        <v>6.42475384191522</v>
      </c>
      <c r="Y1139" s="70" t="n">
        <f aca="false">R1139+V1139</f>
        <v>-0.407743414613242</v>
      </c>
      <c r="Z1139" s="70" t="n">
        <f aca="false">S1139+W1139</f>
        <v>0.071357721026045</v>
      </c>
      <c r="AA1139" s="70" t="n">
        <f aca="false">T1139+X1139-32.174</f>
        <v>-1.31460745515539</v>
      </c>
      <c r="AB1139" s="0" t="n">
        <f aca="false">IF(($D1139-height)*($D1140-height)&lt;0,1,0)</f>
        <v>0</v>
      </c>
    </row>
    <row r="1140" customFormat="false" ht="12.75" hidden="false" customHeight="false" outlineLevel="0" collapsed="false">
      <c r="A1140" s="0" t="n">
        <f aca="false">A1139+dt</f>
        <v>11.0799999999998</v>
      </c>
      <c r="B1140" s="70" t="n">
        <f aca="false">B1139+G1139*dt+0.5*Y1139*dt*dt</f>
        <v>65.5468182193198</v>
      </c>
      <c r="C1140" s="70" t="n">
        <f aca="false">C1139+H1139*dt+0.5*Z1139*dt*dt</f>
        <v>710.720788157042</v>
      </c>
      <c r="D1140" s="70" t="n">
        <f aca="false">D1139+I1139*dt+0.5*AA1139*dt*dt</f>
        <v>-733.611358592593</v>
      </c>
      <c r="E1140" s="1" t="n">
        <f aca="false">SQRT(B1140^2+C1140^2)</f>
        <v>713.73694320614</v>
      </c>
      <c r="F1140" s="1" t="n">
        <f aca="false">ATAN2(C1140,B1140)*180/PI()</f>
        <v>5.26924547579807</v>
      </c>
      <c r="G1140" s="69" t="n">
        <f aca="false">G1139+Y1139*dt</f>
        <v>5.75988921351313</v>
      </c>
      <c r="H1140" s="69" t="n">
        <f aca="false">H1139+Z1139*dt</f>
        <v>54.4065826706174</v>
      </c>
      <c r="I1140" s="69" t="n">
        <f aca="false">I1139+AA1139*dt</f>
        <v>-106.827469239462</v>
      </c>
      <c r="J1140" s="1" t="n">
        <f aca="false">SQRT(G1140^2+H1140^2+I1140^2)</f>
        <v>120.022334362213</v>
      </c>
      <c r="K1140" s="1" t="n">
        <f aca="false">IF(D1140&gt;=hwind,SQRT((G1140-vxw)^2+(H1140-vyw)^2+I1140^2),J1140)</f>
        <v>120.022334362213</v>
      </c>
      <c r="L1140" s="1" t="n">
        <f aca="false">J1140/1.467</f>
        <v>81.814815516164</v>
      </c>
      <c r="M1140" s="70" t="n">
        <f aca="false">cd0+cdspin*(spin/1000)*EXP(-A1140/(tau*146.7/K1140))</f>
        <v>0.354597862367549</v>
      </c>
      <c r="N1140" s="71" t="n">
        <f aca="false">(romega/K1140)*EXP(-A1140/(tau*146.7/K1140))</f>
        <v>0.194545180083863</v>
      </c>
      <c r="O1140" s="71" t="n">
        <f aca="false">cl2_*N1140/(cl0+cl1_*N1140)</f>
        <v>0.210141851014584</v>
      </c>
      <c r="P1140" s="71" t="n">
        <f aca="false">IF(D1140&gt;=hwind,vxw,0)</f>
        <v>0</v>
      </c>
      <c r="Q1140" s="71" t="n">
        <f aca="false">IF(D1140&gt;=hwind,vyw,0)</f>
        <v>0</v>
      </c>
      <c r="R1140" s="70" t="n">
        <f aca="false">-const*$M1140*$K1140*(G1140-P1140)</f>
        <v>-1.31775084074942</v>
      </c>
      <c r="S1140" s="70" t="n">
        <f aca="false">-const*$M1140*$K1140*(H1140-Q1140)</f>
        <v>-12.4471699713093</v>
      </c>
      <c r="T1140" s="70" t="n">
        <f aca="false">-const*$M1140*$K1140*I1140</f>
        <v>24.4400512209803</v>
      </c>
      <c r="U1140" s="72" t="n">
        <f aca="false">omega*EXP(-A1140/tau)*30/PI()</f>
        <v>1842.02135715921</v>
      </c>
      <c r="V1140" s="70" t="n">
        <f aca="false">const*($O1140/omega)*K1140*(wy*I1140-wz*(H1140-Q1140))</f>
        <v>0.910610516823809</v>
      </c>
      <c r="W1140" s="70" t="n">
        <f aca="false">const*($O1140/omega)*K1140*(wz*(G1140-P1140)-wx*I1140)</f>
        <v>12.5194945043639</v>
      </c>
      <c r="X1140" s="70" t="n">
        <f aca="false">const*($O1140/omega)*K1140*(wx*(H1140-Q1140)-wy*(G1140-P1140))</f>
        <v>6.42520068411422</v>
      </c>
      <c r="Y1140" s="70" t="n">
        <f aca="false">R1140+V1140</f>
        <v>-0.407140323925607</v>
      </c>
      <c r="Z1140" s="70" t="n">
        <f aca="false">S1140+W1140</f>
        <v>0.0723245330546192</v>
      </c>
      <c r="AA1140" s="70" t="n">
        <f aca="false">T1140+X1140-32.174</f>
        <v>-1.30874809490548</v>
      </c>
      <c r="AB1140" s="0" t="n">
        <f aca="false">IF(($D1140-height)*($D1141-height)&lt;0,1,0)</f>
        <v>0</v>
      </c>
    </row>
    <row r="1141" customFormat="false" ht="12.75" hidden="false" customHeight="false" outlineLevel="0" collapsed="false">
      <c r="A1141" s="0" t="n">
        <f aca="false">A1140+dt</f>
        <v>11.0899999999998</v>
      </c>
      <c r="B1141" s="70" t="n">
        <f aca="false">B1140+G1140*dt+0.5*Y1140*dt*dt</f>
        <v>65.6043967544387</v>
      </c>
      <c r="C1141" s="70" t="n">
        <f aca="false">C1140+H1140*dt+0.5*Z1140*dt*dt</f>
        <v>711.264857599975</v>
      </c>
      <c r="D1141" s="70" t="n">
        <f aca="false">D1140+I1140*dt+0.5*AA1140*dt*dt</f>
        <v>-734.679698722393</v>
      </c>
      <c r="E1141" s="1" t="n">
        <f aca="false">SQRT(B1141^2+C1141^2)</f>
        <v>714.284001311962</v>
      </c>
      <c r="F1141" s="1" t="n">
        <f aca="false">ATAN2(C1141,B1141)*180/PI()</f>
        <v>5.26983665503677</v>
      </c>
      <c r="G1141" s="69" t="n">
        <f aca="false">G1140+Y1140*dt</f>
        <v>5.75581781027387</v>
      </c>
      <c r="H1141" s="69" t="n">
        <f aca="false">H1140+Z1140*dt</f>
        <v>54.407305915948</v>
      </c>
      <c r="I1141" s="69" t="n">
        <f aca="false">I1140+AA1140*dt</f>
        <v>-106.840556720411</v>
      </c>
      <c r="J1141" s="1" t="n">
        <f aca="false">SQRT(G1141^2+H1141^2+I1141^2)</f>
        <v>120.034115717257</v>
      </c>
      <c r="K1141" s="1" t="n">
        <f aca="false">IF(D1141&gt;=hwind,SQRT((G1141-vxw)^2+(H1141-vyw)^2+I1141^2),J1141)</f>
        <v>120.034115717257</v>
      </c>
      <c r="L1141" s="1" t="n">
        <f aca="false">J1141/1.467</f>
        <v>81.8228464330315</v>
      </c>
      <c r="M1141" s="70" t="n">
        <f aca="false">cd0+cdspin*(spin/1000)*EXP(-A1141/(tau*146.7/K1141))</f>
        <v>0.354597813561558</v>
      </c>
      <c r="N1141" s="71" t="n">
        <f aca="false">(romega/K1141)*EXP(-A1141/(tau*146.7/K1141))</f>
        <v>0.194525908987633</v>
      </c>
      <c r="O1141" s="71" t="n">
        <f aca="false">cl2_*N1141/(cl0+cl1_*N1141)</f>
        <v>0.210130146323944</v>
      </c>
      <c r="P1141" s="71" t="n">
        <f aca="false">IF(D1141&gt;=hwind,vxw,0)</f>
        <v>0</v>
      </c>
      <c r="Q1141" s="71" t="n">
        <f aca="false">IF(D1141&gt;=hwind,vyw,0)</f>
        <v>0</v>
      </c>
      <c r="R1141" s="70" t="n">
        <f aca="false">-const*$M1141*$K1141*(G1141-P1141)</f>
        <v>-1.31694846004238</v>
      </c>
      <c r="S1141" s="70" t="n">
        <f aca="false">-const*$M1141*$K1141*(H1141-Q1141)</f>
        <v>-12.4485555489903</v>
      </c>
      <c r="T1141" s="70" t="n">
        <f aca="false">-const*$M1141*$K1141*I1141</f>
        <v>24.4454413396938</v>
      </c>
      <c r="U1141" s="72" t="n">
        <f aca="false">omega*EXP(-A1141/tau)*30/PI()</f>
        <v>1842.01951513877</v>
      </c>
      <c r="V1141" s="70" t="n">
        <f aca="false">const*($O1141/omega)*K1141*(wy*I1141-wz*(H1141-Q1141))</f>
        <v>0.910412184039613</v>
      </c>
      <c r="W1141" s="70" t="n">
        <f aca="false">const*($O1141/omega)*K1141*(wz*(G1141-P1141)-wx*I1141)</f>
        <v>12.5218400713349</v>
      </c>
      <c r="X1141" s="70" t="n">
        <f aca="false">const*($O1141/omega)*K1141*(wx*(H1141-Q1141)-wy*(G1141-P1141))</f>
        <v>6.42564744258887</v>
      </c>
      <c r="Y1141" s="70" t="n">
        <f aca="false">R1141+V1141</f>
        <v>-0.406536276002764</v>
      </c>
      <c r="Z1141" s="70" t="n">
        <f aca="false">S1141+W1141</f>
        <v>0.073284522344542</v>
      </c>
      <c r="AA1141" s="70" t="n">
        <f aca="false">T1141+X1141-32.174</f>
        <v>-1.30291121771731</v>
      </c>
      <c r="AB1141" s="0" t="n">
        <f aca="false">IF(($D1141-height)*($D1142-height)&lt;0,1,0)</f>
        <v>0</v>
      </c>
    </row>
    <row r="1142" customFormat="false" ht="12.75" hidden="false" customHeight="false" outlineLevel="0" collapsed="false">
      <c r="A1142" s="0" t="n">
        <f aca="false">A1141+dt</f>
        <v>11.0999999999998</v>
      </c>
      <c r="B1142" s="70" t="n">
        <f aca="false">B1141+G1141*dt+0.5*Y1141*dt*dt</f>
        <v>65.6619346057277</v>
      </c>
      <c r="C1142" s="70" t="n">
        <f aca="false">C1141+H1141*dt+0.5*Z1141*dt*dt</f>
        <v>711.808934323361</v>
      </c>
      <c r="D1142" s="70" t="n">
        <f aca="false">D1141+I1141*dt+0.5*AA1141*dt*dt</f>
        <v>-735.748169435158</v>
      </c>
      <c r="E1142" s="1" t="n">
        <f aca="false">SQRT(B1142^2+C1142^2)</f>
        <v>714.831063006306</v>
      </c>
      <c r="F1142" s="1" t="n">
        <f aca="false">ATAN2(C1142,B1142)*180/PI()</f>
        <v>5.2704236286767</v>
      </c>
      <c r="G1142" s="69" t="n">
        <f aca="false">G1141+Y1141*dt</f>
        <v>5.75175244751385</v>
      </c>
      <c r="H1142" s="69" t="n">
        <f aca="false">H1141+Z1141*dt</f>
        <v>54.4080387611714</v>
      </c>
      <c r="I1142" s="69" t="n">
        <f aca="false">I1141+AA1141*dt</f>
        <v>-106.853585832588</v>
      </c>
      <c r="J1142" s="1" t="n">
        <f aca="false">SQRT(G1142^2+H1142^2+I1142^2)</f>
        <v>120.045850171244</v>
      </c>
      <c r="K1142" s="1" t="n">
        <f aca="false">IF(D1142&gt;=hwind,SQRT((G1142-vxw)^2+(H1142-vyw)^2+I1142^2),J1142)</f>
        <v>120.045850171244</v>
      </c>
      <c r="L1142" s="1" t="n">
        <f aca="false">J1142/1.467</f>
        <v>81.8308453791712</v>
      </c>
      <c r="M1142" s="70" t="n">
        <f aca="false">cd0+cdspin*(spin/1000)*EXP(-A1142/(tau*146.7/K1142))</f>
        <v>0.354597764766061</v>
      </c>
      <c r="N1142" s="71" t="n">
        <f aca="false">(romega/K1142)*EXP(-A1142/(tau*146.7/K1142))</f>
        <v>0.194506717704252</v>
      </c>
      <c r="O1142" s="71" t="n">
        <f aca="false">cl2_*N1142/(cl0+cl1_*N1142)</f>
        <v>0.21011848910042</v>
      </c>
      <c r="P1142" s="71" t="n">
        <f aca="false">IF(D1142&gt;=hwind,vxw,0)</f>
        <v>0</v>
      </c>
      <c r="Q1142" s="71" t="n">
        <f aca="false">IF(D1142&gt;=hwind,vyw,0)</f>
        <v>0</v>
      </c>
      <c r="R1142" s="70" t="n">
        <f aca="false">-const*$M1142*$K1142*(G1142-P1142)</f>
        <v>-1.31614676473806</v>
      </c>
      <c r="S1142" s="70" t="n">
        <f aca="false">-const*$M1142*$K1142*(H1142-Q1142)</f>
        <v>-12.4499384917394</v>
      </c>
      <c r="T1142" s="70" t="n">
        <f aca="false">-const*$M1142*$K1142*I1142</f>
        <v>24.4508091364415</v>
      </c>
      <c r="U1142" s="72" t="n">
        <f aca="false">omega*EXP(-A1142/tau)*30/PI()</f>
        <v>1842.01767312018</v>
      </c>
      <c r="V1142" s="70" t="n">
        <f aca="false">const*($O1142/omega)*K1142*(wy*I1142-wz*(H1142-Q1142))</f>
        <v>0.910215480555293</v>
      </c>
      <c r="W1142" s="70" t="n">
        <f aca="false">const*($O1142/omega)*K1142*(wz*(G1142-P1142)-wx*I1142)</f>
        <v>12.5241762115994</v>
      </c>
      <c r="X1142" s="70" t="n">
        <f aca="false">const*($O1142/omega)*K1142*(wx*(H1142-Q1142)-wy*(G1142-P1142))</f>
        <v>6.42609411317553</v>
      </c>
      <c r="Y1142" s="70" t="n">
        <f aca="false">R1142+V1142</f>
        <v>-0.405931284182771</v>
      </c>
      <c r="Z1142" s="70" t="n">
        <f aca="false">S1142+W1142</f>
        <v>0.0742377198599655</v>
      </c>
      <c r="AA1142" s="70" t="n">
        <f aca="false">T1142+X1142-32.174</f>
        <v>-1.29709675038297</v>
      </c>
      <c r="AB1142" s="0" t="n">
        <f aca="false">IF(($D1142-height)*($D1143-height)&lt;0,1,0)</f>
        <v>0</v>
      </c>
    </row>
    <row r="1143" customFormat="false" ht="12.75" hidden="false" customHeight="false" outlineLevel="0" collapsed="false">
      <c r="A1143" s="0" t="n">
        <f aca="false">A1142+dt</f>
        <v>11.1099999999998</v>
      </c>
      <c r="B1143" s="70" t="n">
        <f aca="false">B1142+G1142*dt+0.5*Y1142*dt*dt</f>
        <v>65.7194318336386</v>
      </c>
      <c r="C1143" s="70" t="n">
        <f aca="false">C1142+H1142*dt+0.5*Z1142*dt*dt</f>
        <v>712.353018422859</v>
      </c>
      <c r="D1143" s="70" t="n">
        <f aca="false">D1142+I1142*dt+0.5*AA1142*dt*dt</f>
        <v>-736.816770148321</v>
      </c>
      <c r="E1143" s="1" t="n">
        <f aca="false">SQRT(B1143^2+C1143^2)</f>
        <v>715.378128388542</v>
      </c>
      <c r="F1143" s="1" t="n">
        <f aca="false">ATAN2(C1143,B1143)*180/PI()</f>
        <v>5.27100641047474</v>
      </c>
      <c r="G1143" s="69" t="n">
        <f aca="false">G1142+Y1142*dt</f>
        <v>5.74769313467202</v>
      </c>
      <c r="H1143" s="69" t="n">
        <f aca="false">H1142+Z1142*dt</f>
        <v>54.40878113837</v>
      </c>
      <c r="I1143" s="69" t="n">
        <f aca="false">I1142+AA1142*dt</f>
        <v>-106.866556800092</v>
      </c>
      <c r="J1143" s="1" t="n">
        <f aca="false">SQRT(G1143^2+H1143^2+I1143^2)</f>
        <v>120.057537887634</v>
      </c>
      <c r="K1143" s="1" t="n">
        <f aca="false">IF(D1143&gt;=hwind,SQRT((G1143-vxw)^2+(H1143-vyw)^2+I1143^2),J1143)</f>
        <v>120.057537887634</v>
      </c>
      <c r="L1143" s="1" t="n">
        <f aca="false">J1143/1.467</f>
        <v>81.838812466008</v>
      </c>
      <c r="M1143" s="70" t="n">
        <f aca="false">cd0+cdspin*(spin/1000)*EXP(-A1143/(tau*146.7/K1143))</f>
        <v>0.354597715981044</v>
      </c>
      <c r="N1143" s="71" t="n">
        <f aca="false">(romega/K1143)*EXP(-A1143/(tau*146.7/K1143))</f>
        <v>0.194487605922974</v>
      </c>
      <c r="O1143" s="71" t="n">
        <f aca="false">cl2_*N1143/(cl0+cl1_*N1143)</f>
        <v>0.210106879167664</v>
      </c>
      <c r="P1143" s="71" t="n">
        <f aca="false">IF(D1143&gt;=hwind,vxw,0)</f>
        <v>0</v>
      </c>
      <c r="Q1143" s="71" t="n">
        <f aca="false">IF(D1143&gt;=hwind,vyw,0)</f>
        <v>0</v>
      </c>
      <c r="R1143" s="70" t="n">
        <f aca="false">-const*$M1143*$K1143*(G1143-P1143)</f>
        <v>-1.31534576028268</v>
      </c>
      <c r="S1143" s="70" t="n">
        <f aca="false">-const*$M1143*$K1143*(H1143-Q1143)</f>
        <v>-12.4513188014146</v>
      </c>
      <c r="T1143" s="70" t="n">
        <f aca="false">-const*$M1143*$K1143*I1143</f>
        <v>24.4561546884027</v>
      </c>
      <c r="U1143" s="72" t="n">
        <f aca="false">omega*EXP(-A1143/tau)*30/PI()</f>
        <v>1842.01583110342</v>
      </c>
      <c r="V1143" s="70" t="n">
        <f aca="false">const*($O1143/omega)*K1143*(wy*I1143-wz*(H1143-Q1143))</f>
        <v>0.91002039854977</v>
      </c>
      <c r="W1143" s="70" t="n">
        <f aca="false">const*($O1143/omega)*K1143*(wz*(G1143-P1143)-wx*I1143)</f>
        <v>12.5265029578758</v>
      </c>
      <c r="X1143" s="70" t="n">
        <f aca="false">const*($O1143/omega)*K1143*(wx*(H1143-Q1143)-wy*(G1143-P1143))</f>
        <v>6.42654069173469</v>
      </c>
      <c r="Y1143" s="70" t="n">
        <f aca="false">R1143+V1143</f>
        <v>-0.405325361732912</v>
      </c>
      <c r="Z1143" s="70" t="n">
        <f aca="false">S1143+W1143</f>
        <v>0.0751841564611908</v>
      </c>
      <c r="AA1143" s="70" t="n">
        <f aca="false">T1143+X1143-32.174</f>
        <v>-1.29130461986266</v>
      </c>
      <c r="AB1143" s="0" t="n">
        <f aca="false">IF(($D1143-height)*($D1144-height)&lt;0,1,0)</f>
        <v>0</v>
      </c>
    </row>
    <row r="1144" customFormat="false" ht="12.75" hidden="false" customHeight="false" outlineLevel="0" collapsed="false">
      <c r="A1144" s="0" t="n">
        <f aca="false">A1143+dt</f>
        <v>11.1199999999998</v>
      </c>
      <c r="B1144" s="70" t="n">
        <f aca="false">B1143+G1143*dt+0.5*Y1143*dt*dt</f>
        <v>65.7768884987172</v>
      </c>
      <c r="C1144" s="70" t="n">
        <f aca="false">C1143+H1143*dt+0.5*Z1143*dt*dt</f>
        <v>712.89710999345</v>
      </c>
      <c r="D1144" s="70" t="n">
        <f aca="false">D1143+I1143*dt+0.5*AA1143*dt*dt</f>
        <v>-737.885500281553</v>
      </c>
      <c r="E1144" s="1" t="n">
        <f aca="false">SQRT(B1144^2+C1144^2)</f>
        <v>715.925197557389</v>
      </c>
      <c r="F1144" s="1" t="n">
        <f aca="false">ATAN2(C1144,B1144)*180/PI()</f>
        <v>5.27158501415799</v>
      </c>
      <c r="G1144" s="69" t="n">
        <f aca="false">G1143+Y1143*dt</f>
        <v>5.74363988105469</v>
      </c>
      <c r="H1144" s="69" t="n">
        <f aca="false">H1143+Z1143*dt</f>
        <v>54.4095329799346</v>
      </c>
      <c r="I1144" s="69" t="n">
        <f aca="false">I1143+AA1143*dt</f>
        <v>-106.87946984629</v>
      </c>
      <c r="J1144" s="1" t="n">
        <f aca="false">SQRT(G1144^2+H1144^2+I1144^2)</f>
        <v>120.069179029432</v>
      </c>
      <c r="K1144" s="1" t="n">
        <f aca="false">IF(D1144&gt;=hwind,SQRT((G1144-vxw)^2+(H1144-vyw)^2+I1144^2),J1144)</f>
        <v>120.069179029432</v>
      </c>
      <c r="L1144" s="1" t="n">
        <f aca="false">J1144/1.467</f>
        <v>81.8467478046574</v>
      </c>
      <c r="M1144" s="70" t="n">
        <f aca="false">cd0+cdspin*(spin/1000)*EXP(-A1144/(tau*146.7/K1144))</f>
        <v>0.354597667206492</v>
      </c>
      <c r="N1144" s="71" t="n">
        <f aca="false">(romega/K1144)*EXP(-A1144/(tau*146.7/K1144))</f>
        <v>0.194468573334198</v>
      </c>
      <c r="O1144" s="71" t="n">
        <f aca="false">cl2_*N1144/(cl0+cl1_*N1144)</f>
        <v>0.21009531634991</v>
      </c>
      <c r="P1144" s="71" t="n">
        <f aca="false">IF(D1144&gt;=hwind,vxw,0)</f>
        <v>0</v>
      </c>
      <c r="Q1144" s="71" t="n">
        <f aca="false">IF(D1144&gt;=hwind,vyw,0)</f>
        <v>0</v>
      </c>
      <c r="R1144" s="70" t="n">
        <f aca="false">-const*$M1144*$K1144*(G1144-P1144)</f>
        <v>-1.31454545207965</v>
      </c>
      <c r="S1144" s="70" t="n">
        <f aca="false">-const*$M1144*$K1144*(H1144-Q1144)</f>
        <v>-12.4526964798875</v>
      </c>
      <c r="T1144" s="70" t="n">
        <f aca="false">-const*$M1144*$K1144*I1144</f>
        <v>24.4614780725643</v>
      </c>
      <c r="U1144" s="72" t="n">
        <f aca="false">omega*EXP(-A1144/tau)*30/PI()</f>
        <v>1842.01398908851</v>
      </c>
      <c r="V1144" s="70" t="n">
        <f aca="false">const*($O1144/omega)*K1144*(wy*I1144-wz*(H1144-Q1144))</f>
        <v>0.90982693022972</v>
      </c>
      <c r="W1144" s="70" t="n">
        <f aca="false">const*($O1144/omega)*K1144*(wz*(G1144-P1144)-wx*I1144)</f>
        <v>12.5288203427923</v>
      </c>
      <c r="X1144" s="70" t="n">
        <f aca="false">const*($O1144/omega)*K1144*(wx*(H1144-Q1144)-wy*(G1144-P1144))</f>
        <v>6.42698717415094</v>
      </c>
      <c r="Y1144" s="70" t="n">
        <f aca="false">R1144+V1144</f>
        <v>-0.404718521849934</v>
      </c>
      <c r="Z1144" s="70" t="n">
        <f aca="false">S1144+W1144</f>
        <v>0.0761238629048364</v>
      </c>
      <c r="AA1144" s="70" t="n">
        <f aca="false">T1144+X1144-32.174</f>
        <v>-1.28553475328473</v>
      </c>
      <c r="AB1144" s="0" t="n">
        <f aca="false">IF(($D1144-height)*($D1145-height)&lt;0,1,0)</f>
        <v>0</v>
      </c>
    </row>
    <row r="1145" customFormat="false" ht="12.75" hidden="false" customHeight="false" outlineLevel="0" collapsed="false">
      <c r="A1145" s="0" t="n">
        <f aca="false">A1144+dt</f>
        <v>11.1299999999998</v>
      </c>
      <c r="B1145" s="70" t="n">
        <f aca="false">B1144+G1144*dt+0.5*Y1144*dt*dt</f>
        <v>65.8343046616017</v>
      </c>
      <c r="C1145" s="70" t="n">
        <f aca="false">C1144+H1144*dt+0.5*Z1144*dt*dt</f>
        <v>713.441209129443</v>
      </c>
      <c r="D1145" s="70" t="n">
        <f aca="false">D1144+I1144*dt+0.5*AA1144*dt*dt</f>
        <v>-738.954359256754</v>
      </c>
      <c r="E1145" s="1" t="n">
        <f aca="false">SQRT(B1145^2+C1145^2)</f>
        <v>716.472270610913</v>
      </c>
      <c r="F1145" s="1" t="n">
        <f aca="false">ATAN2(C1145,B1145)*180/PI()</f>
        <v>5.27215945342376</v>
      </c>
      <c r="G1145" s="69" t="n">
        <f aca="false">G1144+Y1144*dt</f>
        <v>5.73959269583619</v>
      </c>
      <c r="H1145" s="69" t="n">
        <f aca="false">H1144+Z1144*dt</f>
        <v>54.4102942185637</v>
      </c>
      <c r="I1145" s="69" t="n">
        <f aca="false">I1144+AA1144*dt</f>
        <v>-106.892325193823</v>
      </c>
      <c r="J1145" s="1" t="n">
        <f aca="false">SQRT(G1145^2+H1145^2+I1145^2)</f>
        <v>120.080773759194</v>
      </c>
      <c r="K1145" s="1" t="n">
        <f aca="false">IF(D1145&gt;=hwind,SQRT((G1145-vxw)^2+(H1145-vyw)^2+I1145^2),J1145)</f>
        <v>120.080773759194</v>
      </c>
      <c r="L1145" s="1" t="n">
        <f aca="false">J1145/1.467</f>
        <v>81.8546515059265</v>
      </c>
      <c r="M1145" s="70" t="n">
        <f aca="false">cd0+cdspin*(spin/1000)*EXP(-A1145/(tau*146.7/K1145))</f>
        <v>0.354597618442389</v>
      </c>
      <c r="N1145" s="71" t="n">
        <f aca="false">(romega/K1145)*EXP(-A1145/(tau*146.7/K1145))</f>
        <v>0.194449619629464</v>
      </c>
      <c r="O1145" s="71" t="n">
        <f aca="false">cl2_*N1145/(cl0+cl1_*N1145)</f>
        <v>0.210083800471973</v>
      </c>
      <c r="P1145" s="71" t="n">
        <f aca="false">IF(D1145&gt;=hwind,vxw,0)</f>
        <v>0</v>
      </c>
      <c r="Q1145" s="71" t="n">
        <f aca="false">IF(D1145&gt;=hwind,vyw,0)</f>
        <v>0</v>
      </c>
      <c r="R1145" s="70" t="n">
        <f aca="false">-const*$M1145*$K1145*(G1145-P1145)</f>
        <v>-1.3137458454898</v>
      </c>
      <c r="S1145" s="70" t="n">
        <f aca="false">-const*$M1145*$K1145*(H1145-Q1145)</f>
        <v>-12.4540715290428</v>
      </c>
      <c r="T1145" s="70" t="n">
        <f aca="false">-const*$M1145*$K1145*I1145</f>
        <v>24.4667793657213</v>
      </c>
      <c r="U1145" s="72" t="n">
        <f aca="false">omega*EXP(-A1145/tau)*30/PI()</f>
        <v>1842.01214707545</v>
      </c>
      <c r="V1145" s="70" t="n">
        <f aca="false">const*($O1145/omega)*K1145*(wy*I1145-wz*(H1145-Q1145))</f>
        <v>0.909635067829511</v>
      </c>
      <c r="W1145" s="70" t="n">
        <f aca="false">const*($O1145/omega)*K1145*(wz*(G1145-P1145)-wx*I1145)</f>
        <v>12.5311283988868</v>
      </c>
      <c r="X1145" s="70" t="n">
        <f aca="false">const*($O1145/omega)*K1145*(wx*(H1145-Q1145)-wy*(G1145-P1145))</f>
        <v>6.42743355633286</v>
      </c>
      <c r="Y1145" s="70" t="n">
        <f aca="false">R1145+V1145</f>
        <v>-0.404110777660286</v>
      </c>
      <c r="Z1145" s="70" t="n">
        <f aca="false">S1145+W1145</f>
        <v>0.0770568698440393</v>
      </c>
      <c r="AA1145" s="70" t="n">
        <f aca="false">T1145+X1145-32.174</f>
        <v>-1.27978707794588</v>
      </c>
      <c r="AB1145" s="0" t="n">
        <f aca="false">IF(($D1145-height)*($D1146-height)&lt;0,1,0)</f>
        <v>0</v>
      </c>
    </row>
    <row r="1146" customFormat="false" ht="12.75" hidden="false" customHeight="false" outlineLevel="0" collapsed="false">
      <c r="A1146" s="0" t="n">
        <f aca="false">A1145+dt</f>
        <v>11.1399999999998</v>
      </c>
      <c r="B1146" s="70" t="n">
        <f aca="false">B1145+G1145*dt+0.5*Y1145*dt*dt</f>
        <v>65.8916803830212</v>
      </c>
      <c r="C1146" s="70" t="n">
        <f aca="false">C1145+H1145*dt+0.5*Z1145*dt*dt</f>
        <v>713.985315924472</v>
      </c>
      <c r="D1146" s="70" t="n">
        <f aca="false">D1145+I1145*dt+0.5*AA1145*dt*dt</f>
        <v>-740.023346498046</v>
      </c>
      <c r="E1146" s="1" t="n">
        <f aca="false">SQRT(B1146^2+C1146^2)</f>
        <v>717.019347646537</v>
      </c>
      <c r="F1146" s="1" t="n">
        <f aca="false">ATAN2(C1146,B1146)*180/PI()</f>
        <v>5.27272974193953</v>
      </c>
      <c r="G1146" s="69" t="n">
        <f aca="false">G1145+Y1145*dt</f>
        <v>5.73555158805959</v>
      </c>
      <c r="H1146" s="69" t="n">
        <f aca="false">H1145+Z1145*dt</f>
        <v>54.4110647872621</v>
      </c>
      <c r="I1146" s="69" t="n">
        <f aca="false">I1145+AA1145*dt</f>
        <v>-106.905123064603</v>
      </c>
      <c r="J1146" s="1" t="n">
        <f aca="false">SQRT(G1146^2+H1146^2+I1146^2)</f>
        <v>120.092322239021</v>
      </c>
      <c r="K1146" s="1" t="n">
        <f aca="false">IF(D1146&gt;=hwind,SQRT((G1146-vxw)^2+(H1146-vyw)^2+I1146^2),J1146)</f>
        <v>120.092322239021</v>
      </c>
      <c r="L1146" s="1" t="n">
        <f aca="false">J1146/1.467</f>
        <v>81.8625236803139</v>
      </c>
      <c r="M1146" s="70" t="n">
        <f aca="false">cd0+cdspin*(spin/1000)*EXP(-A1146/(tau*146.7/K1146))</f>
        <v>0.354597569688721</v>
      </c>
      <c r="N1146" s="71" t="n">
        <f aca="false">(romega/K1146)*EXP(-A1146/(tau*146.7/K1146))</f>
        <v>0.19443074450145</v>
      </c>
      <c r="O1146" s="71" t="n">
        <f aca="false">cl2_*N1146/(cl0+cl1_*N1146)</f>
        <v>0.210072331359247</v>
      </c>
      <c r="P1146" s="71" t="n">
        <f aca="false">IF(D1146&gt;=hwind,vxw,0)</f>
        <v>0</v>
      </c>
      <c r="Q1146" s="71" t="n">
        <f aca="false">IF(D1146&gt;=hwind,vyw,0)</f>
        <v>0</v>
      </c>
      <c r="R1146" s="70" t="n">
        <f aca="false">-const*$M1146*$K1146*(G1146-P1146)</f>
        <v>-1.3129469458315</v>
      </c>
      <c r="S1146" s="70" t="n">
        <f aca="false">-const*$M1146*$K1146*(H1146-Q1146)</f>
        <v>-12.4554439507787</v>
      </c>
      <c r="T1146" s="70" t="n">
        <f aca="false">-const*$M1146*$K1146*I1146</f>
        <v>24.4720586444758</v>
      </c>
      <c r="U1146" s="72" t="n">
        <f aca="false">omega*EXP(-A1146/tau)*30/PI()</f>
        <v>1842.01030506422</v>
      </c>
      <c r="V1146" s="70" t="n">
        <f aca="false">const*($O1146/omega)*K1146*(wy*I1146-wz*(H1146-Q1146))</f>
        <v>0.909444803611156</v>
      </c>
      <c r="W1146" s="70" t="n">
        <f aca="false">const*($O1146/omega)*K1146*(wz*(G1146-P1146)-wx*I1146)</f>
        <v>12.5334271586072</v>
      </c>
      <c r="X1146" s="70" t="n">
        <f aca="false">const*($O1146/omega)*K1146*(wx*(H1146-Q1146)-wy*(G1146-P1146))</f>
        <v>6.42787983421297</v>
      </c>
      <c r="Y1146" s="70" t="n">
        <f aca="false">R1146+V1146</f>
        <v>-0.403502142220346</v>
      </c>
      <c r="Z1146" s="70" t="n">
        <f aca="false">S1146+W1146</f>
        <v>0.07798320782857</v>
      </c>
      <c r="AA1146" s="70" t="n">
        <f aca="false">T1146+X1146-32.174</f>
        <v>-1.27406152131119</v>
      </c>
      <c r="AB1146" s="0" t="n">
        <f aca="false">IF(($D1146-height)*($D1147-height)&lt;0,1,0)</f>
        <v>0</v>
      </c>
    </row>
    <row r="1147" customFormat="false" ht="12.75" hidden="false" customHeight="false" outlineLevel="0" collapsed="false">
      <c r="A1147" s="0" t="n">
        <f aca="false">A1146+dt</f>
        <v>11.1499999999998</v>
      </c>
      <c r="B1147" s="70" t="n">
        <f aca="false">B1146+G1146*dt+0.5*Y1146*dt*dt</f>
        <v>65.9490157237947</v>
      </c>
      <c r="C1147" s="70" t="n">
        <f aca="false">C1146+H1146*dt+0.5*Z1146*dt*dt</f>
        <v>714.529430471505</v>
      </c>
      <c r="D1147" s="70" t="n">
        <f aca="false">D1146+I1146*dt+0.5*AA1146*dt*dt</f>
        <v>-741.092461431768</v>
      </c>
      <c r="E1147" s="1" t="n">
        <f aca="false">SQRT(B1147^2+C1147^2)</f>
        <v>717.566428761038</v>
      </c>
      <c r="F1147" s="1" t="n">
        <f aca="false">ATAN2(C1147,B1147)*180/PI()</f>
        <v>5.27329589334297</v>
      </c>
      <c r="G1147" s="69" t="n">
        <f aca="false">G1146+Y1146*dt</f>
        <v>5.73151656663738</v>
      </c>
      <c r="H1147" s="69" t="n">
        <f aca="false">H1146+Z1146*dt</f>
        <v>54.4118446193404</v>
      </c>
      <c r="I1147" s="69" t="n">
        <f aca="false">I1146+AA1146*dt</f>
        <v>-106.917863679816</v>
      </c>
      <c r="J1147" s="1" t="n">
        <f aca="false">SQRT(G1147^2+H1147^2+I1147^2)</f>
        <v>120.103824630561</v>
      </c>
      <c r="K1147" s="1" t="n">
        <f aca="false">IF(D1147&gt;=hwind,SQRT((G1147-vxw)^2+(H1147-vyw)^2+I1147^2),J1147)</f>
        <v>120.103824630561</v>
      </c>
      <c r="L1147" s="1" t="n">
        <f aca="false">J1147/1.467</f>
        <v>81.8703644380101</v>
      </c>
      <c r="M1147" s="70" t="n">
        <f aca="false">cd0+cdspin*(spin/1000)*EXP(-A1147/(tau*146.7/K1147))</f>
        <v>0.354597520945472</v>
      </c>
      <c r="N1147" s="71" t="n">
        <f aca="false">(romega/K1147)*EXP(-A1147/(tau*146.7/K1147))</f>
        <v>0.194411947643967</v>
      </c>
      <c r="O1147" s="71" t="n">
        <f aca="false">cl2_*N1147/(cl0+cl1_*N1147)</f>
        <v>0.210060908837703</v>
      </c>
      <c r="P1147" s="71" t="n">
        <f aca="false">IF(D1147&gt;=hwind,vxw,0)</f>
        <v>0</v>
      </c>
      <c r="Q1147" s="71" t="n">
        <f aca="false">IF(D1147&gt;=hwind,vyw,0)</f>
        <v>0</v>
      </c>
      <c r="R1147" s="70" t="n">
        <f aca="false">-const*$M1147*$K1147*(G1147-P1147)</f>
        <v>-1.31214875838092</v>
      </c>
      <c r="S1147" s="70" t="n">
        <f aca="false">-const*$M1147*$K1147*(H1147-Q1147)</f>
        <v>-12.4568137470063</v>
      </c>
      <c r="T1147" s="70" t="n">
        <f aca="false">-const*$M1147*$K1147*I1147</f>
        <v>24.4773159852381</v>
      </c>
      <c r="U1147" s="72" t="n">
        <f aca="false">omega*EXP(-A1147/tau)*30/PI()</f>
        <v>1842.00846305484</v>
      </c>
      <c r="V1147" s="70" t="n">
        <f aca="false">const*($O1147/omega)*K1147*(wy*I1147-wz*(H1147-Q1147))</f>
        <v>0.909256129864254</v>
      </c>
      <c r="W1147" s="70" t="n">
        <f aca="false">const*($O1147/omega)*K1147*(wz*(G1147-P1147)-wx*I1147)</f>
        <v>12.5357166543114</v>
      </c>
      <c r="X1147" s="70" t="n">
        <f aca="false">const*($O1147/omega)*K1147*(wx*(H1147-Q1147)-wy*(G1147-P1147))</f>
        <v>6.42832600374761</v>
      </c>
      <c r="Y1147" s="70" t="n">
        <f aca="false">R1147+V1147</f>
        <v>-0.402892628516663</v>
      </c>
      <c r="Z1147" s="70" t="n">
        <f aca="false">S1147+W1147</f>
        <v>0.0789029073050642</v>
      </c>
      <c r="AA1147" s="70" t="n">
        <f aca="false">T1147+X1147-32.174</f>
        <v>-1.2683580110143</v>
      </c>
      <c r="AB1147" s="0" t="n">
        <f aca="false">IF(($D1147-height)*($D1148-height)&lt;0,1,0)</f>
        <v>0</v>
      </c>
    </row>
    <row r="1148" customFormat="false" ht="12.75" hidden="false" customHeight="false" outlineLevel="0" collapsed="false">
      <c r="A1148" s="0" t="n">
        <f aca="false">A1147+dt</f>
        <v>11.1599999999998</v>
      </c>
      <c r="B1148" s="70" t="n">
        <f aca="false">B1147+G1147*dt+0.5*Y1147*dt*dt</f>
        <v>66.0063107448296</v>
      </c>
      <c r="C1148" s="70" t="n">
        <f aca="false">C1147+H1147*dt+0.5*Z1147*dt*dt</f>
        <v>715.073552862844</v>
      </c>
      <c r="D1148" s="70" t="n">
        <f aca="false">D1147+I1147*dt+0.5*AA1147*dt*dt</f>
        <v>-742.161703486467</v>
      </c>
      <c r="E1148" s="1" t="n">
        <f aca="false">SQRT(B1148^2+C1148^2)</f>
        <v>718.113514050553</v>
      </c>
      <c r="F1148" s="1" t="n">
        <f aca="false">ATAN2(C1148,B1148)*180/PI()</f>
        <v>5.27385792124195</v>
      </c>
      <c r="G1148" s="69" t="n">
        <f aca="false">G1147+Y1147*dt</f>
        <v>5.72748764035222</v>
      </c>
      <c r="H1148" s="69" t="n">
        <f aca="false">H1147+Z1147*dt</f>
        <v>54.4126336484135</v>
      </c>
      <c r="I1148" s="69" t="n">
        <f aca="false">I1147+AA1147*dt</f>
        <v>-106.930547259926</v>
      </c>
      <c r="J1148" s="1" t="n">
        <f aca="false">SQRT(G1148^2+H1148^2+I1148^2)</f>
        <v>120.115281095013</v>
      </c>
      <c r="K1148" s="1" t="n">
        <f aca="false">IF(D1148&gt;=hwind,SQRT((G1148-vxw)^2+(H1148-vyw)^2+I1148^2),J1148)</f>
        <v>120.115281095013</v>
      </c>
      <c r="L1148" s="1" t="n">
        <f aca="false">J1148/1.467</f>
        <v>81.878173888898</v>
      </c>
      <c r="M1148" s="70" t="n">
        <f aca="false">cd0+cdspin*(spin/1000)*EXP(-A1148/(tau*146.7/K1148))</f>
        <v>0.354597472212627</v>
      </c>
      <c r="N1148" s="71" t="n">
        <f aca="false">(romega/K1148)*EXP(-A1148/(tau*146.7/K1148))</f>
        <v>0.194393228751955</v>
      </c>
      <c r="O1148" s="71" t="n">
        <f aca="false">cl2_*N1148/(cl0+cl1_*N1148)</f>
        <v>0.210049532733889</v>
      </c>
      <c r="P1148" s="71" t="n">
        <f aca="false">IF(D1148&gt;=hwind,vxw,0)</f>
        <v>0</v>
      </c>
      <c r="Q1148" s="71" t="n">
        <f aca="false">IF(D1148&gt;=hwind,vyw,0)</f>
        <v>0</v>
      </c>
      <c r="R1148" s="70" t="n">
        <f aca="false">-const*$M1148*$K1148*(G1148-P1148)</f>
        <v>-1.31135128837212</v>
      </c>
      <c r="S1148" s="70" t="n">
        <f aca="false">-const*$M1148*$K1148*(H1148-Q1148)</f>
        <v>-12.45818091965</v>
      </c>
      <c r="T1148" s="70" t="n">
        <f aca="false">-const*$M1148*$K1148*I1148</f>
        <v>24.4825514642256</v>
      </c>
      <c r="U1148" s="72" t="n">
        <f aca="false">omega*EXP(-A1148/tau)*30/PI()</f>
        <v>1842.00662104729</v>
      </c>
      <c r="V1148" s="70" t="n">
        <f aca="false">const*($O1148/omega)*K1148*(wy*I1148-wz*(H1148-Q1148))</f>
        <v>0.90906903890593</v>
      </c>
      <c r="W1148" s="70" t="n">
        <f aca="false">const*($O1148/omega)*K1148*(wz*(G1148-P1148)-wx*I1148)</f>
        <v>12.5379969182671</v>
      </c>
      <c r="X1148" s="70" t="n">
        <f aca="false">const*($O1148/omega)*K1148*(wx*(H1148-Q1148)-wy*(G1148-P1148))</f>
        <v>6.42877206091691</v>
      </c>
      <c r="Y1148" s="70" t="n">
        <f aca="false">R1148+V1148</f>
        <v>-0.402282249466187</v>
      </c>
      <c r="Z1148" s="70" t="n">
        <f aca="false">S1148+W1148</f>
        <v>0.0798159986171516</v>
      </c>
      <c r="AA1148" s="70" t="n">
        <f aca="false">T1148+X1148-32.174</f>
        <v>-1.26267647485749</v>
      </c>
      <c r="AB1148" s="0" t="n">
        <f aca="false">IF(($D1148-height)*($D1149-height)&lt;0,1,0)</f>
        <v>0</v>
      </c>
    </row>
    <row r="1149" customFormat="false" ht="12.75" hidden="false" customHeight="false" outlineLevel="0" collapsed="false">
      <c r="A1149" s="0" t="n">
        <f aca="false">A1148+dt</f>
        <v>11.1699999999998</v>
      </c>
      <c r="B1149" s="70" t="n">
        <f aca="false">B1148+G1148*dt+0.5*Y1148*dt*dt</f>
        <v>66.0635655071207</v>
      </c>
      <c r="C1149" s="70" t="n">
        <f aca="false">C1148+H1148*dt+0.5*Z1148*dt*dt</f>
        <v>715.617683190128</v>
      </c>
      <c r="D1149" s="70" t="n">
        <f aca="false">D1148+I1148*dt+0.5*AA1148*dt*dt</f>
        <v>-743.23107209289</v>
      </c>
      <c r="E1149" s="1" t="n">
        <f aca="false">SQRT(B1149^2+C1149^2)</f>
        <v>718.660603610577</v>
      </c>
      <c r="F1149" s="1" t="n">
        <f aca="false">ATAN2(C1149,B1149)*180/PI()</f>
        <v>5.27441583921451</v>
      </c>
      <c r="G1149" s="69" t="n">
        <f aca="false">G1148+Y1148*dt</f>
        <v>5.72346481785756</v>
      </c>
      <c r="H1149" s="69" t="n">
        <f aca="false">H1148+Z1148*dt</f>
        <v>54.4134318083996</v>
      </c>
      <c r="I1149" s="69" t="n">
        <f aca="false">I1148+AA1148*dt</f>
        <v>-106.943174024674</v>
      </c>
      <c r="J1149" s="1" t="n">
        <f aca="false">SQRT(G1149^2+H1149^2+I1149^2)</f>
        <v>120.126691793125</v>
      </c>
      <c r="K1149" s="1" t="n">
        <f aca="false">IF(D1149&gt;=hwind,SQRT((G1149-vxw)^2+(H1149-vyw)^2+I1149^2),J1149)</f>
        <v>120.126691793125</v>
      </c>
      <c r="L1149" s="1" t="n">
        <f aca="false">J1149/1.467</f>
        <v>81.8859521425527</v>
      </c>
      <c r="M1149" s="70" t="n">
        <f aca="false">cd0+cdspin*(spin/1000)*EXP(-A1149/(tau*146.7/K1149))</f>
        <v>0.354597423490171</v>
      </c>
      <c r="N1149" s="71" t="n">
        <f aca="false">(romega/K1149)*EXP(-A1149/(tau*146.7/K1149))</f>
        <v>0.194374587521481</v>
      </c>
      <c r="O1149" s="71" t="n">
        <f aca="false">cl2_*N1149/(cl0+cl1_*N1149)</f>
        <v>0.210038202874929</v>
      </c>
      <c r="P1149" s="71" t="n">
        <f aca="false">IF(D1149&gt;=hwind,vxw,0)</f>
        <v>0</v>
      </c>
      <c r="Q1149" s="71" t="n">
        <f aca="false">IF(D1149&gt;=hwind,vyw,0)</f>
        <v>0</v>
      </c>
      <c r="R1149" s="70" t="n">
        <f aca="false">-const*$M1149*$K1149*(G1149-P1149)</f>
        <v>-1.31055454099729</v>
      </c>
      <c r="S1149" s="70" t="n">
        <f aca="false">-const*$M1149*$K1149*(H1149-Q1149)</f>
        <v>-12.459545470647</v>
      </c>
      <c r="T1149" s="70" t="n">
        <f aca="false">-const*$M1149*$K1149*I1149</f>
        <v>24.4877651574635</v>
      </c>
      <c r="U1149" s="72" t="n">
        <f aca="false">omega*EXP(-A1149/tau)*30/PI()</f>
        <v>1842.00477904159</v>
      </c>
      <c r="V1149" s="70" t="n">
        <f aca="false">const*($O1149/omega)*K1149*(wy*I1149-wz*(H1149-Q1149))</f>
        <v>0.908883523080788</v>
      </c>
      <c r="W1149" s="70" t="n">
        <f aca="false">const*($O1149/omega)*K1149*(wz*(G1149-P1149)-wx*I1149)</f>
        <v>12.5402679826527</v>
      </c>
      <c r="X1149" s="70" t="n">
        <f aca="false">const*($O1149/omega)*K1149*(wx*(H1149-Q1149)-wy*(G1149-P1149))</f>
        <v>6.42921800172468</v>
      </c>
      <c r="Y1149" s="70" t="n">
        <f aca="false">R1149+V1149</f>
        <v>-0.401671017916503</v>
      </c>
      <c r="Z1149" s="70" t="n">
        <f aca="false">S1149+W1149</f>
        <v>0.0807225120056589</v>
      </c>
      <c r="AA1149" s="70" t="n">
        <f aca="false">T1149+X1149-32.174</f>
        <v>-1.2570168408118</v>
      </c>
      <c r="AB1149" s="0" t="n">
        <f aca="false">IF(($D1149-height)*($D1150-height)&lt;0,1,0)</f>
        <v>0</v>
      </c>
    </row>
    <row r="1150" customFormat="false" ht="12.75" hidden="false" customHeight="false" outlineLevel="0" collapsed="false">
      <c r="A1150" s="0" t="n">
        <f aca="false">A1149+dt</f>
        <v>11.1799999999998</v>
      </c>
      <c r="B1150" s="70" t="n">
        <f aca="false">B1149+G1149*dt+0.5*Y1149*dt*dt</f>
        <v>66.1207800717483</v>
      </c>
      <c r="C1150" s="70" t="n">
        <f aca="false">C1149+H1149*dt+0.5*Z1149*dt*dt</f>
        <v>716.161821544337</v>
      </c>
      <c r="D1150" s="70" t="n">
        <f aca="false">D1149+I1149*dt+0.5*AA1149*dt*dt</f>
        <v>-744.300566683978</v>
      </c>
      <c r="E1150" s="1" t="n">
        <f aca="false">SQRT(B1150^2+C1150^2)</f>
        <v>719.207697535976</v>
      </c>
      <c r="F1150" s="1" t="n">
        <f aca="false">ATAN2(C1150,B1150)*180/PI()</f>
        <v>5.27496966080886</v>
      </c>
      <c r="G1150" s="69" t="n">
        <f aca="false">G1149+Y1149*dt</f>
        <v>5.71944810767839</v>
      </c>
      <c r="H1150" s="69" t="n">
        <f aca="false">H1149+Z1149*dt</f>
        <v>54.4142390335197</v>
      </c>
      <c r="I1150" s="69" t="n">
        <f aca="false">I1149+AA1149*dt</f>
        <v>-106.955744193083</v>
      </c>
      <c r="J1150" s="1" t="n">
        <f aca="false">SQRT(G1150^2+H1150^2+I1150^2)</f>
        <v>120.138056885192</v>
      </c>
      <c r="K1150" s="1" t="n">
        <f aca="false">IF(D1150&gt;=hwind,SQRT((G1150-vxw)^2+(H1150-vyw)^2+I1150^2),J1150)</f>
        <v>120.138056885192</v>
      </c>
      <c r="L1150" s="1" t="n">
        <f aca="false">J1150/1.467</f>
        <v>81.8936993082424</v>
      </c>
      <c r="M1150" s="70" t="n">
        <f aca="false">cd0+cdspin*(spin/1000)*EXP(-A1150/(tau*146.7/K1150))</f>
        <v>0.354597374778087</v>
      </c>
      <c r="N1150" s="71" t="n">
        <f aca="false">(romega/K1150)*EXP(-A1150/(tau*146.7/K1150))</f>
        <v>0.194356023649734</v>
      </c>
      <c r="O1150" s="71" t="n">
        <f aca="false">cl2_*N1150/(cl0+cl1_*N1150)</f>
        <v>0.210026919088518</v>
      </c>
      <c r="P1150" s="71" t="n">
        <f aca="false">IF(D1150&gt;=hwind,vxw,0)</f>
        <v>0</v>
      </c>
      <c r="Q1150" s="71" t="n">
        <f aca="false">IF(D1150&gt;=hwind,vyw,0)</f>
        <v>0</v>
      </c>
      <c r="R1150" s="70" t="n">
        <f aca="false">-const*$M1150*$K1150*(G1150-P1150)</f>
        <v>-1.30975852140692</v>
      </c>
      <c r="S1150" s="70" t="n">
        <f aca="false">-const*$M1150*$K1150*(H1150-Q1150)</f>
        <v>-12.4609074019477</v>
      </c>
      <c r="T1150" s="70" t="n">
        <f aca="false">-const*$M1150*$K1150*I1150</f>
        <v>24.4929571407846</v>
      </c>
      <c r="U1150" s="72" t="n">
        <f aca="false">omega*EXP(-A1150/tau)*30/PI()</f>
        <v>1842.00293703774</v>
      </c>
      <c r="V1150" s="70" t="n">
        <f aca="false">const*($O1150/omega)*K1150*(wy*I1150-wz*(H1150-Q1150))</f>
        <v>0.908699574760845</v>
      </c>
      <c r="W1150" s="70" t="n">
        <f aca="false">const*($O1150/omega)*K1150*(wz*(G1150-P1150)-wx*I1150)</f>
        <v>12.5425298795565</v>
      </c>
      <c r="X1150" s="70" t="n">
        <f aca="false">const*($O1150/omega)*K1150*(wx*(H1150-Q1150)-wy*(G1150-P1150))</f>
        <v>6.42966382219834</v>
      </c>
      <c r="Y1150" s="70" t="n">
        <f aca="false">R1150+V1150</f>
        <v>-0.401058946646072</v>
      </c>
      <c r="Z1150" s="70" t="n">
        <f aca="false">S1150+W1150</f>
        <v>0.0816224776087839</v>
      </c>
      <c r="AA1150" s="70" t="n">
        <f aca="false">T1150+X1150-32.174</f>
        <v>-1.2513790370171</v>
      </c>
      <c r="AB1150" s="0" t="n">
        <f aca="false">IF(($D1150-height)*($D1151-height)&lt;0,1,0)</f>
        <v>0</v>
      </c>
    </row>
    <row r="1151" customFormat="false" ht="12.75" hidden="false" customHeight="false" outlineLevel="0" collapsed="false">
      <c r="A1151" s="0" t="n">
        <f aca="false">A1150+dt</f>
        <v>11.1899999999998</v>
      </c>
      <c r="B1151" s="70" t="n">
        <f aca="false">B1150+G1150*dt+0.5*Y1150*dt*dt</f>
        <v>66.1779544998778</v>
      </c>
      <c r="C1151" s="70" t="n">
        <f aca="false">C1150+H1150*dt+0.5*Z1150*dt*dt</f>
        <v>716.705968015796</v>
      </c>
      <c r="D1151" s="70" t="n">
        <f aca="false">D1150+I1150*dt+0.5*AA1150*dt*dt</f>
        <v>-745.370186694861</v>
      </c>
      <c r="E1151" s="1" t="n">
        <f aca="false">SQRT(B1151^2+C1151^2)</f>
        <v>719.754795920977</v>
      </c>
      <c r="F1151" s="1" t="n">
        <f aca="false">ATAN2(C1151,B1151)*180/PI()</f>
        <v>5.27551939954339</v>
      </c>
      <c r="G1151" s="69" t="n">
        <f aca="false">G1150+Y1150*dt</f>
        <v>5.71543751821193</v>
      </c>
      <c r="H1151" s="69" t="n">
        <f aca="false">H1150+Z1150*dt</f>
        <v>54.4150552582958</v>
      </c>
      <c r="I1151" s="69" t="n">
        <f aca="false">I1150+AA1150*dt</f>
        <v>-106.968257983453</v>
      </c>
      <c r="J1151" s="1" t="n">
        <f aca="false">SQRT(G1151^2+H1151^2+I1151^2)</f>
        <v>120.14937653106</v>
      </c>
      <c r="K1151" s="1" t="n">
        <f aca="false">IF(D1151&gt;=hwind,SQRT((G1151-vxw)^2+(H1151-vyw)^2+I1151^2),J1151)</f>
        <v>120.14937653106</v>
      </c>
      <c r="L1151" s="1" t="n">
        <f aca="false">J1151/1.467</f>
        <v>81.9014154949285</v>
      </c>
      <c r="M1151" s="70" t="n">
        <f aca="false">cd0+cdspin*(spin/1000)*EXP(-A1151/(tau*146.7/K1151))</f>
        <v>0.354597326076361</v>
      </c>
      <c r="N1151" s="71" t="n">
        <f aca="false">(romega/K1151)*EXP(-A1151/(tau*146.7/K1151))</f>
        <v>0.19433753683502</v>
      </c>
      <c r="O1151" s="71" t="n">
        <f aca="false">cl2_*N1151/(cl0+cl1_*N1151)</f>
        <v>0.210015681202924</v>
      </c>
      <c r="P1151" s="71" t="n">
        <f aca="false">IF(D1151&gt;=hwind,vxw,0)</f>
        <v>0</v>
      </c>
      <c r="Q1151" s="71" t="n">
        <f aca="false">IF(D1151&gt;=hwind,vyw,0)</f>
        <v>0</v>
      </c>
      <c r="R1151" s="70" t="n">
        <f aca="false">-const*$M1151*$K1151*(G1151-P1151)</f>
        <v>-1.30896323470994</v>
      </c>
      <c r="S1151" s="70" t="n">
        <f aca="false">-const*$M1151*$K1151*(H1151-Q1151)</f>
        <v>-12.4622667155151</v>
      </c>
      <c r="T1151" s="70" t="n">
        <f aca="false">-const*$M1151*$K1151*I1151</f>
        <v>24.4981274898289</v>
      </c>
      <c r="U1151" s="72" t="n">
        <f aca="false">omega*EXP(-A1151/tau)*30/PI()</f>
        <v>1842.00109503572</v>
      </c>
      <c r="V1151" s="70" t="n">
        <f aca="false">const*($O1151/omega)*K1151*(wy*I1151-wz*(H1151-Q1151))</f>
        <v>0.908517186345479</v>
      </c>
      <c r="W1151" s="70" t="n">
        <f aca="false">const*($O1151/omega)*K1151*(wz*(G1151-P1151)-wx*I1151)</f>
        <v>12.5447826409774</v>
      </c>
      <c r="X1151" s="70" t="n">
        <f aca="false">const*($O1151/omega)*K1151*(wx*(H1151-Q1151)-wy*(G1151-P1151))</f>
        <v>6.43010951838884</v>
      </c>
      <c r="Y1151" s="70" t="n">
        <f aca="false">R1151+V1151</f>
        <v>-0.40044604836446</v>
      </c>
      <c r="Z1151" s="70" t="n">
        <f aca="false">S1151+W1151</f>
        <v>0.082515925462241</v>
      </c>
      <c r="AA1151" s="70" t="n">
        <f aca="false">T1151+X1151-32.174</f>
        <v>-1.24576299178221</v>
      </c>
      <c r="AB1151" s="0" t="n">
        <f aca="false">IF(($D1151-height)*($D1152-height)&lt;0,1,0)</f>
        <v>0</v>
      </c>
    </row>
    <row r="1152" customFormat="false" ht="12.75" hidden="false" customHeight="false" outlineLevel="0" collapsed="false">
      <c r="A1152" s="0" t="n">
        <f aca="false">A1151+dt</f>
        <v>11.1999999999998</v>
      </c>
      <c r="B1152" s="70" t="n">
        <f aca="false">B1151+G1151*dt+0.5*Y1151*dt*dt</f>
        <v>66.2350888527575</v>
      </c>
      <c r="C1152" s="70" t="n">
        <f aca="false">C1151+H1151*dt+0.5*Z1151*dt*dt</f>
        <v>717.250122694176</v>
      </c>
      <c r="D1152" s="70" t="n">
        <f aca="false">D1151+I1151*dt+0.5*AA1151*dt*dt</f>
        <v>-746.439931562845</v>
      </c>
      <c r="E1152" s="1" t="n">
        <f aca="false">SQRT(B1152^2+C1152^2)</f>
        <v>720.301898859182</v>
      </c>
      <c r="F1152" s="1" t="n">
        <f aca="false">ATAN2(C1152,B1152)*180/PI()</f>
        <v>5.27606506890665</v>
      </c>
      <c r="G1152" s="69" t="n">
        <f aca="false">G1151+Y1151*dt</f>
        <v>5.71143305772829</v>
      </c>
      <c r="H1152" s="69" t="n">
        <f aca="false">H1151+Z1151*dt</f>
        <v>54.4158804175504</v>
      </c>
      <c r="I1152" s="69" t="n">
        <f aca="false">I1151+AA1151*dt</f>
        <v>-106.98071561337</v>
      </c>
      <c r="J1152" s="1" t="n">
        <f aca="false">SQRT(G1152^2+H1152^2+I1152^2)</f>
        <v>120.160650890127</v>
      </c>
      <c r="K1152" s="1" t="n">
        <f aca="false">IF(D1152&gt;=hwind,SQRT((G1152-vxw)^2+(H1152-vyw)^2+I1152^2),J1152)</f>
        <v>120.160650890127</v>
      </c>
      <c r="L1152" s="1" t="n">
        <f aca="false">J1152/1.467</f>
        <v>81.9091008112656</v>
      </c>
      <c r="M1152" s="70" t="n">
        <f aca="false">cd0+cdspin*(spin/1000)*EXP(-A1152/(tau*146.7/K1152))</f>
        <v>0.354597277384978</v>
      </c>
      <c r="N1152" s="71" t="n">
        <f aca="false">(romega/K1152)*EXP(-A1152/(tau*146.7/K1152))</f>
        <v>0.19431912677676</v>
      </c>
      <c r="O1152" s="71" t="n">
        <f aca="false">cl2_*N1152/(cl0+cl1_*N1152)</f>
        <v>0.210004489046985</v>
      </c>
      <c r="P1152" s="71" t="n">
        <f aca="false">IF(D1152&gt;=hwind,vxw,0)</f>
        <v>0</v>
      </c>
      <c r="Q1152" s="71" t="n">
        <f aca="false">IF(D1152&gt;=hwind,vyw,0)</f>
        <v>0</v>
      </c>
      <c r="R1152" s="70" t="n">
        <f aca="false">-const*$M1152*$K1152*(G1152-P1152)</f>
        <v>-1.30816868597395</v>
      </c>
      <c r="S1152" s="70" t="n">
        <f aca="false">-const*$M1152*$K1152*(H1152-Q1152)</f>
        <v>-12.4636234133253</v>
      </c>
      <c r="T1152" s="70" t="n">
        <f aca="false">-const*$M1152*$K1152*I1152</f>
        <v>24.5032762800444</v>
      </c>
      <c r="U1152" s="72" t="n">
        <f aca="false">omega*EXP(-A1152/tau)*30/PI()</f>
        <v>1841.99925303555</v>
      </c>
      <c r="V1152" s="70" t="n">
        <f aca="false">const*($O1152/omega)*K1152*(wy*I1152-wz*(H1152-Q1152))</f>
        <v>0.908336350261376</v>
      </c>
      <c r="W1152" s="70" t="n">
        <f aca="false">const*($O1152/omega)*K1152*(wz*(G1152-P1152)-wx*I1152)</f>
        <v>12.5470262988248</v>
      </c>
      <c r="X1152" s="70" t="n">
        <f aca="false">const*($O1152/omega)*K1152*(wx*(H1152-Q1152)-wy*(G1152-P1152))</f>
        <v>6.43055508637062</v>
      </c>
      <c r="Y1152" s="70" t="n">
        <f aca="false">R1152+V1152</f>
        <v>-0.39983233571257</v>
      </c>
      <c r="Z1152" s="70" t="n">
        <f aca="false">S1152+W1152</f>
        <v>0.0834028854994919</v>
      </c>
      <c r="AA1152" s="70" t="n">
        <f aca="false">T1152+X1152-32.174</f>
        <v>-1.24016863358494</v>
      </c>
      <c r="AB1152" s="0" t="n">
        <f aca="false">IF(($D1152-height)*($D1153-height)&lt;0,1,0)</f>
        <v>0</v>
      </c>
    </row>
    <row r="1153" customFormat="false" ht="12.75" hidden="false" customHeight="false" outlineLevel="0" collapsed="false">
      <c r="A1153" s="0" t="n">
        <f aca="false">A1152+dt</f>
        <v>11.2099999999998</v>
      </c>
      <c r="B1153" s="70" t="n">
        <f aca="false">B1152+G1152*dt+0.5*Y1152*dt*dt</f>
        <v>66.292183191718</v>
      </c>
      <c r="C1153" s="70" t="n">
        <f aca="false">C1152+H1152*dt+0.5*Z1152*dt*dt</f>
        <v>717.794285668495</v>
      </c>
      <c r="D1153" s="70" t="n">
        <f aca="false">D1152+I1152*dt+0.5*AA1152*dt*dt</f>
        <v>-747.509800727411</v>
      </c>
      <c r="E1153" s="1" t="n">
        <f aca="false">SQRT(B1153^2+C1153^2)</f>
        <v>720.849006443562</v>
      </c>
      <c r="F1153" s="1" t="n">
        <f aca="false">ATAN2(C1153,B1153)*180/PI()</f>
        <v>5.27660668235736</v>
      </c>
      <c r="G1153" s="69" t="n">
        <f aca="false">G1152+Y1152*dt</f>
        <v>5.70743473437116</v>
      </c>
      <c r="H1153" s="69" t="n">
        <f aca="false">H1152+Z1152*dt</f>
        <v>54.4167144464054</v>
      </c>
      <c r="I1153" s="69" t="n">
        <f aca="false">I1152+AA1152*dt</f>
        <v>-106.993117299706</v>
      </c>
      <c r="J1153" s="1" t="n">
        <f aca="false">SQRT(G1153^2+H1153^2+I1153^2)</f>
        <v>120.171880121339</v>
      </c>
      <c r="K1153" s="1" t="n">
        <f aca="false">IF(D1153&gt;=hwind,SQRT((G1153-vxw)^2+(H1153-vyw)^2+I1153^2),J1153)</f>
        <v>120.171880121339</v>
      </c>
      <c r="L1153" s="1" t="n">
        <f aca="false">J1153/1.467</f>
        <v>81.9167553656025</v>
      </c>
      <c r="M1153" s="70" t="n">
        <f aca="false">cd0+cdspin*(spin/1000)*EXP(-A1153/(tau*146.7/K1153))</f>
        <v>0.354597228703921</v>
      </c>
      <c r="N1153" s="71" t="n">
        <f aca="false">(romega/K1153)*EXP(-A1153/(tau*146.7/K1153))</f>
        <v>0.194300793175486</v>
      </c>
      <c r="O1153" s="71" t="n">
        <f aca="false">cl2_*N1153/(cl0+cl1_*N1153)</f>
        <v>0.209993342450109</v>
      </c>
      <c r="P1153" s="71" t="n">
        <f aca="false">IF(D1153&gt;=hwind,vxw,0)</f>
        <v>0</v>
      </c>
      <c r="Q1153" s="71" t="n">
        <f aca="false">IF(D1153&gt;=hwind,vyw,0)</f>
        <v>0</v>
      </c>
      <c r="R1153" s="70" t="n">
        <f aca="false">-const*$M1153*$K1153*(G1153-P1153)</f>
        <v>-1.30737488022535</v>
      </c>
      <c r="S1153" s="70" t="n">
        <f aca="false">-const*$M1153*$K1153*(H1153-Q1153)</f>
        <v>-12.4649774973668</v>
      </c>
      <c r="T1153" s="70" t="n">
        <f aca="false">-const*$M1153*$K1153*I1153</f>
        <v>24.5084035866863</v>
      </c>
      <c r="U1153" s="72" t="n">
        <f aca="false">omega*EXP(-A1153/tau)*30/PI()</f>
        <v>1841.99741103721</v>
      </c>
      <c r="V1153" s="70" t="n">
        <f aca="false">const*($O1153/omega)*K1153*(wy*I1153-wz*(H1153-Q1153))</f>
        <v>0.908157058962465</v>
      </c>
      <c r="W1153" s="70" t="n">
        <f aca="false">const*($O1153/omega)*K1153*(wz*(G1153-P1153)-wx*I1153)</f>
        <v>12.5492608849187</v>
      </c>
      <c r="X1153" s="70" t="n">
        <f aca="false">const*($O1153/omega)*K1153*(wx*(H1153-Q1153)-wy*(G1153-P1153))</f>
        <v>6.43100052224145</v>
      </c>
      <c r="Y1153" s="70" t="n">
        <f aca="false">R1153+V1153</f>
        <v>-0.399217821262883</v>
      </c>
      <c r="Z1153" s="70" t="n">
        <f aca="false">S1153+W1153</f>
        <v>0.0842833875518814</v>
      </c>
      <c r="AA1153" s="70" t="n">
        <f aca="false">T1153+X1153-32.174</f>
        <v>-1.23459589107224</v>
      </c>
      <c r="AB1153" s="0" t="n">
        <f aca="false">IF(($D1153-height)*($D1154-height)&lt;0,1,0)</f>
        <v>0</v>
      </c>
    </row>
    <row r="1154" customFormat="false" ht="12.75" hidden="false" customHeight="false" outlineLevel="0" collapsed="false">
      <c r="A1154" s="0" t="n">
        <f aca="false">A1153+dt</f>
        <v>11.2199999999998</v>
      </c>
      <c r="B1154" s="70" t="n">
        <f aca="false">B1153+G1153*dt+0.5*Y1153*dt*dt</f>
        <v>66.3492375781706</v>
      </c>
      <c r="C1154" s="70" t="n">
        <f aca="false">C1153+H1153*dt+0.5*Z1153*dt*dt</f>
        <v>718.338457027129</v>
      </c>
      <c r="D1154" s="70" t="n">
        <f aca="false">D1153+I1153*dt+0.5*AA1153*dt*dt</f>
        <v>-748.579793630202</v>
      </c>
      <c r="E1154" s="1" t="n">
        <f aca="false">SQRT(B1154^2+C1154^2)</f>
        <v>721.396118766466</v>
      </c>
      <c r="F1154" s="1" t="n">
        <f aca="false">ATAN2(C1154,B1154)*180/PI()</f>
        <v>5.27714425332442</v>
      </c>
      <c r="G1154" s="69" t="n">
        <f aca="false">G1153+Y1153*dt</f>
        <v>5.70344255615853</v>
      </c>
      <c r="H1154" s="69" t="n">
        <f aca="false">H1153+Z1153*dt</f>
        <v>54.4175572802809</v>
      </c>
      <c r="I1154" s="69" t="n">
        <f aca="false">I1153+AA1153*dt</f>
        <v>-107.005463258617</v>
      </c>
      <c r="J1154" s="1" t="n">
        <f aca="false">SQRT(G1154^2+H1154^2+I1154^2)</f>
        <v>120.183064383195</v>
      </c>
      <c r="K1154" s="1" t="n">
        <f aca="false">IF(D1154&gt;=hwind,SQRT((G1154-vxw)^2+(H1154-vyw)^2+I1154^2),J1154)</f>
        <v>120.183064383195</v>
      </c>
      <c r="L1154" s="1" t="n">
        <f aca="false">J1154/1.467</f>
        <v>81.9243792659819</v>
      </c>
      <c r="M1154" s="70" t="n">
        <f aca="false">cd0+cdspin*(spin/1000)*EXP(-A1154/(tau*146.7/K1154))</f>
        <v>0.354597180033175</v>
      </c>
      <c r="N1154" s="71" t="n">
        <f aca="false">(romega/K1154)*EXP(-A1154/(tau*146.7/K1154))</f>
        <v>0.194282535732836</v>
      </c>
      <c r="O1154" s="71" t="n">
        <f aca="false">cl2_*N1154/(cl0+cl1_*N1154)</f>
        <v>0.20998224124227</v>
      </c>
      <c r="P1154" s="71" t="n">
        <f aca="false">IF(D1154&gt;=hwind,vxw,0)</f>
        <v>0</v>
      </c>
      <c r="Q1154" s="71" t="n">
        <f aca="false">IF(D1154&gt;=hwind,vyw,0)</f>
        <v>0</v>
      </c>
      <c r="R1154" s="70" t="n">
        <f aca="false">-const*$M1154*$K1154*(G1154-P1154)</f>
        <v>-1.30658182244956</v>
      </c>
      <c r="S1154" s="70" t="n">
        <f aca="false">-const*$M1154*$K1154*(H1154-Q1154)</f>
        <v>-12.466328969641</v>
      </c>
      <c r="T1154" s="70" t="n">
        <f aca="false">-const*$M1154*$K1154*I1154</f>
        <v>24.5135094848173</v>
      </c>
      <c r="U1154" s="72" t="n">
        <f aca="false">omega*EXP(-A1154/tau)*30/PI()</f>
        <v>1841.99556904072</v>
      </c>
      <c r="V1154" s="70" t="n">
        <f aca="false">const*($O1154/omega)*K1154*(wy*I1154-wz*(H1154-Q1154))</f>
        <v>0.907979304929866</v>
      </c>
      <c r="W1154" s="70" t="n">
        <f aca="false">const*($O1154/omega)*K1154*(wz*(G1154-P1154)-wx*I1154)</f>
        <v>12.5514864309899</v>
      </c>
      <c r="X1154" s="70" t="n">
        <f aca="false">const*($O1154/omega)*K1154*(wx*(H1154-Q1154)-wy*(G1154-P1154))</f>
        <v>6.43144582212243</v>
      </c>
      <c r="Y1154" s="70" t="n">
        <f aca="false">R1154+V1154</f>
        <v>-0.398602517519691</v>
      </c>
      <c r="Z1154" s="70" t="n">
        <f aca="false">S1154+W1154</f>
        <v>0.0851574613488264</v>
      </c>
      <c r="AA1154" s="70" t="n">
        <f aca="false">T1154+X1154-32.174</f>
        <v>-1.22904469306023</v>
      </c>
      <c r="AB1154" s="0" t="n">
        <f aca="false">IF(($D1154-height)*($D1155-height)&lt;0,1,0)</f>
        <v>0</v>
      </c>
    </row>
    <row r="1155" customFormat="false" ht="12.75" hidden="false" customHeight="false" outlineLevel="0" collapsed="false">
      <c r="A1155" s="0" t="n">
        <f aca="false">A1154+dt</f>
        <v>11.2299999999998</v>
      </c>
      <c r="B1155" s="70" t="n">
        <f aca="false">B1154+G1154*dt+0.5*Y1154*dt*dt</f>
        <v>66.4062520736063</v>
      </c>
      <c r="C1155" s="70" t="n">
        <f aca="false">C1154+H1154*dt+0.5*Z1154*dt*dt</f>
        <v>718.882636857805</v>
      </c>
      <c r="D1155" s="70" t="n">
        <f aca="false">D1154+I1154*dt+0.5*AA1154*dt*dt</f>
        <v>-749.649909715023</v>
      </c>
      <c r="E1155" s="1" t="n">
        <f aca="false">SQRT(B1155^2+C1155^2)</f>
        <v>721.943235919621</v>
      </c>
      <c r="F1155" s="1" t="n">
        <f aca="false">ATAN2(C1155,B1155)*180/PI()</f>
        <v>5.27767779520687</v>
      </c>
      <c r="G1155" s="69" t="n">
        <f aca="false">G1154+Y1154*dt</f>
        <v>5.69945653098333</v>
      </c>
      <c r="H1155" s="69" t="n">
        <f aca="false">H1154+Z1154*dt</f>
        <v>54.4184088548944</v>
      </c>
      <c r="I1155" s="69" t="n">
        <f aca="false">I1154+AA1154*dt</f>
        <v>-107.017753705548</v>
      </c>
      <c r="J1155" s="1" t="n">
        <f aca="false">SQRT(G1155^2+H1155^2+I1155^2)</f>
        <v>120.194203833747</v>
      </c>
      <c r="K1155" s="1" t="n">
        <f aca="false">IF(D1155&gt;=hwind,SQRT((G1155-vxw)^2+(H1155-vyw)^2+I1155^2),J1155)</f>
        <v>120.194203833747</v>
      </c>
      <c r="L1155" s="1" t="n">
        <f aca="false">J1155/1.467</f>
        <v>81.931972620141</v>
      </c>
      <c r="M1155" s="70" t="n">
        <f aca="false">cd0+cdspin*(spin/1000)*EXP(-A1155/(tau*146.7/K1155))</f>
        <v>0.354597131372724</v>
      </c>
      <c r="N1155" s="71" t="n">
        <f aca="false">(romega/K1155)*EXP(-A1155/(tau*146.7/K1155))</f>
        <v>0.194264354151551</v>
      </c>
      <c r="O1155" s="71" t="n">
        <f aca="false">cl2_*N1155/(cl0+cl1_*N1155)</f>
        <v>0.20997118525401</v>
      </c>
      <c r="P1155" s="71" t="n">
        <f aca="false">IF(D1155&gt;=hwind,vxw,0)</f>
        <v>0</v>
      </c>
      <c r="Q1155" s="71" t="n">
        <f aca="false">IF(D1155&gt;=hwind,vyw,0)</f>
        <v>0</v>
      </c>
      <c r="R1155" s="70" t="n">
        <f aca="false">-const*$M1155*$K1155*(G1155-P1155)</f>
        <v>-1.30578951759116</v>
      </c>
      <c r="S1155" s="70" t="n">
        <f aca="false">-const*$M1155*$K1155*(H1155-Q1155)</f>
        <v>-12.4676778321619</v>
      </c>
      <c r="T1155" s="70" t="n">
        <f aca="false">-const*$M1155*$K1155*I1155</f>
        <v>24.5185940493078</v>
      </c>
      <c r="U1155" s="72" t="n">
        <f aca="false">omega*EXP(-A1155/tau)*30/PI()</f>
        <v>1841.99372704608</v>
      </c>
      <c r="V1155" s="70" t="n">
        <f aca="false">const*($O1155/omega)*K1155*(wy*I1155-wz*(H1155-Q1155))</f>
        <v>0.907803080671835</v>
      </c>
      <c r="W1155" s="70" t="n">
        <f aca="false">const*($O1155/omega)*K1155*(wz*(G1155-P1155)-wx*I1155)</f>
        <v>12.5537029686799</v>
      </c>
      <c r="X1155" s="70" t="n">
        <f aca="false">const*($O1155/omega)*K1155*(wx*(H1155-Q1155)-wy*(G1155-P1155))</f>
        <v>6.43189098215789</v>
      </c>
      <c r="Y1155" s="70" t="n">
        <f aca="false">R1155+V1155</f>
        <v>-0.397986436919325</v>
      </c>
      <c r="Z1155" s="70" t="n">
        <f aca="false">S1155+W1155</f>
        <v>0.0860251365180247</v>
      </c>
      <c r="AA1155" s="70" t="n">
        <f aca="false">T1155+X1155-32.174</f>
        <v>-1.22351496853427</v>
      </c>
      <c r="AB1155" s="0" t="n">
        <f aca="false">IF(($D1155-height)*($D1156-height)&lt;0,1,0)</f>
        <v>0</v>
      </c>
    </row>
    <row r="1156" customFormat="false" ht="12.75" hidden="false" customHeight="false" outlineLevel="0" collapsed="false">
      <c r="A1156" s="0" t="n">
        <f aca="false">A1155+dt</f>
        <v>11.2399999999998</v>
      </c>
      <c r="B1156" s="70" t="n">
        <f aca="false">B1155+G1155*dt+0.5*Y1155*dt*dt</f>
        <v>66.4632267395943</v>
      </c>
      <c r="C1156" s="70" t="n">
        <f aca="false">C1155+H1155*dt+0.5*Z1155*dt*dt</f>
        <v>719.426825247611</v>
      </c>
      <c r="D1156" s="70" t="n">
        <f aca="false">D1155+I1155*dt+0.5*AA1155*dt*dt</f>
        <v>-750.720148427827</v>
      </c>
      <c r="E1156" s="1" t="n">
        <f aca="false">SQRT(B1156^2+C1156^2)</f>
        <v>722.490357994136</v>
      </c>
      <c r="F1156" s="1" t="n">
        <f aca="false">ATAN2(C1156,B1156)*180/PI()</f>
        <v>5.27820732137393</v>
      </c>
      <c r="G1156" s="69" t="n">
        <f aca="false">G1155+Y1155*dt</f>
        <v>5.69547666661414</v>
      </c>
      <c r="H1156" s="69" t="n">
        <f aca="false">H1155+Z1155*dt</f>
        <v>54.4192691062596</v>
      </c>
      <c r="I1156" s="69" t="n">
        <f aca="false">I1155+AA1155*dt</f>
        <v>-107.029988855233</v>
      </c>
      <c r="J1156" s="1" t="n">
        <f aca="false">SQRT(G1156^2+H1156^2+I1156^2)</f>
        <v>120.205298630596</v>
      </c>
      <c r="K1156" s="1" t="n">
        <f aca="false">IF(D1156&gt;=hwind,SQRT((G1156-vxw)^2+(H1156-vyw)^2+I1156^2),J1156)</f>
        <v>120.205298630596</v>
      </c>
      <c r="L1156" s="1" t="n">
        <f aca="false">J1156/1.467</f>
        <v>81.9395355355119</v>
      </c>
      <c r="M1156" s="70" t="n">
        <f aca="false">cd0+cdspin*(spin/1000)*EXP(-A1156/(tau*146.7/K1156))</f>
        <v>0.354597082722554</v>
      </c>
      <c r="N1156" s="71" t="n">
        <f aca="false">(romega/K1156)*EXP(-A1156/(tau*146.7/K1156))</f>
        <v>0.194246248135472</v>
      </c>
      <c r="O1156" s="71" t="n">
        <f aca="false">cl2_*N1156/(cl0+cl1_*N1156)</f>
        <v>0.209960174316435</v>
      </c>
      <c r="P1156" s="71" t="n">
        <f aca="false">IF(D1156&gt;=hwind,vxw,0)</f>
        <v>0</v>
      </c>
      <c r="Q1156" s="71" t="n">
        <f aca="false">IF(D1156&gt;=hwind,vyw,0)</f>
        <v>0</v>
      </c>
      <c r="R1156" s="70" t="n">
        <f aca="false">-const*$M1156*$K1156*(G1156-P1156)</f>
        <v>-1.3049979705541</v>
      </c>
      <c r="S1156" s="70" t="n">
        <f aca="false">-const*$M1156*$K1156*(H1156-Q1156)</f>
        <v>-12.4690240869557</v>
      </c>
      <c r="T1156" s="70" t="n">
        <f aca="false">-const*$M1156*$K1156*I1156</f>
        <v>24.5236573548356</v>
      </c>
      <c r="U1156" s="72" t="n">
        <f aca="false">omega*EXP(-A1156/tau)*30/PI()</f>
        <v>1841.99188505327</v>
      </c>
      <c r="V1156" s="70" t="n">
        <f aca="false">const*($O1156/omega)*K1156*(wy*I1156-wz*(H1156-Q1156))</f>
        <v>0.907628378723699</v>
      </c>
      <c r="W1156" s="70" t="n">
        <f aca="false">const*($O1156/omega)*K1156*(wz*(G1156-P1156)-wx*I1156)</f>
        <v>12.5559105295413</v>
      </c>
      <c r="X1156" s="70" t="n">
        <f aca="false">const*($O1156/omega)*K1156*(wx*(H1156-Q1156)-wy*(G1156-P1156))</f>
        <v>6.43233599851528</v>
      </c>
      <c r="Y1156" s="70" t="n">
        <f aca="false">R1156+V1156</f>
        <v>-0.397369591830398</v>
      </c>
      <c r="Z1156" s="70" t="n">
        <f aca="false">S1156+W1156</f>
        <v>0.0868864425855893</v>
      </c>
      <c r="AA1156" s="70" t="n">
        <f aca="false">T1156+X1156-32.174</f>
        <v>-1.21800664664907</v>
      </c>
      <c r="AB1156" s="0" t="n">
        <f aca="false">IF(($D1156-height)*($D1157-height)&lt;0,1,0)</f>
        <v>0</v>
      </c>
    </row>
    <row r="1157" customFormat="false" ht="12.75" hidden="false" customHeight="false" outlineLevel="0" collapsed="false">
      <c r="A1157" s="0" t="n">
        <f aca="false">A1156+dt</f>
        <v>11.2499999999998</v>
      </c>
      <c r="B1157" s="70" t="n">
        <f aca="false">B1156+G1156*dt+0.5*Y1156*dt*dt</f>
        <v>66.5201616377809</v>
      </c>
      <c r="C1157" s="70" t="n">
        <f aca="false">C1156+H1156*dt+0.5*Z1156*dt*dt</f>
        <v>719.971022282995</v>
      </c>
      <c r="D1157" s="70" t="n">
        <f aca="false">D1156+I1156*dt+0.5*AA1156*dt*dt</f>
        <v>-751.790509216711</v>
      </c>
      <c r="E1157" s="1" t="n">
        <f aca="false">SQRT(B1157^2+C1157^2)</f>
        <v>723.037485080502</v>
      </c>
      <c r="F1157" s="1" t="n">
        <f aca="false">ATAN2(C1157,B1157)*180/PI()</f>
        <v>5.27873284516498</v>
      </c>
      <c r="G1157" s="69" t="n">
        <f aca="false">G1156+Y1156*dt</f>
        <v>5.69150297069584</v>
      </c>
      <c r="H1157" s="69" t="n">
        <f aca="false">H1156+Z1156*dt</f>
        <v>54.4201379706854</v>
      </c>
      <c r="I1157" s="69" t="n">
        <f aca="false">I1156+AA1156*dt</f>
        <v>-107.042168921699</v>
      </c>
      <c r="J1157" s="1" t="n">
        <f aca="false">SQRT(G1157^2+H1157^2+I1157^2)</f>
        <v>120.216348930898</v>
      </c>
      <c r="K1157" s="1" t="n">
        <f aca="false">IF(D1157&gt;=hwind,SQRT((G1157-vxw)^2+(H1157-vyw)^2+I1157^2),J1157)</f>
        <v>120.216348930898</v>
      </c>
      <c r="L1157" s="1" t="n">
        <f aca="false">J1157/1.467</f>
        <v>81.9470681192218</v>
      </c>
      <c r="M1157" s="70" t="n">
        <f aca="false">cd0+cdspin*(spin/1000)*EXP(-A1157/(tau*146.7/K1157))</f>
        <v>0.354597034082647</v>
      </c>
      <c r="N1157" s="71" t="n">
        <f aca="false">(romega/K1157)*EXP(-A1157/(tau*146.7/K1157))</f>
        <v>0.194228217389534</v>
      </c>
      <c r="O1157" s="71" t="n">
        <f aca="false">cl2_*N1157/(cl0+cl1_*N1157)</f>
        <v>0.209949208261213</v>
      </c>
      <c r="P1157" s="71" t="n">
        <f aca="false">IF(D1157&gt;=hwind,vxw,0)</f>
        <v>0</v>
      </c>
      <c r="Q1157" s="71" t="n">
        <f aca="false">IF(D1157&gt;=hwind,vyw,0)</f>
        <v>0</v>
      </c>
      <c r="R1157" s="70" t="n">
        <f aca="false">-const*$M1157*$K1157*(G1157-P1157)</f>
        <v>-1.30420718620184</v>
      </c>
      <c r="S1157" s="70" t="n">
        <f aca="false">-const*$M1157*$K1157*(H1157-Q1157)</f>
        <v>-12.4703677360615</v>
      </c>
      <c r="T1157" s="70" t="n">
        <f aca="false">-const*$M1157*$K1157*I1157</f>
        <v>24.5286994758862</v>
      </c>
      <c r="U1157" s="72" t="n">
        <f aca="false">omega*EXP(-A1157/tau)*30/PI()</f>
        <v>1841.99004306231</v>
      </c>
      <c r="V1157" s="70" t="n">
        <f aca="false">const*($O1157/omega)*K1157*(wy*I1157-wz*(H1157-Q1157))</f>
        <v>0.907455191647806</v>
      </c>
      <c r="W1157" s="70" t="n">
        <f aca="false">const*($O1157/omega)*K1157*(wz*(G1157-P1157)-wx*I1157)</f>
        <v>12.5581091450378</v>
      </c>
      <c r="X1157" s="70" t="n">
        <f aca="false">const*($O1157/omega)*K1157*(wx*(H1157-Q1157)-wy*(G1157-P1157))</f>
        <v>6.43278086738515</v>
      </c>
      <c r="Y1157" s="70" t="n">
        <f aca="false">R1157+V1157</f>
        <v>-0.396751994554031</v>
      </c>
      <c r="Z1157" s="70" t="n">
        <f aca="false">S1157+W1157</f>
        <v>0.0877414089762745</v>
      </c>
      <c r="AA1157" s="70" t="n">
        <f aca="false">T1157+X1157-32.174</f>
        <v>-1.21251965672869</v>
      </c>
      <c r="AB1157" s="0" t="n">
        <f aca="false">IF(($D1157-height)*($D1158-height)&lt;0,1,0)</f>
        <v>0</v>
      </c>
    </row>
    <row r="1158" customFormat="false" ht="12.75" hidden="false" customHeight="false" outlineLevel="0" collapsed="false">
      <c r="A1158" s="0" t="n">
        <f aca="false">A1157+dt</f>
        <v>11.2599999999998</v>
      </c>
      <c r="B1158" s="70" t="n">
        <f aca="false">B1157+G1157*dt+0.5*Y1157*dt*dt</f>
        <v>66.5770568298881</v>
      </c>
      <c r="C1158" s="70" t="n">
        <f aca="false">C1157+H1157*dt+0.5*Z1157*dt*dt</f>
        <v>720.515228049773</v>
      </c>
      <c r="D1158" s="70" t="n">
        <f aca="false">D1157+I1157*dt+0.5*AA1157*dt*dt</f>
        <v>-752.860991531911</v>
      </c>
      <c r="E1158" s="1" t="n">
        <f aca="false">SQRT(B1158^2+C1158^2)</f>
        <v>723.5846172686</v>
      </c>
      <c r="F1158" s="1" t="n">
        <f aca="false">ATAN2(C1158,B1158)*180/PI()</f>
        <v>5.27925437988956</v>
      </c>
      <c r="G1158" s="69" t="n">
        <f aca="false">G1157+Y1157*dt</f>
        <v>5.6875354507503</v>
      </c>
      <c r="H1158" s="69" t="n">
        <f aca="false">H1157+Z1157*dt</f>
        <v>54.4210153847752</v>
      </c>
      <c r="I1158" s="69" t="n">
        <f aca="false">I1157+AA1157*dt</f>
        <v>-107.054294118267</v>
      </c>
      <c r="J1158" s="1" t="n">
        <f aca="false">SQRT(G1158^2+H1158^2+I1158^2)</f>
        <v>120.227354891363</v>
      </c>
      <c r="K1158" s="1" t="n">
        <f aca="false">IF(D1158&gt;=hwind,SQRT((G1158-vxw)^2+(H1158-vyw)^2+I1158^2),J1158)</f>
        <v>120.227354891363</v>
      </c>
      <c r="L1158" s="1" t="n">
        <f aca="false">J1158/1.467</f>
        <v>81.9545704780937</v>
      </c>
      <c r="M1158" s="70" t="n">
        <f aca="false">cd0+cdspin*(spin/1000)*EXP(-A1158/(tau*146.7/K1158))</f>
        <v>0.354596985452988</v>
      </c>
      <c r="N1158" s="71" t="n">
        <f aca="false">(romega/K1158)*EXP(-A1158/(tau*146.7/K1158))</f>
        <v>0.194210261619764</v>
      </c>
      <c r="O1158" s="71" t="n">
        <f aca="false">cl2_*N1158/(cl0+cl1_*N1158)</f>
        <v>0.209938286920575</v>
      </c>
      <c r="P1158" s="71" t="n">
        <f aca="false">IF(D1158&gt;=hwind,vxw,0)</f>
        <v>0</v>
      </c>
      <c r="Q1158" s="71" t="n">
        <f aca="false">IF(D1158&gt;=hwind,vyw,0)</f>
        <v>0</v>
      </c>
      <c r="R1158" s="70" t="n">
        <f aca="false">-const*$M1158*$K1158*(G1158-P1158)</f>
        <v>-1.30341716935756</v>
      </c>
      <c r="S1158" s="70" t="n">
        <f aca="false">-const*$M1158*$K1158*(H1158-Q1158)</f>
        <v>-12.4717087815304</v>
      </c>
      <c r="T1158" s="70" t="n">
        <f aca="false">-const*$M1158*$K1158*I1158</f>
        <v>24.5337204867523</v>
      </c>
      <c r="U1158" s="72" t="n">
        <f aca="false">omega*EXP(-A1158/tau)*30/PI()</f>
        <v>1841.98820107318</v>
      </c>
      <c r="V1158" s="70" t="n">
        <f aca="false">const*($O1158/omega)*K1158*(wy*I1158-wz*(H1158-Q1158))</f>
        <v>0.907283512033462</v>
      </c>
      <c r="W1158" s="70" t="n">
        <f aca="false">const*($O1158/omega)*K1158*(wz*(G1158-P1158)-wx*I1158)</f>
        <v>12.560298846544</v>
      </c>
      <c r="X1158" s="70" t="n">
        <f aca="false">const*($O1158/omega)*K1158*(wx*(H1158-Q1158)-wy*(G1158-P1158))</f>
        <v>6.43322558498102</v>
      </c>
      <c r="Y1158" s="70" t="n">
        <f aca="false">R1158+V1158</f>
        <v>-0.396133657324095</v>
      </c>
      <c r="Z1158" s="70" t="n">
        <f aca="false">S1158+W1158</f>
        <v>0.0885900650136335</v>
      </c>
      <c r="AA1158" s="70" t="n">
        <f aca="false">T1158+X1158-32.174</f>
        <v>-1.20705392826667</v>
      </c>
      <c r="AB1158" s="0" t="n">
        <f aca="false">IF(($D1158-height)*($D1159-height)&lt;0,1,0)</f>
        <v>0</v>
      </c>
    </row>
  </sheetData>
  <mergeCells count="2">
    <mergeCell ref="F1:G1"/>
    <mergeCell ref="A23:B2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2" activeCellId="0" sqref="I12"/>
    </sheetView>
  </sheetViews>
  <sheetFormatPr defaultColWidth="8.5625" defaultRowHeight="12.75" zeroHeight="false" outlineLevelRow="0" outlineLevelCol="0"/>
  <cols>
    <col collapsed="false" customWidth="true" hidden="false" outlineLevel="0" max="1" min="1" style="0" width="28.3"/>
  </cols>
  <sheetData>
    <row r="1" customFormat="false" ht="12.75" hidden="false" customHeight="false" outlineLevel="0" collapsed="false">
      <c r="A1" s="68" t="s">
        <v>95</v>
      </c>
      <c r="B1" s="68" t="s">
        <v>96</v>
      </c>
      <c r="C1" s="68" t="s">
        <v>97</v>
      </c>
    </row>
    <row r="2" customFormat="false" ht="12.75" hidden="false" customHeight="false" outlineLevel="0" collapsed="false">
      <c r="A2" s="0" t="s">
        <v>98</v>
      </c>
      <c r="B2" s="0" t="s">
        <v>99</v>
      </c>
      <c r="C2" s="0" t="n">
        <v>151</v>
      </c>
    </row>
    <row r="3" customFormat="false" ht="12.75" hidden="false" customHeight="false" outlineLevel="0" collapsed="false">
      <c r="A3" s="0" t="s">
        <v>100</v>
      </c>
      <c r="B3" s="0" t="s">
        <v>101</v>
      </c>
      <c r="C3" s="0" t="n">
        <v>1086</v>
      </c>
    </row>
    <row r="4" customFormat="false" ht="12.75" hidden="false" customHeight="false" outlineLevel="0" collapsed="false">
      <c r="A4" s="9" t="s">
        <v>102</v>
      </c>
      <c r="B4" s="0" t="s">
        <v>103</v>
      </c>
      <c r="C4" s="0" t="n">
        <v>1001</v>
      </c>
    </row>
    <row r="5" customFormat="false" ht="12.75" hidden="false" customHeight="false" outlineLevel="0" collapsed="false">
      <c r="A5" s="0" t="s">
        <v>104</v>
      </c>
      <c r="B5" s="0" t="s">
        <v>105</v>
      </c>
      <c r="C5" s="0" t="n">
        <v>33</v>
      </c>
    </row>
    <row r="6" customFormat="false" ht="12.75" hidden="false" customHeight="false" outlineLevel="0" collapsed="false">
      <c r="A6" s="0" t="s">
        <v>106</v>
      </c>
      <c r="B6" s="0" t="s">
        <v>107</v>
      </c>
      <c r="C6" s="0" t="n">
        <v>21</v>
      </c>
    </row>
    <row r="7" customFormat="false" ht="12.75" hidden="false" customHeight="false" outlineLevel="0" collapsed="false">
      <c r="A7" s="0" t="s">
        <v>108</v>
      </c>
      <c r="B7" s="0" t="s">
        <v>109</v>
      </c>
      <c r="C7" s="0" t="n">
        <v>595</v>
      </c>
    </row>
    <row r="8" customFormat="false" ht="12.75" hidden="false" customHeight="false" outlineLevel="0" collapsed="false">
      <c r="A8" s="0" t="s">
        <v>110</v>
      </c>
      <c r="B8" s="0" t="s">
        <v>111</v>
      </c>
      <c r="C8" s="0" t="n">
        <v>595</v>
      </c>
    </row>
    <row r="9" customFormat="false" ht="12.75" hidden="false" customHeight="false" outlineLevel="0" collapsed="false">
      <c r="A9" s="0" t="s">
        <v>112</v>
      </c>
      <c r="B9" s="0" t="s">
        <v>113</v>
      </c>
      <c r="C9" s="0" t="n">
        <v>535</v>
      </c>
    </row>
    <row r="10" customFormat="false" ht="12.75" hidden="false" customHeight="false" outlineLevel="0" collapsed="false">
      <c r="A10" s="0" t="s">
        <v>114</v>
      </c>
      <c r="B10" s="0" t="s">
        <v>115</v>
      </c>
      <c r="C10" s="0" t="n">
        <v>653</v>
      </c>
    </row>
    <row r="11" customFormat="false" ht="12.75" hidden="false" customHeight="false" outlineLevel="0" collapsed="false">
      <c r="A11" s="0" t="s">
        <v>116</v>
      </c>
      <c r="B11" s="0" t="s">
        <v>117</v>
      </c>
      <c r="C11" s="0" t="n">
        <v>5190</v>
      </c>
    </row>
    <row r="12" customFormat="false" ht="12.75" hidden="false" customHeight="false" outlineLevel="0" collapsed="false">
      <c r="A12" s="0" t="s">
        <v>118</v>
      </c>
      <c r="B12" s="0" t="s">
        <v>119</v>
      </c>
      <c r="C12" s="0" t="n">
        <v>600</v>
      </c>
    </row>
    <row r="13" customFormat="false" ht="12.75" hidden="false" customHeight="false" outlineLevel="0" collapsed="false">
      <c r="A13" s="9" t="s">
        <v>120</v>
      </c>
      <c r="B13" s="0" t="s">
        <v>121</v>
      </c>
      <c r="C13" s="0" t="n">
        <v>10</v>
      </c>
    </row>
    <row r="14" customFormat="false" ht="12.75" hidden="false" customHeight="false" outlineLevel="0" collapsed="false">
      <c r="A14" s="0" t="s">
        <v>122</v>
      </c>
      <c r="B14" s="0" t="s">
        <v>123</v>
      </c>
      <c r="C14" s="0" t="n">
        <v>45</v>
      </c>
    </row>
    <row r="15" customFormat="false" ht="12.75" hidden="false" customHeight="false" outlineLevel="0" collapsed="false">
      <c r="A15" s="0" t="s">
        <v>124</v>
      </c>
      <c r="B15" s="0" t="s">
        <v>125</v>
      </c>
      <c r="C15" s="0" t="n">
        <v>865</v>
      </c>
    </row>
    <row r="16" customFormat="false" ht="12.75" hidden="false" customHeight="false" outlineLevel="0" collapsed="false">
      <c r="A16" s="0" t="s">
        <v>126</v>
      </c>
      <c r="B16" s="0" t="s">
        <v>127</v>
      </c>
      <c r="C16" s="0" t="n">
        <v>515</v>
      </c>
    </row>
    <row r="17" customFormat="false" ht="12.75" hidden="false" customHeight="false" outlineLevel="0" collapsed="false">
      <c r="A17" s="0" t="s">
        <v>128</v>
      </c>
      <c r="B17" s="0" t="s">
        <v>129</v>
      </c>
      <c r="C17" s="0" t="n">
        <v>597</v>
      </c>
    </row>
    <row r="18" customFormat="false" ht="12.75" hidden="false" customHeight="false" outlineLevel="0" collapsed="false">
      <c r="A18" s="0" t="s">
        <v>130</v>
      </c>
      <c r="B18" s="0" t="s">
        <v>131</v>
      </c>
      <c r="C18" s="0" t="n">
        <v>815</v>
      </c>
    </row>
    <row r="19" customFormat="false" ht="12.75" hidden="false" customHeight="false" outlineLevel="0" collapsed="false">
      <c r="A19" s="0" t="s">
        <v>132</v>
      </c>
      <c r="B19" s="0" t="s">
        <v>133</v>
      </c>
      <c r="C19" s="0" t="n">
        <v>55</v>
      </c>
    </row>
    <row r="20" customFormat="false" ht="12.75" hidden="false" customHeight="false" outlineLevel="0" collapsed="false">
      <c r="A20" s="0" t="s">
        <v>134</v>
      </c>
      <c r="B20" s="0" t="s">
        <v>135</v>
      </c>
      <c r="C20" s="0" t="n">
        <v>10</v>
      </c>
    </row>
    <row r="21" customFormat="false" ht="12.75" hidden="false" customHeight="false" outlineLevel="0" collapsed="false">
      <c r="A21" s="0" t="s">
        <v>136</v>
      </c>
      <c r="B21" s="0" t="s">
        <v>137</v>
      </c>
      <c r="C21" s="0" t="n">
        <v>3</v>
      </c>
    </row>
    <row r="22" customFormat="false" ht="12.75" hidden="false" customHeight="false" outlineLevel="0" collapsed="false">
      <c r="A22" s="0" t="s">
        <v>138</v>
      </c>
      <c r="B22" s="0" t="s">
        <v>65</v>
      </c>
      <c r="C22" s="0" t="n">
        <v>20</v>
      </c>
    </row>
    <row r="23" customFormat="false" ht="12.75" hidden="false" customHeight="false" outlineLevel="0" collapsed="false">
      <c r="A23" s="0" t="s">
        <v>139</v>
      </c>
      <c r="B23" s="0" t="s">
        <v>140</v>
      </c>
      <c r="C23" s="0" t="n">
        <v>780</v>
      </c>
    </row>
    <row r="24" customFormat="false" ht="12.75" hidden="false" customHeight="false" outlineLevel="0" collapsed="false">
      <c r="A24" s="9" t="s">
        <v>141</v>
      </c>
      <c r="B24" s="0" t="s">
        <v>142</v>
      </c>
      <c r="C24" s="0" t="n">
        <v>23</v>
      </c>
    </row>
    <row r="25" customFormat="false" ht="12.75" hidden="false" customHeight="false" outlineLevel="0" collapsed="false">
      <c r="A25" s="0" t="s">
        <v>143</v>
      </c>
      <c r="B25" s="0" t="s">
        <v>144</v>
      </c>
      <c r="C25" s="0" t="n">
        <v>10</v>
      </c>
    </row>
    <row r="26" customFormat="false" ht="12.75" hidden="false" customHeight="false" outlineLevel="0" collapsed="false">
      <c r="A26" s="0" t="s">
        <v>145</v>
      </c>
      <c r="B26" s="0" t="s">
        <v>146</v>
      </c>
      <c r="C26" s="0" t="n">
        <v>0</v>
      </c>
    </row>
    <row r="27" customFormat="false" ht="12.75" hidden="false" customHeight="false" outlineLevel="0" collapsed="false">
      <c r="A27" s="0" t="s">
        <v>147</v>
      </c>
      <c r="B27" s="0" t="s">
        <v>148</v>
      </c>
      <c r="C27" s="0" t="n">
        <v>460</v>
      </c>
    </row>
    <row r="28" customFormat="false" ht="12.75" hidden="false" customHeight="false" outlineLevel="0" collapsed="false">
      <c r="A28" s="0" t="s">
        <v>149</v>
      </c>
      <c r="B28" s="0" t="s">
        <v>150</v>
      </c>
      <c r="C28" s="0" t="n">
        <v>15</v>
      </c>
    </row>
    <row r="29" customFormat="false" ht="12.75" hidden="false" customHeight="false" outlineLevel="0" collapsed="false">
      <c r="A29" s="9" t="s">
        <v>151</v>
      </c>
      <c r="B29" s="0" t="s">
        <v>152</v>
      </c>
      <c r="C29" s="0" t="n">
        <v>545</v>
      </c>
    </row>
    <row r="30" customFormat="false" ht="12.75" hidden="false" customHeight="false" outlineLevel="0" collapsed="false">
      <c r="A30" s="0" t="s">
        <v>153</v>
      </c>
      <c r="B30" s="0" t="s">
        <v>154</v>
      </c>
      <c r="C30" s="0" t="n">
        <v>270</v>
      </c>
    </row>
    <row r="31" customFormat="false" ht="12.75" hidden="false" customHeight="false" outlineLevel="0" collapsed="false">
      <c r="A31" s="0" t="s">
        <v>155</v>
      </c>
      <c r="B31" s="0" t="s">
        <v>156</v>
      </c>
      <c r="C31" s="0" t="n">
        <v>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8.5625" defaultRowHeight="12.75" zeroHeight="false" outlineLevelRow="0" outlineLevelCol="0"/>
  <sheetData>
    <row r="19"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13092</TotalTime>
  <Application>LibreOffice/6.3.5.2$Windows_X86_64 LibreOffice_project/dd0751754f11728f69b42ee2af66670068624673</Application>
  <Company>University of Illinois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2007-08-20T21:09:07Z</dcterms:created>
  <dc:creator>Alan  M. Nathan</dc:creator>
  <dc:description/>
  <dc:language>en-US</dc:language>
  <cp:lastModifiedBy/>
  <dcterms:modified xsi:type="dcterms:W3CDTF">2020-10-16T01:01:27Z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University of Illinois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