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DC556B-C4F5-452A-AD18-CD4795AF2339}" xr6:coauthVersionLast="47" xr6:coauthVersionMax="47" xr10:uidLastSave="{00000000-0000-0000-0000-000000000000}"/>
  <bookViews>
    <workbookView xWindow="-120" yWindow="-120" windowWidth="20730" windowHeight="11160" activeTab="2" xr2:uid="{15B22F1B-723A-4ECA-A858-81F232363F5C}"/>
  </bookViews>
  <sheets>
    <sheet name="Cover" sheetId="3" r:id="rId1"/>
    <sheet name="01" sheetId="1" r:id="rId2"/>
    <sheet name="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H35" i="1"/>
  <c r="L26" i="1"/>
  <c r="G44" i="2"/>
  <c r="G45" i="2"/>
  <c r="G46" i="2"/>
  <c r="G47" i="2"/>
  <c r="G48" i="2"/>
  <c r="G49" i="2"/>
  <c r="G43" i="2"/>
  <c r="F49" i="2"/>
  <c r="F48" i="2"/>
  <c r="F47" i="2"/>
  <c r="F46" i="2"/>
  <c r="F45" i="2"/>
  <c r="F44" i="2"/>
  <c r="F43" i="2"/>
  <c r="E49" i="2"/>
  <c r="E48" i="2"/>
  <c r="E47" i="2"/>
  <c r="E46" i="2"/>
  <c r="E45" i="2"/>
  <c r="E44" i="2"/>
  <c r="E43" i="2"/>
  <c r="F38" i="2"/>
  <c r="G38" i="2"/>
  <c r="H38" i="2"/>
  <c r="I38" i="2"/>
  <c r="E38" i="2"/>
  <c r="I37" i="2"/>
  <c r="H37" i="2"/>
  <c r="G37" i="2"/>
  <c r="F37" i="2"/>
  <c r="E37" i="2"/>
  <c r="I36" i="2"/>
  <c r="H36" i="2"/>
  <c r="F36" i="2"/>
  <c r="G36" i="2"/>
  <c r="E36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H20" i="1"/>
  <c r="H21" i="1"/>
  <c r="L10" i="1"/>
  <c r="L9" i="1"/>
  <c r="H19" i="1"/>
  <c r="L25" i="1"/>
  <c r="L27" i="1" s="1"/>
  <c r="H25" i="1"/>
  <c r="H26" i="1"/>
  <c r="H27" i="1"/>
  <c r="H28" i="1"/>
  <c r="H29" i="1"/>
  <c r="H30" i="1"/>
  <c r="H31" i="1"/>
  <c r="H32" i="1"/>
  <c r="H33" i="1"/>
  <c r="H34" i="1"/>
  <c r="H18" i="1"/>
  <c r="H17" i="1"/>
  <c r="H16" i="1"/>
  <c r="H15" i="1"/>
  <c r="H14" i="1"/>
  <c r="H13" i="1"/>
  <c r="H12" i="1"/>
  <c r="H11" i="1"/>
  <c r="H10" i="1"/>
  <c r="H9" i="1"/>
  <c r="L11" i="1" l="1"/>
</calcChain>
</file>

<file path=xl/sharedStrings.xml><?xml version="1.0" encoding="utf-8"?>
<sst xmlns="http://schemas.openxmlformats.org/spreadsheetml/2006/main" count="214" uniqueCount="92">
  <si>
    <t>Analytics Corper Workshop 2.0</t>
  </si>
  <si>
    <t>Beyond the basics: Delving deeper into functions and formulas</t>
  </si>
  <si>
    <t>Region</t>
  </si>
  <si>
    <t>North East</t>
  </si>
  <si>
    <t>South West</t>
  </si>
  <si>
    <t>North Central</t>
  </si>
  <si>
    <t>South East</t>
  </si>
  <si>
    <t>Manager</t>
  </si>
  <si>
    <t>Bukola Saraki</t>
  </si>
  <si>
    <t>Bukar Ibrahim</t>
  </si>
  <si>
    <t>Achike Udenwa</t>
  </si>
  <si>
    <t>Donald Duke</t>
  </si>
  <si>
    <t>Jolly Nyame</t>
  </si>
  <si>
    <t>Goodluck Jonathan</t>
  </si>
  <si>
    <t>Christopher Alao</t>
  </si>
  <si>
    <t>Revenue
(₦'m)</t>
  </si>
  <si>
    <t>Cost
(₦'m)</t>
  </si>
  <si>
    <t>Stores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</si>
  <si>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</si>
  <si>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</si>
  <si>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</si>
  <si>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</si>
  <si>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</si>
  <si>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</si>
  <si>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</si>
  <si>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</si>
  <si>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</si>
  <si>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</si>
  <si>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Nuhu E. FseeC</t>
  </si>
  <si>
    <t>Gbenga Dane</t>
  </si>
  <si>
    <t>Bukola Saul</t>
  </si>
  <si>
    <t>Total Revenue</t>
  </si>
  <si>
    <t>Total Cost</t>
  </si>
  <si>
    <t>Profit</t>
  </si>
  <si>
    <t>Data II</t>
  </si>
  <si>
    <t>Data I</t>
  </si>
  <si>
    <t>Profit
(₦'m)</t>
  </si>
  <si>
    <t>Date</t>
  </si>
  <si>
    <t>South South</t>
  </si>
  <si>
    <t>Location Code</t>
  </si>
  <si>
    <t>Taraba</t>
  </si>
  <si>
    <t>Borno</t>
  </si>
  <si>
    <t>Ondo</t>
  </si>
  <si>
    <t>Nassarawa</t>
  </si>
  <si>
    <t>Ogun</t>
  </si>
  <si>
    <t>Bauchi</t>
  </si>
  <si>
    <t>Kwara</t>
  </si>
  <si>
    <t>Oyo</t>
  </si>
  <si>
    <t>Yobe</t>
  </si>
  <si>
    <t>Imo</t>
  </si>
  <si>
    <t>Cross River</t>
  </si>
  <si>
    <t>Bayelsa</t>
  </si>
  <si>
    <t>Enugu</t>
  </si>
  <si>
    <t>Benue</t>
  </si>
  <si>
    <t>Chimaroke Nnamani</t>
  </si>
  <si>
    <t>Ali Modu Sheriff</t>
  </si>
  <si>
    <t>Adamu Mu'azu</t>
  </si>
  <si>
    <t>Olusegun Sammie</t>
  </si>
  <si>
    <t>Gbenga Danny</t>
  </si>
  <si>
    <t>Goodluck Johnny</t>
  </si>
  <si>
    <t>Bukola Steph</t>
  </si>
  <si>
    <t>Christopher Alask</t>
  </si>
  <si>
    <t>Abdullahi Adams</t>
  </si>
  <si>
    <t>LC14-Tar</t>
  </si>
  <si>
    <t>LC12-Bor</t>
  </si>
  <si>
    <t>LC34-Ond</t>
  </si>
  <si>
    <t>LC9-Nas</t>
  </si>
  <si>
    <t>LC33-Ogu</t>
  </si>
  <si>
    <t>LC1-Bau</t>
  </si>
  <si>
    <t>LC8-Kwa</t>
  </si>
  <si>
    <t>LC36-Oyo</t>
  </si>
  <si>
    <t>LC15-Yob</t>
  </si>
  <si>
    <t>LC23-Imo</t>
  </si>
  <si>
    <t>LC26-Cro</t>
  </si>
  <si>
    <t>LC25-Bay</t>
  </si>
  <si>
    <t>LC22-Enu</t>
  </si>
  <si>
    <t>LC2-Ben</t>
  </si>
  <si>
    <t>Location code</t>
  </si>
  <si>
    <t>Location</t>
  </si>
  <si>
    <t>Location Name</t>
  </si>
  <si>
    <t>Vlookup</t>
  </si>
  <si>
    <t>Revenue</t>
  </si>
  <si>
    <t>Cost</t>
  </si>
  <si>
    <t>Revenue (₦'m)</t>
  </si>
  <si>
    <t>Cost (₦'m)</t>
  </si>
  <si>
    <t>Profit (₦'m)</t>
  </si>
  <si>
    <t>Sumif | Index | Index &amp; Match</t>
  </si>
  <si>
    <t>Profit(NGN)</t>
  </si>
  <si>
    <t>Store 11</t>
  </si>
  <si>
    <t>Store 12</t>
  </si>
  <si>
    <t>Store 13</t>
  </si>
  <si>
    <t>Muhammed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</si>
</sst>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,##0_);\(#,##0\);#,##0_);@_)"/>
    <numFmt numFmtId="165" formatCode="_(* #,##0_);_(* \(#,##0\);_(* &quot;-&quot;??_);_(@_)"/>
  </numFmts>
  <fonts count="1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4" tint="-0.249977111117893"/>
      <name val="Calibri Light"/>
      <family val="2"/>
      <scheme val="major"/>
    </font>
    <font>
      <b/>
      <sz val="11"/>
      <color theme="1" tint="0.249977111117893"/>
      <name val="Calibri Light"/>
      <family val="2"/>
      <scheme val="major"/>
    </font>
    <font>
      <b/>
      <sz val="9"/>
      <color theme="0"/>
      <name val="Calibri"/>
      <family val="2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E0E79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3" fillId="0" borderId="0" xfId="0" applyFont="1"/>
    <xf numFmtId="0" fontId="4" fillId="0" borderId="0" xfId="0" applyFont="1"/>
    <xf numFmtId="15" fontId="0" fillId="0" borderId="2" xfId="0" applyNumberFormat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right" vertical="center" wrapText="1"/>
    </xf>
    <xf numFmtId="0" fontId="2" fillId="0" borderId="3" xfId="0" applyFont="1" applyBorder="1"/>
    <xf numFmtId="0" fontId="2" fillId="0" borderId="0" xfId="0" applyFont="1"/>
    <xf numFmtId="164" fontId="0" fillId="2" borderId="1" xfId="1" applyNumberFormat="1" applyFont="1"/>
    <xf numFmtId="164" fontId="0" fillId="2" borderId="5" xfId="1" applyNumberFormat="1" applyFont="1" applyBorder="1"/>
    <xf numFmtId="164" fontId="2" fillId="2" borderId="4" xfId="1" applyNumberFormat="1" applyFont="1" applyBorder="1"/>
    <xf numFmtId="0" fontId="0" fillId="0" borderId="6" xfId="0" applyBorder="1"/>
    <xf numFmtId="0" fontId="9" fillId="0" borderId="6" xfId="0" applyFont="1" applyBorder="1"/>
    <xf numFmtId="15" fontId="5" fillId="4" borderId="0" xfId="0" applyNumberFormat="1" applyFont="1" applyFill="1" applyAlignment="1">
      <alignment horizontal="center" vertical="center"/>
    </xf>
    <xf numFmtId="0" fontId="8" fillId="5" borderId="0" xfId="0" applyFont="1" applyFill="1"/>
    <xf numFmtId="0" fontId="8" fillId="5" borderId="0" xfId="0" applyFont="1" applyFill="1" applyAlignment="1">
      <alignment vertical="center" wrapText="1"/>
    </xf>
    <xf numFmtId="0" fontId="0" fillId="2" borderId="1" xfId="1" applyFont="1"/>
    <xf numFmtId="165" fontId="0" fillId="2" borderId="1" xfId="2" applyNumberFormat="1" applyFont="1" applyFill="1" applyBorder="1"/>
    <xf numFmtId="165" fontId="2" fillId="2" borderId="4" xfId="2" applyNumberFormat="1" applyFont="1" applyFill="1" applyBorder="1"/>
    <xf numFmtId="0" fontId="7" fillId="5" borderId="0" xfId="0" applyFont="1" applyFill="1" applyAlignment="1">
      <alignment horizontal="right"/>
    </xf>
    <xf numFmtId="15" fontId="0" fillId="0" borderId="7" xfId="0" applyNumberFormat="1" applyBorder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4" fontId="0" fillId="0" borderId="0" xfId="0" applyNumberFormat="1"/>
    <xf numFmtId="164" fontId="0" fillId="2" borderId="4" xfId="1" applyNumberFormat="1" applyFont="1" applyBorder="1"/>
    <xf numFmtId="0" fontId="0" fillId="2" borderId="5" xfId="1" applyFont="1" applyBorder="1"/>
  </cellXfs>
  <cellStyles count="3">
    <cellStyle name="Comma" xfId="2" builtinId="3"/>
    <cellStyle name="Normal" xfId="0" builtinId="0"/>
    <cellStyle name="Note" xfId="1" builtinId="1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general" vertical="center" textRotation="0" wrapText="1" indent="0" justifyLastLine="0" shrinkToFit="0" readingOrder="0"/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20" formatCode="d\-mmm\-yy"/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right" vertical="center" textRotation="0" wrapText="1" indent="0" justifyLastLine="0" shrinkToFit="0" readingOrder="0"/>
    </dxf>
    <dxf>
      <numFmt numFmtId="164" formatCode="#,##0_);\(#,##0\);#,##0_);@_)"/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20" formatCode="d\-mmm\-yy"/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bottom style="thin">
          <color theme="0" tint="-0.14999847407452621"/>
        </bottom>
      </border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64" formatCode="#,##0_);\(#,##0\);#,##0_);@_)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20" formatCode="d\-mmm\-yy"/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none"/>
      </font>
      <fill>
        <patternFill patternType="solid">
          <fgColor indexed="64"/>
          <bgColor theme="9"/>
        </patternFill>
      </fill>
      <alignment horizontal="right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3F1131E3-F52A-44D7-A237-F989F25778AA}"/>
  </tableStyles>
  <colors>
    <mruColors>
      <color rgb="FFE0E79D"/>
      <color rgb="FFC0CF3A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150410</xdr:colOff>
      <xdr:row>1</xdr:row>
      <xdr:rowOff>16625</xdr:rowOff>
    </xdr:from>
    <xdr:to>
      <xdr:col>13</xdr:col>
      <xdr:colOff>335858</xdr:colOff>
      <xdr:row>25</xdr:row>
      <xdr:rowOff>49876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F1A60A-CB92-8FAA-44A7-856D13FBA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10" y="182880"/>
          <a:ext cx="7101637" cy="4023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C5BCF-A7A0-4F5D-AACD-04E5AA8243DF}" name="Table1" displayName="Table1" ref="C8:H21" totalsRowShown="0" headerRowDxfId="28" tableBorderDxfId="27">
  <autoFilter ref="C8:H21" xr:uid="{12CC5BCF-A7A0-4F5D-AACD-04E5AA8243DF}"/>
  <tableColumns count="6">
    <tableColumn id="1" xr3:uid="{2570F657-0585-4BB5-B22F-996873EC07EF}" name="Stores" dataDxfId="26"/>
    <tableColumn id="2" xr3:uid="{D9DB6BDB-20CC-41D5-8656-BE536418F472}" name="Region" dataDxfId="25"/>
    <tableColumn id="3" xr3:uid="{EAD6D983-AAD6-43A0-BBCE-B1A445D333B2}" name="Manager" dataDxfId="24"/>
    <tableColumn id="4" xr3:uid="{FF639765-6B3D-4E2B-A42F-1B75F6DEEC27}" name="Revenue_x000a_(₦'m)" dataDxfId="23"/>
    <tableColumn id="5" xr3:uid="{DED4C3EE-24D3-435D-92FC-C90C23AA34D9}" name="Cost_x000a_(₦'m)" dataDxfId="22"/>
    <tableColumn id="6" xr3:uid="{23F05896-341A-4B8E-A142-DEBAEC00FDA3}" name="Profit_x000a_(₦'m)" dataDxfId="21">
      <calculatedColumnFormula>SUM(F9-G9)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3246B5-F2EA-416E-B098-FFCA17A78C37}" name="Table2" displayName="Table2" ref="C24:H35" totalsRowShown="0" tableBorderDxfId="20">
  <autoFilter ref="C24:H35" xr:uid="{A53246B5-F2EA-416E-B098-FFCA17A78C37}"/>
  <tableColumns count="6">
    <tableColumn id="1" xr3:uid="{C7E2958E-CE86-4778-AE49-20864B699515}" name="Stores" dataDxfId="19"/>
    <tableColumn id="2" xr3:uid="{912A260A-FA60-4C9E-8E38-39A1CCB40200}" name="Region" dataDxfId="18"/>
    <tableColumn id="3" xr3:uid="{4EDAF7C7-89E8-4AF5-997D-5D29961CD8DD}" name="Manager" dataDxfId="17"/>
    <tableColumn id="4" xr3:uid="{CF6806FF-528F-4414-BB4D-DCB32B866DAE}" name="Revenue_x000a_(₦'m)" dataDxfId="16"/>
    <tableColumn id="5" xr3:uid="{C814BC8C-A8AA-45D1-858E-8C54687B2938}" name="Cost_x000a_(₦'m)" dataDxfId="15"/>
    <tableColumn id="6" xr3:uid="{05FB7C9A-C9FA-47EF-9E92-153FCC754E26}" name="Profit(NGN)" dataDxfId="14">
      <calculatedColumnFormula>SUM(Table2[[#This Row],[Revenue
(₦''m)]]-Table2[[#This Row],[Cost
(₦''m)]])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BFB79-FA1E-4682-BAA6-22D55C6ADADE}" name="Table3" displayName="Table3" ref="C8:J28" totalsRowShown="0" headerRowDxfId="13">
  <autoFilter ref="C8:J28" xr:uid="{4CDBFB79-FA1E-4682-BAA6-22D55C6ADADE}"/>
  <tableColumns count="8">
    <tableColumn id="1" xr3:uid="{078B3302-8A05-49DC-AB95-510373175F9A}" name="Date" dataDxfId="12"/>
    <tableColumn id="2" xr3:uid="{459F1AA3-F211-49A3-A6BF-BFF24F9712A4}" name="Region" dataDxfId="11"/>
    <tableColumn id="3" xr3:uid="{31372DA0-330F-47CA-AA1B-AE4B26EE608E}" name="Manager" dataDxfId="10"/>
    <tableColumn id="4" xr3:uid="{37451910-334C-4BED-B840-7F7B33B9019A}" name="Location Code" dataDxfId="9"/>
    <tableColumn id="5" xr3:uid="{E1E0A60F-FBD3-4143-B149-2245D6BF8553}" name="Location Name" dataDxfId="0" dataCellStyle="Note">
      <calculatedColumnFormula>VLOOKUP(Table3[[#This Row],[Location Code]],Table4[],2,FALSE)</calculatedColumnFormula>
    </tableColumn>
    <tableColumn id="6" xr3:uid="{E02EBA0D-B480-44B9-9B52-21082E79A02D}" name="Revenue_x000a_(₦'m)" dataDxfId="8"/>
    <tableColumn id="7" xr3:uid="{FC5FEC90-FCDA-4C57-A98F-E35CB124E221}" name="Cost_x000a_(₦'m)" dataDxfId="7"/>
    <tableColumn id="8" xr3:uid="{899D07A4-13B8-44C2-8B9D-0472BD987186}" name="Profit_x000a_(₦'m)" dataDxfId="6">
      <calculatedColumnFormula>SUM(Table3[[#This Row],[Revenue
(₦''m)]]-Table3[[#This Row],[Cost
(₦''m)]])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896EB1-2935-4BC9-A1E3-4B84CC2A56BC}" name="Table4" displayName="Table4" ref="N8:O22" totalsRowShown="0" headerRowDxfId="5" dataDxfId="4" tableBorderDxfId="3" dataCellStyle="Note">
  <autoFilter ref="N8:O22" xr:uid="{90896EB1-2935-4BC9-A1E3-4B84CC2A56BC}"/>
  <tableColumns count="2">
    <tableColumn id="1" xr3:uid="{69F5CE35-C26B-4171-91EE-9CC033CC546F}" name="Location code" dataDxfId="2" dataCellStyle="Note"/>
    <tableColumn id="2" xr3:uid="{98255C9F-5A5E-4245-A9DC-FFA2AF68C3B6}" name="Location" dataDxfId="1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4B08-EAF2-4D5C-9E38-E9A5EE634F03}">
  <sheetPr>
    <tabColor theme="1" tint="0.34998626667073579"/>
  </sheetPr>
  <dimension ref="A1:N26"/>
  <sheetViews>
    <sheetView showGridLines="0" showRowColHeaders="0" topLeftCell="A26" workbookViewId="0">
      <selection activeCell="A14" sqref="A14"/>
    </sheetView>
  </sheetViews>
  <sheetFormatPr defaultColWidth="0" defaultRowHeight="12.75" zeroHeight="1" x14ac:dyDescent="0.2"/>
  <cols>
    <col min="1" max="14" width="9.140625" customWidth="1"/>
    <col min="15" max="16384" width="9.140625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ADE4-4DCB-4A2B-947F-3CB08AE32895}">
  <sheetPr>
    <tabColor theme="9" tint="0.59999389629810485"/>
  </sheetPr>
  <dimension ref="A1:O50"/>
  <sheetViews>
    <sheetView showGridLines="0" zoomScaleNormal="100" workbookViewId="0">
      <pane ySplit="4" topLeftCell="A5" activePane="bottomLeft" state="frozen"/>
      <selection pane="bottomLeft" activeCell="C21" sqref="C21"/>
    </sheetView>
  </sheetViews>
  <sheetFormatPr defaultColWidth="0" defaultRowHeight="12.75" zeroHeight="1" x14ac:dyDescent="0.2"/>
  <cols>
    <col min="1" max="2" width="1.140625" customWidth="1"/>
    <col min="3" max="3" width="10.42578125" customWidth="1"/>
    <col min="4" max="4" width="16.42578125" bestFit="1" customWidth="1"/>
    <col min="5" max="5" width="21.85546875" bestFit="1" customWidth="1"/>
    <col min="6" max="7" width="13.42578125" customWidth="1"/>
    <col min="8" max="9" width="9.140625" customWidth="1"/>
    <col min="10" max="10" width="2.5703125" customWidth="1"/>
    <col min="11" max="11" width="17" customWidth="1"/>
    <col min="12" max="12" width="13.42578125" customWidth="1"/>
    <col min="13" max="15" width="9.140625" customWidth="1"/>
    <col min="16" max="16384" width="9.140625" hidden="1"/>
  </cols>
  <sheetData>
    <row r="1" spans="1:14" ht="3.95" customHeight="1" x14ac:dyDescent="0.2"/>
    <row r="2" spans="1:14" ht="18.75" x14ac:dyDescent="0.3">
      <c r="B2" s="2" t="s">
        <v>0</v>
      </c>
    </row>
    <row r="3" spans="1:14" ht="15" x14ac:dyDescent="0.25">
      <c r="B3" s="3" t="s">
        <v>1</v>
      </c>
    </row>
    <row r="4" spans="1:14" ht="3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/>
    <row r="6" spans="1:14" ht="15.75" thickBot="1" x14ac:dyDescent="0.3">
      <c r="A6" s="16" t="s">
        <v>35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4.7" customHeight="1" x14ac:dyDescent="0.2"/>
    <row r="8" spans="1:14" ht="24" x14ac:dyDescent="0.2">
      <c r="C8" s="7" t="s">
        <v>17</v>
      </c>
      <c r="D8" s="8" t="s">
        <v>2</v>
      </c>
      <c r="E8" s="8" t="s">
        <v>7</v>
      </c>
      <c r="F8" s="9" t="s">
        <v>15</v>
      </c>
      <c r="G8" s="9" t="s">
        <v>16</v>
      </c>
      <c r="H8" s="9" t="s">
        <v>36</v>
      </c>
    </row>
    <row r="9" spans="1:14" x14ac:dyDescent="0.2">
      <c r="C9" s="4" t="s">
        <v>18</v>
      </c>
      <c r="D9" s="5" t="s">
        <v>3</v>
      </c>
      <c r="E9" s="5" t="s">
        <v>30</v>
      </c>
      <c r="F9" s="6">
        <v>842</v>
      </c>
      <c r="G9" s="6">
        <v>319</v>
      </c>
      <c r="H9" s="6">
        <f>SUM(F9-G9)</f>
        <v>523</v>
      </c>
      <c r="K9" t="s">
        <v>31</v>
      </c>
      <c r="L9" s="12">
        <f>SUM(F9:F21)</f>
        <v>10908</v>
      </c>
    </row>
    <row r="10" spans="1:14" x14ac:dyDescent="0.2">
      <c r="C10" s="4" t="s">
        <v>19</v>
      </c>
      <c r="D10" s="5" t="s">
        <v>3</v>
      </c>
      <c r="E10" s="5" t="s">
        <v>14</v>
      </c>
      <c r="F10" s="6">
        <v>958</v>
      </c>
      <c r="G10" s="6">
        <v>244</v>
      </c>
      <c r="H10" s="6">
        <f t="shared" ref="H10:H18" si="0">SUM(F10-G10)</f>
        <v>714</v>
      </c>
      <c r="K10" t="s">
        <v>32</v>
      </c>
      <c r="L10" s="13">
        <f>SUM(G9:G21)</f>
        <v>3919</v>
      </c>
    </row>
    <row r="11" spans="1:14" x14ac:dyDescent="0.2">
      <c r="C11" s="4" t="s">
        <v>20</v>
      </c>
      <c r="D11" s="5" t="s">
        <v>4</v>
      </c>
      <c r="E11" s="5" t="s">
        <v>9</v>
      </c>
      <c r="F11" s="6">
        <v>994</v>
      </c>
      <c r="G11" s="6">
        <v>165</v>
      </c>
      <c r="H11" s="6">
        <f t="shared" si="0"/>
        <v>829</v>
      </c>
      <c r="K11" s="10" t="s">
        <v>33</v>
      </c>
      <c r="L11" s="28">
        <f>SUM(H9:H21)</f>
        <v>6989</v>
      </c>
    </row>
    <row r="12" spans="1:14" x14ac:dyDescent="0.2">
      <c r="C12" s="4" t="s">
        <v>21</v>
      </c>
      <c r="D12" s="5" t="s">
        <v>5</v>
      </c>
      <c r="E12" s="5" t="s">
        <v>10</v>
      </c>
      <c r="F12" s="6">
        <v>690</v>
      </c>
      <c r="G12" s="6">
        <v>472</v>
      </c>
      <c r="H12" s="6">
        <f t="shared" si="0"/>
        <v>218</v>
      </c>
    </row>
    <row r="13" spans="1:14" x14ac:dyDescent="0.2">
      <c r="C13" s="4" t="s">
        <v>22</v>
      </c>
      <c r="D13" s="5" t="s">
        <v>4</v>
      </c>
      <c r="E13" s="5" t="s">
        <v>11</v>
      </c>
      <c r="F13" s="6">
        <v>735</v>
      </c>
      <c r="G13" s="6">
        <v>173</v>
      </c>
      <c r="H13" s="6">
        <f t="shared" si="0"/>
        <v>562</v>
      </c>
    </row>
    <row r="14" spans="1:14" x14ac:dyDescent="0.2">
      <c r="C14" s="4" t="s">
        <v>23</v>
      </c>
      <c r="D14" s="5" t="s">
        <v>5</v>
      </c>
      <c r="E14" s="5" t="s">
        <v>12</v>
      </c>
      <c r="F14" s="6">
        <v>573</v>
      </c>
      <c r="G14" s="6">
        <v>178</v>
      </c>
      <c r="H14" s="6">
        <f t="shared" si="0"/>
        <v>395</v>
      </c>
    </row>
    <row r="15" spans="1:14" x14ac:dyDescent="0.2">
      <c r="C15" s="4" t="s">
        <v>24</v>
      </c>
      <c r="D15" s="5" t="s">
        <v>5</v>
      </c>
      <c r="E15" s="5" t="s">
        <v>8</v>
      </c>
      <c r="F15" s="6">
        <v>622</v>
      </c>
      <c r="G15" s="6">
        <v>215</v>
      </c>
      <c r="H15" s="6">
        <f t="shared" si="0"/>
        <v>407</v>
      </c>
    </row>
    <row r="16" spans="1:14" x14ac:dyDescent="0.2">
      <c r="C16" s="4" t="s">
        <v>25</v>
      </c>
      <c r="D16" s="5" t="s">
        <v>4</v>
      </c>
      <c r="E16" s="5" t="s">
        <v>13</v>
      </c>
      <c r="F16" s="6">
        <v>770</v>
      </c>
      <c r="G16" s="6">
        <v>445</v>
      </c>
      <c r="H16" s="6">
        <f t="shared" si="0"/>
        <v>325</v>
      </c>
    </row>
    <row r="17" spans="1:14" x14ac:dyDescent="0.2">
      <c r="C17" s="4" t="s">
        <v>26</v>
      </c>
      <c r="D17" s="5" t="s">
        <v>3</v>
      </c>
      <c r="E17" s="5" t="s">
        <v>28</v>
      </c>
      <c r="F17" s="6">
        <v>940</v>
      </c>
      <c r="G17" s="6">
        <v>292</v>
      </c>
      <c r="H17" s="6">
        <f t="shared" si="0"/>
        <v>648</v>
      </c>
    </row>
    <row r="18" spans="1:14" x14ac:dyDescent="0.2">
      <c r="C18" s="4" t="s">
        <v>27</v>
      </c>
      <c r="D18" s="25" t="s">
        <v>6</v>
      </c>
      <c r="E18" s="25" t="s">
        <v>29</v>
      </c>
      <c r="F18" s="26">
        <v>946</v>
      </c>
      <c r="G18" s="26">
        <v>354</v>
      </c>
      <c r="H18" s="26">
        <f t="shared" si="0"/>
        <v>592</v>
      </c>
    </row>
    <row r="19" spans="1:14" x14ac:dyDescent="0.2">
      <c r="C19" s="4" t="s">
        <v>88</v>
      </c>
      <c r="D19" s="25" t="s">
        <v>6</v>
      </c>
      <c r="E19" s="25" t="s">
        <v>29</v>
      </c>
      <c r="F19" s="26">
        <v>946</v>
      </c>
      <c r="G19" s="26">
        <v>354</v>
      </c>
      <c r="H19" s="6">
        <f t="shared" ref="H19:H20" si="1">SUM(F19-G19)</f>
        <v>592</v>
      </c>
    </row>
    <row r="20" spans="1:14" x14ac:dyDescent="0.2">
      <c r="C20" s="4" t="s">
        <v>89</v>
      </c>
      <c r="D20" s="25" t="s">
        <v>6</v>
      </c>
      <c r="E20" s="25" t="s">
        <v>29</v>
      </c>
      <c r="F20" s="26">
        <v>946</v>
      </c>
      <c r="G20" s="26">
        <v>354</v>
      </c>
      <c r="H20" s="26">
        <f t="shared" si="1"/>
        <v>592</v>
      </c>
    </row>
    <row r="21" spans="1:14" x14ac:dyDescent="0.2">
      <c r="C21" s="4" t="s">
        <v>90</v>
      </c>
      <c r="D21" s="25" t="s">
        <v>6</v>
      </c>
      <c r="E21" s="25" t="s">
        <v>29</v>
      </c>
      <c r="F21" s="26">
        <v>946</v>
      </c>
      <c r="G21" s="26">
        <v>354</v>
      </c>
      <c r="H21" s="6">
        <f t="shared" ref="H21" si="2">SUM(F21-G21)</f>
        <v>592</v>
      </c>
    </row>
    <row r="22" spans="1:14" ht="15.75" thickBot="1" x14ac:dyDescent="0.3">
      <c r="A22" s="16" t="s">
        <v>34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3.4" customHeight="1" x14ac:dyDescent="0.2"/>
    <row r="24" spans="1:14" ht="24" x14ac:dyDescent="0.2">
      <c r="C24" s="7" t="s">
        <v>17</v>
      </c>
      <c r="D24" s="8" t="s">
        <v>2</v>
      </c>
      <c r="E24" s="8" t="s">
        <v>7</v>
      </c>
      <c r="F24" s="9" t="s">
        <v>15</v>
      </c>
      <c r="G24" s="9" t="s">
        <v>16</v>
      </c>
      <c r="H24" t="s">
        <v>87</v>
      </c>
    </row>
    <row r="25" spans="1:14" x14ac:dyDescent="0.2">
      <c r="C25" s="4" t="s">
        <v>18</v>
      </c>
      <c r="D25" s="5" t="s">
        <v>3</v>
      </c>
      <c r="E25" s="5" t="s">
        <v>30</v>
      </c>
      <c r="F25" s="6">
        <v>842</v>
      </c>
      <c r="G25" s="6">
        <v>319</v>
      </c>
      <c r="H25" s="27">
        <f>SUM(Table2[[#This Row],[Revenue
(₦''m)]]-Table2[[#This Row],[Cost
(₦''m)]])</f>
        <v>523</v>
      </c>
      <c r="K25" t="s">
        <v>31</v>
      </c>
      <c r="L25" s="12">
        <f>SUM(Table2[Revenue
(₦''m)])</f>
        <v>8525</v>
      </c>
    </row>
    <row r="26" spans="1:14" x14ac:dyDescent="0.2">
      <c r="C26" s="4" t="s">
        <v>19</v>
      </c>
      <c r="D26" s="5" t="s">
        <v>3</v>
      </c>
      <c r="E26" s="5" t="s">
        <v>14</v>
      </c>
      <c r="F26" s="6">
        <v>958</v>
      </c>
      <c r="G26" s="6">
        <v>244</v>
      </c>
      <c r="H26" s="27">
        <f>SUM(Table2[[#This Row],[Revenue
(₦''m)]]-Table2[[#This Row],[Cost
(₦''m)]])</f>
        <v>714</v>
      </c>
      <c r="K26" t="s">
        <v>32</v>
      </c>
      <c r="L26" s="12">
        <f>SUM(Table2[Cost
(₦''m)])</f>
        <v>3092</v>
      </c>
    </row>
    <row r="27" spans="1:14" x14ac:dyDescent="0.2">
      <c r="C27" s="4" t="s">
        <v>20</v>
      </c>
      <c r="D27" s="5" t="s">
        <v>4</v>
      </c>
      <c r="E27" s="5" t="s">
        <v>9</v>
      </c>
      <c r="F27" s="6">
        <v>994</v>
      </c>
      <c r="G27" s="6">
        <v>165</v>
      </c>
      <c r="H27" s="27">
        <f>SUM(Table2[[#This Row],[Revenue
(₦''m)]]-Table2[[#This Row],[Cost
(₦''m)]])</f>
        <v>829</v>
      </c>
      <c r="K27" s="10" t="s">
        <v>33</v>
      </c>
      <c r="L27" s="14">
        <f>SUM(L25-L26)</f>
        <v>5433</v>
      </c>
    </row>
    <row r="28" spans="1:14" x14ac:dyDescent="0.2">
      <c r="C28" s="4" t="s">
        <v>21</v>
      </c>
      <c r="D28" s="5" t="s">
        <v>5</v>
      </c>
      <c r="E28" s="5" t="s">
        <v>10</v>
      </c>
      <c r="F28" s="6">
        <v>690</v>
      </c>
      <c r="G28" s="6">
        <v>472</v>
      </c>
      <c r="H28" s="27">
        <f>SUM(Table2[[#This Row],[Revenue
(₦''m)]]-Table2[[#This Row],[Cost
(₦''m)]])</f>
        <v>218</v>
      </c>
      <c r="L28" s="27"/>
    </row>
    <row r="29" spans="1:14" x14ac:dyDescent="0.2">
      <c r="C29" s="4" t="s">
        <v>22</v>
      </c>
      <c r="D29" s="5" t="s">
        <v>4</v>
      </c>
      <c r="E29" s="5" t="s">
        <v>11</v>
      </c>
      <c r="F29" s="6">
        <v>735</v>
      </c>
      <c r="G29" s="6">
        <v>173</v>
      </c>
      <c r="H29" s="27">
        <f>SUM(Table2[[#This Row],[Revenue
(₦''m)]]-Table2[[#This Row],[Cost
(₦''m)]])</f>
        <v>562</v>
      </c>
    </row>
    <row r="30" spans="1:14" x14ac:dyDescent="0.2">
      <c r="C30" s="4" t="s">
        <v>23</v>
      </c>
      <c r="D30" s="5" t="s">
        <v>5</v>
      </c>
      <c r="E30" s="5" t="s">
        <v>12</v>
      </c>
      <c r="F30" s="6">
        <v>573</v>
      </c>
      <c r="G30" s="6">
        <v>178</v>
      </c>
      <c r="H30" s="27">
        <f>SUM(Table2[[#This Row],[Revenue
(₦''m)]]-Table2[[#This Row],[Cost
(₦''m)]])</f>
        <v>395</v>
      </c>
    </row>
    <row r="31" spans="1:14" x14ac:dyDescent="0.2">
      <c r="C31" s="4" t="s">
        <v>24</v>
      </c>
      <c r="D31" s="5" t="s">
        <v>5</v>
      </c>
      <c r="E31" s="5" t="s">
        <v>8</v>
      </c>
      <c r="F31" s="6">
        <v>622</v>
      </c>
      <c r="G31" s="6">
        <v>215</v>
      </c>
      <c r="H31" s="27">
        <f>SUM(Table2[[#This Row],[Revenue
(₦''m)]]-Table2[[#This Row],[Cost
(₦''m)]])</f>
        <v>407</v>
      </c>
    </row>
    <row r="32" spans="1:14" x14ac:dyDescent="0.2">
      <c r="C32" s="4" t="s">
        <v>25</v>
      </c>
      <c r="D32" s="5" t="s">
        <v>4</v>
      </c>
      <c r="E32" s="5" t="s">
        <v>13</v>
      </c>
      <c r="F32" s="6">
        <v>770</v>
      </c>
      <c r="G32" s="6">
        <v>445</v>
      </c>
      <c r="H32" s="27">
        <f>SUM(Table2[[#This Row],[Revenue
(₦''m)]]-Table2[[#This Row],[Cost
(₦''m)]])</f>
        <v>325</v>
      </c>
    </row>
    <row r="33" spans="3:8" x14ac:dyDescent="0.2">
      <c r="C33" s="4" t="s">
        <v>26</v>
      </c>
      <c r="D33" s="5" t="s">
        <v>3</v>
      </c>
      <c r="E33" s="5" t="s">
        <v>28</v>
      </c>
      <c r="F33" s="6">
        <v>940</v>
      </c>
      <c r="G33" s="6">
        <v>292</v>
      </c>
      <c r="H33" s="27">
        <f>SUM(Table2[[#This Row],[Revenue
(₦''m)]]-Table2[[#This Row],[Cost
(₦''m)]])</f>
        <v>648</v>
      </c>
    </row>
    <row r="34" spans="3:8" x14ac:dyDescent="0.2">
      <c r="C34" s="24" t="s">
        <v>27</v>
      </c>
      <c r="D34" s="25" t="s">
        <v>6</v>
      </c>
      <c r="E34" s="25" t="s">
        <v>29</v>
      </c>
      <c r="F34" s="26">
        <v>946</v>
      </c>
      <c r="G34" s="26">
        <v>354</v>
      </c>
      <c r="H34" s="27">
        <f>SUM(Table2[[#This Row],[Revenue
(₦''m)]]-Table2[[#This Row],[Cost
(₦''m)]])</f>
        <v>592</v>
      </c>
    </row>
    <row r="35" spans="3:8" x14ac:dyDescent="0.2">
      <c r="C35" s="24" t="s">
        <v>88</v>
      </c>
      <c r="D35" s="25" t="s">
        <v>38</v>
      </c>
      <c r="E35" s="5" t="s">
        <v>91</v>
      </c>
      <c r="F35" s="6">
        <v>455</v>
      </c>
      <c r="G35" s="6">
        <v>235</v>
      </c>
      <c r="H35" s="27">
        <f>SUM(Table2[[#This Row],[Revenue
(₦''m)]]-Table2[[#This Row],[Cost
(₦''m)]])</f>
        <v>220</v>
      </c>
    </row>
    <row r="36" spans="3:8" x14ac:dyDescent="0.2"/>
    <row r="37" spans="3:8" x14ac:dyDescent="0.2"/>
    <row r="38" spans="3:8" x14ac:dyDescent="0.2"/>
    <row r="39" spans="3:8" x14ac:dyDescent="0.2"/>
    <row r="40" spans="3:8" x14ac:dyDescent="0.2"/>
    <row r="41" spans="3:8" x14ac:dyDescent="0.2"/>
    <row r="42" spans="3:8" x14ac:dyDescent="0.2"/>
    <row r="43" spans="3:8" x14ac:dyDescent="0.2"/>
    <row r="44" spans="3:8" x14ac:dyDescent="0.2"/>
    <row r="45" spans="3:8" x14ac:dyDescent="0.2"/>
    <row r="46" spans="3:8" x14ac:dyDescent="0.2"/>
    <row r="47" spans="3:8" x14ac:dyDescent="0.2"/>
    <row r="48" spans="3:8" x14ac:dyDescent="0.2"/>
    <row r="49" x14ac:dyDescent="0.2"/>
    <row r="50" x14ac:dyDescent="0.2"/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901B-C1B0-48DA-9D2B-64CB60A065F2}">
  <sheetPr>
    <tabColor rgb="FF00B050"/>
  </sheetPr>
  <dimension ref="A1:P49"/>
  <sheetViews>
    <sheetView showGridLines="0" tabSelected="1" topLeftCell="F1" zoomScaleNormal="100" workbookViewId="0">
      <pane ySplit="4" topLeftCell="A7" activePane="bottomLeft" state="frozen"/>
      <selection pane="bottomLeft" activeCell="H25" sqref="H25"/>
    </sheetView>
  </sheetViews>
  <sheetFormatPr defaultRowHeight="12.75" x14ac:dyDescent="0.2"/>
  <cols>
    <col min="1" max="2" width="1.140625" customWidth="1"/>
    <col min="3" max="3" width="14.42578125" bestFit="1" customWidth="1"/>
    <col min="4" max="4" width="18" customWidth="1"/>
    <col min="5" max="10" width="20.42578125" customWidth="1"/>
    <col min="12" max="12" width="2.5703125" customWidth="1"/>
    <col min="13" max="13" width="17" customWidth="1"/>
    <col min="14" max="15" width="15.42578125" customWidth="1"/>
    <col min="16" max="16" width="11.5703125" bestFit="1" customWidth="1"/>
    <col min="18" max="18" width="10" bestFit="1" customWidth="1"/>
  </cols>
  <sheetData>
    <row r="1" spans="1:16" ht="3.95" customHeight="1" x14ac:dyDescent="0.2"/>
    <row r="2" spans="1:16" ht="18.75" x14ac:dyDescent="0.3">
      <c r="B2" s="2" t="s">
        <v>0</v>
      </c>
    </row>
    <row r="3" spans="1:16" ht="15" x14ac:dyDescent="0.25">
      <c r="B3" s="3" t="s">
        <v>1</v>
      </c>
    </row>
    <row r="4" spans="1:16" ht="3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 ht="15.75" thickBot="1" x14ac:dyDescent="0.3">
      <c r="A6" s="16" t="s">
        <v>80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4.7" customHeight="1" x14ac:dyDescent="0.2"/>
    <row r="8" spans="1:16" ht="24" x14ac:dyDescent="0.2">
      <c r="C8" s="17" t="s">
        <v>37</v>
      </c>
      <c r="D8" s="8" t="s">
        <v>2</v>
      </c>
      <c r="E8" s="8" t="s">
        <v>7</v>
      </c>
      <c r="F8" s="8" t="s">
        <v>39</v>
      </c>
      <c r="G8" s="8" t="s">
        <v>79</v>
      </c>
      <c r="H8" s="9" t="s">
        <v>15</v>
      </c>
      <c r="I8" s="9" t="s">
        <v>16</v>
      </c>
      <c r="J8" s="9" t="s">
        <v>36</v>
      </c>
      <c r="N8" s="19" t="s">
        <v>77</v>
      </c>
      <c r="O8" s="19" t="s">
        <v>78</v>
      </c>
    </row>
    <row r="9" spans="1:16" x14ac:dyDescent="0.2">
      <c r="C9" s="4">
        <v>39724</v>
      </c>
      <c r="D9" s="5" t="s">
        <v>3</v>
      </c>
      <c r="E9" s="5" t="s">
        <v>12</v>
      </c>
      <c r="F9" s="5" t="s">
        <v>63</v>
      </c>
      <c r="G9" s="20" t="str">
        <f>VLOOKUP(Table3[[#This Row],[Location Code]],Table4[],2,FALSE)</f>
        <v>Taraba</v>
      </c>
      <c r="H9" s="6">
        <v>842</v>
      </c>
      <c r="I9" s="6">
        <v>319</v>
      </c>
      <c r="J9" s="6">
        <f>SUM(Table3[[#This Row],[Revenue
(₦''m)]]-Table3[[#This Row],[Cost
(₦''m)]])</f>
        <v>523</v>
      </c>
      <c r="N9" s="20" t="s">
        <v>64</v>
      </c>
      <c r="O9" s="20" t="s">
        <v>41</v>
      </c>
    </row>
    <row r="10" spans="1:16" x14ac:dyDescent="0.2">
      <c r="C10" s="4">
        <v>39568</v>
      </c>
      <c r="D10" s="5" t="s">
        <v>3</v>
      </c>
      <c r="E10" s="5" t="s">
        <v>55</v>
      </c>
      <c r="F10" s="5" t="s">
        <v>64</v>
      </c>
      <c r="G10" s="20" t="str">
        <f>VLOOKUP(Table3[[#This Row],[Location Code]],Table4[],2,FALSE)</f>
        <v>Borno</v>
      </c>
      <c r="H10" s="6">
        <v>958</v>
      </c>
      <c r="I10" s="6">
        <v>244</v>
      </c>
      <c r="J10" s="6">
        <f>SUM(Table3[[#This Row],[Revenue
(₦''m)]]-Table3[[#This Row],[Cost
(₦''m)]])</f>
        <v>714</v>
      </c>
      <c r="N10" s="20" t="s">
        <v>63</v>
      </c>
      <c r="O10" s="20" t="s">
        <v>40</v>
      </c>
    </row>
    <row r="11" spans="1:16" x14ac:dyDescent="0.2">
      <c r="C11" s="4">
        <v>38834</v>
      </c>
      <c r="D11" s="5" t="s">
        <v>4</v>
      </c>
      <c r="E11" s="5" t="s">
        <v>57</v>
      </c>
      <c r="F11" s="5" t="s">
        <v>65</v>
      </c>
      <c r="G11" s="20" t="str">
        <f>VLOOKUP(Table3[[#This Row],[Location Code]],Table4[],2,FALSE)</f>
        <v>Ondo</v>
      </c>
      <c r="H11" s="6">
        <v>994</v>
      </c>
      <c r="I11" s="6">
        <v>165</v>
      </c>
      <c r="J11" s="6">
        <f>SUM(Table3[[#This Row],[Revenue
(₦''m)]]-Table3[[#This Row],[Cost
(₦''m)]])</f>
        <v>829</v>
      </c>
      <c r="N11" s="20" t="s">
        <v>71</v>
      </c>
      <c r="O11" s="20" t="s">
        <v>48</v>
      </c>
    </row>
    <row r="12" spans="1:16" x14ac:dyDescent="0.2">
      <c r="C12" s="4">
        <v>39797</v>
      </c>
      <c r="D12" s="5" t="s">
        <v>5</v>
      </c>
      <c r="E12" s="5" t="s">
        <v>62</v>
      </c>
      <c r="F12" s="5" t="s">
        <v>66</v>
      </c>
      <c r="G12" s="20" t="str">
        <f>VLOOKUP(Table3[[#This Row],[Location Code]],Table4[],2,FALSE)</f>
        <v>Nassarawa</v>
      </c>
      <c r="H12" s="6">
        <v>690</v>
      </c>
      <c r="I12" s="6">
        <v>472</v>
      </c>
      <c r="J12" s="6">
        <f>SUM(Table3[[#This Row],[Revenue
(₦''m)]]-Table3[[#This Row],[Cost
(₦''m)]])</f>
        <v>218</v>
      </c>
      <c r="N12" s="20" t="s">
        <v>68</v>
      </c>
      <c r="O12" s="20" t="s">
        <v>45</v>
      </c>
    </row>
    <row r="13" spans="1:16" x14ac:dyDescent="0.2">
      <c r="C13" s="4">
        <v>39647</v>
      </c>
      <c r="D13" s="5" t="s">
        <v>4</v>
      </c>
      <c r="E13" s="5" t="s">
        <v>58</v>
      </c>
      <c r="F13" s="5" t="s">
        <v>67</v>
      </c>
      <c r="G13" s="20" t="str">
        <f>VLOOKUP(Table3[[#This Row],[Location Code]],Table4[],2,FALSE)</f>
        <v>Ogun</v>
      </c>
      <c r="H13" s="6">
        <v>735</v>
      </c>
      <c r="I13" s="6">
        <v>173</v>
      </c>
      <c r="J13" s="6">
        <f>SUM(Table3[[#This Row],[Revenue
(₦''m)]]-Table3[[#This Row],[Cost
(₦''m)]])</f>
        <v>562</v>
      </c>
      <c r="N13" s="20" t="s">
        <v>75</v>
      </c>
      <c r="O13" s="20" t="s">
        <v>52</v>
      </c>
    </row>
    <row r="14" spans="1:16" x14ac:dyDescent="0.2">
      <c r="C14" s="4">
        <v>39656</v>
      </c>
      <c r="D14" s="5" t="s">
        <v>5</v>
      </c>
      <c r="E14" s="5" t="s">
        <v>56</v>
      </c>
      <c r="F14" s="5" t="s">
        <v>68</v>
      </c>
      <c r="G14" s="20" t="str">
        <f>VLOOKUP(Table3[[#This Row],[Location Code]],Table4[],2,FALSE)</f>
        <v>Bauchi</v>
      </c>
      <c r="H14" s="6">
        <v>573</v>
      </c>
      <c r="I14" s="6">
        <v>178</v>
      </c>
      <c r="J14" s="6">
        <f>SUM(Table3[[#This Row],[Revenue
(₦''m)]]-Table3[[#This Row],[Cost
(₦''m)]])</f>
        <v>395</v>
      </c>
      <c r="N14" s="20" t="s">
        <v>72</v>
      </c>
      <c r="O14" s="20" t="s">
        <v>49</v>
      </c>
    </row>
    <row r="15" spans="1:16" x14ac:dyDescent="0.2">
      <c r="C15" s="4">
        <v>39657</v>
      </c>
      <c r="D15" s="5" t="s">
        <v>5</v>
      </c>
      <c r="E15" s="5" t="s">
        <v>60</v>
      </c>
      <c r="F15" s="5" t="s">
        <v>69</v>
      </c>
      <c r="G15" s="20" t="str">
        <f>VLOOKUP(Table3[[#This Row],[Location Code]],Table4[],2,FALSE)</f>
        <v>Kwara</v>
      </c>
      <c r="H15" s="6">
        <v>622</v>
      </c>
      <c r="I15" s="6">
        <v>215</v>
      </c>
      <c r="J15" s="6">
        <f>SUM(Table3[[#This Row],[Revenue
(₦''m)]]-Table3[[#This Row],[Cost
(₦''m)]])</f>
        <v>407</v>
      </c>
      <c r="N15" s="20" t="s">
        <v>74</v>
      </c>
      <c r="O15" s="20" t="s">
        <v>51</v>
      </c>
    </row>
    <row r="16" spans="1:16" x14ac:dyDescent="0.2">
      <c r="C16" s="4">
        <v>39716</v>
      </c>
      <c r="D16" s="5" t="s">
        <v>4</v>
      </c>
      <c r="E16" s="5" t="s">
        <v>61</v>
      </c>
      <c r="F16" s="5" t="s">
        <v>70</v>
      </c>
      <c r="G16" s="20" t="str">
        <f>VLOOKUP(Table3[[#This Row],[Location Code]],Table4[],2,FALSE)</f>
        <v>Oyo</v>
      </c>
      <c r="H16" s="6">
        <v>770</v>
      </c>
      <c r="I16" s="6">
        <v>445</v>
      </c>
      <c r="J16" s="6">
        <f>SUM(Table3[[#This Row],[Revenue
(₦''m)]]-Table3[[#This Row],[Cost
(₦''m)]])</f>
        <v>325</v>
      </c>
      <c r="N16" s="20" t="s">
        <v>73</v>
      </c>
      <c r="O16" s="20" t="s">
        <v>50</v>
      </c>
    </row>
    <row r="17" spans="1:16" x14ac:dyDescent="0.2">
      <c r="C17" s="4">
        <v>39797</v>
      </c>
      <c r="D17" s="5" t="s">
        <v>3</v>
      </c>
      <c r="E17" s="5" t="s">
        <v>9</v>
      </c>
      <c r="F17" s="5" t="s">
        <v>71</v>
      </c>
      <c r="G17" s="20" t="str">
        <f>VLOOKUP(Table3[[#This Row],[Location Code]],Table4[],2,FALSE)</f>
        <v>Yobe</v>
      </c>
      <c r="H17" s="6">
        <v>940</v>
      </c>
      <c r="I17" s="6">
        <v>292</v>
      </c>
      <c r="J17" s="6">
        <f>SUM(Table3[[#This Row],[Revenue
(₦''m)]]-Table3[[#This Row],[Cost
(₦''m)]])</f>
        <v>648</v>
      </c>
      <c r="N17" s="20" t="s">
        <v>76</v>
      </c>
      <c r="O17" s="20" t="s">
        <v>53</v>
      </c>
    </row>
    <row r="18" spans="1:16" x14ac:dyDescent="0.2">
      <c r="C18" s="4">
        <v>39492</v>
      </c>
      <c r="D18" s="5" t="s">
        <v>6</v>
      </c>
      <c r="E18" s="5" t="s">
        <v>10</v>
      </c>
      <c r="F18" s="5" t="s">
        <v>72</v>
      </c>
      <c r="G18" s="20" t="str">
        <f>VLOOKUP(Table3[[#This Row],[Location Code]],Table4[],2,FALSE)</f>
        <v>Imo</v>
      </c>
      <c r="H18" s="6">
        <v>946</v>
      </c>
      <c r="I18" s="6">
        <v>354</v>
      </c>
      <c r="J18" s="6">
        <f>SUM(Table3[[#This Row],[Revenue
(₦''m)]]-Table3[[#This Row],[Cost
(₦''m)]])</f>
        <v>592</v>
      </c>
      <c r="N18" s="20" t="s">
        <v>67</v>
      </c>
      <c r="O18" s="20" t="s">
        <v>44</v>
      </c>
    </row>
    <row r="19" spans="1:16" x14ac:dyDescent="0.2">
      <c r="C19" s="4">
        <v>39577</v>
      </c>
      <c r="D19" s="5" t="s">
        <v>38</v>
      </c>
      <c r="E19" s="5" t="s">
        <v>11</v>
      </c>
      <c r="F19" s="5" t="s">
        <v>73</v>
      </c>
      <c r="G19" s="20" t="str">
        <f>VLOOKUP(Table3[[#This Row],[Location Code]],Table4[],2,FALSE)</f>
        <v>Cross River</v>
      </c>
      <c r="H19" s="6">
        <v>989</v>
      </c>
      <c r="I19" s="6">
        <v>477</v>
      </c>
      <c r="J19" s="6">
        <f>SUM(Table3[[#This Row],[Revenue
(₦''m)]]-Table3[[#This Row],[Cost
(₦''m)]])</f>
        <v>512</v>
      </c>
      <c r="N19" s="20" t="s">
        <v>65</v>
      </c>
      <c r="O19" s="20" t="s">
        <v>42</v>
      </c>
    </row>
    <row r="20" spans="1:16" x14ac:dyDescent="0.2">
      <c r="C20" s="4">
        <v>39703</v>
      </c>
      <c r="D20" s="5" t="s">
        <v>3</v>
      </c>
      <c r="E20" s="5" t="s">
        <v>12</v>
      </c>
      <c r="F20" s="5" t="s">
        <v>63</v>
      </c>
      <c r="G20" s="20" t="str">
        <f>VLOOKUP(Table3[[#This Row],[Location Code]],Table4[],2,FALSE)</f>
        <v>Taraba</v>
      </c>
      <c r="H20" s="6">
        <v>957</v>
      </c>
      <c r="I20" s="6">
        <v>236</v>
      </c>
      <c r="J20" s="6">
        <f>SUM(Table3[[#This Row],[Revenue
(₦''m)]]-Table3[[#This Row],[Cost
(₦''m)]])</f>
        <v>721</v>
      </c>
      <c r="N20" s="20" t="s">
        <v>70</v>
      </c>
      <c r="O20" s="20" t="s">
        <v>47</v>
      </c>
    </row>
    <row r="21" spans="1:16" x14ac:dyDescent="0.2">
      <c r="C21" s="4">
        <v>39555</v>
      </c>
      <c r="D21" s="5" t="s">
        <v>5</v>
      </c>
      <c r="E21" s="5" t="s">
        <v>60</v>
      </c>
      <c r="F21" s="5" t="s">
        <v>69</v>
      </c>
      <c r="G21" s="20" t="str">
        <f>VLOOKUP(Table3[[#This Row],[Location Code]],Table4[],2,FALSE)</f>
        <v>Kwara</v>
      </c>
      <c r="H21" s="6">
        <v>817</v>
      </c>
      <c r="I21" s="6">
        <v>489</v>
      </c>
      <c r="J21" s="6">
        <f>SUM(Table3[[#This Row],[Revenue
(₦''m)]]-Table3[[#This Row],[Cost
(₦''m)]])</f>
        <v>328</v>
      </c>
      <c r="N21" s="20" t="s">
        <v>69</v>
      </c>
      <c r="O21" s="20" t="s">
        <v>46</v>
      </c>
    </row>
    <row r="22" spans="1:16" x14ac:dyDescent="0.2">
      <c r="C22" s="4">
        <v>39713</v>
      </c>
      <c r="D22" s="5" t="s">
        <v>38</v>
      </c>
      <c r="E22" s="5" t="s">
        <v>59</v>
      </c>
      <c r="F22" s="5" t="s">
        <v>74</v>
      </c>
      <c r="G22" s="20" t="str">
        <f>VLOOKUP(Table3[[#This Row],[Location Code]],Table4[],2,FALSE)</f>
        <v>Bayelsa</v>
      </c>
      <c r="H22" s="6">
        <v>560</v>
      </c>
      <c r="I22" s="6">
        <v>421</v>
      </c>
      <c r="J22" s="6">
        <f>SUM(Table3[[#This Row],[Revenue
(₦''m)]]-Table3[[#This Row],[Cost
(₦''m)]])</f>
        <v>139</v>
      </c>
      <c r="N22" s="29" t="s">
        <v>66</v>
      </c>
      <c r="O22" s="29" t="s">
        <v>43</v>
      </c>
    </row>
    <row r="23" spans="1:16" x14ac:dyDescent="0.2">
      <c r="C23" s="4">
        <v>39812</v>
      </c>
      <c r="D23" s="5" t="s">
        <v>38</v>
      </c>
      <c r="E23" s="5" t="s">
        <v>59</v>
      </c>
      <c r="F23" s="5" t="s">
        <v>74</v>
      </c>
      <c r="G23" s="20" t="str">
        <f>VLOOKUP(Table3[[#This Row],[Location Code]],Table4[],2,FALSE)</f>
        <v>Bayelsa</v>
      </c>
      <c r="H23" s="6">
        <v>872</v>
      </c>
      <c r="I23" s="6">
        <v>166</v>
      </c>
      <c r="J23" s="6">
        <f>SUM(Table3[[#This Row],[Revenue
(₦''m)]]-Table3[[#This Row],[Cost
(₦''m)]])</f>
        <v>706</v>
      </c>
    </row>
    <row r="24" spans="1:16" x14ac:dyDescent="0.2">
      <c r="C24" s="4">
        <v>39589</v>
      </c>
      <c r="D24" s="5" t="s">
        <v>4</v>
      </c>
      <c r="E24" s="5" t="s">
        <v>58</v>
      </c>
      <c r="F24" s="5" t="s">
        <v>67</v>
      </c>
      <c r="G24" s="20" t="str">
        <f>VLOOKUP(Table3[[#This Row],[Location Code]],Table4[],2,FALSE)</f>
        <v>Ogun</v>
      </c>
      <c r="H24" s="6">
        <v>641</v>
      </c>
      <c r="I24" s="6">
        <v>350</v>
      </c>
      <c r="J24" s="6">
        <f>SUM(Table3[[#This Row],[Revenue
(₦''m)]]-Table3[[#This Row],[Cost
(₦''m)]])</f>
        <v>291</v>
      </c>
    </row>
    <row r="25" spans="1:16" x14ac:dyDescent="0.2">
      <c r="C25" s="4">
        <v>39475</v>
      </c>
      <c r="D25" s="5" t="s">
        <v>6</v>
      </c>
      <c r="E25" s="5" t="s">
        <v>54</v>
      </c>
      <c r="F25" s="5" t="s">
        <v>75</v>
      </c>
      <c r="G25" s="20" t="str">
        <f>VLOOKUP(Table3[[#This Row],[Location Code]],Table4[],2,FALSE)</f>
        <v>Enugu</v>
      </c>
      <c r="H25" s="6">
        <v>797</v>
      </c>
      <c r="I25" s="6">
        <v>242</v>
      </c>
      <c r="J25" s="6">
        <f>SUM(Table3[[#This Row],[Revenue
(₦''m)]]-Table3[[#This Row],[Cost
(₦''m)]])</f>
        <v>555</v>
      </c>
    </row>
    <row r="26" spans="1:16" x14ac:dyDescent="0.2">
      <c r="C26" s="4">
        <v>39667</v>
      </c>
      <c r="D26" s="5" t="s">
        <v>5</v>
      </c>
      <c r="E26" s="5" t="s">
        <v>56</v>
      </c>
      <c r="F26" s="5" t="s">
        <v>68</v>
      </c>
      <c r="G26" s="20" t="str">
        <f>VLOOKUP(Table3[[#This Row],[Location Code]],Table4[],2,FALSE)</f>
        <v>Bauchi</v>
      </c>
      <c r="H26" s="6">
        <v>598</v>
      </c>
      <c r="I26" s="6">
        <v>409</v>
      </c>
      <c r="J26" s="6">
        <f>SUM(Table3[[#This Row],[Revenue
(₦''m)]]-Table3[[#This Row],[Cost
(₦''m)]])</f>
        <v>189</v>
      </c>
    </row>
    <row r="27" spans="1:16" x14ac:dyDescent="0.2">
      <c r="C27" s="4">
        <v>39798</v>
      </c>
      <c r="D27" s="5" t="s">
        <v>5</v>
      </c>
      <c r="E27" s="5" t="s">
        <v>58</v>
      </c>
      <c r="F27" s="5" t="s">
        <v>76</v>
      </c>
      <c r="G27" s="20" t="str">
        <f>VLOOKUP(Table3[[#This Row],[Location Code]],Table4[],2,FALSE)</f>
        <v>Benue</v>
      </c>
      <c r="H27" s="6">
        <v>932</v>
      </c>
      <c r="I27" s="6">
        <v>330</v>
      </c>
      <c r="J27" s="6">
        <f>SUM(Table3[[#This Row],[Revenue
(₦''m)]]-Table3[[#This Row],[Cost
(₦''m)]])</f>
        <v>602</v>
      </c>
    </row>
    <row r="28" spans="1:16" x14ac:dyDescent="0.2">
      <c r="C28" s="4">
        <v>39504</v>
      </c>
      <c r="D28" s="5" t="s">
        <v>4</v>
      </c>
      <c r="E28" s="5" t="s">
        <v>57</v>
      </c>
      <c r="F28" s="5" t="s">
        <v>65</v>
      </c>
      <c r="G28" s="20" t="str">
        <f>VLOOKUP(Table3[[#This Row],[Location Code]],Table4[],2,FALSE)</f>
        <v>Ondo</v>
      </c>
      <c r="H28" s="6">
        <v>552</v>
      </c>
      <c r="I28" s="6">
        <v>467</v>
      </c>
      <c r="J28" s="6">
        <f>SUM(Table3[[#This Row],[Revenue
(₦''m)]]-Table3[[#This Row],[Cost
(₦''m)]])</f>
        <v>85</v>
      </c>
    </row>
    <row r="32" spans="1:16" ht="15.75" thickBot="1" x14ac:dyDescent="0.3">
      <c r="A32" s="16" t="s">
        <v>86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4" spans="3:9" x14ac:dyDescent="0.2">
      <c r="C34" s="18"/>
      <c r="D34" s="18"/>
      <c r="E34" s="23" t="s">
        <v>3</v>
      </c>
      <c r="F34" s="23" t="s">
        <v>4</v>
      </c>
      <c r="G34" s="23" t="s">
        <v>5</v>
      </c>
      <c r="H34" s="23" t="s">
        <v>6</v>
      </c>
      <c r="I34" s="23" t="s">
        <v>38</v>
      </c>
    </row>
    <row r="35" spans="3:9" ht="6" customHeight="1" x14ac:dyDescent="0.2"/>
    <row r="36" spans="3:9" x14ac:dyDescent="0.2">
      <c r="C36" t="s">
        <v>83</v>
      </c>
      <c r="E36" s="21">
        <f>SUMIF(Table3[Region],D20,Table3[Revenue
(₦''m)])</f>
        <v>3697</v>
      </c>
      <c r="F36" s="21">
        <f>SUMIF(Table3[Region],D24,Table3[Revenue
(₦''m)])</f>
        <v>3692</v>
      </c>
      <c r="G36" s="21">
        <f>SUMIF(Table3[Region],D21,Table3[Revenue
(₦''m)])</f>
        <v>4232</v>
      </c>
      <c r="H36" s="21">
        <f>SUMIF(Table3[Region],D25,Table3[Revenue
(₦''m)])</f>
        <v>1743</v>
      </c>
      <c r="I36" s="21">
        <f>SUMIF(Table3[Region],D23,Table3[Revenue
(₦''m)])</f>
        <v>2421</v>
      </c>
    </row>
    <row r="37" spans="3:9" x14ac:dyDescent="0.2">
      <c r="C37" t="s">
        <v>84</v>
      </c>
      <c r="E37" s="21">
        <f>SUMIF(Table3[Region],D20,Table3[Cost
(₦''m)])</f>
        <v>1091</v>
      </c>
      <c r="F37" s="21">
        <f>SUMIF(Table3[Region],D24,Table3[Cost
(₦''m)])</f>
        <v>1600</v>
      </c>
      <c r="G37" s="21">
        <f>SUMIF(Table3[Region],D27,Table3[Cost
(₦''m)])</f>
        <v>2093</v>
      </c>
      <c r="H37">
        <f>SUMIF(Table3[Region],D25,Table3[Cost
(₦''m)])</f>
        <v>596</v>
      </c>
      <c r="I37" s="21">
        <f>SUMIF(Table3[Region],D23,Table3[Cost
(₦''m)])</f>
        <v>1064</v>
      </c>
    </row>
    <row r="38" spans="3:9" x14ac:dyDescent="0.2">
      <c r="C38" s="11" t="s">
        <v>85</v>
      </c>
      <c r="E38" s="22">
        <f>SUM(E36-E37)</f>
        <v>2606</v>
      </c>
      <c r="F38" s="22">
        <f t="shared" ref="F38:I38" si="0">SUM(F36-F37)</f>
        <v>2092</v>
      </c>
      <c r="G38" s="22">
        <f t="shared" si="0"/>
        <v>2139</v>
      </c>
      <c r="H38" s="22">
        <f t="shared" si="0"/>
        <v>1147</v>
      </c>
      <c r="I38" s="22">
        <f t="shared" si="0"/>
        <v>1357</v>
      </c>
    </row>
    <row r="41" spans="3:9" x14ac:dyDescent="0.2">
      <c r="C41" s="18"/>
      <c r="D41" s="18"/>
      <c r="E41" s="23" t="s">
        <v>81</v>
      </c>
      <c r="F41" s="23" t="s">
        <v>82</v>
      </c>
      <c r="G41" s="23" t="s">
        <v>33</v>
      </c>
    </row>
    <row r="42" spans="3:9" ht="5.25" customHeight="1" x14ac:dyDescent="0.2"/>
    <row r="43" spans="3:9" x14ac:dyDescent="0.2">
      <c r="C43" t="s">
        <v>55</v>
      </c>
      <c r="E43" s="21">
        <f>SUMIF(Table3[Manager],E10,Table3[Revenue
(₦''m)])</f>
        <v>958</v>
      </c>
      <c r="F43" s="21">
        <f>SUMIF(Table3[Manager],E10,Table3[Cost
(₦''m)])</f>
        <v>244</v>
      </c>
      <c r="G43" s="21">
        <f>SUM(E43-F43)</f>
        <v>714</v>
      </c>
    </row>
    <row r="44" spans="3:9" x14ac:dyDescent="0.2">
      <c r="C44" t="s">
        <v>62</v>
      </c>
      <c r="E44" s="21">
        <f>SUMIF(Table3[Manager],E12,Table3[Revenue
(₦''m)])</f>
        <v>690</v>
      </c>
      <c r="F44" s="21">
        <f>SUMIF(Table3[Manager],E12,Table3[Cost
(₦''m)])</f>
        <v>472</v>
      </c>
      <c r="G44" s="21">
        <f t="shared" ref="G44:G49" si="1">SUM(E44-F44)</f>
        <v>218</v>
      </c>
    </row>
    <row r="45" spans="3:9" x14ac:dyDescent="0.2">
      <c r="C45" t="s">
        <v>61</v>
      </c>
      <c r="E45" s="21">
        <f>SUMIF(Table3[Manager],E16,Table3[Revenue
(₦''m)])</f>
        <v>770</v>
      </c>
      <c r="F45" s="21">
        <f>SUMIF(Table3[Manager],E16,Table3[Cost
(₦''m)])</f>
        <v>445</v>
      </c>
      <c r="G45" s="21">
        <f t="shared" si="1"/>
        <v>325</v>
      </c>
    </row>
    <row r="46" spans="3:9" x14ac:dyDescent="0.2">
      <c r="C46" t="s">
        <v>9</v>
      </c>
      <c r="E46" s="21">
        <f>SUMIF(Table3[Manager],E17,Table3[Revenue
(₦''m)])</f>
        <v>940</v>
      </c>
      <c r="F46" s="21">
        <f>SUMIF(Table3[Manager],E17,Table3[Cost
(₦''m)])</f>
        <v>292</v>
      </c>
      <c r="G46" s="21">
        <f t="shared" si="1"/>
        <v>648</v>
      </c>
    </row>
    <row r="47" spans="3:9" x14ac:dyDescent="0.2">
      <c r="C47" t="s">
        <v>10</v>
      </c>
      <c r="E47" s="21">
        <f>SUMIF(Table3[Manager],E18,Table3[Revenue
(₦''m)])</f>
        <v>946</v>
      </c>
      <c r="F47" s="21">
        <f>SUMIF(Table3[Manager],E18,Table3[Cost
(₦''m)])</f>
        <v>354</v>
      </c>
      <c r="G47" s="21">
        <f t="shared" si="1"/>
        <v>592</v>
      </c>
    </row>
    <row r="48" spans="3:9" x14ac:dyDescent="0.2">
      <c r="C48" t="s">
        <v>11</v>
      </c>
      <c r="E48" s="21">
        <f>SUMIF(Table3[Manager],E19,Table3[Revenue
(₦''m)])</f>
        <v>989</v>
      </c>
      <c r="F48" s="21">
        <f>SUMIF(Table3[Manager],E19,Table3[Cost
(₦''m)])</f>
        <v>477</v>
      </c>
      <c r="G48" s="21">
        <f t="shared" si="1"/>
        <v>512</v>
      </c>
    </row>
    <row r="49" spans="3:7" x14ac:dyDescent="0.2">
      <c r="C49" t="s">
        <v>54</v>
      </c>
      <c r="E49" s="21">
        <f>SUMIF(Table3[Manager],E25,Table3[Revenue
(₦''m)])</f>
        <v>797</v>
      </c>
      <c r="F49" s="21">
        <f>SUMIF(Table3[Manager],E25,Table3[Cost
(₦''m)])</f>
        <v>242</v>
      </c>
      <c r="G49" s="21">
        <f t="shared" si="1"/>
        <v>555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Ogundele</dc:creator>
  <cp:lastModifiedBy>muhammed hassan</cp:lastModifiedBy>
  <dcterms:created xsi:type="dcterms:W3CDTF">2023-09-08T14:09:10Z</dcterms:created>
  <dcterms:modified xsi:type="dcterms:W3CDTF">2023-09-12T01:29:12Z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2023-09-08T14:30:46Z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8d5d6f11-1e2b-4759-8bdb-4e25f97cf6a3</vt:lpwstr>
  </property>
  <property fmtid="{D5CDD505-2E9C-101B-9397-08002B2CF9AE}" pid="7" name="MSIP_Label_defa4170-0d19-0005-0004-bc88714345d2_ActionId">
    <vt:lpwstr>37d23586-7431-4ef6-95ed-e660d906499c</vt:lpwstr>
  </property>
  <property fmtid="{D5CDD505-2E9C-101B-9397-08002B2CF9AE}" pid="8" name="MSIP_Label_defa4170-0d19-0005-0004-bc88714345d2_ContentBits">
    <vt:lpwstr>0</vt:lpwstr>
  </property>
</Properties>
</file>