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nna\Dropbox\PC\Documents\2_Uni\1_Bachelor_HdM\8_Bachelorthesis\04_Daten\04_Auswertung\04_Teilnetzwerke\Studium\"/>
    </mc:Choice>
  </mc:AlternateContent>
  <xr:revisionPtr revIDLastSave="0" documentId="13_ncr:1_{2B503C3E-F45F-48AE-9FE7-34E73471D20E}" xr6:coauthVersionLast="47" xr6:coauthVersionMax="47" xr10:uidLastSave="{00000000-0000-0000-0000-000000000000}"/>
  <bookViews>
    <workbookView xWindow="-110" yWindow="-110" windowWidth="19420" windowHeight="10300" firstSheet="10" activeTab="13" xr2:uid="{00000000-000D-0000-FFFF-FFFF00000000}"/>
  </bookViews>
  <sheets>
    <sheet name="IND alle JG" sheetId="2" r:id="rId1"/>
    <sheet name="Hochschulvergleich" sheetId="14" r:id="rId2"/>
    <sheet name="BA alle JG" sheetId="3" r:id="rId3"/>
    <sheet name="MA alle JG" sheetId="4" r:id="rId4"/>
    <sheet name="JG17_Alle Hs" sheetId="1" r:id="rId5"/>
    <sheet name="JG17 BA &amp; MA" sheetId="5" r:id="rId6"/>
    <sheet name="JG18_Alle HS" sheetId="6" r:id="rId7"/>
    <sheet name="JG18 BA &amp; MA" sheetId="7" r:id="rId8"/>
    <sheet name="JG19_Alle HS" sheetId="8" r:id="rId9"/>
    <sheet name="JG19 BA &amp; MA" sheetId="9" r:id="rId10"/>
    <sheet name="JG20_Alle HS" sheetId="10" r:id="rId11"/>
    <sheet name="JG20 BA &amp; MA" sheetId="11" r:id="rId12"/>
    <sheet name="JG21_Alle HS" sheetId="12" r:id="rId13"/>
    <sheet name="JG21 BA &amp; M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4" l="1"/>
  <c r="K8" i="14"/>
  <c r="K7" i="14"/>
  <c r="K6" i="14"/>
  <c r="K5" i="14"/>
  <c r="K4" i="14"/>
  <c r="J10" i="14"/>
  <c r="H24" i="13"/>
  <c r="H22" i="13"/>
  <c r="I22" i="13"/>
  <c r="I20" i="13"/>
  <c r="H20" i="13"/>
  <c r="H21" i="13"/>
  <c r="H19" i="13"/>
  <c r="I28" i="11"/>
  <c r="I19" i="9"/>
  <c r="I20" i="9"/>
  <c r="I21" i="9"/>
  <c r="I22" i="9"/>
  <c r="I23" i="9"/>
  <c r="I24" i="9"/>
  <c r="I26" i="9"/>
  <c r="I25" i="9"/>
  <c r="I27" i="9"/>
  <c r="H27" i="9"/>
  <c r="H26" i="9"/>
  <c r="H25" i="9"/>
  <c r="H24" i="9"/>
  <c r="H23" i="9"/>
  <c r="H22" i="9"/>
  <c r="H21" i="9"/>
  <c r="H20" i="9"/>
  <c r="H19" i="9"/>
  <c r="I25" i="7"/>
  <c r="I30" i="7" s="1"/>
  <c r="H22" i="7"/>
  <c r="I23" i="5"/>
  <c r="H23" i="5"/>
  <c r="J15" i="4"/>
  <c r="J12" i="4"/>
  <c r="J11" i="4"/>
  <c r="J10" i="4"/>
  <c r="J9" i="4"/>
  <c r="J8" i="4"/>
  <c r="J7" i="4"/>
  <c r="I17" i="4"/>
  <c r="J6" i="3"/>
  <c r="J7" i="3"/>
  <c r="J8" i="3"/>
  <c r="J9" i="3"/>
  <c r="J11" i="3"/>
  <c r="J13" i="3"/>
  <c r="J14" i="3"/>
  <c r="I16" i="3"/>
  <c r="J14" i="2"/>
  <c r="J13" i="2"/>
  <c r="J12" i="2"/>
  <c r="J11" i="2"/>
  <c r="J10" i="2"/>
  <c r="J9" i="2"/>
  <c r="J8" i="2"/>
  <c r="J7" i="2"/>
  <c r="J6" i="2"/>
  <c r="I16" i="2"/>
  <c r="F17" i="4"/>
  <c r="F16" i="4"/>
  <c r="F15" i="4"/>
  <c r="F14" i="4"/>
  <c r="F10" i="4"/>
  <c r="F9" i="4"/>
  <c r="F8" i="4"/>
  <c r="F7" i="4"/>
  <c r="E19" i="4"/>
  <c r="F14" i="3"/>
  <c r="F11" i="3"/>
  <c r="F10" i="3"/>
  <c r="F9" i="3"/>
  <c r="F8" i="3"/>
  <c r="F7" i="3"/>
  <c r="F6" i="3"/>
  <c r="E16" i="3"/>
  <c r="F16" i="2"/>
  <c r="F15" i="2"/>
  <c r="F14" i="2"/>
  <c r="F12" i="2"/>
  <c r="F11" i="2"/>
  <c r="F10" i="2"/>
  <c r="F9" i="2"/>
  <c r="F8" i="2"/>
  <c r="F7" i="2"/>
  <c r="F6" i="2"/>
  <c r="E18" i="2"/>
  <c r="H28" i="13" l="1"/>
  <c r="I28" i="13"/>
  <c r="H28" i="11"/>
  <c r="I28" i="9"/>
  <c r="H28" i="9"/>
  <c r="H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tc={E0E0FE83-2627-4DAA-8363-7DFA272F1169}</author>
  </authors>
  <commentList>
    <comment ref="B15" authorId="0" shapeId="0" xr:uid="{E0E0FE83-2627-4DAA-8363-7DFA272F116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Magister-Studium</t>
      </text>
    </comment>
  </commentList>
</comments>
</file>

<file path=xl/sharedStrings.xml><?xml version="1.0" encoding="utf-8"?>
<sst xmlns="http://schemas.openxmlformats.org/spreadsheetml/2006/main" count="2226" uniqueCount="454">
  <si>
    <t>Alle Hochschulen</t>
  </si>
  <si>
    <t>Heinrich-Heine-Universität</t>
  </si>
  <si>
    <t>Otto-Friedrich-Universität</t>
  </si>
  <si>
    <t>Universität Hohenheim</t>
  </si>
  <si>
    <t>Universität Leipzig</t>
  </si>
  <si>
    <t>Brussels School of International Studies</t>
  </si>
  <si>
    <t>Deutsche Akademie für Public Relations</t>
  </si>
  <si>
    <t>Duale Hochschule Baden-Württemberg</t>
  </si>
  <si>
    <t>FOM Hochschule</t>
  </si>
  <si>
    <t>Frankfurt School of Finance and Management</t>
  </si>
  <si>
    <t>Hochschule der Medien</t>
  </si>
  <si>
    <t>Hochschule für Medien, Kommunikation und Wirtschaft</t>
  </si>
  <si>
    <t>Hochschule Darmstadt</t>
  </si>
  <si>
    <t>Hochschule Hannover</t>
  </si>
  <si>
    <t>Hochschule für Musik, Theater und Medien Hannover</t>
  </si>
  <si>
    <t>Hochschule Osnabrück</t>
  </si>
  <si>
    <t>Hochschule für Polizei und Verwaltung NRW</t>
  </si>
  <si>
    <t>Hochschule Rhein-Main</t>
  </si>
  <si>
    <t>Jade Hochschule</t>
  </si>
  <si>
    <t>Humboldt-Universität zu Berlin</t>
  </si>
  <si>
    <t>Institut für Marketing und Kommunikation</t>
  </si>
  <si>
    <t>International University of Applied Sciences</t>
  </si>
  <si>
    <t>London School of Economics and Political Sciences</t>
  </si>
  <si>
    <t>Mount Holyoke College</t>
  </si>
  <si>
    <t>Nordakademie Elmshorn</t>
  </si>
  <si>
    <t>SRH Berlin</t>
  </si>
  <si>
    <t>Technische Hochschule Köln</t>
  </si>
  <si>
    <t>TU Chemnitz</t>
  </si>
  <si>
    <t>TU Dresden</t>
  </si>
  <si>
    <t>TU Ilmenau</t>
  </si>
  <si>
    <t>Universität Augsburg</t>
  </si>
  <si>
    <t>Universität Bielefeld</t>
  </si>
  <si>
    <t>Ruhr-Universität</t>
  </si>
  <si>
    <t>Boston University</t>
  </si>
  <si>
    <t>California State University</t>
  </si>
  <si>
    <t>Albert-Ludwigs-Universität</t>
  </si>
  <si>
    <t>Fudan University</t>
  </si>
  <si>
    <t>Georg-August-Universität</t>
  </si>
  <si>
    <t>Universität Hamburg</t>
  </si>
  <si>
    <t>University of Jordan</t>
  </si>
  <si>
    <t>Universität Koblenz-Landau</t>
  </si>
  <si>
    <t>Leeds Beckett University</t>
  </si>
  <si>
    <t>University of Lille</t>
  </si>
  <si>
    <t>Lumiere University</t>
  </si>
  <si>
    <t>Johannes-Gutenberg-Universität</t>
  </si>
  <si>
    <t>Malmö University</t>
  </si>
  <si>
    <t>Ludwig-Maximilians-Universität</t>
  </si>
  <si>
    <t>Université Côte d'Azur</t>
  </si>
  <si>
    <t>Ohio University</t>
  </si>
  <si>
    <t>University of Oregon</t>
  </si>
  <si>
    <t>Universität Paderborn</t>
  </si>
  <si>
    <t>Peking University</t>
  </si>
  <si>
    <t>Paris-Lodron-Universität</t>
  </si>
  <si>
    <t>Universidad de Sevilla</t>
  </si>
  <si>
    <t>University of St Andrews</t>
  </si>
  <si>
    <t>Eberhard-Karls-Universität</t>
  </si>
  <si>
    <t>Uppsala University</t>
  </si>
  <si>
    <t>George Washington University</t>
  </si>
  <si>
    <t>Bauhaus-Universität</t>
  </si>
  <si>
    <t>Universität Wien</t>
  </si>
  <si>
    <t>Name</t>
  </si>
  <si>
    <t>Bachelor</t>
  </si>
  <si>
    <t>Master</t>
  </si>
  <si>
    <t>Quadriga University of Applied Sciences</t>
  </si>
  <si>
    <t>Universität Mannheim</t>
  </si>
  <si>
    <t>Westfälische-Wilhelms-Universität</t>
  </si>
  <si>
    <t>Deutsche Presseakademie</t>
  </si>
  <si>
    <t>Freie Universität Berlin</t>
  </si>
  <si>
    <t>Katholische Universität Eichstätt-Ingolstadt</t>
  </si>
  <si>
    <t>Hong Kong Baptist University</t>
  </si>
  <si>
    <t>Universität Potsdam</t>
  </si>
  <si>
    <t>Universität Siegen</t>
  </si>
  <si>
    <t>Sciences Po Paris</t>
  </si>
  <si>
    <t>Johann Wolfgang Goethe-Universität</t>
  </si>
  <si>
    <t>Hanzehogeschool Groningen</t>
  </si>
  <si>
    <t>Imperial College London</t>
  </si>
  <si>
    <t>Hochschule Macromedia</t>
  </si>
  <si>
    <t>Akademie der Deutschen Medien</t>
  </si>
  <si>
    <t>Syddansk Universitet</t>
  </si>
  <si>
    <t>Universitat de Barcelona</t>
  </si>
  <si>
    <t>Universität Bayreuth</t>
  </si>
  <si>
    <t>Cardiff University</t>
  </si>
  <si>
    <t>Fern-Universität in Hagen</t>
  </si>
  <si>
    <t>University of Helsinki</t>
  </si>
  <si>
    <t>Friedrich-Schiller-Universität</t>
  </si>
  <si>
    <t>Christian-Albrechts-Universität</t>
  </si>
  <si>
    <t>Universität zu Köln</t>
  </si>
  <si>
    <t>Donau-Universität Krems</t>
  </si>
  <si>
    <t>Lund University</t>
  </si>
  <si>
    <t>Philipps-Universität</t>
  </si>
  <si>
    <t>University of Warwick</t>
  </si>
  <si>
    <t>Zeppelin University Friedrichshafen</t>
  </si>
  <si>
    <t>WHU – Otto Beisheim School of Management</t>
  </si>
  <si>
    <t>International Academy of Arts</t>
  </si>
  <si>
    <t>Academy 4 Excellence</t>
  </si>
  <si>
    <t>AKAD University</t>
  </si>
  <si>
    <t>American University</t>
  </si>
  <si>
    <t>Audencia Business School</t>
  </si>
  <si>
    <t>Brand Academy – University of Applied Sciences</t>
  </si>
  <si>
    <t>Copenhagen Business School</t>
  </si>
  <si>
    <t>ESIC Business and Marketing School</t>
  </si>
  <si>
    <t>Berufsschule für den Großhandel, Außenhandel und Verkehr</t>
  </si>
  <si>
    <t>FH Burgenland</t>
  </si>
  <si>
    <t>Fachhochschule des Mittelstandes</t>
  </si>
  <si>
    <t>Hochschule für Angewandte Wissenschaften Würzburg-Schweinfurt</t>
  </si>
  <si>
    <t>Hochschule für Angewandte Wissenschaften Hamburg</t>
  </si>
  <si>
    <t>HHL Leipzig Graduate School of Management</t>
  </si>
  <si>
    <t>Hobart and William Smith College</t>
  </si>
  <si>
    <t>Hochschule Ansbach</t>
  </si>
  <si>
    <t>Bonn-Rhein-Sieg University of Applied Sciences</t>
  </si>
  <si>
    <t>Westfälische Hochschule</t>
  </si>
  <si>
    <t>Hochschule für Gesundheit</t>
  </si>
  <si>
    <t>Hochschule Karlsruhe</t>
  </si>
  <si>
    <t>Hochschule Kempten</t>
  </si>
  <si>
    <t>Mediadesign Hochschule</t>
  </si>
  <si>
    <t>Hochschule Pforzheim</t>
  </si>
  <si>
    <t>Hochschule Reutlingen</t>
  </si>
  <si>
    <t>Hochschule Wismar</t>
  </si>
  <si>
    <t>Institut catholique de Paris</t>
  </si>
  <si>
    <t>Karlshochschule</t>
  </si>
  <si>
    <t>Maike Molling</t>
  </si>
  <si>
    <t>National University</t>
  </si>
  <si>
    <t>NRW School of Governance</t>
  </si>
  <si>
    <t>Sciences Po Aix</t>
  </si>
  <si>
    <t>Sciences Po Bordeaux</t>
  </si>
  <si>
    <t>SRH Heidelberg</t>
  </si>
  <si>
    <t>Technische Hochschule Mittelhessen</t>
  </si>
  <si>
    <t>University of the Arts</t>
  </si>
  <si>
    <t>Universitat Abat Oliba CEU</t>
  </si>
  <si>
    <t>University of Adelaide</t>
  </si>
  <si>
    <t>University of Amsterdam</t>
  </si>
  <si>
    <t>University of Bath</t>
  </si>
  <si>
    <t>University of Bergen</t>
  </si>
  <si>
    <t>Bogazici University</t>
  </si>
  <si>
    <t>University of Borås</t>
  </si>
  <si>
    <t>University of Wroclaw</t>
  </si>
  <si>
    <t>Eötvös Lorand University</t>
  </si>
  <si>
    <t>Universidad de Cadiz</t>
  </si>
  <si>
    <t>University of Cambridge</t>
  </si>
  <si>
    <t>Universidad de Chile</t>
  </si>
  <si>
    <t>University of Copenhagen</t>
  </si>
  <si>
    <t>Dublin City University</t>
  </si>
  <si>
    <t>Edinburgh Napier University</t>
  </si>
  <si>
    <t>Southern Illinois University Edwardsville</t>
  </si>
  <si>
    <t>Universität Erfurt</t>
  </si>
  <si>
    <t>University of Genoa</t>
  </si>
  <si>
    <t>University of Gothenburg</t>
  </si>
  <si>
    <t>Goldsmiths</t>
  </si>
  <si>
    <t>Universität Greifswald</t>
  </si>
  <si>
    <t>Martin-Luther-Universität</t>
  </si>
  <si>
    <t>Ruprecht-Karls-Universität</t>
  </si>
  <si>
    <t>University of Houston</t>
  </si>
  <si>
    <t>Istanbul University</t>
  </si>
  <si>
    <t>Universität Konstanz</t>
  </si>
  <si>
    <t>Jagiellonian University</t>
  </si>
  <si>
    <t>Universidad San Ignacio de Loyola</t>
  </si>
  <si>
    <t>Leuphana Universität</t>
  </si>
  <si>
    <t>Maastricht University</t>
  </si>
  <si>
    <t>University of Manchester</t>
  </si>
  <si>
    <t>Nelson Mandela University</t>
  </si>
  <si>
    <t>McGill University</t>
  </si>
  <si>
    <t>University Jean Moulin</t>
  </si>
  <si>
    <t>Universidad de Navarra</t>
  </si>
  <si>
    <t>University of Newcastle</t>
  </si>
  <si>
    <t>Friedrich-Alexander-Universität</t>
  </si>
  <si>
    <t>Örebro University</t>
  </si>
  <si>
    <t>University of Oslo</t>
  </si>
  <si>
    <t>Pace University</t>
  </si>
  <si>
    <t>Pantheon-Sorbonne University</t>
  </si>
  <si>
    <t>Universität Passau</t>
  </si>
  <si>
    <t>University of Pavia</t>
  </si>
  <si>
    <t>Charles University</t>
  </si>
  <si>
    <t>Universität Regensburg</t>
  </si>
  <si>
    <t>Universität Rostock</t>
  </si>
  <si>
    <t>Universität des Saarlandes</t>
  </si>
  <si>
    <t>San Diego State University</t>
  </si>
  <si>
    <t>Universidad CEU San Pablo</t>
  </si>
  <si>
    <t>Universidad de Zarazoga</t>
  </si>
  <si>
    <t>Sogang University</t>
  </si>
  <si>
    <t>Shanghai Polytechnic University</t>
  </si>
  <si>
    <t>Nanyang Technological University Singapore</t>
  </si>
  <si>
    <t>Södertörn University</t>
  </si>
  <si>
    <t>Universite Sorbonne Nouvelle</t>
  </si>
  <si>
    <t>Southwestern University of Finance and Economics</t>
  </si>
  <si>
    <t>University of Stirling</t>
  </si>
  <si>
    <t>University of Tartu</t>
  </si>
  <si>
    <t>Tel Aviv University</t>
  </si>
  <si>
    <t>Universite de Tours</t>
  </si>
  <si>
    <t>Biznesa augstskola Turiba</t>
  </si>
  <si>
    <t>University of Twente</t>
  </si>
  <si>
    <t>Umea University</t>
  </si>
  <si>
    <t>Utrecht University</t>
  </si>
  <si>
    <t>Europa-Universität Viadrina</t>
  </si>
  <si>
    <t>Universite Vincennes-Saint-Denis</t>
  </si>
  <si>
    <t>University of Windsor</t>
  </si>
  <si>
    <t>Indegree</t>
  </si>
  <si>
    <t>Indegree-Verteilung: Alle Hochschulen der Jahrgänge 2017 bis 2021</t>
  </si>
  <si>
    <t>Indegree-Verteilung</t>
  </si>
  <si>
    <t>Indegree-Wert</t>
  </si>
  <si>
    <t>Absolute Häufigkeit</t>
  </si>
  <si>
    <t>Anteil / Relative Häufigkeit</t>
  </si>
  <si>
    <t>Gesamt</t>
  </si>
  <si>
    <t xml:space="preserve">Name </t>
  </si>
  <si>
    <t>Indegree-Verteilung: Hochschulen bei Bachelorstudien der Jahrgänge 2017 bis 2021</t>
  </si>
  <si>
    <t>Indegree-Verteilung: Hochschulen bei Masterstudium der Jahrgänge 2017 bis 2021</t>
  </si>
  <si>
    <t>Hochschultypen</t>
  </si>
  <si>
    <t>Hochschulart</t>
  </si>
  <si>
    <t>Anzahl</t>
  </si>
  <si>
    <t>Anteil</t>
  </si>
  <si>
    <t>Staatliche Universität</t>
  </si>
  <si>
    <t>Private Universität</t>
  </si>
  <si>
    <t>Staatliche FH / HAW</t>
  </si>
  <si>
    <t>Private FH / HAW</t>
  </si>
  <si>
    <t>Business School</t>
  </si>
  <si>
    <t>Weiterbildungsakademie</t>
  </si>
  <si>
    <t>Berufsschule</t>
  </si>
  <si>
    <t>Duale Hochschule</t>
  </si>
  <si>
    <t>Sonstige</t>
  </si>
  <si>
    <t>Bachelor-Hochschule</t>
  </si>
  <si>
    <t>Master-Hochschule</t>
  </si>
  <si>
    <t>Marina Schäffer</t>
  </si>
  <si>
    <t>Eva-Maria Friese</t>
  </si>
  <si>
    <t>Julia Köster</t>
  </si>
  <si>
    <t>Anna Planz</t>
  </si>
  <si>
    <t>Bauhaus-Universität, Lumiere University</t>
  </si>
  <si>
    <t>Alina Ludwig</t>
  </si>
  <si>
    <t>Tobias Körner</t>
  </si>
  <si>
    <t>Fabienne Hackel</t>
  </si>
  <si>
    <t>Staatliche FH</t>
  </si>
  <si>
    <t>Sarah Helmhold-Bünte</t>
  </si>
  <si>
    <t>Susanne Nicolai</t>
  </si>
  <si>
    <t>Natanja Marija Grün</t>
  </si>
  <si>
    <t>Yannik Döpke</t>
  </si>
  <si>
    <t>Jan Christoph Bohnerth</t>
  </si>
  <si>
    <t>Sophia Heitzler</t>
  </si>
  <si>
    <t>Felix Reidinger-Tomschin</t>
  </si>
  <si>
    <t>Katalin Genius</t>
  </si>
  <si>
    <t>Luisa Bisswanger</t>
  </si>
  <si>
    <t>Rasmus Fuhrmann</t>
  </si>
  <si>
    <t>Felicitas Gerlach</t>
  </si>
  <si>
    <t>Christina Kaiser</t>
  </si>
  <si>
    <t>Clemens Reisbeck</t>
  </si>
  <si>
    <t>Private FH</t>
  </si>
  <si>
    <t>Paul Wolter</t>
  </si>
  <si>
    <t>Sandra Hofmann</t>
  </si>
  <si>
    <t>Will Gluckin</t>
  </si>
  <si>
    <t>Felix Sievers</t>
  </si>
  <si>
    <t>Jakob Barzel</t>
  </si>
  <si>
    <t>René Weiß</t>
  </si>
  <si>
    <t>Maria Blokhina</t>
  </si>
  <si>
    <t>Alexander Karl</t>
  </si>
  <si>
    <t>Selina von Hoyningen-Huene</t>
  </si>
  <si>
    <t>Melanie Tropper</t>
  </si>
  <si>
    <t>Otto-Friedrichs-Universität</t>
  </si>
  <si>
    <t>Ruhr Universität</t>
  </si>
  <si>
    <t>Uppsala University
International University of Applied Sciences</t>
  </si>
  <si>
    <t>Staatliche Universität
Private FH</t>
  </si>
  <si>
    <t>Bachelor-Dopplungen</t>
  </si>
  <si>
    <t>Master-Dopplungen</t>
  </si>
  <si>
    <t>Bamberg, Leipzig, Hohenheim (je 2 Personen)</t>
  </si>
  <si>
    <t>DOPPLUNGEN</t>
  </si>
  <si>
    <t>HHU (2 Personen)</t>
  </si>
  <si>
    <t>Bachelor - Master</t>
  </si>
  <si>
    <t>Kein Master</t>
  </si>
  <si>
    <t>Master an gleicher HS</t>
  </si>
  <si>
    <t>Master an anderer HS, aber gleicher Hochschultyp</t>
  </si>
  <si>
    <t>Wechsel des HS-Typs</t>
  </si>
  <si>
    <t>Anzahl BA</t>
  </si>
  <si>
    <t>Anzahl MA</t>
  </si>
  <si>
    <t>Summe</t>
  </si>
  <si>
    <t>Bachelor-Hochschulen</t>
  </si>
  <si>
    <t>Master-Hochschulen</t>
  </si>
  <si>
    <t>Assana Maria Jessen</t>
  </si>
  <si>
    <t>Theresa Hein</t>
  </si>
  <si>
    <t>Manuela Lovric</t>
  </si>
  <si>
    <t>Katharina Lutermann</t>
  </si>
  <si>
    <t>Linda Gehring</t>
  </si>
  <si>
    <t>Fern-Universität in Hagen
Katholische Universität Eichstätt-Ingolstadt</t>
  </si>
  <si>
    <t>Kristine Erdmeier</t>
  </si>
  <si>
    <t>Emmi Ünsal</t>
  </si>
  <si>
    <t>Patrick Simm</t>
  </si>
  <si>
    <t>Caren Altpeter</t>
  </si>
  <si>
    <t>Laura Dehn</t>
  </si>
  <si>
    <t>Claudia Kiani</t>
  </si>
  <si>
    <t>Christian Storch</t>
  </si>
  <si>
    <t>Jeanne Kindermann</t>
  </si>
  <si>
    <t>Alena Kirchenbauer</t>
  </si>
  <si>
    <t>Nils Langhans</t>
  </si>
  <si>
    <t>Lena Stork</t>
  </si>
  <si>
    <t>Daniela Weltz</t>
  </si>
  <si>
    <t>Marc Lenzke</t>
  </si>
  <si>
    <t>Adriana Cerami</t>
  </si>
  <si>
    <t>Franziska Seusing</t>
  </si>
  <si>
    <t>Julian Steinforth</t>
  </si>
  <si>
    <t>Saskia Praetorius</t>
  </si>
  <si>
    <t>Tobias Felix Fischer</t>
  </si>
  <si>
    <t>Roman Ahrens</t>
  </si>
  <si>
    <t>Mirjam Laubenbacher</t>
  </si>
  <si>
    <t>Max Niklas Gille</t>
  </si>
  <si>
    <t>Je 2 Personen
HS Hannover
Uni Potsdam
WWU, JGU, Philipps Universität</t>
  </si>
  <si>
    <t>Zeppelin Universität Friedrichshafen</t>
  </si>
  <si>
    <t>TU Dresden
Quadriga University of Applied Sciences</t>
  </si>
  <si>
    <t>Staatliche Universität
Weiterbildungsakademie</t>
  </si>
  <si>
    <t>FU Berlin</t>
  </si>
  <si>
    <t>Je 2: LMU
Uni Hohenheim
Otto-Friedrich-Universität
Je 3: HS Quadriga
FU Berlin</t>
  </si>
  <si>
    <t>Hochschulart MA</t>
  </si>
  <si>
    <t>Hochschulart BA</t>
  </si>
  <si>
    <t>Mariam ElBarkani</t>
  </si>
  <si>
    <t>Johann-Wolfgang-Goethe-Universität</t>
  </si>
  <si>
    <t>Kein Studium</t>
  </si>
  <si>
    <t>Anzahl Bachelorand*innen</t>
  </si>
  <si>
    <t>Anzahl Masterand*innen</t>
  </si>
  <si>
    <t>Jahrgang 2017: Bachelor- und Masterstudien</t>
  </si>
  <si>
    <t>Jahrgang 2018: Bachelor- und Masterstudien</t>
  </si>
  <si>
    <t>Maria Galani</t>
  </si>
  <si>
    <t>Nina Höhler</t>
  </si>
  <si>
    <t>Lisa Langlois</t>
  </si>
  <si>
    <t>Amélie Brübach</t>
  </si>
  <si>
    <t>Nina Habert</t>
  </si>
  <si>
    <t>Viktoria Lohse</t>
  </si>
  <si>
    <t>Marla Lüers</t>
  </si>
  <si>
    <t>Timo Radzik</t>
  </si>
  <si>
    <t>Dominika Marcinkowski</t>
  </si>
  <si>
    <t>Alica Schmalenberg</t>
  </si>
  <si>
    <t>Vera Schmies</t>
  </si>
  <si>
    <t>Inessa Brauer</t>
  </si>
  <si>
    <t>Christopher Markert</t>
  </si>
  <si>
    <t>Claudio Rehmet-Halfmann</t>
  </si>
  <si>
    <t>Linda Schipp</t>
  </si>
  <si>
    <t>Aylin Elci</t>
  </si>
  <si>
    <t>Luise Evers</t>
  </si>
  <si>
    <t>Michael Manske</t>
  </si>
  <si>
    <t>Jessica Masik</t>
  </si>
  <si>
    <t>Meike Ostermeier</t>
  </si>
  <si>
    <t>Lynn Rohwer</t>
  </si>
  <si>
    <t>Diana Sali</t>
  </si>
  <si>
    <t>Abdelhak Deki</t>
  </si>
  <si>
    <t>Ricarda Bohn</t>
  </si>
  <si>
    <t>Larissa Rohr</t>
  </si>
  <si>
    <t>Lisa Girard</t>
  </si>
  <si>
    <t>Benjamin Heinz</t>
  </si>
  <si>
    <t>Max van Poele</t>
  </si>
  <si>
    <t>Christoph Güttner</t>
  </si>
  <si>
    <t>Ismail Cagferoglou</t>
  </si>
  <si>
    <t>Jahrgang 2019: Bachelor- und Masterstudien</t>
  </si>
  <si>
    <t>Je 2 Personen
Uni Bayreuth, Uni Mannheim, TU Illmenau, 
HS Groningen, Uni Siegen, DHBW</t>
  </si>
  <si>
    <t>Hochschule Bonn-Rhein-Sieg</t>
  </si>
  <si>
    <t>Je 3 Personen: Uni Leipzig, Uni Hohenheim</t>
  </si>
  <si>
    <t>Fern-Universität Hagen</t>
  </si>
  <si>
    <t>Tel-Aviv-University</t>
  </si>
  <si>
    <t>Sohrab Taheri-Sohi</t>
  </si>
  <si>
    <t>Valentin Oswald</t>
  </si>
  <si>
    <t>Karim Cheranti</t>
  </si>
  <si>
    <t>Isabell Hesse</t>
  </si>
  <si>
    <t>Alina Rietmann</t>
  </si>
  <si>
    <t>Elena Schad</t>
  </si>
  <si>
    <t>Amelie Falke</t>
  </si>
  <si>
    <t>Karin Mainusch</t>
  </si>
  <si>
    <t>Teresa Mantel</t>
  </si>
  <si>
    <t>Vivien Werner</t>
  </si>
  <si>
    <t>Sven Grillo</t>
  </si>
  <si>
    <t>Naman Nasir</t>
  </si>
  <si>
    <t>Barbara Debowska</t>
  </si>
  <si>
    <t>Sandra Englert</t>
  </si>
  <si>
    <t>Lisa Klarholz</t>
  </si>
  <si>
    <t>Elisa Tzschoppe</t>
  </si>
  <si>
    <t>Eva Classen</t>
  </si>
  <si>
    <t>Christopher Golombek</t>
  </si>
  <si>
    <t>Nais Graswald</t>
  </si>
  <si>
    <t>Lutz Kiesewetter</t>
  </si>
  <si>
    <t>Elisabeth Krollpfeiffer</t>
  </si>
  <si>
    <t>Leonie Assheuer</t>
  </si>
  <si>
    <t>Nikola Gardeweg</t>
  </si>
  <si>
    <t>Peter Holtschlag</t>
  </si>
  <si>
    <t>Oliver Maier</t>
  </si>
  <si>
    <t>Rebekka Rüth</t>
  </si>
  <si>
    <t>Paula Auksutat</t>
  </si>
  <si>
    <t>Annika Remberg</t>
  </si>
  <si>
    <t>Fabian Voss</t>
  </si>
  <si>
    <t>Judith Götter</t>
  </si>
  <si>
    <t>Ruhr-Universität
TH Köln</t>
  </si>
  <si>
    <t>Staatliche Universität
Staatliche FH</t>
  </si>
  <si>
    <t>TH Mittelhessen</t>
  </si>
  <si>
    <t>Heinrich-Heine-Universität
Hochschule Osnabrück</t>
  </si>
  <si>
    <t>Je 2 Personen: TU Dresden, HHU, Eberhard-Karls-Universität
4 Personen: Uni Mannheim</t>
  </si>
  <si>
    <t>Johann-Wolfgang-Goethe-Universität
Quadriga HS</t>
  </si>
  <si>
    <t>Quadriga HS</t>
  </si>
  <si>
    <t>WHU - Otto Beisheim School of Management</t>
  </si>
  <si>
    <t>Universidad de Barcelona</t>
  </si>
  <si>
    <t>Jahrgang 2020: Bachelor- und Masterstudien</t>
  </si>
  <si>
    <t>Je 3 Personen: Uni Leipzig
Je 2 Personen: HS Quadriga, HS Hannover</t>
  </si>
  <si>
    <t>Jahrgang 2021: Bachelor- und Masterstudien</t>
  </si>
  <si>
    <t>Janine Lechermann</t>
  </si>
  <si>
    <t>Jule Bolzenius</t>
  </si>
  <si>
    <t>Joana Kornblum</t>
  </si>
  <si>
    <t>Yalun Meng</t>
  </si>
  <si>
    <t>Giulia Bachmann</t>
  </si>
  <si>
    <t>James Bessenbach</t>
  </si>
  <si>
    <t>Simon Bölts</t>
  </si>
  <si>
    <t>Elisabeth Heiss</t>
  </si>
  <si>
    <t>Nadine Müller</t>
  </si>
  <si>
    <t>Wiebke Tils</t>
  </si>
  <si>
    <t>Lisa de Koster</t>
  </si>
  <si>
    <t>Franziska Forster</t>
  </si>
  <si>
    <t>Caroline Schröder</t>
  </si>
  <si>
    <t>Christina von Beckerath</t>
  </si>
  <si>
    <t>Jana Brockhaus</t>
  </si>
  <si>
    <t>Silke Molling</t>
  </si>
  <si>
    <t>Tina Nebe</t>
  </si>
  <si>
    <t>Franz Rumstadt</t>
  </si>
  <si>
    <t>Tim Wegner</t>
  </si>
  <si>
    <t>Maximilian Wolf</t>
  </si>
  <si>
    <t>Lisa Gast</t>
  </si>
  <si>
    <t>Clara Lamm</t>
  </si>
  <si>
    <t>Katryna Nolan</t>
  </si>
  <si>
    <t>Felix Sommerfeld</t>
  </si>
  <si>
    <t>Saskia da Costa Zuzarte</t>
  </si>
  <si>
    <t>Beatrice Graupner</t>
  </si>
  <si>
    <t>Johanna Haag</t>
  </si>
  <si>
    <t>Valeska Martin</t>
  </si>
  <si>
    <t>Isabell Fries</t>
  </si>
  <si>
    <t>Gertrud Kohl</t>
  </si>
  <si>
    <t>Sonstiges</t>
  </si>
  <si>
    <t>Je 3 Personen: Uni Mannheim
Je 2 Personen: HdM, KU Eichstätt, Uni Freiburg, Uni Leipzig, WWU, Uni Siegen</t>
  </si>
  <si>
    <t>Universite Vincennes-Saint Denis</t>
  </si>
  <si>
    <t>Je 3 Personen: Quadriga HS, Uni Leipzig
Je 2 Personen: WWU, Uni Hohenheim</t>
  </si>
  <si>
    <t>Universität Leipzig
HS Karlsruhe</t>
  </si>
  <si>
    <t>University of St. Andrews
Quadriga HS</t>
  </si>
  <si>
    <t>Copenhagen Business School
University of Cambridge</t>
  </si>
  <si>
    <t>Brand Academy - University of Applied Sciences</t>
  </si>
  <si>
    <t>Jahrgang 2021</t>
  </si>
  <si>
    <t>x</t>
  </si>
  <si>
    <t>2021</t>
  </si>
  <si>
    <t>2020</t>
  </si>
  <si>
    <t>2019</t>
  </si>
  <si>
    <t>2018</t>
  </si>
  <si>
    <t>2017</t>
  </si>
  <si>
    <t>In wie vielen JG?</t>
  </si>
  <si>
    <t>Welche Hochschulen kommen in mehreren Jahrgängen vor?</t>
  </si>
  <si>
    <t>nur in einem JG</t>
  </si>
  <si>
    <t>Vorkommen</t>
  </si>
  <si>
    <t>in zwei JG</t>
  </si>
  <si>
    <t>in drei JG</t>
  </si>
  <si>
    <t>in vier JG</t>
  </si>
  <si>
    <t>in allen fünf JG</t>
  </si>
  <si>
    <t>Prozentual</t>
  </si>
  <si>
    <t>Häufigkeit</t>
  </si>
  <si>
    <t>Anzahl der Bachelor- und Masterabsolvent*innen in den einzelnen Jahrgängen</t>
  </si>
  <si>
    <t>Bachelor-Absolvent*innen</t>
  </si>
  <si>
    <t>Jahrgang 2017</t>
  </si>
  <si>
    <t>Jahrgang 2018</t>
  </si>
  <si>
    <t>Jahrgang 2019</t>
  </si>
  <si>
    <t>Jahrgang 2020</t>
  </si>
  <si>
    <t>Master-Absolvent*innen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</si>
</sst>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10" fontId="0" fillId="0" borderId="7" xfId="1" applyNumberFormat="1" applyFont="1" applyBorder="1"/>
    <xf numFmtId="0" fontId="0" fillId="4" borderId="7" xfId="0" applyFill="1" applyBorder="1"/>
    <xf numFmtId="1" fontId="0" fillId="0" borderId="7" xfId="1" applyNumberFormat="1" applyFont="1" applyBorder="1"/>
    <xf numFmtId="0" fontId="0" fillId="4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0" fillId="0" borderId="7" xfId="0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top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0" xfId="0" applyFont="1"/>
    <xf numFmtId="0" fontId="5" fillId="0" borderId="7" xfId="0" applyFont="1" applyFill="1" applyBorder="1"/>
    <xf numFmtId="0" fontId="6" fillId="4" borderId="7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9" xfId="0" applyFont="1" applyFill="1" applyBorder="1" applyAlignment="1">
      <alignment vertical="top" wrapText="1"/>
    </xf>
    <xf numFmtId="0" fontId="4" fillId="0" borderId="20" xfId="0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5" fillId="0" borderId="0" xfId="0" applyFont="1" applyBorder="1" applyAlignment="1">
      <alignment horizontal="left" vertical="top"/>
    </xf>
    <xf numFmtId="0" fontId="4" fillId="3" borderId="7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5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18" xfId="0" applyFont="1" applyFill="1" applyBorder="1" applyAlignment="1">
      <alignment vertical="top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/>
    <xf numFmtId="0" fontId="4" fillId="0" borderId="21" xfId="0" applyFont="1" applyBorder="1" applyAlignment="1">
      <alignment vertical="center" wrapText="1"/>
    </xf>
    <xf numFmtId="0" fontId="4" fillId="0" borderId="15" xfId="0" applyFont="1" applyBorder="1"/>
    <xf numFmtId="0" fontId="4" fillId="0" borderId="15" xfId="0" applyFont="1" applyBorder="1" applyAlignment="1">
      <alignment vertical="center" wrapText="1"/>
    </xf>
    <xf numFmtId="0" fontId="4" fillId="0" borderId="20" xfId="0" applyFont="1" applyBorder="1" applyAlignment="1">
      <alignment vertical="top"/>
    </xf>
    <xf numFmtId="0" fontId="4" fillId="3" borderId="15" xfId="0" applyFont="1" applyFill="1" applyBorder="1"/>
    <xf numFmtId="0" fontId="4" fillId="3" borderId="14" xfId="0" applyFont="1" applyFill="1" applyBorder="1"/>
    <xf numFmtId="0" fontId="4" fillId="3" borderId="7" xfId="0" applyFont="1" applyFill="1" applyBorder="1" applyAlignment="1">
      <alignment vertical="top"/>
    </xf>
    <xf numFmtId="0" fontId="4" fillId="3" borderId="20" xfId="0" applyFont="1" applyFill="1" applyBorder="1" applyAlignment="1">
      <alignment vertical="top"/>
    </xf>
    <xf numFmtId="0" fontId="4" fillId="3" borderId="7" xfId="0" applyFont="1" applyFill="1" applyBorder="1"/>
    <xf numFmtId="0" fontId="4" fillId="3" borderId="20" xfId="0" applyFont="1" applyFill="1" applyBorder="1"/>
    <xf numFmtId="0" fontId="4" fillId="0" borderId="23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7" xfId="0" applyFont="1" applyBorder="1" applyAlignment="1">
      <alignment vertical="center" wrapText="1"/>
    </xf>
    <xf numFmtId="0" fontId="4" fillId="3" borderId="15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ont="1" applyFill="1" applyBorder="1" applyAlignment="1">
      <alignment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Font="1" applyBorder="1"/>
    <xf numFmtId="9" fontId="0" fillId="0" borderId="0" xfId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117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theme="1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theme="1"/>
        </top>
        <bottom style="medium">
          <color indexed="64"/>
        </bottom>
      </border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textRotation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top style="thin">
          <color theme="1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1" defaultTableStyle="Tabellenformat 1" defaultPivotStyle="PivotStyleLight16">
    <tableStyle name="Tabellenformat 1" pivot="0" count="0" xr9:uid="{C6E6F537-50A7-46F8-93EB-7351A2446F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Anzahl der Bachelor- und Masterabsolvent*innen in den einzelnen Jahrgängen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alle JG'!$D$24</c:f>
              <c:strCache>
                <c:ptCount val="1"/>
                <c:pt idx="0">
                  <c:v>Bachelor-Absolvent*innen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 alle JG'!$E$23:$I$23</c:f>
              <c:strCache>
                <c:ptCount val="5"/>
                <c:pt idx="0">
                  <c:v>Jahrgang 2017</c:v>
                </c:pt>
                <c:pt idx="1">
                  <c:v>Jahrgang 2018</c:v>
                </c:pt>
                <c:pt idx="2">
                  <c:v>Jahrgang 2019</c:v>
                </c:pt>
                <c:pt idx="3">
                  <c:v>Jahrgang 2020</c:v>
                </c:pt>
                <c:pt idx="4">
                  <c:v>Jahrgang 2021</c:v>
                </c:pt>
              </c:strCache>
            </c:strRef>
          </c:cat>
          <c:val>
            <c:numRef>
              <c:f>'IND alle JG'!$E$24:$I$24</c:f>
              <c:numCache>
                <c:formatCode>General</c:formatCode>
                <c:ptCount val="5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28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76D-9D41-4220DDD90133}"/>
            </c:ext>
          </c:extLst>
        </c:ser>
        <c:ser>
          <c:idx val="1"/>
          <c:order val="1"/>
          <c:tx>
            <c:strRef>
              <c:f>'IND alle JG'!$D$25</c:f>
              <c:strCache>
                <c:ptCount val="1"/>
                <c:pt idx="0">
                  <c:v>Master-Absolvent*innen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 alle JG'!$E$23:$I$23</c:f>
              <c:strCache>
                <c:ptCount val="5"/>
                <c:pt idx="0">
                  <c:v>Jahrgang 2017</c:v>
                </c:pt>
                <c:pt idx="1">
                  <c:v>Jahrgang 2018</c:v>
                </c:pt>
                <c:pt idx="2">
                  <c:v>Jahrgang 2019</c:v>
                </c:pt>
                <c:pt idx="3">
                  <c:v>Jahrgang 2020</c:v>
                </c:pt>
                <c:pt idx="4">
                  <c:v>Jahrgang 2021</c:v>
                </c:pt>
              </c:strCache>
            </c:strRef>
          </c:cat>
          <c:val>
            <c:numRef>
              <c:f>'IND alle JG'!$E$25:$I$25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22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76D-9D41-4220DDD90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9391935"/>
        <c:axId val="1539396095"/>
      </c:barChart>
      <c:catAx>
        <c:axId val="15393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39396095"/>
        <c:crosses val="autoZero"/>
        <c:auto val="1"/>
        <c:lblAlgn val="ctr"/>
        <c:lblOffset val="100"/>
        <c:noMultiLvlLbl val="0"/>
      </c:catAx>
      <c:valAx>
        <c:axId val="153939609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393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26</xdr:row>
      <xdr:rowOff>12700</xdr:rowOff>
    </xdr:from>
    <xdr:to>
      <xdr:col>7</xdr:col>
      <xdr:colOff>333375</xdr:colOff>
      <xdr:row>38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BEC28-9275-2734-AAD8-C374C6D6E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nah Bauer" id="{0569B321-8023-482E-AC50-00C4482F0D32}" userId="6a0193f0ff9924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35473-C71E-4E5B-BF29-7BF843DFAD47}" name="Tabelle2" displayName="Tabelle2" ref="A3:B192" totalsRowShown="0" tableBorderDxfId="115">
  <autoFilter ref="A3:B192" xr:uid="{18635473-C71E-4E5B-BF29-7BF843DFAD47}"/>
  <tableColumns count="2">
    <tableColumn id="1" xr3:uid="{7B6A49B0-9DF0-4F27-9E79-88B739EAE222}" name="Name" dataDxfId="114"/>
    <tableColumn id="2" xr3:uid="{79209352-2B4F-4506-8BD5-D6EB27079E87}" name="Indegree" dataDxfId="113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B4FE7F-7F54-4776-8364-EE059EC4ADA3}" name="Tabelle8" displayName="Tabelle8" ref="D3:E27" totalsRowShown="0" tableBorderDxfId="91">
  <autoFilter ref="D3:E27" xr:uid="{C9B4FE7F-7F54-4776-8364-EE059EC4ADA3}"/>
  <tableColumns count="2">
    <tableColumn id="1" xr3:uid="{A9EFB5D2-277D-414E-B246-891EB9F3C66A}" name="Name" dataDxfId="90"/>
    <tableColumn id="2" xr3:uid="{454EAFC1-EF6F-49DA-834F-B9E911A4CE11}" name="Indegree" dataDxfId="8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157633-B138-493E-8946-7E30A64A3BE3}" name="Tabelle9" displayName="Tabelle9" ref="G3:H23" totalsRowShown="0" tableBorderDxfId="88">
  <autoFilter ref="G3:H23" xr:uid="{03157633-B138-493E-8946-7E30A64A3BE3}"/>
  <tableColumns count="2">
    <tableColumn id="1" xr3:uid="{1FA5DCDA-F0A5-4CC0-960D-A7C765BFC17D}" name="Name" dataDxfId="87"/>
    <tableColumn id="2" xr3:uid="{80F488F5-A844-4D7C-8B01-7D99F56FE426}" name="Indegree" dataDxfId="86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FA4F5C-09EA-472F-9350-871B050061A4}" name="Tabelle10" displayName="Tabelle10" ref="A3:E31" totalsRowShown="0" headerRowDxfId="79" dataDxfId="78" tableBorderDxfId="85">
  <autoFilter ref="A3:E31" xr:uid="{31FA4F5C-09EA-472F-9350-871B050061A4}"/>
  <sortState xmlns:xlrd2="http://schemas.microsoft.com/office/spreadsheetml/2017/richdata2" ref="A4:E31">
    <sortCondition ref="B3:B31"/>
  </sortState>
  <tableColumns count="5">
    <tableColumn id="1" xr3:uid="{01ED5251-4FEA-46A7-BD2D-4C7C05FA9693}" name="Name" dataDxfId="84"/>
    <tableColumn id="2" xr3:uid="{6AB72BCA-7A33-420C-81E2-10ADEC70DE07}" name="Bachelor-Hochschule" dataDxfId="83"/>
    <tableColumn id="3" xr3:uid="{17AACF78-C476-4AD4-BBD1-F0847504AAA3}" name="Hochschulart BA" dataDxfId="82"/>
    <tableColumn id="4" xr3:uid="{D5CC7984-01FA-42E1-958B-DDF7A0A22EAA}" name="Master-Hochschule" dataDxfId="81"/>
    <tableColumn id="5" xr3:uid="{70F5797C-D0C9-41A1-ADD4-E6706412BD28}" name="Hochschulart MA" dataDxfId="80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58897B-7AD1-41EB-836D-0A44B162549D}" name="Tabelle11" displayName="Tabelle11" ref="A3:B49" totalsRowShown="0" tableBorderDxfId="77">
  <autoFilter ref="A3:B49" xr:uid="{A458897B-7AD1-41EB-836D-0A44B162549D}"/>
  <tableColumns count="2">
    <tableColumn id="1" xr3:uid="{BB308FFB-14B7-48BF-89B2-07AF1D4C2BC6}" name="Name" dataDxfId="76"/>
    <tableColumn id="2" xr3:uid="{EE5E5B4A-50BF-4199-9E97-4DDC659A9A55}" name="Indegree" dataDxfId="75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CFE72E-5DCF-48A7-B039-3EADC844A48B}" name="Tabelle12" displayName="Tabelle12" ref="D3:E27" totalsRowShown="0" tableBorderDxfId="74">
  <autoFilter ref="D3:E27" xr:uid="{55CFE72E-5DCF-48A7-B039-3EADC844A48B}"/>
  <tableColumns count="2">
    <tableColumn id="1" xr3:uid="{08327926-78A7-4DEE-84C4-377A8039C85C}" name="Name" dataDxfId="73"/>
    <tableColumn id="2" xr3:uid="{A9694D0B-606D-41C5-B349-0A6F8EE07B27}" name="Indegree" dataDxfId="72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6F82DB-3EA9-43D2-A756-89609C3B8308}" name="Tabelle14" displayName="Tabelle14" ref="G3:H21" totalsRowShown="0" tableBorderDxfId="61">
  <autoFilter ref="G3:H21" xr:uid="{8C6F82DB-3EA9-43D2-A756-89609C3B8308}"/>
  <tableColumns count="2">
    <tableColumn id="1" xr3:uid="{5B8A8A16-473D-4FA5-A486-984537657C11}" name="Name" dataDxfId="60"/>
    <tableColumn id="2" xr3:uid="{9343006D-0960-445C-89E5-B8596F67AD23}" name="Indegree" dataDxfId="59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087E0B-5C7C-430D-A4DC-1FC7A00CBDA9}" name="Tabelle13" displayName="Tabelle13" ref="A3:E33" totalsRowShown="0" headerRowDxfId="62" dataDxfId="71" headerRowBorderDxfId="69" tableBorderDxfId="70" totalsRowBorderDxfId="68">
  <autoFilter ref="A3:E33" xr:uid="{D1087E0B-5C7C-430D-A4DC-1FC7A00CBDA9}"/>
  <sortState xmlns:xlrd2="http://schemas.microsoft.com/office/spreadsheetml/2017/richdata2" ref="A4:E33">
    <sortCondition ref="B3:B33"/>
  </sortState>
  <tableColumns count="5">
    <tableColumn id="1" xr3:uid="{E0739AC9-7E1E-466B-ABF9-8CA5E2F8B606}" name="Name" dataDxfId="67"/>
    <tableColumn id="2" xr3:uid="{DD943A7B-CDC8-4B8C-A786-0816C2FBF662}" name="Bachelor-Hochschule" dataDxfId="66"/>
    <tableColumn id="3" xr3:uid="{E233B617-8A20-4ED2-A59C-970B8D4AB35F}" name="Hochschulart BA" dataDxfId="65"/>
    <tableColumn id="4" xr3:uid="{C9EF0EA7-FD4E-407A-9492-0D584DBCBCBF}" name="Master-Hochschule" dataDxfId="64"/>
    <tableColumn id="5" xr3:uid="{9DBBDF58-F947-4143-95C4-81C39D0F4C88}" name="Hochschulart MA" dataDxfId="63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53529A-B2DE-4BAF-8FA0-29543CE74828}" name="Tabelle16" displayName="Tabelle16" ref="A3:B57" totalsRowShown="0" tableBorderDxfId="50">
  <autoFilter ref="A3:B57" xr:uid="{3253529A-B2DE-4BAF-8FA0-29543CE74828}"/>
  <sortState xmlns:xlrd2="http://schemas.microsoft.com/office/spreadsheetml/2017/richdata2" ref="A4:B57">
    <sortCondition descending="1" ref="B3:B57"/>
  </sortState>
  <tableColumns count="2">
    <tableColumn id="1" xr3:uid="{EB87C8FD-5DCE-449D-A478-2D0DE3FA8D26}" name="Name" dataDxfId="49"/>
    <tableColumn id="2" xr3:uid="{B2767E5E-2DED-4EA6-92A3-847C9C89A953}" name="Indegree" dataDxfId="48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5642AC-D9E7-429A-A064-F1B2FF3C6448}" name="Tabelle17" displayName="Tabelle17" ref="D3:E27" totalsRowShown="0" headerRowDxfId="44" tableBorderDxfId="47">
  <autoFilter ref="D3:E27" xr:uid="{085642AC-D9E7-429A-A064-F1B2FF3C6448}"/>
  <sortState xmlns:xlrd2="http://schemas.microsoft.com/office/spreadsheetml/2017/richdata2" ref="D4:E27">
    <sortCondition descending="1" ref="E3:E27"/>
  </sortState>
  <tableColumns count="2">
    <tableColumn id="1" xr3:uid="{5D622E59-D0FB-411D-A05A-3AF8FD746AF2}" name="Name" dataDxfId="46"/>
    <tableColumn id="2" xr3:uid="{8B594A88-847A-439F-992B-2382C897682B}" name="Indegree" dataDxfId="4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AF0FD3-D459-417B-A81C-AB7BE7D7CA8A}" name="Tabelle19" displayName="Tabelle19" ref="G3:H20" totalsRowShown="0" tableBorderDxfId="33">
  <autoFilter ref="G3:H20" xr:uid="{B7AF0FD3-D459-417B-A81C-AB7BE7D7CA8A}"/>
  <tableColumns count="2">
    <tableColumn id="1" xr3:uid="{B2F76937-C1F5-47D1-B255-542D87F07998}" name="Name" dataDxfId="32"/>
    <tableColumn id="2" xr3:uid="{DB7FE3AF-D8E3-4A44-87AC-098563408D99}" name="Indegree" dataDxfId="3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4DF21BA-E276-485C-8AA8-A7F8C30AA89B}" name="Tabelle24" displayName="Tabelle24" ref="A3:G187" totalsRowShown="0" headerRowDxfId="9" dataDxfId="8" headerRowBorderDxfId="11" tableBorderDxfId="12" totalsRowBorderDxfId="10">
  <autoFilter ref="A3:G187" xr:uid="{34DF21BA-E276-485C-8AA8-A7F8C30AA89B}"/>
  <sortState xmlns:xlrd2="http://schemas.microsoft.com/office/spreadsheetml/2017/richdata2" ref="A4:G187">
    <sortCondition descending="1" ref="G3:G187"/>
  </sortState>
  <tableColumns count="7">
    <tableColumn id="1" xr3:uid="{98A26368-FFEB-4E12-84D2-263099668D63}" name="Name" dataDxfId="7"/>
    <tableColumn id="2" xr3:uid="{309D2EB0-AB4A-4641-9A3F-B7486DE9E32A}" name="2021" dataDxfId="6"/>
    <tableColumn id="3" xr3:uid="{120C9B8B-3033-48FA-84F1-A6E279FF0A53}" name="2020" dataDxfId="5"/>
    <tableColumn id="4" xr3:uid="{C42C02AA-0B03-41B7-BB2B-5E1C6D645A86}" name="2019" dataDxfId="4"/>
    <tableColumn id="5" xr3:uid="{AC43607B-4D3B-4EDA-8958-CAE06209E388}" name="2018" dataDxfId="3"/>
    <tableColumn id="6" xr3:uid="{BC7C4287-BF06-4DB6-86A2-C49D648C0B28}" name="2017" dataDxfId="2"/>
    <tableColumn id="8" xr3:uid="{F7014D4C-3626-4BEB-BE29-E656D4319B04}" name="In wie vielen JG?" dataDxfId="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0D7B6D-5F91-4C47-92A2-B108D1D09F43}" name="Tabelle18" displayName="Tabelle18" ref="A3:E33" totalsRowShown="0" headerRowDxfId="40" dataDxfId="35" headerRowBorderDxfId="42" tableBorderDxfId="43" totalsRowBorderDxfId="41">
  <autoFilter ref="A3:E33" xr:uid="{330D7B6D-5F91-4C47-92A2-B108D1D09F43}"/>
  <sortState xmlns:xlrd2="http://schemas.microsoft.com/office/spreadsheetml/2017/richdata2" ref="A4:E33">
    <sortCondition ref="B3:B33"/>
  </sortState>
  <tableColumns count="5">
    <tableColumn id="1" xr3:uid="{03985C4C-CD3A-432D-8BE7-C2CFC4812976}" name="Name" dataDxfId="39"/>
    <tableColumn id="2" xr3:uid="{11C18581-2621-45F2-8B4A-C035CEF8318F}" name="Bachelor-Hochschule" dataDxfId="34"/>
    <tableColumn id="3" xr3:uid="{C012155E-8D28-44DD-BE52-A4CC0F1949B6}" name="Hochschulart BA" dataDxfId="38"/>
    <tableColumn id="4" xr3:uid="{28C23863-247E-4E95-B266-D28B9B5D6E3E}" name="Master-Hochschule" dataDxfId="37"/>
    <tableColumn id="5" xr3:uid="{37278A68-D864-4414-9E19-388C68EC8370}" name="Hochschulart MA" dataDxfId="36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621EAC-665E-4F49-BF70-60D7936BE584}" name="Tabelle20" displayName="Tabelle20" ref="A3:B60" totalsRowShown="0" tableBorderDxfId="30">
  <autoFilter ref="A3:B60" xr:uid="{A9621EAC-665E-4F49-BF70-60D7936BE584}"/>
  <tableColumns count="2">
    <tableColumn id="1" xr3:uid="{D66B56EF-26AA-417B-B498-03B9D9D68244}" name="Name" dataDxfId="29"/>
    <tableColumn id="2" xr3:uid="{49337699-D1D1-4E07-B3F0-5A58507D81FF}" name="Indegree" dataDxfId="28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BBC3F2A-EA62-4F02-A358-CCF0E4202389}" name="Tabelle23" displayName="Tabelle23" ref="G3:H25" totalsRowShown="0" headerRowDxfId="19" headerRowBorderDxfId="22" tableBorderDxfId="23">
  <autoFilter ref="G3:H25" xr:uid="{3BBC3F2A-EA62-4F02-A358-CCF0E4202389}"/>
  <tableColumns count="2">
    <tableColumn id="1" xr3:uid="{8CFFCDFB-63F3-439D-B5C0-58FF4A30E106}" name="Name" dataDxfId="21"/>
    <tableColumn id="2" xr3:uid="{A7E7F54D-C0E8-47AD-8F2F-3163CE33839A}" name="Indegree" dataDxfId="20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5940A31-09FB-420A-B78C-26D4174378D7}" name="Tabelle22" displayName="Tabelle22" ref="A3:E33" totalsRowShown="0" headerRowDxfId="24" dataDxfId="13" headerRowBorderDxfId="26" tableBorderDxfId="27" totalsRowBorderDxfId="25">
  <autoFilter ref="A3:E33" xr:uid="{E5940A31-09FB-420A-B78C-26D4174378D7}"/>
  <sortState xmlns:xlrd2="http://schemas.microsoft.com/office/spreadsheetml/2017/richdata2" ref="A4:E33">
    <sortCondition ref="B3:B33"/>
  </sortState>
  <tableColumns count="5">
    <tableColumn id="1" xr3:uid="{BB335A5E-CB5E-434F-AD91-98BFF6AAE6EC}" name="Name" dataDxfId="18"/>
    <tableColumn id="2" xr3:uid="{C15B6C98-A5EB-4354-B1DA-56C813597FA5}" name="Bachelor-Hochschule" dataDxfId="17"/>
    <tableColumn id="3" xr3:uid="{A357E5E6-4EEB-4E0C-8ABA-3F538367E2B6}" name="Hochschulart BA" dataDxfId="16"/>
    <tableColumn id="4" xr3:uid="{7DC71AAF-2C0E-4D5A-B40A-9A121774A7D7}" name="Master-Hochschule" dataDxfId="15"/>
    <tableColumn id="5" xr3:uid="{85C22A40-F8A9-4152-A1A8-C4A22C609B1D}" name="Hochschulart MA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DB4A30-1C05-4E7C-B164-4CED56339D02}" name="Tabelle3" displayName="Tabelle3" ref="A3:B87" totalsRowShown="0" tableBorderDxfId="112">
  <autoFilter ref="A3:B87" xr:uid="{56DB4A30-1C05-4E7C-B164-4CED56339D02}"/>
  <tableColumns count="2">
    <tableColumn id="1" xr3:uid="{5FDE4481-2482-44A8-B06E-4C61B59FFC10}" name="Name " dataDxfId="111"/>
    <tableColumn id="2" xr3:uid="{E4A05F10-8658-40F1-AC17-C38373241260}" name="Indegree" dataDxfId="11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88152-C49B-454C-8A89-0B5A2CA5F68E}" name="Tabelle4" displayName="Tabelle4" ref="A3:B72" totalsRowShown="0" tableBorderDxfId="109">
  <autoFilter ref="A3:B72" xr:uid="{22F88152-C49B-454C-8A89-0B5A2CA5F68E}"/>
  <tableColumns count="2">
    <tableColumn id="1" xr3:uid="{9D443F42-7FB1-486D-932F-BD99BAA8F1DB}" name="Name" dataDxfId="108"/>
    <tableColumn id="2" xr3:uid="{6B915654-E455-4F9E-BD9A-B795134294BB}" name="Indegree" dataDxfId="107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84C53-30C8-417F-AC4E-25652A26356A}" name="Tabelle1" displayName="Tabelle1" ref="A4:B63" totalsRowShown="0" tableBorderDxfId="116">
  <autoFilter ref="A4:B63" xr:uid="{83084C53-30C8-417F-AC4E-25652A26356A}"/>
  <tableColumns count="2">
    <tableColumn id="1" xr3:uid="{CC3631B6-AE54-4403-9AF4-5FC8A0068040}" name="Name"/>
    <tableColumn id="2" xr3:uid="{F73FFDF1-82F5-43E3-915D-948FE7302D89}" name="Indegre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39A6CF-E790-458F-9C0C-3E9B3314E53E}" name="Tabelle5" displayName="Tabelle5" ref="D4:E34" totalsRowShown="0" headerRowDxfId="103" dataDxfId="102" tableBorderDxfId="106">
  <autoFilter ref="D4:E34" xr:uid="{A739A6CF-E790-458F-9C0C-3E9B3314E53E}"/>
  <tableColumns count="2">
    <tableColumn id="1" xr3:uid="{E531F15F-EF9E-4960-B66B-03E58E8BE660}" name="Name" dataDxfId="105"/>
    <tableColumn id="2" xr3:uid="{9617FF96-D066-41A4-B809-DC9F57898296}" name="Indegree" dataDxfId="10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0E090E-11D0-4EAD-AD43-0C20CDD0924A}" name="Tabelle6" displayName="Tabelle6" ref="G4:H17" totalsRowShown="0" headerRowDxfId="98" tableBorderDxfId="101">
  <autoFilter ref="G4:H17" xr:uid="{200E090E-11D0-4EAD-AD43-0C20CDD0924A}"/>
  <tableColumns count="2">
    <tableColumn id="1" xr3:uid="{2A0112B7-72F2-4A40-AA3A-AD103A2C1CC9}" name="Name" dataDxfId="100"/>
    <tableColumn id="2" xr3:uid="{8D04FFA3-A50D-4EE8-9768-5650B711FEA4}" name="Indegree" dataDxfId="9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BF3F80-64A8-44EF-AC33-F2EB33F4583D}" name="Tabelle15" displayName="Tabelle15" ref="B3:E33" totalsRowShown="0" headerRowDxfId="51" headerRowBorderDxfId="57" tableBorderDxfId="58" totalsRowBorderDxfId="56">
  <autoFilter ref="B3:E33" xr:uid="{9DBF3F80-64A8-44EF-AC33-F2EB33F4583D}"/>
  <sortState xmlns:xlrd2="http://schemas.microsoft.com/office/spreadsheetml/2017/richdata2" ref="B4:E33">
    <sortCondition ref="B3:B33"/>
  </sortState>
  <tableColumns count="4">
    <tableColumn id="1" xr3:uid="{F99DC9C7-2F65-4023-BFFB-2485A8D8AA96}" name="Bachelor-Hochschule" dataDxfId="55"/>
    <tableColumn id="2" xr3:uid="{B1250CA1-C665-4919-A537-BB9722F4031D}" name="Hochschulart BA" dataDxfId="54"/>
    <tableColumn id="3" xr3:uid="{F61884EC-01A3-4F7A-AE7F-D0516DFF27AB}" name="Master-Hochschule" dataDxfId="53"/>
    <tableColumn id="4" xr3:uid="{A0B57779-E0F9-4FDF-A6C0-85079C71175B}" name="Hochschulart MA" dataDxfId="5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A6F8E1-142D-4534-9BB7-9A2C660A0C11}" name="Tabelle7" displayName="Tabelle7" ref="A3:B57" totalsRowShown="0" headerRowDxfId="92" headerRowBorderDxfId="96" tableBorderDxfId="97" totalsRowBorderDxfId="95">
  <autoFilter ref="A3:B57" xr:uid="{E8A6F8E1-142D-4534-9BB7-9A2C660A0C11}"/>
  <tableColumns count="2">
    <tableColumn id="1" xr3:uid="{7DFA78E3-9A5F-4873-B708-5FCCD9754D35}" name="Name" dataDxfId="94"/>
    <tableColumn id="2" xr3:uid="{9865AB32-8B10-402B-88CB-641EF47E15C0}" name="Indegree" dataDxfId="9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2-05-29T09:49:02.55" personId="{0569B321-8023-482E-AC50-00C4482F0D32}" id="{E0E0FE83-2627-4DAA-8363-7DFA272F1169}">
    <text>Magister-Studium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9D2A-24AD-4B2F-A217-2D30FC6B2712}">
  <dimension ref="A1:J192"/>
  <sheetViews>
    <sheetView topLeftCell="A16" workbookViewId="0">
      <selection activeCell="D23" sqref="D23:I25"/>
    </sheetView>
  </sheetViews>
  <sheetFormatPr baseColWidth="10" defaultRowHeight="14.5" x14ac:dyDescent="0.35"/>
  <cols>
    <col min="1" max="1" width="33.81640625" customWidth="1"/>
    <col min="4" max="4" width="22.90625" bestFit="1" customWidth="1"/>
    <col min="5" max="9" width="12.6328125" bestFit="1" customWidth="1"/>
  </cols>
  <sheetData>
    <row r="1" spans="1:10" x14ac:dyDescent="0.35">
      <c r="A1" s="5" t="s">
        <v>196</v>
      </c>
    </row>
    <row r="3" spans="1:10" ht="15" thickBot="1" x14ac:dyDescent="0.4">
      <c r="A3" t="s">
        <v>60</v>
      </c>
      <c r="B3" t="s">
        <v>195</v>
      </c>
      <c r="D3" s="5" t="s">
        <v>197</v>
      </c>
      <c r="H3" s="5" t="s">
        <v>205</v>
      </c>
    </row>
    <row r="4" spans="1:10" ht="15" thickBot="1" x14ac:dyDescent="0.4">
      <c r="A4" s="1" t="s">
        <v>4</v>
      </c>
      <c r="B4" s="2">
        <v>11</v>
      </c>
    </row>
    <row r="5" spans="1:10" ht="15" thickBot="1" x14ac:dyDescent="0.4">
      <c r="A5" s="3" t="s">
        <v>3</v>
      </c>
      <c r="B5" s="4">
        <v>10</v>
      </c>
      <c r="D5" s="10" t="s">
        <v>198</v>
      </c>
      <c r="E5" s="10" t="s">
        <v>199</v>
      </c>
      <c r="F5" s="10" t="s">
        <v>200</v>
      </c>
      <c r="H5" s="10" t="s">
        <v>206</v>
      </c>
      <c r="I5" s="10" t="s">
        <v>207</v>
      </c>
      <c r="J5" s="10" t="s">
        <v>208</v>
      </c>
    </row>
    <row r="6" spans="1:10" ht="29.5" thickBot="1" x14ac:dyDescent="0.4">
      <c r="A6" s="3" t="s">
        <v>63</v>
      </c>
      <c r="B6" s="4">
        <v>9</v>
      </c>
      <c r="D6" s="8">
        <v>1</v>
      </c>
      <c r="E6" s="8">
        <v>130</v>
      </c>
      <c r="F6" s="9">
        <f>130/189</f>
        <v>0.68783068783068779</v>
      </c>
      <c r="H6" s="8" t="s">
        <v>209</v>
      </c>
      <c r="I6" s="8">
        <v>121</v>
      </c>
      <c r="J6" s="9">
        <f>121/189</f>
        <v>0.64021164021164023</v>
      </c>
    </row>
    <row r="7" spans="1:10" ht="15" thickBot="1" x14ac:dyDescent="0.4">
      <c r="A7" s="3" t="s">
        <v>64</v>
      </c>
      <c r="B7" s="4">
        <v>9</v>
      </c>
      <c r="D7" s="8">
        <v>2</v>
      </c>
      <c r="E7" s="8">
        <v>30</v>
      </c>
      <c r="F7" s="9">
        <f>30/189</f>
        <v>0.15873015873015872</v>
      </c>
      <c r="H7" s="8" t="s">
        <v>210</v>
      </c>
      <c r="I7" s="8">
        <v>15</v>
      </c>
      <c r="J7" s="9">
        <f>15/189</f>
        <v>7.9365079365079361E-2</v>
      </c>
    </row>
    <row r="8" spans="1:10" ht="15" thickBot="1" x14ac:dyDescent="0.4">
      <c r="A8" s="3" t="s">
        <v>1</v>
      </c>
      <c r="B8" s="4">
        <v>7</v>
      </c>
      <c r="D8" s="8">
        <v>3</v>
      </c>
      <c r="E8" s="8">
        <v>7</v>
      </c>
      <c r="F8" s="9">
        <f>7/189</f>
        <v>3.7037037037037035E-2</v>
      </c>
      <c r="H8" s="8" t="s">
        <v>211</v>
      </c>
      <c r="I8" s="8">
        <v>23</v>
      </c>
      <c r="J8" s="9">
        <f>23/189</f>
        <v>0.12169312169312169</v>
      </c>
    </row>
    <row r="9" spans="1:10" ht="15" thickBot="1" x14ac:dyDescent="0.4">
      <c r="A9" s="3" t="s">
        <v>44</v>
      </c>
      <c r="B9" s="4">
        <v>7</v>
      </c>
      <c r="D9" s="8">
        <v>4</v>
      </c>
      <c r="E9" s="8">
        <v>11</v>
      </c>
      <c r="F9" s="9">
        <f>11/189</f>
        <v>5.8201058201058198E-2</v>
      </c>
      <c r="H9" s="8" t="s">
        <v>212</v>
      </c>
      <c r="I9" s="8">
        <v>14</v>
      </c>
      <c r="J9" s="9">
        <f>14/189</f>
        <v>7.407407407407407E-2</v>
      </c>
    </row>
    <row r="10" spans="1:10" ht="15" thickBot="1" x14ac:dyDescent="0.4">
      <c r="A10" s="3" t="s">
        <v>65</v>
      </c>
      <c r="B10" s="4">
        <v>7</v>
      </c>
      <c r="D10" s="8">
        <v>5</v>
      </c>
      <c r="E10" s="8">
        <v>3</v>
      </c>
      <c r="F10" s="9">
        <f>3/189</f>
        <v>1.5873015873015872E-2</v>
      </c>
      <c r="H10" s="8" t="s">
        <v>213</v>
      </c>
      <c r="I10" s="8">
        <v>5</v>
      </c>
      <c r="J10" s="9">
        <f>5/189</f>
        <v>2.6455026455026454E-2</v>
      </c>
    </row>
    <row r="11" spans="1:10" ht="29.5" thickBot="1" x14ac:dyDescent="0.4">
      <c r="A11" s="3" t="s">
        <v>6</v>
      </c>
      <c r="B11" s="4">
        <v>6</v>
      </c>
      <c r="D11" s="8">
        <v>6</v>
      </c>
      <c r="E11" s="8">
        <v>1</v>
      </c>
      <c r="F11" s="9">
        <f>1/189</f>
        <v>5.2910052910052907E-3</v>
      </c>
      <c r="H11" s="8" t="s">
        <v>214</v>
      </c>
      <c r="I11" s="8">
        <v>6</v>
      </c>
      <c r="J11" s="9">
        <f>6/189</f>
        <v>3.1746031746031744E-2</v>
      </c>
    </row>
    <row r="12" spans="1:10" ht="15" thickBot="1" x14ac:dyDescent="0.4">
      <c r="A12" s="3" t="s">
        <v>13</v>
      </c>
      <c r="B12" s="4">
        <v>5</v>
      </c>
      <c r="D12" s="8">
        <v>7</v>
      </c>
      <c r="E12" s="8">
        <v>3</v>
      </c>
      <c r="F12" s="9">
        <f>3/189</f>
        <v>1.5873015873015872E-2</v>
      </c>
      <c r="H12" s="8" t="s">
        <v>215</v>
      </c>
      <c r="I12" s="8">
        <v>1</v>
      </c>
      <c r="J12" s="9">
        <f>1/189</f>
        <v>5.2910052910052907E-3</v>
      </c>
    </row>
    <row r="13" spans="1:10" ht="15" thickBot="1" x14ac:dyDescent="0.4">
      <c r="A13" s="3" t="s">
        <v>15</v>
      </c>
      <c r="B13" s="4">
        <v>5</v>
      </c>
      <c r="D13" s="8">
        <v>8</v>
      </c>
      <c r="E13" s="8">
        <v>0</v>
      </c>
      <c r="F13" s="8">
        <v>0</v>
      </c>
      <c r="H13" s="8" t="s">
        <v>216</v>
      </c>
      <c r="I13" s="8">
        <v>1</v>
      </c>
      <c r="J13" s="9">
        <f>1/189</f>
        <v>5.2910052910052907E-3</v>
      </c>
    </row>
    <row r="14" spans="1:10" ht="15" thickBot="1" x14ac:dyDescent="0.4">
      <c r="A14" s="3" t="s">
        <v>2</v>
      </c>
      <c r="B14" s="4">
        <v>5</v>
      </c>
      <c r="D14" s="8">
        <v>9</v>
      </c>
      <c r="E14" s="8">
        <v>2</v>
      </c>
      <c r="F14" s="9">
        <f>2/189</f>
        <v>1.0582010582010581E-2</v>
      </c>
      <c r="H14" s="19" t="s">
        <v>217</v>
      </c>
      <c r="I14" s="8">
        <v>3</v>
      </c>
      <c r="J14" s="9">
        <f>3/189</f>
        <v>1.5873015873015872E-2</v>
      </c>
    </row>
    <row r="15" spans="1:10" ht="15" thickBot="1" x14ac:dyDescent="0.4">
      <c r="A15" s="3" t="s">
        <v>66</v>
      </c>
      <c r="B15" s="4">
        <v>4</v>
      </c>
      <c r="D15" s="8">
        <v>10</v>
      </c>
      <c r="E15" s="8">
        <v>1</v>
      </c>
      <c r="F15" s="9">
        <f>1/189</f>
        <v>5.2910052910052907E-3</v>
      </c>
    </row>
    <row r="16" spans="1:10" ht="15" thickBot="1" x14ac:dyDescent="0.4">
      <c r="A16" s="3" t="s">
        <v>7</v>
      </c>
      <c r="B16" s="4">
        <v>4</v>
      </c>
      <c r="D16" s="8">
        <v>11</v>
      </c>
      <c r="E16" s="8">
        <v>1</v>
      </c>
      <c r="F16" s="9">
        <f>1/189</f>
        <v>5.2910052910052907E-3</v>
      </c>
      <c r="H16" t="s">
        <v>201</v>
      </c>
      <c r="I16">
        <f>SUM(I6:I14)</f>
        <v>189</v>
      </c>
    </row>
    <row r="17" spans="1:9" ht="15" thickBot="1" x14ac:dyDescent="0.4">
      <c r="A17" s="3" t="s">
        <v>67</v>
      </c>
      <c r="B17" s="4">
        <v>4</v>
      </c>
    </row>
    <row r="18" spans="1:9" ht="15" thickBot="1" x14ac:dyDescent="0.4">
      <c r="A18" s="3" t="s">
        <v>28</v>
      </c>
      <c r="B18" s="4">
        <v>4</v>
      </c>
      <c r="D18" t="s">
        <v>201</v>
      </c>
      <c r="E18">
        <f>SUM(E6:E16)</f>
        <v>189</v>
      </c>
      <c r="F18" s="116"/>
    </row>
    <row r="19" spans="1:9" ht="29.5" thickBot="1" x14ac:dyDescent="0.4">
      <c r="A19" s="3" t="s">
        <v>68</v>
      </c>
      <c r="B19" s="4">
        <v>4</v>
      </c>
    </row>
    <row r="20" spans="1:9" ht="15" thickBot="1" x14ac:dyDescent="0.4">
      <c r="A20" s="3" t="s">
        <v>38</v>
      </c>
      <c r="B20" s="4">
        <v>4</v>
      </c>
    </row>
    <row r="21" spans="1:9" ht="15" thickBot="1" x14ac:dyDescent="0.4">
      <c r="A21" s="3" t="s">
        <v>69</v>
      </c>
      <c r="B21" s="4">
        <v>4</v>
      </c>
      <c r="D21" s="5" t="s">
        <v>447</v>
      </c>
    </row>
    <row r="22" spans="1:9" ht="15" thickBot="1" x14ac:dyDescent="0.4">
      <c r="A22" s="3" t="s">
        <v>46</v>
      </c>
      <c r="B22" s="4">
        <v>4</v>
      </c>
    </row>
    <row r="23" spans="1:9" ht="15" thickBot="1" x14ac:dyDescent="0.4">
      <c r="A23" s="3" t="s">
        <v>70</v>
      </c>
      <c r="B23" s="4">
        <v>4</v>
      </c>
      <c r="D23" s="8" t="s">
        <v>207</v>
      </c>
      <c r="E23" s="8" t="s">
        <v>449</v>
      </c>
      <c r="F23" s="8" t="s">
        <v>450</v>
      </c>
      <c r="G23" s="8" t="s">
        <v>451</v>
      </c>
      <c r="H23" s="8" t="s">
        <v>452</v>
      </c>
      <c r="I23" s="8" t="s">
        <v>430</v>
      </c>
    </row>
    <row r="24" spans="1:9" ht="15" thickBot="1" x14ac:dyDescent="0.4">
      <c r="A24" s="3" t="s">
        <v>71</v>
      </c>
      <c r="B24" s="4">
        <v>4</v>
      </c>
      <c r="D24" s="8" t="s">
        <v>448</v>
      </c>
      <c r="E24" s="8">
        <v>30</v>
      </c>
      <c r="F24" s="8">
        <v>28</v>
      </c>
      <c r="G24" s="8">
        <v>30</v>
      </c>
      <c r="H24" s="8">
        <v>28</v>
      </c>
      <c r="I24" s="8">
        <v>30</v>
      </c>
    </row>
    <row r="25" spans="1:9" ht="15" thickBot="1" x14ac:dyDescent="0.4">
      <c r="A25" s="3" t="s">
        <v>55</v>
      </c>
      <c r="B25" s="4">
        <v>4</v>
      </c>
      <c r="D25" s="8" t="s">
        <v>453</v>
      </c>
      <c r="E25" s="8">
        <v>13</v>
      </c>
      <c r="F25" s="8">
        <v>25</v>
      </c>
      <c r="G25" s="8">
        <v>22</v>
      </c>
      <c r="H25" s="8">
        <v>20</v>
      </c>
      <c r="I25" s="8">
        <v>25</v>
      </c>
    </row>
    <row r="26" spans="1:9" ht="15" thickBot="1" x14ac:dyDescent="0.4">
      <c r="A26" s="3" t="s">
        <v>8</v>
      </c>
      <c r="B26" s="4">
        <v>3</v>
      </c>
    </row>
    <row r="27" spans="1:9" ht="15" thickBot="1" x14ac:dyDescent="0.4">
      <c r="A27" s="3" t="s">
        <v>19</v>
      </c>
      <c r="B27" s="4">
        <v>3</v>
      </c>
    </row>
    <row r="28" spans="1:9" ht="15" thickBot="1" x14ac:dyDescent="0.4">
      <c r="A28" s="3" t="s">
        <v>72</v>
      </c>
      <c r="B28" s="4">
        <v>3</v>
      </c>
    </row>
    <row r="29" spans="1:9" ht="15" thickBot="1" x14ac:dyDescent="0.4">
      <c r="A29" s="3" t="s">
        <v>26</v>
      </c>
      <c r="B29" s="4">
        <v>3</v>
      </c>
    </row>
    <row r="30" spans="1:9" ht="15" thickBot="1" x14ac:dyDescent="0.4">
      <c r="A30" s="3" t="s">
        <v>29</v>
      </c>
      <c r="B30" s="4">
        <v>3</v>
      </c>
    </row>
    <row r="31" spans="1:9" ht="15" thickBot="1" x14ac:dyDescent="0.4">
      <c r="A31" s="3" t="s">
        <v>35</v>
      </c>
      <c r="B31" s="4">
        <v>3</v>
      </c>
    </row>
    <row r="32" spans="1:9" ht="15" thickBot="1" x14ac:dyDescent="0.4">
      <c r="A32" s="3" t="s">
        <v>52</v>
      </c>
      <c r="B32" s="4">
        <v>3</v>
      </c>
    </row>
    <row r="33" spans="1:2" ht="15" thickBot="1" x14ac:dyDescent="0.4">
      <c r="A33" s="3" t="s">
        <v>10</v>
      </c>
      <c r="B33" s="4">
        <v>2</v>
      </c>
    </row>
    <row r="34" spans="1:2" ht="29.5" thickBot="1" x14ac:dyDescent="0.4">
      <c r="A34" s="3" t="s">
        <v>11</v>
      </c>
      <c r="B34" s="4">
        <v>2</v>
      </c>
    </row>
    <row r="35" spans="1:2" ht="15" thickBot="1" x14ac:dyDescent="0.4">
      <c r="A35" s="3" t="s">
        <v>12</v>
      </c>
      <c r="B35" s="4">
        <v>2</v>
      </c>
    </row>
    <row r="36" spans="1:2" ht="15" thickBot="1" x14ac:dyDescent="0.4">
      <c r="A36" s="3" t="s">
        <v>74</v>
      </c>
      <c r="B36" s="4">
        <v>2</v>
      </c>
    </row>
    <row r="37" spans="1:2" ht="29.5" thickBot="1" x14ac:dyDescent="0.4">
      <c r="A37" s="3" t="s">
        <v>14</v>
      </c>
      <c r="B37" s="4">
        <v>2</v>
      </c>
    </row>
    <row r="38" spans="1:2" ht="15" thickBot="1" x14ac:dyDescent="0.4">
      <c r="A38" s="3" t="s">
        <v>17</v>
      </c>
      <c r="B38" s="4">
        <v>2</v>
      </c>
    </row>
    <row r="39" spans="1:2" ht="15" thickBot="1" x14ac:dyDescent="0.4">
      <c r="A39" s="3" t="s">
        <v>75</v>
      </c>
      <c r="B39" s="4">
        <v>2</v>
      </c>
    </row>
    <row r="40" spans="1:2" ht="29.5" thickBot="1" x14ac:dyDescent="0.4">
      <c r="A40" s="3" t="s">
        <v>22</v>
      </c>
      <c r="B40" s="4">
        <v>2</v>
      </c>
    </row>
    <row r="41" spans="1:2" ht="15" thickBot="1" x14ac:dyDescent="0.4">
      <c r="A41" s="3" t="s">
        <v>76</v>
      </c>
      <c r="B41" s="4">
        <v>2</v>
      </c>
    </row>
    <row r="42" spans="1:2" ht="15" thickBot="1" x14ac:dyDescent="0.4">
      <c r="A42" s="3" t="s">
        <v>77</v>
      </c>
      <c r="B42" s="4">
        <v>2</v>
      </c>
    </row>
    <row r="43" spans="1:2" ht="15" thickBot="1" x14ac:dyDescent="0.4">
      <c r="A43" s="3" t="s">
        <v>78</v>
      </c>
      <c r="B43" s="4">
        <v>2</v>
      </c>
    </row>
    <row r="44" spans="1:2" ht="15" thickBot="1" x14ac:dyDescent="0.4">
      <c r="A44" s="3" t="s">
        <v>79</v>
      </c>
      <c r="B44" s="4">
        <v>2</v>
      </c>
    </row>
    <row r="45" spans="1:2" ht="15" thickBot="1" x14ac:dyDescent="0.4">
      <c r="A45" s="3" t="s">
        <v>80</v>
      </c>
      <c r="B45" s="4">
        <v>2</v>
      </c>
    </row>
    <row r="46" spans="1:2" ht="15" thickBot="1" x14ac:dyDescent="0.4">
      <c r="A46" s="3" t="s">
        <v>32</v>
      </c>
      <c r="B46" s="4">
        <v>2</v>
      </c>
    </row>
    <row r="47" spans="1:2" ht="15" thickBot="1" x14ac:dyDescent="0.4">
      <c r="A47" s="3" t="s">
        <v>81</v>
      </c>
      <c r="B47" s="4">
        <v>2</v>
      </c>
    </row>
    <row r="48" spans="1:2" ht="15" thickBot="1" x14ac:dyDescent="0.4">
      <c r="A48" s="3" t="s">
        <v>73</v>
      </c>
      <c r="B48" s="4">
        <v>2</v>
      </c>
    </row>
    <row r="49" spans="1:2" ht="15" thickBot="1" x14ac:dyDescent="0.4">
      <c r="A49" s="3" t="s">
        <v>37</v>
      </c>
      <c r="B49" s="4">
        <v>2</v>
      </c>
    </row>
    <row r="50" spans="1:2" ht="15" thickBot="1" x14ac:dyDescent="0.4">
      <c r="A50" s="3" t="s">
        <v>82</v>
      </c>
      <c r="B50" s="4">
        <v>2</v>
      </c>
    </row>
    <row r="51" spans="1:2" ht="15" thickBot="1" x14ac:dyDescent="0.4">
      <c r="A51" s="3" t="s">
        <v>83</v>
      </c>
      <c r="B51" s="4">
        <v>2</v>
      </c>
    </row>
    <row r="52" spans="1:2" ht="15" thickBot="1" x14ac:dyDescent="0.4">
      <c r="A52" s="3" t="s">
        <v>85</v>
      </c>
      <c r="B52" s="4">
        <v>2</v>
      </c>
    </row>
    <row r="53" spans="1:2" ht="15" thickBot="1" x14ac:dyDescent="0.4">
      <c r="A53" s="3" t="s">
        <v>86</v>
      </c>
      <c r="B53" s="4">
        <v>2</v>
      </c>
    </row>
    <row r="54" spans="1:2" ht="15" thickBot="1" x14ac:dyDescent="0.4">
      <c r="A54" s="3" t="s">
        <v>87</v>
      </c>
      <c r="B54" s="4">
        <v>2</v>
      </c>
    </row>
    <row r="55" spans="1:2" ht="15" thickBot="1" x14ac:dyDescent="0.4">
      <c r="A55" s="3" t="s">
        <v>41</v>
      </c>
      <c r="B55" s="4">
        <v>2</v>
      </c>
    </row>
    <row r="56" spans="1:2" ht="15" thickBot="1" x14ac:dyDescent="0.4">
      <c r="A56" s="3" t="s">
        <v>89</v>
      </c>
      <c r="B56" s="4">
        <v>2</v>
      </c>
    </row>
    <row r="57" spans="1:2" ht="15" thickBot="1" x14ac:dyDescent="0.4">
      <c r="A57" s="3" t="s">
        <v>48</v>
      </c>
      <c r="B57" s="4">
        <v>2</v>
      </c>
    </row>
    <row r="58" spans="1:2" ht="15" thickBot="1" x14ac:dyDescent="0.4">
      <c r="A58" s="3" t="s">
        <v>54</v>
      </c>
      <c r="B58" s="4">
        <v>2</v>
      </c>
    </row>
    <row r="59" spans="1:2" ht="15" thickBot="1" x14ac:dyDescent="0.4">
      <c r="A59" s="3" t="s">
        <v>90</v>
      </c>
      <c r="B59" s="4">
        <v>2</v>
      </c>
    </row>
    <row r="60" spans="1:2" ht="15" thickBot="1" x14ac:dyDescent="0.4">
      <c r="A60" s="3" t="s">
        <v>58</v>
      </c>
      <c r="B60" s="4">
        <v>2</v>
      </c>
    </row>
    <row r="61" spans="1:2" ht="15" thickBot="1" x14ac:dyDescent="0.4">
      <c r="A61" s="3" t="s">
        <v>91</v>
      </c>
      <c r="B61" s="4">
        <v>2</v>
      </c>
    </row>
    <row r="62" spans="1:2" ht="29.5" thickBot="1" x14ac:dyDescent="0.4">
      <c r="A62" s="3" t="s">
        <v>92</v>
      </c>
      <c r="B62" s="4">
        <v>2</v>
      </c>
    </row>
    <row r="63" spans="1:2" ht="15" thickBot="1" x14ac:dyDescent="0.4">
      <c r="A63" s="3" t="s">
        <v>93</v>
      </c>
      <c r="B63" s="4">
        <v>1</v>
      </c>
    </row>
    <row r="64" spans="1:2" ht="15" thickBot="1" x14ac:dyDescent="0.4">
      <c r="A64" s="3" t="s">
        <v>94</v>
      </c>
      <c r="B64" s="4">
        <v>1</v>
      </c>
    </row>
    <row r="65" spans="1:2" ht="15" thickBot="1" x14ac:dyDescent="0.4">
      <c r="A65" s="3" t="s">
        <v>95</v>
      </c>
      <c r="B65" s="4">
        <v>1</v>
      </c>
    </row>
    <row r="66" spans="1:2" ht="15" thickBot="1" x14ac:dyDescent="0.4">
      <c r="A66" s="3" t="s">
        <v>96</v>
      </c>
      <c r="B66" s="4">
        <v>1</v>
      </c>
    </row>
    <row r="67" spans="1:2" ht="15" thickBot="1" x14ac:dyDescent="0.4">
      <c r="A67" s="3" t="s">
        <v>97</v>
      </c>
      <c r="B67" s="4">
        <v>1</v>
      </c>
    </row>
    <row r="68" spans="1:2" ht="29.5" thickBot="1" x14ac:dyDescent="0.4">
      <c r="A68" s="3" t="s">
        <v>98</v>
      </c>
      <c r="B68" s="4">
        <v>1</v>
      </c>
    </row>
    <row r="69" spans="1:2" ht="15" thickBot="1" x14ac:dyDescent="0.4">
      <c r="A69" s="3" t="s">
        <v>99</v>
      </c>
      <c r="B69" s="4">
        <v>1</v>
      </c>
    </row>
    <row r="70" spans="1:2" ht="15" thickBot="1" x14ac:dyDescent="0.4">
      <c r="A70" s="3" t="s">
        <v>100</v>
      </c>
      <c r="B70" s="4">
        <v>1</v>
      </c>
    </row>
    <row r="71" spans="1:2" ht="29.5" thickBot="1" x14ac:dyDescent="0.4">
      <c r="A71" s="3" t="s">
        <v>101</v>
      </c>
      <c r="B71" s="4">
        <v>1</v>
      </c>
    </row>
    <row r="72" spans="1:2" ht="15" thickBot="1" x14ac:dyDescent="0.4">
      <c r="A72" s="3" t="s">
        <v>5</v>
      </c>
      <c r="B72" s="4">
        <v>1</v>
      </c>
    </row>
    <row r="73" spans="1:2" ht="15" thickBot="1" x14ac:dyDescent="0.4">
      <c r="A73" s="3" t="s">
        <v>102</v>
      </c>
      <c r="B73" s="4">
        <v>1</v>
      </c>
    </row>
    <row r="74" spans="1:2" ht="15" thickBot="1" x14ac:dyDescent="0.4">
      <c r="A74" s="3" t="s">
        <v>103</v>
      </c>
      <c r="B74" s="4">
        <v>1</v>
      </c>
    </row>
    <row r="75" spans="1:2" ht="29.5" thickBot="1" x14ac:dyDescent="0.4">
      <c r="A75" s="3" t="s">
        <v>104</v>
      </c>
      <c r="B75" s="4">
        <v>1</v>
      </c>
    </row>
    <row r="76" spans="1:2" ht="29.5" thickBot="1" x14ac:dyDescent="0.4">
      <c r="A76" s="3" t="s">
        <v>9</v>
      </c>
      <c r="B76" s="4">
        <v>1</v>
      </c>
    </row>
    <row r="77" spans="1:2" ht="29.5" thickBot="1" x14ac:dyDescent="0.4">
      <c r="A77" s="3" t="s">
        <v>105</v>
      </c>
      <c r="B77" s="4">
        <v>1</v>
      </c>
    </row>
    <row r="78" spans="1:2" ht="29.5" thickBot="1" x14ac:dyDescent="0.4">
      <c r="A78" s="3" t="s">
        <v>106</v>
      </c>
      <c r="B78" s="4">
        <v>1</v>
      </c>
    </row>
    <row r="79" spans="1:2" ht="15" thickBot="1" x14ac:dyDescent="0.4">
      <c r="A79" s="3" t="s">
        <v>107</v>
      </c>
      <c r="B79" s="4">
        <v>1</v>
      </c>
    </row>
    <row r="80" spans="1:2" ht="15" thickBot="1" x14ac:dyDescent="0.4">
      <c r="A80" s="3" t="s">
        <v>108</v>
      </c>
      <c r="B80" s="4">
        <v>1</v>
      </c>
    </row>
    <row r="81" spans="1:2" ht="29.5" thickBot="1" x14ac:dyDescent="0.4">
      <c r="A81" s="3" t="s">
        <v>109</v>
      </c>
      <c r="B81" s="4">
        <v>1</v>
      </c>
    </row>
    <row r="82" spans="1:2" ht="15" thickBot="1" x14ac:dyDescent="0.4">
      <c r="A82" s="3" t="s">
        <v>110</v>
      </c>
      <c r="B82" s="4">
        <v>1</v>
      </c>
    </row>
    <row r="83" spans="1:2" ht="15" thickBot="1" x14ac:dyDescent="0.4">
      <c r="A83" s="3" t="s">
        <v>111</v>
      </c>
      <c r="B83" s="4">
        <v>1</v>
      </c>
    </row>
    <row r="84" spans="1:2" ht="15" thickBot="1" x14ac:dyDescent="0.4">
      <c r="A84" s="3" t="s">
        <v>112</v>
      </c>
      <c r="B84" s="4">
        <v>1</v>
      </c>
    </row>
    <row r="85" spans="1:2" ht="15" thickBot="1" x14ac:dyDescent="0.4">
      <c r="A85" s="3" t="s">
        <v>113</v>
      </c>
      <c r="B85" s="4">
        <v>1</v>
      </c>
    </row>
    <row r="86" spans="1:2" ht="15" thickBot="1" x14ac:dyDescent="0.4">
      <c r="A86" s="3" t="s">
        <v>114</v>
      </c>
      <c r="B86" s="4">
        <v>1</v>
      </c>
    </row>
    <row r="87" spans="1:2" ht="15" thickBot="1" x14ac:dyDescent="0.4">
      <c r="A87" s="3" t="s">
        <v>115</v>
      </c>
      <c r="B87" s="4">
        <v>1</v>
      </c>
    </row>
    <row r="88" spans="1:2" ht="15" thickBot="1" x14ac:dyDescent="0.4">
      <c r="A88" s="3" t="s">
        <v>116</v>
      </c>
      <c r="B88" s="4">
        <v>1</v>
      </c>
    </row>
    <row r="89" spans="1:2" ht="15" thickBot="1" x14ac:dyDescent="0.4">
      <c r="A89" s="3" t="s">
        <v>18</v>
      </c>
      <c r="B89" s="4">
        <v>1</v>
      </c>
    </row>
    <row r="90" spans="1:2" ht="15" thickBot="1" x14ac:dyDescent="0.4">
      <c r="A90" s="3" t="s">
        <v>117</v>
      </c>
      <c r="B90" s="4">
        <v>1</v>
      </c>
    </row>
    <row r="91" spans="1:2" ht="15" thickBot="1" x14ac:dyDescent="0.4">
      <c r="A91" s="3" t="s">
        <v>118</v>
      </c>
      <c r="B91" s="4">
        <v>1</v>
      </c>
    </row>
    <row r="92" spans="1:2" ht="29.5" thickBot="1" x14ac:dyDescent="0.4">
      <c r="A92" s="3" t="s">
        <v>20</v>
      </c>
      <c r="B92" s="4">
        <v>1</v>
      </c>
    </row>
    <row r="93" spans="1:2" ht="29.5" thickBot="1" x14ac:dyDescent="0.4">
      <c r="A93" s="3" t="s">
        <v>21</v>
      </c>
      <c r="B93" s="4">
        <v>1</v>
      </c>
    </row>
    <row r="94" spans="1:2" ht="15" thickBot="1" x14ac:dyDescent="0.4">
      <c r="A94" s="3" t="s">
        <v>119</v>
      </c>
      <c r="B94" s="4">
        <v>1</v>
      </c>
    </row>
    <row r="95" spans="1:2" ht="15" thickBot="1" x14ac:dyDescent="0.4">
      <c r="A95" s="3" t="s">
        <v>23</v>
      </c>
      <c r="B95" s="4">
        <v>1</v>
      </c>
    </row>
    <row r="96" spans="1:2" ht="15" thickBot="1" x14ac:dyDescent="0.4">
      <c r="A96" s="3" t="s">
        <v>121</v>
      </c>
      <c r="B96" s="4">
        <v>1</v>
      </c>
    </row>
    <row r="97" spans="1:2" ht="15" thickBot="1" x14ac:dyDescent="0.4">
      <c r="A97" s="3" t="s">
        <v>24</v>
      </c>
      <c r="B97" s="4">
        <v>1</v>
      </c>
    </row>
    <row r="98" spans="1:2" ht="15" thickBot="1" x14ac:dyDescent="0.4">
      <c r="A98" s="3" t="s">
        <v>122</v>
      </c>
      <c r="B98" s="4">
        <v>1</v>
      </c>
    </row>
    <row r="99" spans="1:2" ht="15" thickBot="1" x14ac:dyDescent="0.4">
      <c r="A99" s="3" t="s">
        <v>123</v>
      </c>
      <c r="B99" s="4">
        <v>1</v>
      </c>
    </row>
    <row r="100" spans="1:2" ht="15" thickBot="1" x14ac:dyDescent="0.4">
      <c r="A100" s="3" t="s">
        <v>124</v>
      </c>
      <c r="B100" s="4">
        <v>1</v>
      </c>
    </row>
    <row r="101" spans="1:2" ht="15" thickBot="1" x14ac:dyDescent="0.4">
      <c r="A101" s="3" t="s">
        <v>25</v>
      </c>
      <c r="B101" s="4">
        <v>1</v>
      </c>
    </row>
    <row r="102" spans="1:2" ht="15" thickBot="1" x14ac:dyDescent="0.4">
      <c r="A102" s="3" t="s">
        <v>125</v>
      </c>
      <c r="B102" s="4">
        <v>1</v>
      </c>
    </row>
    <row r="103" spans="1:2" ht="15" thickBot="1" x14ac:dyDescent="0.4">
      <c r="A103" s="3" t="s">
        <v>126</v>
      </c>
      <c r="B103" s="4">
        <v>1</v>
      </c>
    </row>
    <row r="104" spans="1:2" ht="15" thickBot="1" x14ac:dyDescent="0.4">
      <c r="A104" s="3" t="s">
        <v>27</v>
      </c>
      <c r="B104" s="4">
        <v>1</v>
      </c>
    </row>
    <row r="105" spans="1:2" ht="15" thickBot="1" x14ac:dyDescent="0.4">
      <c r="A105" s="3" t="s">
        <v>127</v>
      </c>
      <c r="B105" s="4">
        <v>1</v>
      </c>
    </row>
    <row r="106" spans="1:2" ht="15" thickBot="1" x14ac:dyDescent="0.4">
      <c r="A106" s="3" t="s">
        <v>128</v>
      </c>
      <c r="B106" s="4">
        <v>1</v>
      </c>
    </row>
    <row r="107" spans="1:2" ht="15" thickBot="1" x14ac:dyDescent="0.4">
      <c r="A107" s="3" t="s">
        <v>129</v>
      </c>
      <c r="B107" s="4">
        <v>1</v>
      </c>
    </row>
    <row r="108" spans="1:2" ht="15" thickBot="1" x14ac:dyDescent="0.4">
      <c r="A108" s="3" t="s">
        <v>130</v>
      </c>
      <c r="B108" s="4">
        <v>1</v>
      </c>
    </row>
    <row r="109" spans="1:2" ht="15" thickBot="1" x14ac:dyDescent="0.4">
      <c r="A109" s="3" t="s">
        <v>30</v>
      </c>
      <c r="B109" s="4">
        <v>1</v>
      </c>
    </row>
    <row r="110" spans="1:2" ht="15" thickBot="1" x14ac:dyDescent="0.4">
      <c r="A110" s="3" t="s">
        <v>131</v>
      </c>
      <c r="B110" s="4">
        <v>1</v>
      </c>
    </row>
    <row r="111" spans="1:2" ht="15" thickBot="1" x14ac:dyDescent="0.4">
      <c r="A111" s="3" t="s">
        <v>132</v>
      </c>
      <c r="B111" s="4">
        <v>1</v>
      </c>
    </row>
    <row r="112" spans="1:2" ht="15" thickBot="1" x14ac:dyDescent="0.4">
      <c r="A112" s="3" t="s">
        <v>31</v>
      </c>
      <c r="B112" s="4">
        <v>1</v>
      </c>
    </row>
    <row r="113" spans="1:2" ht="15" thickBot="1" x14ac:dyDescent="0.4">
      <c r="A113" s="3" t="s">
        <v>133</v>
      </c>
      <c r="B113" s="4">
        <v>1</v>
      </c>
    </row>
    <row r="114" spans="1:2" ht="15" thickBot="1" x14ac:dyDescent="0.4">
      <c r="A114" s="3" t="s">
        <v>134</v>
      </c>
      <c r="B114" s="4">
        <v>1</v>
      </c>
    </row>
    <row r="115" spans="1:2" ht="15" thickBot="1" x14ac:dyDescent="0.4">
      <c r="A115" s="3" t="s">
        <v>33</v>
      </c>
      <c r="B115" s="4">
        <v>1</v>
      </c>
    </row>
    <row r="116" spans="1:2" ht="15" thickBot="1" x14ac:dyDescent="0.4">
      <c r="A116" s="3" t="s">
        <v>135</v>
      </c>
      <c r="B116" s="4">
        <v>1</v>
      </c>
    </row>
    <row r="117" spans="1:2" ht="15" thickBot="1" x14ac:dyDescent="0.4">
      <c r="A117" s="3" t="s">
        <v>136</v>
      </c>
      <c r="B117" s="4">
        <v>1</v>
      </c>
    </row>
    <row r="118" spans="1:2" ht="15" thickBot="1" x14ac:dyDescent="0.4">
      <c r="A118" s="3" t="s">
        <v>137</v>
      </c>
      <c r="B118" s="4">
        <v>1</v>
      </c>
    </row>
    <row r="119" spans="1:2" ht="15" thickBot="1" x14ac:dyDescent="0.4">
      <c r="A119" s="3" t="s">
        <v>34</v>
      </c>
      <c r="B119" s="4">
        <v>1</v>
      </c>
    </row>
    <row r="120" spans="1:2" ht="15" thickBot="1" x14ac:dyDescent="0.4">
      <c r="A120" s="3" t="s">
        <v>138</v>
      </c>
      <c r="B120" s="4">
        <v>1</v>
      </c>
    </row>
    <row r="121" spans="1:2" ht="15" thickBot="1" x14ac:dyDescent="0.4">
      <c r="A121" s="3" t="s">
        <v>139</v>
      </c>
      <c r="B121" s="4">
        <v>1</v>
      </c>
    </row>
    <row r="122" spans="1:2" ht="15" thickBot="1" x14ac:dyDescent="0.4">
      <c r="A122" s="3" t="s">
        <v>140</v>
      </c>
      <c r="B122" s="4">
        <v>1</v>
      </c>
    </row>
    <row r="123" spans="1:2" ht="15" thickBot="1" x14ac:dyDescent="0.4">
      <c r="A123" s="3" t="s">
        <v>141</v>
      </c>
      <c r="B123" s="4">
        <v>1</v>
      </c>
    </row>
    <row r="124" spans="1:2" ht="15" thickBot="1" x14ac:dyDescent="0.4">
      <c r="A124" s="3" t="s">
        <v>142</v>
      </c>
      <c r="B124" s="4">
        <v>1</v>
      </c>
    </row>
    <row r="125" spans="1:2" ht="29.5" thickBot="1" x14ac:dyDescent="0.4">
      <c r="A125" s="3" t="s">
        <v>143</v>
      </c>
      <c r="B125" s="4">
        <v>1</v>
      </c>
    </row>
    <row r="126" spans="1:2" ht="15" thickBot="1" x14ac:dyDescent="0.4">
      <c r="A126" s="3" t="s">
        <v>144</v>
      </c>
      <c r="B126" s="4">
        <v>1</v>
      </c>
    </row>
    <row r="127" spans="1:2" ht="15" thickBot="1" x14ac:dyDescent="0.4">
      <c r="A127" s="3" t="s">
        <v>36</v>
      </c>
      <c r="B127" s="4">
        <v>1</v>
      </c>
    </row>
    <row r="128" spans="1:2" ht="15" thickBot="1" x14ac:dyDescent="0.4">
      <c r="A128" s="3" t="s">
        <v>145</v>
      </c>
      <c r="B128" s="4">
        <v>1</v>
      </c>
    </row>
    <row r="129" spans="1:2" ht="15" thickBot="1" x14ac:dyDescent="0.4">
      <c r="A129" s="3" t="s">
        <v>146</v>
      </c>
      <c r="B129" s="4">
        <v>1</v>
      </c>
    </row>
    <row r="130" spans="1:2" ht="15" thickBot="1" x14ac:dyDescent="0.4">
      <c r="A130" s="3" t="s">
        <v>147</v>
      </c>
      <c r="B130" s="4">
        <v>1</v>
      </c>
    </row>
    <row r="131" spans="1:2" ht="15" thickBot="1" x14ac:dyDescent="0.4">
      <c r="A131" s="3" t="s">
        <v>148</v>
      </c>
      <c r="B131" s="4">
        <v>1</v>
      </c>
    </row>
    <row r="132" spans="1:2" ht="15" thickBot="1" x14ac:dyDescent="0.4">
      <c r="A132" s="3" t="s">
        <v>149</v>
      </c>
      <c r="B132" s="4">
        <v>1</v>
      </c>
    </row>
    <row r="133" spans="1:2" ht="15" thickBot="1" x14ac:dyDescent="0.4">
      <c r="A133" s="3" t="s">
        <v>150</v>
      </c>
      <c r="B133" s="4">
        <v>1</v>
      </c>
    </row>
    <row r="134" spans="1:2" ht="15" thickBot="1" x14ac:dyDescent="0.4">
      <c r="A134" s="3" t="s">
        <v>151</v>
      </c>
      <c r="B134" s="4">
        <v>1</v>
      </c>
    </row>
    <row r="135" spans="1:2" ht="15" thickBot="1" x14ac:dyDescent="0.4">
      <c r="A135" s="3" t="s">
        <v>152</v>
      </c>
      <c r="B135" s="4">
        <v>1</v>
      </c>
    </row>
    <row r="136" spans="1:2" ht="15" thickBot="1" x14ac:dyDescent="0.4">
      <c r="A136" s="3" t="s">
        <v>84</v>
      </c>
      <c r="B136" s="4">
        <v>1</v>
      </c>
    </row>
    <row r="137" spans="1:2" ht="15" thickBot="1" x14ac:dyDescent="0.4">
      <c r="A137" s="3" t="s">
        <v>39</v>
      </c>
      <c r="B137" s="4">
        <v>1</v>
      </c>
    </row>
    <row r="138" spans="1:2" ht="15" thickBot="1" x14ac:dyDescent="0.4">
      <c r="A138" s="3" t="s">
        <v>40</v>
      </c>
      <c r="B138" s="4">
        <v>1</v>
      </c>
    </row>
    <row r="139" spans="1:2" ht="15" thickBot="1" x14ac:dyDescent="0.4">
      <c r="A139" s="3" t="s">
        <v>153</v>
      </c>
      <c r="B139" s="4">
        <v>1</v>
      </c>
    </row>
    <row r="140" spans="1:2" ht="15" thickBot="1" x14ac:dyDescent="0.4">
      <c r="A140" s="3" t="s">
        <v>154</v>
      </c>
      <c r="B140" s="4">
        <v>1</v>
      </c>
    </row>
    <row r="141" spans="1:2" ht="15" thickBot="1" x14ac:dyDescent="0.4">
      <c r="A141" s="3" t="s">
        <v>42</v>
      </c>
      <c r="B141" s="4">
        <v>1</v>
      </c>
    </row>
    <row r="142" spans="1:2" ht="15" thickBot="1" x14ac:dyDescent="0.4">
      <c r="A142" s="3" t="s">
        <v>155</v>
      </c>
      <c r="B142" s="4">
        <v>1</v>
      </c>
    </row>
    <row r="143" spans="1:2" ht="15" thickBot="1" x14ac:dyDescent="0.4">
      <c r="A143" s="3" t="s">
        <v>156</v>
      </c>
      <c r="B143" s="4">
        <v>1</v>
      </c>
    </row>
    <row r="144" spans="1:2" ht="15" thickBot="1" x14ac:dyDescent="0.4">
      <c r="A144" s="3" t="s">
        <v>43</v>
      </c>
      <c r="B144" s="4">
        <v>1</v>
      </c>
    </row>
    <row r="145" spans="1:2" ht="15" thickBot="1" x14ac:dyDescent="0.4">
      <c r="A145" s="3" t="s">
        <v>88</v>
      </c>
      <c r="B145" s="4">
        <v>1</v>
      </c>
    </row>
    <row r="146" spans="1:2" ht="15" thickBot="1" x14ac:dyDescent="0.4">
      <c r="A146" s="3" t="s">
        <v>157</v>
      </c>
      <c r="B146" s="4">
        <v>1</v>
      </c>
    </row>
    <row r="147" spans="1:2" ht="15" thickBot="1" x14ac:dyDescent="0.4">
      <c r="A147" s="3" t="s">
        <v>45</v>
      </c>
      <c r="B147" s="4">
        <v>1</v>
      </c>
    </row>
    <row r="148" spans="1:2" ht="15" thickBot="1" x14ac:dyDescent="0.4">
      <c r="A148" s="3" t="s">
        <v>158</v>
      </c>
      <c r="B148" s="4">
        <v>1</v>
      </c>
    </row>
    <row r="149" spans="1:2" ht="15" thickBot="1" x14ac:dyDescent="0.4">
      <c r="A149" s="3" t="s">
        <v>159</v>
      </c>
      <c r="B149" s="4">
        <v>1</v>
      </c>
    </row>
    <row r="150" spans="1:2" ht="15" thickBot="1" x14ac:dyDescent="0.4">
      <c r="A150" s="3" t="s">
        <v>160</v>
      </c>
      <c r="B150" s="4">
        <v>1</v>
      </c>
    </row>
    <row r="151" spans="1:2" ht="15" thickBot="1" x14ac:dyDescent="0.4">
      <c r="A151" s="3" t="s">
        <v>161</v>
      </c>
      <c r="B151" s="4">
        <v>1</v>
      </c>
    </row>
    <row r="152" spans="1:2" ht="15" thickBot="1" x14ac:dyDescent="0.4">
      <c r="A152" s="3" t="s">
        <v>162</v>
      </c>
      <c r="B152" s="4">
        <v>1</v>
      </c>
    </row>
    <row r="153" spans="1:2" ht="15" thickBot="1" x14ac:dyDescent="0.4">
      <c r="A153" s="3" t="s">
        <v>163</v>
      </c>
      <c r="B153" s="4">
        <v>1</v>
      </c>
    </row>
    <row r="154" spans="1:2" ht="15" thickBot="1" x14ac:dyDescent="0.4">
      <c r="A154" s="3" t="s">
        <v>47</v>
      </c>
      <c r="B154" s="4">
        <v>1</v>
      </c>
    </row>
    <row r="155" spans="1:2" ht="15" thickBot="1" x14ac:dyDescent="0.4">
      <c r="A155" s="3" t="s">
        <v>164</v>
      </c>
      <c r="B155" s="4">
        <v>1</v>
      </c>
    </row>
    <row r="156" spans="1:2" ht="15" thickBot="1" x14ac:dyDescent="0.4">
      <c r="A156" s="3" t="s">
        <v>165</v>
      </c>
      <c r="B156" s="4">
        <v>1</v>
      </c>
    </row>
    <row r="157" spans="1:2" ht="15" thickBot="1" x14ac:dyDescent="0.4">
      <c r="A157" s="3" t="s">
        <v>49</v>
      </c>
      <c r="B157" s="4">
        <v>1</v>
      </c>
    </row>
    <row r="158" spans="1:2" ht="15" thickBot="1" x14ac:dyDescent="0.4">
      <c r="A158" s="3" t="s">
        <v>166</v>
      </c>
      <c r="B158" s="4">
        <v>1</v>
      </c>
    </row>
    <row r="159" spans="1:2" ht="15" thickBot="1" x14ac:dyDescent="0.4">
      <c r="A159" s="3" t="s">
        <v>167</v>
      </c>
      <c r="B159" s="4">
        <v>1</v>
      </c>
    </row>
    <row r="160" spans="1:2" ht="15" thickBot="1" x14ac:dyDescent="0.4">
      <c r="A160" s="3" t="s">
        <v>50</v>
      </c>
      <c r="B160" s="4">
        <v>1</v>
      </c>
    </row>
    <row r="161" spans="1:2" ht="15" thickBot="1" x14ac:dyDescent="0.4">
      <c r="A161" s="3" t="s">
        <v>168</v>
      </c>
      <c r="B161" s="4">
        <v>1</v>
      </c>
    </row>
    <row r="162" spans="1:2" ht="15" thickBot="1" x14ac:dyDescent="0.4">
      <c r="A162" s="3" t="s">
        <v>169</v>
      </c>
      <c r="B162" s="4">
        <v>1</v>
      </c>
    </row>
    <row r="163" spans="1:2" ht="15" thickBot="1" x14ac:dyDescent="0.4">
      <c r="A163" s="3" t="s">
        <v>170</v>
      </c>
      <c r="B163" s="4">
        <v>1</v>
      </c>
    </row>
    <row r="164" spans="1:2" ht="15" thickBot="1" x14ac:dyDescent="0.4">
      <c r="A164" s="3" t="s">
        <v>51</v>
      </c>
      <c r="B164" s="4">
        <v>1</v>
      </c>
    </row>
    <row r="165" spans="1:2" ht="15" thickBot="1" x14ac:dyDescent="0.4">
      <c r="A165" s="3" t="s">
        <v>171</v>
      </c>
      <c r="B165" s="4">
        <v>1</v>
      </c>
    </row>
    <row r="166" spans="1:2" ht="15" thickBot="1" x14ac:dyDescent="0.4">
      <c r="A166" s="3" t="s">
        <v>172</v>
      </c>
      <c r="B166" s="4">
        <v>1</v>
      </c>
    </row>
    <row r="167" spans="1:2" ht="15" thickBot="1" x14ac:dyDescent="0.4">
      <c r="A167" s="3" t="s">
        <v>173</v>
      </c>
      <c r="B167" s="4">
        <v>1</v>
      </c>
    </row>
    <row r="168" spans="1:2" ht="15" thickBot="1" x14ac:dyDescent="0.4">
      <c r="A168" s="3" t="s">
        <v>174</v>
      </c>
      <c r="B168" s="4">
        <v>1</v>
      </c>
    </row>
    <row r="169" spans="1:2" ht="15" thickBot="1" x14ac:dyDescent="0.4">
      <c r="A169" s="3" t="s">
        <v>175</v>
      </c>
      <c r="B169" s="4">
        <v>1</v>
      </c>
    </row>
    <row r="170" spans="1:2" ht="15" thickBot="1" x14ac:dyDescent="0.4">
      <c r="A170" s="3" t="s">
        <v>176</v>
      </c>
      <c r="B170" s="4">
        <v>1</v>
      </c>
    </row>
    <row r="171" spans="1:2" ht="15" thickBot="1" x14ac:dyDescent="0.4">
      <c r="A171" s="3" t="s">
        <v>177</v>
      </c>
      <c r="B171" s="4">
        <v>1</v>
      </c>
    </row>
    <row r="172" spans="1:2" ht="15" thickBot="1" x14ac:dyDescent="0.4">
      <c r="A172" s="3" t="s">
        <v>178</v>
      </c>
      <c r="B172" s="4">
        <v>1</v>
      </c>
    </row>
    <row r="173" spans="1:2" ht="15" thickBot="1" x14ac:dyDescent="0.4">
      <c r="A173" s="3" t="s">
        <v>53</v>
      </c>
      <c r="B173" s="4">
        <v>1</v>
      </c>
    </row>
    <row r="174" spans="1:2" ht="15" thickBot="1" x14ac:dyDescent="0.4">
      <c r="A174" s="3" t="s">
        <v>179</v>
      </c>
      <c r="B174" s="4">
        <v>1</v>
      </c>
    </row>
    <row r="175" spans="1:2" ht="29.5" thickBot="1" x14ac:dyDescent="0.4">
      <c r="A175" s="3" t="s">
        <v>180</v>
      </c>
      <c r="B175" s="4">
        <v>1</v>
      </c>
    </row>
    <row r="176" spans="1:2" ht="15" thickBot="1" x14ac:dyDescent="0.4">
      <c r="A176" s="3" t="s">
        <v>181</v>
      </c>
      <c r="B176" s="4">
        <v>1</v>
      </c>
    </row>
    <row r="177" spans="1:2" ht="15" thickBot="1" x14ac:dyDescent="0.4">
      <c r="A177" s="3" t="s">
        <v>182</v>
      </c>
      <c r="B177" s="4">
        <v>1</v>
      </c>
    </row>
    <row r="178" spans="1:2" ht="29.5" thickBot="1" x14ac:dyDescent="0.4">
      <c r="A178" s="3" t="s">
        <v>183</v>
      </c>
      <c r="B178" s="4">
        <v>1</v>
      </c>
    </row>
    <row r="179" spans="1:2" ht="15" thickBot="1" x14ac:dyDescent="0.4">
      <c r="A179" s="3" t="s">
        <v>184</v>
      </c>
      <c r="B179" s="4">
        <v>1</v>
      </c>
    </row>
    <row r="180" spans="1:2" ht="15" thickBot="1" x14ac:dyDescent="0.4">
      <c r="A180" s="3" t="s">
        <v>185</v>
      </c>
      <c r="B180" s="4">
        <v>1</v>
      </c>
    </row>
    <row r="181" spans="1:2" ht="15" thickBot="1" x14ac:dyDescent="0.4">
      <c r="A181" s="3" t="s">
        <v>186</v>
      </c>
      <c r="B181" s="4">
        <v>1</v>
      </c>
    </row>
    <row r="182" spans="1:2" ht="15" thickBot="1" x14ac:dyDescent="0.4">
      <c r="A182" s="3" t="s">
        <v>187</v>
      </c>
      <c r="B182" s="4">
        <v>1</v>
      </c>
    </row>
    <row r="183" spans="1:2" ht="15" thickBot="1" x14ac:dyDescent="0.4">
      <c r="A183" s="3" t="s">
        <v>188</v>
      </c>
      <c r="B183" s="4">
        <v>1</v>
      </c>
    </row>
    <row r="184" spans="1:2" ht="15" thickBot="1" x14ac:dyDescent="0.4">
      <c r="A184" s="3" t="s">
        <v>189</v>
      </c>
      <c r="B184" s="4">
        <v>1</v>
      </c>
    </row>
    <row r="185" spans="1:2" ht="15" thickBot="1" x14ac:dyDescent="0.4">
      <c r="A185" s="3" t="s">
        <v>190</v>
      </c>
      <c r="B185" s="4">
        <v>1</v>
      </c>
    </row>
    <row r="186" spans="1:2" ht="15" thickBot="1" x14ac:dyDescent="0.4">
      <c r="A186" s="3" t="s">
        <v>56</v>
      </c>
      <c r="B186" s="4">
        <v>1</v>
      </c>
    </row>
    <row r="187" spans="1:2" ht="15" thickBot="1" x14ac:dyDescent="0.4">
      <c r="A187" s="3" t="s">
        <v>191</v>
      </c>
      <c r="B187" s="4">
        <v>1</v>
      </c>
    </row>
    <row r="188" spans="1:2" ht="15" thickBot="1" x14ac:dyDescent="0.4">
      <c r="A188" s="3" t="s">
        <v>192</v>
      </c>
      <c r="B188" s="4">
        <v>1</v>
      </c>
    </row>
    <row r="189" spans="1:2" ht="15" thickBot="1" x14ac:dyDescent="0.4">
      <c r="A189" s="3" t="s">
        <v>193</v>
      </c>
      <c r="B189" s="4">
        <v>1</v>
      </c>
    </row>
    <row r="190" spans="1:2" ht="15" thickBot="1" x14ac:dyDescent="0.4">
      <c r="A190" s="3" t="s">
        <v>57</v>
      </c>
      <c r="B190" s="4">
        <v>1</v>
      </c>
    </row>
    <row r="191" spans="1:2" ht="15" thickBot="1" x14ac:dyDescent="0.4">
      <c r="A191" s="3" t="s">
        <v>59</v>
      </c>
      <c r="B191" s="4">
        <v>1</v>
      </c>
    </row>
    <row r="192" spans="1:2" ht="15" thickBot="1" x14ac:dyDescent="0.4">
      <c r="A192" s="3" t="s">
        <v>194</v>
      </c>
      <c r="B192" s="4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DA93-3E74-45A4-85AB-B975480413A1}">
  <dimension ref="A1:I33"/>
  <sheetViews>
    <sheetView topLeftCell="C14" workbookViewId="0">
      <selection activeCell="G18" sqref="G18:I27"/>
    </sheetView>
  </sheetViews>
  <sheetFormatPr baseColWidth="10" defaultRowHeight="14.5" x14ac:dyDescent="0.35"/>
  <cols>
    <col min="1" max="1" width="18" customWidth="1"/>
    <col min="2" max="2" width="32.08984375" customWidth="1"/>
    <col min="3" max="3" width="21.36328125" customWidth="1"/>
    <col min="4" max="4" width="19.7265625" customWidth="1"/>
    <col min="5" max="5" width="19.81640625" customWidth="1"/>
    <col min="7" max="7" width="22" customWidth="1"/>
    <col min="8" max="8" width="9.90625" customWidth="1"/>
    <col min="9" max="9" width="29.26953125" bestFit="1" customWidth="1"/>
  </cols>
  <sheetData>
    <row r="1" spans="1:9" x14ac:dyDescent="0.35">
      <c r="A1" s="81" t="s">
        <v>344</v>
      </c>
      <c r="B1" s="27"/>
      <c r="C1" s="27"/>
      <c r="D1" s="27"/>
      <c r="E1" s="27"/>
    </row>
    <row r="2" spans="1:9" x14ac:dyDescent="0.35">
      <c r="A2" s="27"/>
      <c r="B2" s="27"/>
      <c r="C2" s="27"/>
      <c r="D2" s="27"/>
      <c r="E2" s="27"/>
    </row>
    <row r="3" spans="1:9" x14ac:dyDescent="0.35">
      <c r="A3" s="82" t="s">
        <v>60</v>
      </c>
      <c r="B3" s="68" t="s">
        <v>218</v>
      </c>
      <c r="C3" s="68" t="s">
        <v>306</v>
      </c>
      <c r="D3" s="68" t="s">
        <v>219</v>
      </c>
      <c r="E3" s="69" t="s">
        <v>305</v>
      </c>
      <c r="G3" s="32" t="s">
        <v>260</v>
      </c>
      <c r="H3" s="32"/>
      <c r="I3" s="32"/>
    </row>
    <row r="4" spans="1:9" s="27" customFormat="1" ht="36" x14ac:dyDescent="0.35">
      <c r="A4" s="60" t="s">
        <v>331</v>
      </c>
      <c r="B4" s="35" t="s">
        <v>77</v>
      </c>
      <c r="C4" s="59" t="s">
        <v>214</v>
      </c>
      <c r="D4" s="91"/>
      <c r="E4" s="92"/>
      <c r="G4" s="29" t="s">
        <v>257</v>
      </c>
      <c r="H4" s="30">
        <v>6</v>
      </c>
      <c r="I4" s="29" t="s">
        <v>345</v>
      </c>
    </row>
    <row r="5" spans="1:9" x14ac:dyDescent="0.35">
      <c r="A5" s="83" t="s">
        <v>334</v>
      </c>
      <c r="B5" s="58" t="s">
        <v>85</v>
      </c>
      <c r="C5" s="38" t="s">
        <v>209</v>
      </c>
      <c r="D5" s="38" t="s">
        <v>41</v>
      </c>
      <c r="E5" s="84" t="s">
        <v>209</v>
      </c>
      <c r="G5" s="29" t="s">
        <v>258</v>
      </c>
      <c r="H5" s="30">
        <v>2</v>
      </c>
      <c r="I5" s="29" t="s">
        <v>347</v>
      </c>
    </row>
    <row r="6" spans="1:9" x14ac:dyDescent="0.35">
      <c r="A6" s="83" t="s">
        <v>317</v>
      </c>
      <c r="B6" s="38" t="s">
        <v>7</v>
      </c>
      <c r="C6" s="38" t="s">
        <v>216</v>
      </c>
      <c r="D6" s="38" t="s">
        <v>87</v>
      </c>
      <c r="E6" s="84" t="s">
        <v>214</v>
      </c>
    </row>
    <row r="7" spans="1:9" x14ac:dyDescent="0.35">
      <c r="A7" s="83" t="s">
        <v>314</v>
      </c>
      <c r="B7" s="38" t="s">
        <v>7</v>
      </c>
      <c r="C7" s="38" t="s">
        <v>216</v>
      </c>
      <c r="D7" s="93"/>
      <c r="E7" s="94"/>
    </row>
    <row r="8" spans="1:9" x14ac:dyDescent="0.35">
      <c r="A8" s="83" t="s">
        <v>338</v>
      </c>
      <c r="B8" s="38" t="s">
        <v>55</v>
      </c>
      <c r="C8" s="38" t="s">
        <v>209</v>
      </c>
      <c r="D8" s="38" t="s">
        <v>122</v>
      </c>
      <c r="E8" s="84" t="s">
        <v>213</v>
      </c>
      <c r="G8" s="78" t="s">
        <v>262</v>
      </c>
      <c r="H8" s="78"/>
    </row>
    <row r="9" spans="1:9" x14ac:dyDescent="0.35">
      <c r="A9" s="83" t="s">
        <v>336</v>
      </c>
      <c r="B9" s="38" t="s">
        <v>192</v>
      </c>
      <c r="C9" s="38" t="s">
        <v>209</v>
      </c>
      <c r="D9" s="93"/>
      <c r="E9" s="94"/>
      <c r="G9" s="38" t="s">
        <v>309</v>
      </c>
      <c r="H9" s="79">
        <v>0</v>
      </c>
    </row>
    <row r="10" spans="1:9" x14ac:dyDescent="0.35">
      <c r="A10" s="83" t="s">
        <v>323</v>
      </c>
      <c r="B10" s="38" t="s">
        <v>74</v>
      </c>
      <c r="C10" s="38" t="s">
        <v>228</v>
      </c>
      <c r="D10" s="38" t="s">
        <v>81</v>
      </c>
      <c r="E10" s="84" t="s">
        <v>209</v>
      </c>
      <c r="G10" s="37" t="s">
        <v>263</v>
      </c>
      <c r="H10" s="79">
        <v>8</v>
      </c>
    </row>
    <row r="11" spans="1:9" x14ac:dyDescent="0.35">
      <c r="A11" s="83" t="s">
        <v>320</v>
      </c>
      <c r="B11" s="38" t="s">
        <v>74</v>
      </c>
      <c r="C11" s="38" t="s">
        <v>228</v>
      </c>
      <c r="D11" s="93"/>
      <c r="E11" s="94"/>
      <c r="G11" s="38" t="s">
        <v>264</v>
      </c>
      <c r="H11" s="79">
        <v>6</v>
      </c>
    </row>
    <row r="12" spans="1:9" ht="26.5" x14ac:dyDescent="0.35">
      <c r="A12" s="83" t="s">
        <v>325</v>
      </c>
      <c r="B12" s="38" t="s">
        <v>1</v>
      </c>
      <c r="C12" s="38" t="s">
        <v>209</v>
      </c>
      <c r="D12" s="38" t="s">
        <v>1</v>
      </c>
      <c r="E12" s="38" t="s">
        <v>209</v>
      </c>
      <c r="G12" s="39" t="s">
        <v>265</v>
      </c>
      <c r="H12" s="79">
        <v>11</v>
      </c>
    </row>
    <row r="13" spans="1:9" x14ac:dyDescent="0.35">
      <c r="A13" s="83" t="s">
        <v>342</v>
      </c>
      <c r="B13" s="38" t="s">
        <v>346</v>
      </c>
      <c r="C13" s="38" t="s">
        <v>228</v>
      </c>
      <c r="D13" s="38" t="s">
        <v>346</v>
      </c>
      <c r="E13" s="38" t="s">
        <v>228</v>
      </c>
      <c r="G13" s="38" t="s">
        <v>266</v>
      </c>
      <c r="H13" s="79">
        <v>5</v>
      </c>
    </row>
    <row r="14" spans="1:9" x14ac:dyDescent="0.35">
      <c r="A14" s="83" t="s">
        <v>315</v>
      </c>
      <c r="B14" s="38" t="s">
        <v>12</v>
      </c>
      <c r="C14" s="38" t="s">
        <v>228</v>
      </c>
      <c r="D14" s="93"/>
      <c r="E14" s="94"/>
    </row>
    <row r="15" spans="1:9" ht="26" x14ac:dyDescent="0.35">
      <c r="A15" s="70" t="s">
        <v>343</v>
      </c>
      <c r="B15" s="58" t="s">
        <v>11</v>
      </c>
      <c r="C15" s="37" t="s">
        <v>242</v>
      </c>
      <c r="D15" s="76"/>
      <c r="E15" s="77"/>
      <c r="G15" s="46" t="s">
        <v>310</v>
      </c>
      <c r="H15" s="46">
        <v>30</v>
      </c>
      <c r="I15" s="46"/>
    </row>
    <row r="16" spans="1:9" ht="23.5" customHeight="1" x14ac:dyDescent="0.35">
      <c r="A16" s="83" t="s">
        <v>327</v>
      </c>
      <c r="B16" s="38" t="s">
        <v>15</v>
      </c>
      <c r="C16" s="38" t="s">
        <v>228</v>
      </c>
      <c r="D16" s="38" t="s">
        <v>4</v>
      </c>
      <c r="E16" s="84" t="s">
        <v>209</v>
      </c>
      <c r="G16" s="46" t="s">
        <v>311</v>
      </c>
      <c r="H16" s="46">
        <v>22</v>
      </c>
      <c r="I16" s="46"/>
    </row>
    <row r="17" spans="1:9" x14ac:dyDescent="0.35">
      <c r="A17" s="83" t="s">
        <v>333</v>
      </c>
      <c r="B17" s="38" t="s">
        <v>44</v>
      </c>
      <c r="C17" s="38" t="s">
        <v>209</v>
      </c>
      <c r="D17" s="38" t="s">
        <v>4</v>
      </c>
      <c r="E17" s="84" t="s">
        <v>209</v>
      </c>
    </row>
    <row r="18" spans="1:9" x14ac:dyDescent="0.35">
      <c r="A18" s="83" t="s">
        <v>340</v>
      </c>
      <c r="B18" s="38" t="s">
        <v>68</v>
      </c>
      <c r="C18" s="38" t="s">
        <v>210</v>
      </c>
      <c r="D18" s="38" t="s">
        <v>68</v>
      </c>
      <c r="E18" s="38" t="s">
        <v>210</v>
      </c>
      <c r="G18" s="48" t="s">
        <v>205</v>
      </c>
      <c r="H18" s="48" t="s">
        <v>267</v>
      </c>
      <c r="I18" s="48" t="s">
        <v>268</v>
      </c>
    </row>
    <row r="19" spans="1:9" x14ac:dyDescent="0.35">
      <c r="A19" s="83" t="s">
        <v>318</v>
      </c>
      <c r="B19" s="38" t="s">
        <v>157</v>
      </c>
      <c r="C19" s="38" t="s">
        <v>209</v>
      </c>
      <c r="D19" s="38" t="s">
        <v>157</v>
      </c>
      <c r="E19" s="38" t="s">
        <v>209</v>
      </c>
      <c r="G19" s="43" t="s">
        <v>209</v>
      </c>
      <c r="H19" s="43">
        <f>COUNTIF(Tabelle13[Hochschulart BA], "Staatliche Universität")</f>
        <v>19</v>
      </c>
      <c r="I19" s="43">
        <f>COUNTIF(Tabelle13[Hochschulart MA], "Staatliche Universität")</f>
        <v>18</v>
      </c>
    </row>
    <row r="20" spans="1:9" x14ac:dyDescent="0.35">
      <c r="A20" s="83" t="s">
        <v>335</v>
      </c>
      <c r="B20" s="38" t="s">
        <v>2</v>
      </c>
      <c r="C20" s="38" t="s">
        <v>209</v>
      </c>
      <c r="D20" s="38" t="s">
        <v>52</v>
      </c>
      <c r="E20" s="84" t="s">
        <v>209</v>
      </c>
      <c r="G20" s="43" t="s">
        <v>210</v>
      </c>
      <c r="H20" s="43">
        <f>COUNTIF(Tabelle13[Hochschulart BA], "Private Universität")</f>
        <v>1</v>
      </c>
      <c r="I20" s="43">
        <f>COUNTIF(Tabelle13[Hochschulart MA], "Private Universität")</f>
        <v>1</v>
      </c>
    </row>
    <row r="21" spans="1:9" x14ac:dyDescent="0.35">
      <c r="A21" s="83" t="s">
        <v>330</v>
      </c>
      <c r="B21" s="38" t="s">
        <v>25</v>
      </c>
      <c r="C21" s="38" t="s">
        <v>242</v>
      </c>
      <c r="D21" s="38" t="s">
        <v>349</v>
      </c>
      <c r="E21" s="84" t="s">
        <v>209</v>
      </c>
      <c r="G21" s="43" t="s">
        <v>211</v>
      </c>
      <c r="H21" s="43">
        <f>COUNTIF(Tabelle13[Hochschulart BA], "Staatliche FH")</f>
        <v>5</v>
      </c>
      <c r="I21" s="43">
        <f>COUNTIF(Tabelle13[Hochschulart MA], "Staatliche FH")</f>
        <v>1</v>
      </c>
    </row>
    <row r="22" spans="1:9" x14ac:dyDescent="0.35">
      <c r="A22" s="83" t="s">
        <v>339</v>
      </c>
      <c r="B22" s="38" t="s">
        <v>29</v>
      </c>
      <c r="C22" s="38" t="s">
        <v>209</v>
      </c>
      <c r="D22" s="38" t="s">
        <v>3</v>
      </c>
      <c r="E22" s="84" t="s">
        <v>209</v>
      </c>
      <c r="G22" s="43" t="s">
        <v>212</v>
      </c>
      <c r="H22" s="43">
        <f>COUNTIF(Tabelle13[Hochschulart BA], "Private FH")</f>
        <v>2</v>
      </c>
      <c r="I22" s="43">
        <f>COUNTIF(Tabelle13[Hochschulart MA], "Private FH")</f>
        <v>0</v>
      </c>
    </row>
    <row r="23" spans="1:9" x14ac:dyDescent="0.35">
      <c r="A23" s="83" t="s">
        <v>337</v>
      </c>
      <c r="B23" s="38" t="s">
        <v>29</v>
      </c>
      <c r="C23" s="38" t="s">
        <v>209</v>
      </c>
      <c r="D23" s="38" t="s">
        <v>3</v>
      </c>
      <c r="E23" s="84" t="s">
        <v>209</v>
      </c>
      <c r="G23" s="43" t="s">
        <v>213</v>
      </c>
      <c r="H23" s="43">
        <f>COUNTIF(Tabelle13[Hochschulart BA], "Business School")</f>
        <v>0</v>
      </c>
      <c r="I23" s="43">
        <f>COUNTIF(Tabelle13[Hochschulart MA], "Business School")</f>
        <v>1</v>
      </c>
    </row>
    <row r="24" spans="1:9" x14ac:dyDescent="0.35">
      <c r="A24" s="83" t="s">
        <v>316</v>
      </c>
      <c r="B24" s="38" t="s">
        <v>80</v>
      </c>
      <c r="C24" s="38" t="s">
        <v>209</v>
      </c>
      <c r="D24" s="38" t="s">
        <v>348</v>
      </c>
      <c r="E24" s="84" t="s">
        <v>209</v>
      </c>
      <c r="G24" s="43" t="s">
        <v>214</v>
      </c>
      <c r="H24" s="43">
        <f>COUNTIF(Tabelle13[Hochschulart BA], "Weiterbildungsakademie")</f>
        <v>1</v>
      </c>
      <c r="I24" s="43">
        <f>COUNTIF(Tabelle13[Hochschulart MA], "Weiterbildungsakademie")</f>
        <v>1</v>
      </c>
    </row>
    <row r="25" spans="1:9" x14ac:dyDescent="0.35">
      <c r="A25" s="83" t="s">
        <v>321</v>
      </c>
      <c r="B25" s="38" t="s">
        <v>80</v>
      </c>
      <c r="C25" s="38" t="s">
        <v>209</v>
      </c>
      <c r="D25" s="93"/>
      <c r="E25" s="94"/>
      <c r="G25" s="43" t="s">
        <v>215</v>
      </c>
      <c r="H25" s="43">
        <f>COUNTIF(Tabelle13[Hochschulart BA], "Berufsschule")</f>
        <v>0</v>
      </c>
      <c r="I25" s="43">
        <f>COUNTIF(Tabelle13[Hochschulart MA], "Berufsschule")</f>
        <v>0</v>
      </c>
    </row>
    <row r="26" spans="1:9" x14ac:dyDescent="0.35">
      <c r="A26" s="83" t="s">
        <v>326</v>
      </c>
      <c r="B26" s="38" t="s">
        <v>64</v>
      </c>
      <c r="C26" s="38" t="s">
        <v>209</v>
      </c>
      <c r="D26" s="38" t="s">
        <v>3</v>
      </c>
      <c r="E26" s="84" t="s">
        <v>209</v>
      </c>
      <c r="G26" s="43" t="s">
        <v>216</v>
      </c>
      <c r="H26" s="43">
        <f>COUNTIF(Tabelle13[Hochschulart BA], "Duale Hochschule")</f>
        <v>2</v>
      </c>
      <c r="I26" s="43">
        <f>COUNTIF(Tabelle13[Hochschulart MA], "Duale Hochschule")</f>
        <v>0</v>
      </c>
    </row>
    <row r="27" spans="1:9" x14ac:dyDescent="0.35">
      <c r="A27" s="83" t="s">
        <v>341</v>
      </c>
      <c r="B27" s="38" t="s">
        <v>64</v>
      </c>
      <c r="C27" s="38" t="s">
        <v>209</v>
      </c>
      <c r="D27" s="38" t="s">
        <v>4</v>
      </c>
      <c r="E27" s="84" t="s">
        <v>209</v>
      </c>
      <c r="G27" s="47" t="s">
        <v>217</v>
      </c>
      <c r="H27" s="43">
        <f>COUNTIF(Tabelle13[Hochschulart BA], "Sonstige")</f>
        <v>0</v>
      </c>
      <c r="I27" s="43">
        <f>COUNTIF(Tabelle13[Hochschulart MA], "Sonstige")</f>
        <v>0</v>
      </c>
    </row>
    <row r="28" spans="1:9" x14ac:dyDescent="0.35">
      <c r="A28" s="83" t="s">
        <v>319</v>
      </c>
      <c r="B28" s="38" t="s">
        <v>70</v>
      </c>
      <c r="C28" s="38" t="s">
        <v>209</v>
      </c>
      <c r="D28" s="38" t="s">
        <v>70</v>
      </c>
      <c r="E28" s="38" t="s">
        <v>209</v>
      </c>
      <c r="G28" s="49" t="s">
        <v>269</v>
      </c>
      <c r="H28" s="50">
        <f>SUM(H19:H27)</f>
        <v>30</v>
      </c>
      <c r="I28" s="50">
        <f>SUM(I19:I27)</f>
        <v>22</v>
      </c>
    </row>
    <row r="29" spans="1:9" ht="34" customHeight="1" x14ac:dyDescent="0.35">
      <c r="A29" s="83" t="s">
        <v>322</v>
      </c>
      <c r="B29" s="38" t="s">
        <v>71</v>
      </c>
      <c r="C29" s="38" t="s">
        <v>209</v>
      </c>
      <c r="D29" s="38" t="s">
        <v>135</v>
      </c>
      <c r="E29" s="84" t="s">
        <v>209</v>
      </c>
    </row>
    <row r="30" spans="1:9" x14ac:dyDescent="0.35">
      <c r="A30" s="83" t="s">
        <v>332</v>
      </c>
      <c r="B30" s="38" t="s">
        <v>71</v>
      </c>
      <c r="C30" s="38" t="s">
        <v>209</v>
      </c>
      <c r="D30" s="38" t="s">
        <v>71</v>
      </c>
      <c r="E30" s="38" t="s">
        <v>209</v>
      </c>
    </row>
    <row r="31" spans="1:9" x14ac:dyDescent="0.35">
      <c r="A31" s="83" t="s">
        <v>324</v>
      </c>
      <c r="B31" s="38" t="s">
        <v>86</v>
      </c>
      <c r="C31" s="38" t="s">
        <v>209</v>
      </c>
      <c r="D31" s="38" t="s">
        <v>165</v>
      </c>
      <c r="E31" s="84" t="s">
        <v>209</v>
      </c>
    </row>
    <row r="32" spans="1:9" x14ac:dyDescent="0.35">
      <c r="A32" s="83" t="s">
        <v>329</v>
      </c>
      <c r="B32" s="38" t="s">
        <v>127</v>
      </c>
      <c r="C32" s="38" t="s">
        <v>209</v>
      </c>
      <c r="D32" s="38" t="s">
        <v>22</v>
      </c>
      <c r="E32" s="84" t="s">
        <v>209</v>
      </c>
    </row>
    <row r="33" spans="1:5" ht="26" x14ac:dyDescent="0.35">
      <c r="A33" s="85" t="s">
        <v>328</v>
      </c>
      <c r="B33" s="87" t="s">
        <v>65</v>
      </c>
      <c r="C33" s="86" t="s">
        <v>209</v>
      </c>
      <c r="D33" s="89"/>
      <c r="E33" s="90"/>
    </row>
  </sheetData>
  <mergeCells count="2">
    <mergeCell ref="G3:I3"/>
    <mergeCell ref="G8:H8"/>
  </mergeCells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ABEB-EE65-4856-97C3-F40ED7C3D3E0}">
  <dimension ref="A1:H57"/>
  <sheetViews>
    <sheetView topLeftCell="A44" workbookViewId="0">
      <selection activeCell="A4" sqref="A4:A57"/>
    </sheetView>
  </sheetViews>
  <sheetFormatPr baseColWidth="10" defaultRowHeight="14.5" x14ac:dyDescent="0.35"/>
  <cols>
    <col min="1" max="1" width="27.7265625" customWidth="1"/>
    <col min="4" max="4" width="25.54296875" customWidth="1"/>
    <col min="7" max="7" width="22" customWidth="1"/>
  </cols>
  <sheetData>
    <row r="1" spans="1:8" x14ac:dyDescent="0.35">
      <c r="A1" s="5" t="s">
        <v>0</v>
      </c>
      <c r="D1" s="5" t="s">
        <v>270</v>
      </c>
      <c r="G1" s="5" t="s">
        <v>271</v>
      </c>
    </row>
    <row r="3" spans="1:8" ht="15" thickBot="1" x14ac:dyDescent="0.4">
      <c r="A3" t="s">
        <v>60</v>
      </c>
      <c r="B3" t="s">
        <v>195</v>
      </c>
      <c r="D3" s="20" t="s">
        <v>60</v>
      </c>
      <c r="E3" s="21" t="s">
        <v>195</v>
      </c>
      <c r="G3" t="s">
        <v>60</v>
      </c>
      <c r="H3" t="s">
        <v>195</v>
      </c>
    </row>
    <row r="4" spans="1:8" ht="15" thickBot="1" x14ac:dyDescent="0.4">
      <c r="A4" s="1" t="s">
        <v>64</v>
      </c>
      <c r="B4" s="2">
        <v>4</v>
      </c>
      <c r="D4" s="1" t="s">
        <v>64</v>
      </c>
      <c r="E4" s="2">
        <v>4</v>
      </c>
      <c r="G4" s="1" t="s">
        <v>4</v>
      </c>
      <c r="H4" s="2">
        <v>3</v>
      </c>
    </row>
    <row r="5" spans="1:8" ht="29.5" thickBot="1" x14ac:dyDescent="0.4">
      <c r="A5" s="3" t="s">
        <v>63</v>
      </c>
      <c r="B5" s="4">
        <v>3</v>
      </c>
      <c r="D5" s="3" t="s">
        <v>28</v>
      </c>
      <c r="E5" s="4">
        <v>2</v>
      </c>
      <c r="G5" s="3" t="s">
        <v>13</v>
      </c>
      <c r="H5" s="4">
        <v>2</v>
      </c>
    </row>
    <row r="6" spans="1:8" ht="29.5" thickBot="1" x14ac:dyDescent="0.4">
      <c r="A6" s="3" t="s">
        <v>4</v>
      </c>
      <c r="B6" s="4">
        <v>3</v>
      </c>
      <c r="D6" s="3" t="s">
        <v>1</v>
      </c>
      <c r="E6" s="4">
        <v>2</v>
      </c>
      <c r="G6" s="3" t="s">
        <v>63</v>
      </c>
      <c r="H6" s="4">
        <v>2</v>
      </c>
    </row>
    <row r="7" spans="1:8" ht="29.5" thickBot="1" x14ac:dyDescent="0.4">
      <c r="A7" s="3" t="s">
        <v>6</v>
      </c>
      <c r="B7" s="4">
        <v>2</v>
      </c>
      <c r="D7" s="3" t="s">
        <v>55</v>
      </c>
      <c r="E7" s="4">
        <v>2</v>
      </c>
      <c r="G7" s="3" t="s">
        <v>102</v>
      </c>
      <c r="H7" s="4">
        <v>1</v>
      </c>
    </row>
    <row r="8" spans="1:8" ht="29.5" thickBot="1" x14ac:dyDescent="0.4">
      <c r="A8" s="3" t="s">
        <v>13</v>
      </c>
      <c r="B8" s="4">
        <v>2</v>
      </c>
      <c r="D8" s="3" t="s">
        <v>7</v>
      </c>
      <c r="E8" s="4">
        <v>1</v>
      </c>
      <c r="G8" s="3" t="s">
        <v>8</v>
      </c>
      <c r="H8" s="4">
        <v>1</v>
      </c>
    </row>
    <row r="9" spans="1:8" ht="44" thickBot="1" x14ac:dyDescent="0.4">
      <c r="A9" s="3" t="s">
        <v>19</v>
      </c>
      <c r="B9" s="4">
        <v>2</v>
      </c>
      <c r="D9" s="3" t="s">
        <v>104</v>
      </c>
      <c r="E9" s="4">
        <v>1</v>
      </c>
      <c r="G9" s="3" t="s">
        <v>67</v>
      </c>
      <c r="H9" s="4">
        <v>1</v>
      </c>
    </row>
    <row r="10" spans="1:8" ht="44" thickBot="1" x14ac:dyDescent="0.4">
      <c r="A10" s="3" t="s">
        <v>28</v>
      </c>
      <c r="B10" s="4">
        <v>2</v>
      </c>
      <c r="D10" s="3" t="s">
        <v>11</v>
      </c>
      <c r="E10" s="4">
        <v>1</v>
      </c>
      <c r="G10" s="3" t="s">
        <v>116</v>
      </c>
      <c r="H10" s="4">
        <v>1</v>
      </c>
    </row>
    <row r="11" spans="1:8" ht="29.5" thickBot="1" x14ac:dyDescent="0.4">
      <c r="A11" s="3" t="s">
        <v>1</v>
      </c>
      <c r="B11" s="4">
        <v>2</v>
      </c>
      <c r="D11" s="3" t="s">
        <v>108</v>
      </c>
      <c r="E11" s="4">
        <v>1</v>
      </c>
      <c r="G11" s="3" t="s">
        <v>19</v>
      </c>
      <c r="H11" s="4">
        <v>1</v>
      </c>
    </row>
    <row r="12" spans="1:8" ht="15" thickBot="1" x14ac:dyDescent="0.4">
      <c r="A12" s="3" t="s">
        <v>55</v>
      </c>
      <c r="B12" s="4">
        <v>2</v>
      </c>
      <c r="D12" s="3" t="s">
        <v>13</v>
      </c>
      <c r="E12" s="4">
        <v>1</v>
      </c>
      <c r="G12" s="3" t="s">
        <v>79</v>
      </c>
      <c r="H12" s="4">
        <v>1</v>
      </c>
    </row>
    <row r="13" spans="1:8" ht="15" thickBot="1" x14ac:dyDescent="0.4">
      <c r="A13" s="3" t="s">
        <v>94</v>
      </c>
      <c r="B13" s="4">
        <v>1</v>
      </c>
      <c r="D13" s="3" t="s">
        <v>113</v>
      </c>
      <c r="E13" s="4">
        <v>1</v>
      </c>
      <c r="G13" s="3" t="s">
        <v>131</v>
      </c>
      <c r="H13" s="4">
        <v>1</v>
      </c>
    </row>
    <row r="14" spans="1:8" ht="29.5" thickBot="1" x14ac:dyDescent="0.4">
      <c r="A14" s="3" t="s">
        <v>100</v>
      </c>
      <c r="B14" s="4">
        <v>1</v>
      </c>
      <c r="D14" s="3" t="s">
        <v>114</v>
      </c>
      <c r="E14" s="4">
        <v>1</v>
      </c>
      <c r="G14" s="3" t="s">
        <v>73</v>
      </c>
      <c r="H14" s="4">
        <v>1</v>
      </c>
    </row>
    <row r="15" spans="1:8" ht="29.5" thickBot="1" x14ac:dyDescent="0.4">
      <c r="A15" s="3" t="s">
        <v>7</v>
      </c>
      <c r="B15" s="4">
        <v>1</v>
      </c>
      <c r="D15" s="3" t="s">
        <v>15</v>
      </c>
      <c r="E15" s="4">
        <v>1</v>
      </c>
      <c r="G15" s="3" t="s">
        <v>3</v>
      </c>
      <c r="H15" s="4">
        <v>1</v>
      </c>
    </row>
    <row r="16" spans="1:8" ht="15" thickBot="1" x14ac:dyDescent="0.4">
      <c r="A16" s="3" t="s">
        <v>102</v>
      </c>
      <c r="B16" s="4">
        <v>1</v>
      </c>
      <c r="D16" s="3" t="s">
        <v>116</v>
      </c>
      <c r="E16" s="4">
        <v>1</v>
      </c>
      <c r="G16" s="3" t="s">
        <v>87</v>
      </c>
      <c r="H16" s="4">
        <v>1</v>
      </c>
    </row>
    <row r="17" spans="1:8" ht="44" thickBot="1" x14ac:dyDescent="0.4">
      <c r="A17" s="3" t="s">
        <v>104</v>
      </c>
      <c r="B17" s="4">
        <v>1</v>
      </c>
      <c r="D17" s="3" t="s">
        <v>119</v>
      </c>
      <c r="E17" s="4">
        <v>1</v>
      </c>
      <c r="G17" s="3" t="s">
        <v>44</v>
      </c>
      <c r="H17" s="4">
        <v>1</v>
      </c>
    </row>
    <row r="18" spans="1:8" ht="29.5" thickBot="1" x14ac:dyDescent="0.4">
      <c r="A18" s="3" t="s">
        <v>8</v>
      </c>
      <c r="B18" s="4">
        <v>1</v>
      </c>
      <c r="D18" s="3" t="s">
        <v>26</v>
      </c>
      <c r="E18" s="4">
        <v>1</v>
      </c>
      <c r="G18" s="3" t="s">
        <v>164</v>
      </c>
      <c r="H18" s="4">
        <v>1</v>
      </c>
    </row>
    <row r="19" spans="1:8" ht="29.5" thickBot="1" x14ac:dyDescent="0.4">
      <c r="A19" s="3" t="s">
        <v>67</v>
      </c>
      <c r="B19" s="4">
        <v>1</v>
      </c>
      <c r="D19" s="3" t="s">
        <v>126</v>
      </c>
      <c r="E19" s="4">
        <v>1</v>
      </c>
      <c r="G19" s="3" t="s">
        <v>189</v>
      </c>
      <c r="H19" s="4">
        <v>1</v>
      </c>
    </row>
    <row r="20" spans="1:8" ht="29.5" thickBot="1" x14ac:dyDescent="0.4">
      <c r="A20" s="3" t="s">
        <v>11</v>
      </c>
      <c r="B20" s="4">
        <v>1</v>
      </c>
      <c r="D20" s="3" t="s">
        <v>32</v>
      </c>
      <c r="E20" s="4">
        <v>1</v>
      </c>
      <c r="G20" s="6" t="s">
        <v>92</v>
      </c>
      <c r="H20" s="7">
        <v>1</v>
      </c>
    </row>
    <row r="21" spans="1:8" ht="29.5" thickBot="1" x14ac:dyDescent="0.4">
      <c r="A21" s="3" t="s">
        <v>108</v>
      </c>
      <c r="B21" s="4">
        <v>1</v>
      </c>
      <c r="D21" s="3" t="s">
        <v>73</v>
      </c>
      <c r="E21" s="4">
        <v>1</v>
      </c>
    </row>
    <row r="22" spans="1:8" ht="15" thickBot="1" x14ac:dyDescent="0.4">
      <c r="A22" s="3" t="s">
        <v>113</v>
      </c>
      <c r="B22" s="4">
        <v>1</v>
      </c>
      <c r="D22" s="3" t="s">
        <v>148</v>
      </c>
      <c r="E22" s="4">
        <v>1</v>
      </c>
    </row>
    <row r="23" spans="1:8" ht="29.5" thickBot="1" x14ac:dyDescent="0.4">
      <c r="A23" s="3" t="s">
        <v>114</v>
      </c>
      <c r="B23" s="4">
        <v>1</v>
      </c>
      <c r="D23" s="3" t="s">
        <v>85</v>
      </c>
      <c r="E23" s="4">
        <v>1</v>
      </c>
    </row>
    <row r="24" spans="1:8" ht="29.5" thickBot="1" x14ac:dyDescent="0.4">
      <c r="A24" s="3" t="s">
        <v>15</v>
      </c>
      <c r="B24" s="4">
        <v>1</v>
      </c>
      <c r="D24" s="3" t="s">
        <v>65</v>
      </c>
      <c r="E24" s="4">
        <v>1</v>
      </c>
    </row>
    <row r="25" spans="1:8" ht="29.5" thickBot="1" x14ac:dyDescent="0.4">
      <c r="A25" s="3" t="s">
        <v>116</v>
      </c>
      <c r="B25" s="4">
        <v>1</v>
      </c>
      <c r="D25" s="3" t="s">
        <v>164</v>
      </c>
      <c r="E25" s="4">
        <v>1</v>
      </c>
    </row>
    <row r="26" spans="1:8" ht="15" thickBot="1" x14ac:dyDescent="0.4">
      <c r="A26" s="3" t="s">
        <v>119</v>
      </c>
      <c r="B26" s="4">
        <v>1</v>
      </c>
      <c r="D26" s="3" t="s">
        <v>169</v>
      </c>
      <c r="E26" s="4">
        <v>1</v>
      </c>
    </row>
    <row r="27" spans="1:8" ht="29.5" thickBot="1" x14ac:dyDescent="0.4">
      <c r="A27" s="3" t="s">
        <v>77</v>
      </c>
      <c r="B27" s="4">
        <v>1</v>
      </c>
      <c r="D27" s="6" t="s">
        <v>189</v>
      </c>
      <c r="E27" s="7">
        <v>1</v>
      </c>
    </row>
    <row r="28" spans="1:8" ht="15" thickBot="1" x14ac:dyDescent="0.4">
      <c r="A28" s="3" t="s">
        <v>72</v>
      </c>
      <c r="B28" s="4">
        <v>1</v>
      </c>
    </row>
    <row r="29" spans="1:8" ht="15" thickBot="1" x14ac:dyDescent="0.4">
      <c r="A29" s="3" t="s">
        <v>26</v>
      </c>
      <c r="B29" s="4">
        <v>1</v>
      </c>
    </row>
    <row r="30" spans="1:8" ht="29.5" thickBot="1" x14ac:dyDescent="0.4">
      <c r="A30" s="3" t="s">
        <v>126</v>
      </c>
      <c r="B30" s="4">
        <v>1</v>
      </c>
    </row>
    <row r="31" spans="1:8" ht="15" thickBot="1" x14ac:dyDescent="0.4">
      <c r="A31" s="3" t="s">
        <v>79</v>
      </c>
      <c r="B31" s="4">
        <v>1</v>
      </c>
    </row>
    <row r="32" spans="1:8" ht="15" thickBot="1" x14ac:dyDescent="0.4">
      <c r="A32" s="3" t="s">
        <v>131</v>
      </c>
      <c r="B32" s="4">
        <v>1</v>
      </c>
    </row>
    <row r="33" spans="1:2" ht="15" thickBot="1" x14ac:dyDescent="0.4">
      <c r="A33" s="3" t="s">
        <v>32</v>
      </c>
      <c r="B33" s="4">
        <v>1</v>
      </c>
    </row>
    <row r="34" spans="1:2" ht="15" thickBot="1" x14ac:dyDescent="0.4">
      <c r="A34" s="3" t="s">
        <v>134</v>
      </c>
      <c r="B34" s="4">
        <v>1</v>
      </c>
    </row>
    <row r="35" spans="1:2" ht="15" thickBot="1" x14ac:dyDescent="0.4">
      <c r="A35" s="3" t="s">
        <v>137</v>
      </c>
      <c r="B35" s="4">
        <v>1</v>
      </c>
    </row>
    <row r="36" spans="1:2" ht="29.5" thickBot="1" x14ac:dyDescent="0.4">
      <c r="A36" s="3" t="s">
        <v>73</v>
      </c>
      <c r="B36" s="4">
        <v>1</v>
      </c>
    </row>
    <row r="37" spans="1:2" ht="15" thickBot="1" x14ac:dyDescent="0.4">
      <c r="A37" s="3" t="s">
        <v>148</v>
      </c>
      <c r="B37" s="4">
        <v>1</v>
      </c>
    </row>
    <row r="38" spans="1:2" ht="15" thickBot="1" x14ac:dyDescent="0.4">
      <c r="A38" s="3" t="s">
        <v>3</v>
      </c>
      <c r="B38" s="4">
        <v>1</v>
      </c>
    </row>
    <row r="39" spans="1:2" ht="15" thickBot="1" x14ac:dyDescent="0.4">
      <c r="A39" s="3" t="s">
        <v>69</v>
      </c>
      <c r="B39" s="4">
        <v>1</v>
      </c>
    </row>
    <row r="40" spans="1:2" ht="15" thickBot="1" x14ac:dyDescent="0.4">
      <c r="A40" s="3" t="s">
        <v>85</v>
      </c>
      <c r="B40" s="4">
        <v>1</v>
      </c>
    </row>
    <row r="41" spans="1:2" ht="15" thickBot="1" x14ac:dyDescent="0.4">
      <c r="A41" s="3" t="s">
        <v>154</v>
      </c>
      <c r="B41" s="4">
        <v>1</v>
      </c>
    </row>
    <row r="42" spans="1:2" ht="15" thickBot="1" x14ac:dyDescent="0.4">
      <c r="A42" s="3" t="s">
        <v>87</v>
      </c>
      <c r="B42" s="4">
        <v>1</v>
      </c>
    </row>
    <row r="43" spans="1:2" ht="29.5" thickBot="1" x14ac:dyDescent="0.4">
      <c r="A43" s="3" t="s">
        <v>44</v>
      </c>
      <c r="B43" s="4">
        <v>1</v>
      </c>
    </row>
    <row r="44" spans="1:2" ht="29.5" thickBot="1" x14ac:dyDescent="0.4">
      <c r="A44" s="3" t="s">
        <v>65</v>
      </c>
      <c r="B44" s="4">
        <v>1</v>
      </c>
    </row>
    <row r="45" spans="1:2" ht="15" thickBot="1" x14ac:dyDescent="0.4">
      <c r="A45" s="3" t="s">
        <v>162</v>
      </c>
      <c r="B45" s="4">
        <v>1</v>
      </c>
    </row>
    <row r="46" spans="1:2" ht="15" thickBot="1" x14ac:dyDescent="0.4">
      <c r="A46" s="3" t="s">
        <v>164</v>
      </c>
      <c r="B46" s="4">
        <v>1</v>
      </c>
    </row>
    <row r="47" spans="1:2" ht="15" thickBot="1" x14ac:dyDescent="0.4">
      <c r="A47" s="3" t="s">
        <v>48</v>
      </c>
      <c r="B47" s="4">
        <v>1</v>
      </c>
    </row>
    <row r="48" spans="1:2" ht="15" thickBot="1" x14ac:dyDescent="0.4">
      <c r="A48" s="3" t="s">
        <v>166</v>
      </c>
      <c r="B48" s="4">
        <v>1</v>
      </c>
    </row>
    <row r="49" spans="1:2" ht="15" thickBot="1" x14ac:dyDescent="0.4">
      <c r="A49" s="3" t="s">
        <v>167</v>
      </c>
      <c r="B49" s="4">
        <v>1</v>
      </c>
    </row>
    <row r="50" spans="1:2" ht="15" thickBot="1" x14ac:dyDescent="0.4">
      <c r="A50" s="3" t="s">
        <v>169</v>
      </c>
      <c r="B50" s="4">
        <v>1</v>
      </c>
    </row>
    <row r="51" spans="1:2" ht="15" thickBot="1" x14ac:dyDescent="0.4">
      <c r="A51" s="3" t="s">
        <v>179</v>
      </c>
      <c r="B51" s="4">
        <v>1</v>
      </c>
    </row>
    <row r="52" spans="1:2" ht="15" thickBot="1" x14ac:dyDescent="0.4">
      <c r="A52" s="3" t="s">
        <v>187</v>
      </c>
      <c r="B52" s="4">
        <v>1</v>
      </c>
    </row>
    <row r="53" spans="1:2" ht="15" thickBot="1" x14ac:dyDescent="0.4">
      <c r="A53" s="3" t="s">
        <v>188</v>
      </c>
      <c r="B53" s="4">
        <v>1</v>
      </c>
    </row>
    <row r="54" spans="1:2" ht="15" thickBot="1" x14ac:dyDescent="0.4">
      <c r="A54" s="3" t="s">
        <v>189</v>
      </c>
      <c r="B54" s="4">
        <v>1</v>
      </c>
    </row>
    <row r="55" spans="1:2" ht="15" thickBot="1" x14ac:dyDescent="0.4">
      <c r="A55" s="3" t="s">
        <v>190</v>
      </c>
      <c r="B55" s="4">
        <v>1</v>
      </c>
    </row>
    <row r="56" spans="1:2" ht="15" thickBot="1" x14ac:dyDescent="0.4">
      <c r="A56" s="3" t="s">
        <v>191</v>
      </c>
      <c r="B56" s="4">
        <v>1</v>
      </c>
    </row>
    <row r="57" spans="1:2" ht="29" x14ac:dyDescent="0.35">
      <c r="A57" s="6" t="s">
        <v>92</v>
      </c>
      <c r="B57" s="7">
        <v>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5A3E-A961-4272-8DB9-E7466F23B1E2}">
  <dimension ref="A1:I33"/>
  <sheetViews>
    <sheetView topLeftCell="C18" workbookViewId="0">
      <selection activeCell="E29" sqref="E29"/>
    </sheetView>
  </sheetViews>
  <sheetFormatPr baseColWidth="10" defaultRowHeight="14.5" x14ac:dyDescent="0.35"/>
  <cols>
    <col min="1" max="1" width="21.81640625" customWidth="1"/>
    <col min="2" max="2" width="18.6328125" style="25" customWidth="1"/>
    <col min="3" max="3" width="17.54296875" customWidth="1"/>
    <col min="4" max="4" width="20.453125" customWidth="1"/>
    <col min="5" max="5" width="21.90625" customWidth="1"/>
    <col min="7" max="7" width="19.08984375" customWidth="1"/>
    <col min="9" max="9" width="22.7265625" customWidth="1"/>
  </cols>
  <sheetData>
    <row r="1" spans="1:9" x14ac:dyDescent="0.35">
      <c r="A1" s="81" t="s">
        <v>389</v>
      </c>
      <c r="B1" s="26"/>
      <c r="C1" s="27"/>
      <c r="D1" s="27"/>
      <c r="E1" s="27"/>
    </row>
    <row r="2" spans="1:9" x14ac:dyDescent="0.35">
      <c r="A2" s="27"/>
      <c r="B2" s="26"/>
      <c r="C2" s="27"/>
      <c r="D2" s="27"/>
      <c r="E2" s="27"/>
    </row>
    <row r="3" spans="1:9" x14ac:dyDescent="0.35">
      <c r="A3" s="82" t="s">
        <v>60</v>
      </c>
      <c r="B3" s="68" t="s">
        <v>218</v>
      </c>
      <c r="C3" s="68" t="s">
        <v>306</v>
      </c>
      <c r="D3" s="68" t="s">
        <v>219</v>
      </c>
      <c r="E3" s="69" t="s">
        <v>305</v>
      </c>
    </row>
    <row r="4" spans="1:9" ht="26" x14ac:dyDescent="0.35">
      <c r="A4" s="60" t="s">
        <v>352</v>
      </c>
      <c r="B4" s="35" t="s">
        <v>85</v>
      </c>
      <c r="C4" s="35" t="s">
        <v>209</v>
      </c>
      <c r="D4" s="76"/>
      <c r="E4" s="77"/>
      <c r="G4" s="32" t="s">
        <v>260</v>
      </c>
      <c r="H4" s="32"/>
      <c r="I4" s="32"/>
    </row>
    <row r="5" spans="1:9" ht="36" x14ac:dyDescent="0.35">
      <c r="A5" s="60" t="s">
        <v>358</v>
      </c>
      <c r="B5" s="35" t="s">
        <v>7</v>
      </c>
      <c r="C5" s="59" t="s">
        <v>216</v>
      </c>
      <c r="D5" s="59" t="s">
        <v>8</v>
      </c>
      <c r="E5" s="88" t="s">
        <v>242</v>
      </c>
      <c r="G5" s="29" t="s">
        <v>257</v>
      </c>
      <c r="H5" s="30">
        <v>4</v>
      </c>
      <c r="I5" s="29" t="s">
        <v>384</v>
      </c>
    </row>
    <row r="6" spans="1:9" ht="36" x14ac:dyDescent="0.35">
      <c r="A6" s="60" t="s">
        <v>357</v>
      </c>
      <c r="B6" s="35" t="s">
        <v>55</v>
      </c>
      <c r="C6" s="59" t="s">
        <v>209</v>
      </c>
      <c r="D6" s="91"/>
      <c r="E6" s="92"/>
      <c r="G6" s="29" t="s">
        <v>258</v>
      </c>
      <c r="H6" s="30">
        <v>3</v>
      </c>
      <c r="I6" s="29" t="s">
        <v>390</v>
      </c>
    </row>
    <row r="7" spans="1:9" ht="26" x14ac:dyDescent="0.35">
      <c r="A7" s="60" t="s">
        <v>369</v>
      </c>
      <c r="B7" s="35" t="s">
        <v>55</v>
      </c>
      <c r="C7" s="59" t="s">
        <v>209</v>
      </c>
      <c r="D7" s="59" t="s">
        <v>386</v>
      </c>
      <c r="E7" s="88" t="s">
        <v>214</v>
      </c>
    </row>
    <row r="8" spans="1:9" ht="26" x14ac:dyDescent="0.35">
      <c r="A8" s="60" t="s">
        <v>360</v>
      </c>
      <c r="B8" s="35" t="s">
        <v>164</v>
      </c>
      <c r="C8" s="59" t="s">
        <v>209</v>
      </c>
      <c r="D8" s="35" t="s">
        <v>164</v>
      </c>
      <c r="E8" s="59" t="s">
        <v>209</v>
      </c>
      <c r="G8" s="78" t="s">
        <v>262</v>
      </c>
      <c r="H8" s="78"/>
    </row>
    <row r="9" spans="1:9" ht="26" x14ac:dyDescent="0.35">
      <c r="A9" s="60" t="s">
        <v>378</v>
      </c>
      <c r="B9" s="35" t="s">
        <v>1</v>
      </c>
      <c r="C9" s="59" t="s">
        <v>209</v>
      </c>
      <c r="D9" s="59" t="s">
        <v>19</v>
      </c>
      <c r="E9" s="88" t="s">
        <v>209</v>
      </c>
      <c r="G9" s="43" t="s">
        <v>309</v>
      </c>
      <c r="H9" s="45">
        <v>2</v>
      </c>
    </row>
    <row r="10" spans="1:9" ht="39" x14ac:dyDescent="0.35">
      <c r="A10" s="95" t="s">
        <v>372</v>
      </c>
      <c r="B10" s="35" t="s">
        <v>383</v>
      </c>
      <c r="C10" s="60" t="s">
        <v>381</v>
      </c>
      <c r="D10" s="35" t="s">
        <v>13</v>
      </c>
      <c r="E10" s="59" t="s">
        <v>228</v>
      </c>
      <c r="G10" s="42" t="s">
        <v>263</v>
      </c>
      <c r="H10" s="45">
        <v>8</v>
      </c>
    </row>
    <row r="11" spans="1:9" x14ac:dyDescent="0.35">
      <c r="A11" s="60" t="s">
        <v>355</v>
      </c>
      <c r="B11" s="35" t="s">
        <v>108</v>
      </c>
      <c r="C11" s="59" t="s">
        <v>228</v>
      </c>
      <c r="D11" s="91"/>
      <c r="E11" s="92"/>
      <c r="G11" s="43" t="s">
        <v>264</v>
      </c>
      <c r="H11" s="45">
        <v>5</v>
      </c>
    </row>
    <row r="12" spans="1:9" ht="52" x14ac:dyDescent="0.35">
      <c r="A12" s="95" t="s">
        <v>363</v>
      </c>
      <c r="B12" s="58" t="s">
        <v>104</v>
      </c>
      <c r="C12" s="59" t="s">
        <v>228</v>
      </c>
      <c r="D12" s="91"/>
      <c r="E12" s="92"/>
      <c r="G12" s="44" t="s">
        <v>265</v>
      </c>
      <c r="H12" s="45">
        <v>10</v>
      </c>
    </row>
    <row r="13" spans="1:9" ht="52" x14ac:dyDescent="0.35">
      <c r="A13" s="60" t="s">
        <v>356</v>
      </c>
      <c r="B13" s="98" t="s">
        <v>11</v>
      </c>
      <c r="C13" s="97" t="s">
        <v>242</v>
      </c>
      <c r="D13" s="91"/>
      <c r="E13" s="92"/>
      <c r="G13" s="43" t="s">
        <v>266</v>
      </c>
      <c r="H13" s="45">
        <v>5</v>
      </c>
    </row>
    <row r="14" spans="1:9" x14ac:dyDescent="0.35">
      <c r="A14" s="60" t="s">
        <v>359</v>
      </c>
      <c r="B14" s="35" t="s">
        <v>13</v>
      </c>
      <c r="C14" s="59" t="s">
        <v>228</v>
      </c>
      <c r="D14" s="35" t="s">
        <v>13</v>
      </c>
      <c r="E14" s="59" t="s">
        <v>228</v>
      </c>
    </row>
    <row r="15" spans="1:9" x14ac:dyDescent="0.35">
      <c r="A15" s="60" t="s">
        <v>364</v>
      </c>
      <c r="B15" s="35" t="s">
        <v>113</v>
      </c>
      <c r="C15" s="59" t="s">
        <v>228</v>
      </c>
      <c r="D15" s="59" t="s">
        <v>388</v>
      </c>
      <c r="E15" s="59" t="s">
        <v>209</v>
      </c>
      <c r="G15" s="46" t="s">
        <v>310</v>
      </c>
      <c r="H15" s="46">
        <v>28</v>
      </c>
    </row>
    <row r="16" spans="1:9" x14ac:dyDescent="0.35">
      <c r="A16" s="60" t="s">
        <v>375</v>
      </c>
      <c r="B16" s="35" t="s">
        <v>116</v>
      </c>
      <c r="C16" s="59" t="s">
        <v>228</v>
      </c>
      <c r="D16" s="35" t="s">
        <v>116</v>
      </c>
      <c r="E16" s="88" t="s">
        <v>228</v>
      </c>
      <c r="G16" s="46" t="s">
        <v>311</v>
      </c>
      <c r="H16" s="46">
        <v>20</v>
      </c>
    </row>
    <row r="17" spans="1:9" ht="39" x14ac:dyDescent="0.35">
      <c r="A17" s="35" t="s">
        <v>361</v>
      </c>
      <c r="B17" s="35" t="s">
        <v>308</v>
      </c>
      <c r="C17" s="59" t="s">
        <v>209</v>
      </c>
      <c r="D17" s="35" t="s">
        <v>385</v>
      </c>
      <c r="E17" s="62" t="s">
        <v>302</v>
      </c>
    </row>
    <row r="18" spans="1:9" x14ac:dyDescent="0.35">
      <c r="A18" s="35" t="s">
        <v>374</v>
      </c>
      <c r="B18" s="35" t="s">
        <v>119</v>
      </c>
      <c r="C18" s="59" t="s">
        <v>242</v>
      </c>
      <c r="D18" s="91"/>
      <c r="E18" s="92"/>
      <c r="G18" s="48" t="s">
        <v>205</v>
      </c>
      <c r="H18" s="48" t="s">
        <v>267</v>
      </c>
      <c r="I18" s="48" t="s">
        <v>268</v>
      </c>
    </row>
    <row r="19" spans="1:9" ht="26" x14ac:dyDescent="0.35">
      <c r="A19" s="35" t="s">
        <v>366</v>
      </c>
      <c r="B19" s="35" t="s">
        <v>114</v>
      </c>
      <c r="C19" s="59" t="s">
        <v>242</v>
      </c>
      <c r="D19" s="91"/>
      <c r="E19" s="92"/>
      <c r="G19" s="43" t="s">
        <v>209</v>
      </c>
      <c r="H19" s="43">
        <v>18</v>
      </c>
      <c r="I19" s="43">
        <v>12</v>
      </c>
    </row>
    <row r="20" spans="1:9" ht="26" x14ac:dyDescent="0.35">
      <c r="A20" s="95" t="s">
        <v>373</v>
      </c>
      <c r="B20" s="35" t="s">
        <v>380</v>
      </c>
      <c r="C20" s="35" t="s">
        <v>381</v>
      </c>
      <c r="D20" s="59" t="s">
        <v>87</v>
      </c>
      <c r="E20" s="88" t="s">
        <v>214</v>
      </c>
      <c r="G20" s="43" t="s">
        <v>210</v>
      </c>
      <c r="H20" s="43">
        <v>0</v>
      </c>
      <c r="I20" s="43">
        <v>0</v>
      </c>
    </row>
    <row r="21" spans="1:9" x14ac:dyDescent="0.35">
      <c r="A21" s="95" t="s">
        <v>353</v>
      </c>
      <c r="B21" s="35" t="s">
        <v>382</v>
      </c>
      <c r="C21" s="59" t="s">
        <v>228</v>
      </c>
      <c r="D21" s="59" t="s">
        <v>102</v>
      </c>
      <c r="E21" s="88" t="s">
        <v>228</v>
      </c>
      <c r="G21" s="43" t="s">
        <v>211</v>
      </c>
      <c r="H21" s="43">
        <v>8</v>
      </c>
      <c r="I21" s="43">
        <v>4</v>
      </c>
    </row>
    <row r="22" spans="1:9" x14ac:dyDescent="0.35">
      <c r="A22" s="95" t="s">
        <v>362</v>
      </c>
      <c r="B22" s="35" t="s">
        <v>28</v>
      </c>
      <c r="C22" s="59" t="s">
        <v>209</v>
      </c>
      <c r="D22" s="59" t="s">
        <v>387</v>
      </c>
      <c r="E22" s="88" t="s">
        <v>213</v>
      </c>
      <c r="G22" s="43" t="s">
        <v>212</v>
      </c>
      <c r="H22" s="43">
        <v>3</v>
      </c>
      <c r="I22" s="43">
        <v>1</v>
      </c>
    </row>
    <row r="23" spans="1:9" x14ac:dyDescent="0.35">
      <c r="A23" s="95" t="s">
        <v>370</v>
      </c>
      <c r="B23" s="35" t="s">
        <v>28</v>
      </c>
      <c r="C23" s="59" t="s">
        <v>209</v>
      </c>
      <c r="D23" s="59" t="s">
        <v>4</v>
      </c>
      <c r="E23" s="88" t="s">
        <v>209</v>
      </c>
      <c r="G23" s="43" t="s">
        <v>213</v>
      </c>
      <c r="H23" s="43">
        <v>0</v>
      </c>
      <c r="I23" s="43">
        <v>1</v>
      </c>
    </row>
    <row r="24" spans="1:9" x14ac:dyDescent="0.35">
      <c r="A24" s="95" t="s">
        <v>365</v>
      </c>
      <c r="B24" s="35" t="s">
        <v>148</v>
      </c>
      <c r="C24" s="59" t="s">
        <v>209</v>
      </c>
      <c r="D24" s="91"/>
      <c r="E24" s="92"/>
      <c r="G24" s="43" t="s">
        <v>214</v>
      </c>
      <c r="H24" s="43">
        <v>0</v>
      </c>
      <c r="I24" s="43">
        <v>3</v>
      </c>
    </row>
    <row r="25" spans="1:9" x14ac:dyDescent="0.35">
      <c r="A25" s="95" t="s">
        <v>367</v>
      </c>
      <c r="B25" s="35" t="s">
        <v>64</v>
      </c>
      <c r="C25" s="59" t="s">
        <v>209</v>
      </c>
      <c r="D25" s="59" t="s">
        <v>4</v>
      </c>
      <c r="E25" s="88" t="s">
        <v>209</v>
      </c>
      <c r="G25" s="43" t="s">
        <v>215</v>
      </c>
      <c r="H25" s="43">
        <v>0</v>
      </c>
      <c r="I25" s="43">
        <v>0</v>
      </c>
    </row>
    <row r="26" spans="1:9" x14ac:dyDescent="0.35">
      <c r="A26" s="95" t="s">
        <v>371</v>
      </c>
      <c r="B26" s="35" t="s">
        <v>64</v>
      </c>
      <c r="C26" s="59" t="s">
        <v>209</v>
      </c>
      <c r="D26" s="59" t="s">
        <v>131</v>
      </c>
      <c r="E26" s="88" t="s">
        <v>209</v>
      </c>
      <c r="G26" s="43" t="s">
        <v>216</v>
      </c>
      <c r="H26" s="43">
        <v>1</v>
      </c>
      <c r="I26" s="43">
        <v>0</v>
      </c>
    </row>
    <row r="27" spans="1:9" x14ac:dyDescent="0.35">
      <c r="A27" s="95" t="s">
        <v>376</v>
      </c>
      <c r="B27" s="35" t="s">
        <v>64</v>
      </c>
      <c r="C27" s="59" t="s">
        <v>209</v>
      </c>
      <c r="D27" s="59" t="s">
        <v>4</v>
      </c>
      <c r="E27" s="88" t="s">
        <v>209</v>
      </c>
      <c r="G27" s="47" t="s">
        <v>217</v>
      </c>
      <c r="H27" s="43">
        <v>0</v>
      </c>
      <c r="I27" s="43">
        <v>0</v>
      </c>
    </row>
    <row r="28" spans="1:9" x14ac:dyDescent="0.35">
      <c r="A28" s="95" t="s">
        <v>379</v>
      </c>
      <c r="B28" s="35" t="s">
        <v>64</v>
      </c>
      <c r="C28" s="59" t="s">
        <v>209</v>
      </c>
      <c r="D28" s="59" t="s">
        <v>3</v>
      </c>
      <c r="E28" s="88" t="s">
        <v>209</v>
      </c>
      <c r="G28" s="49" t="s">
        <v>269</v>
      </c>
      <c r="H28" s="50">
        <f>SUM(H19:H27)</f>
        <v>30</v>
      </c>
      <c r="I28" s="50">
        <f>SUM(I19:I27)</f>
        <v>21</v>
      </c>
    </row>
    <row r="29" spans="1:9" x14ac:dyDescent="0.35">
      <c r="A29" s="95" t="s">
        <v>368</v>
      </c>
      <c r="B29" s="35" t="s">
        <v>169</v>
      </c>
      <c r="C29" s="59" t="s">
        <v>209</v>
      </c>
      <c r="D29" s="59" t="s">
        <v>67</v>
      </c>
      <c r="E29" s="59" t="s">
        <v>209</v>
      </c>
    </row>
    <row r="30" spans="1:9" x14ac:dyDescent="0.35">
      <c r="A30" s="95" t="s">
        <v>354</v>
      </c>
      <c r="B30" s="35" t="s">
        <v>189</v>
      </c>
      <c r="C30" s="59" t="s">
        <v>209</v>
      </c>
      <c r="D30" s="35" t="s">
        <v>189</v>
      </c>
      <c r="E30" s="59" t="s">
        <v>209</v>
      </c>
    </row>
    <row r="31" spans="1:9" ht="26" x14ac:dyDescent="0.35">
      <c r="A31" s="95" t="s">
        <v>377</v>
      </c>
      <c r="B31" s="35" t="s">
        <v>65</v>
      </c>
      <c r="C31" s="59" t="s">
        <v>209</v>
      </c>
      <c r="D31" s="59" t="s">
        <v>44</v>
      </c>
      <c r="E31" s="88" t="s">
        <v>209</v>
      </c>
    </row>
    <row r="32" spans="1:9" x14ac:dyDescent="0.35">
      <c r="A32" s="95" t="s">
        <v>350</v>
      </c>
      <c r="B32" s="76"/>
      <c r="C32" s="91"/>
      <c r="D32" s="91"/>
      <c r="E32" s="92"/>
    </row>
    <row r="33" spans="1:5" x14ac:dyDescent="0.35">
      <c r="A33" s="96" t="s">
        <v>351</v>
      </c>
      <c r="B33" s="76"/>
      <c r="C33" s="76"/>
      <c r="D33" s="99"/>
      <c r="E33" s="100"/>
    </row>
  </sheetData>
  <mergeCells count="2">
    <mergeCell ref="G4:I4"/>
    <mergeCell ref="G8:H8"/>
  </mergeCell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DED2-DEB3-44DF-87AE-3EFAAE3D8A1D}">
  <dimension ref="A1:H60"/>
  <sheetViews>
    <sheetView topLeftCell="A50" workbookViewId="0">
      <selection activeCell="A4" sqref="A4:A60"/>
    </sheetView>
  </sheetViews>
  <sheetFormatPr baseColWidth="10" defaultRowHeight="14.5" x14ac:dyDescent="0.35"/>
  <cols>
    <col min="1" max="1" width="31" customWidth="1"/>
    <col min="4" max="4" width="25.54296875" bestFit="1" customWidth="1"/>
    <col min="5" max="5" width="12.7265625" customWidth="1"/>
    <col min="7" max="7" width="22.7265625" customWidth="1"/>
  </cols>
  <sheetData>
    <row r="1" spans="1:8" x14ac:dyDescent="0.35">
      <c r="A1" s="5" t="s">
        <v>0</v>
      </c>
      <c r="D1" s="5" t="s">
        <v>270</v>
      </c>
      <c r="G1" s="5" t="s">
        <v>271</v>
      </c>
    </row>
    <row r="3" spans="1:8" ht="15" thickBot="1" x14ac:dyDescent="0.4">
      <c r="A3" t="s">
        <v>60</v>
      </c>
      <c r="B3" t="s">
        <v>195</v>
      </c>
      <c r="D3" s="20" t="s">
        <v>60</v>
      </c>
      <c r="E3" s="21" t="s">
        <v>195</v>
      </c>
      <c r="G3" s="51" t="s">
        <v>60</v>
      </c>
      <c r="H3" s="51" t="s">
        <v>195</v>
      </c>
    </row>
    <row r="4" spans="1:8" ht="29.5" thickBot="1" x14ac:dyDescent="0.4">
      <c r="A4" s="1" t="s">
        <v>63</v>
      </c>
      <c r="B4" s="2">
        <v>3</v>
      </c>
      <c r="D4" s="1" t="s">
        <v>64</v>
      </c>
      <c r="E4" s="2">
        <v>3</v>
      </c>
      <c r="G4" s="1" t="s">
        <v>63</v>
      </c>
      <c r="H4" s="2">
        <v>3</v>
      </c>
    </row>
    <row r="5" spans="1:8" ht="15" thickBot="1" x14ac:dyDescent="0.4">
      <c r="A5" s="3" t="s">
        <v>4</v>
      </c>
      <c r="B5" s="4">
        <v>3</v>
      </c>
      <c r="D5" s="3" t="s">
        <v>10</v>
      </c>
      <c r="E5" s="4">
        <v>2</v>
      </c>
      <c r="G5" s="3" t="s">
        <v>4</v>
      </c>
      <c r="H5" s="4">
        <v>3</v>
      </c>
    </row>
    <row r="6" spans="1:8" ht="29.5" thickBot="1" x14ac:dyDescent="0.4">
      <c r="A6" s="3" t="s">
        <v>64</v>
      </c>
      <c r="B6" s="4">
        <v>3</v>
      </c>
      <c r="D6" s="3" t="s">
        <v>68</v>
      </c>
      <c r="E6" s="4">
        <v>2</v>
      </c>
      <c r="G6" s="3" t="s">
        <v>3</v>
      </c>
      <c r="H6" s="4">
        <v>2</v>
      </c>
    </row>
    <row r="7" spans="1:8" ht="29.5" thickBot="1" x14ac:dyDescent="0.4">
      <c r="A7" s="3" t="s">
        <v>65</v>
      </c>
      <c r="B7" s="4">
        <v>3</v>
      </c>
      <c r="D7" s="3" t="s">
        <v>35</v>
      </c>
      <c r="E7" s="4">
        <v>2</v>
      </c>
      <c r="G7" s="3" t="s">
        <v>65</v>
      </c>
      <c r="H7" s="4">
        <v>2</v>
      </c>
    </row>
    <row r="8" spans="1:8" ht="15" thickBot="1" x14ac:dyDescent="0.4">
      <c r="A8" s="3" t="s">
        <v>66</v>
      </c>
      <c r="B8" s="4">
        <v>2</v>
      </c>
      <c r="D8" s="3" t="s">
        <v>4</v>
      </c>
      <c r="E8" s="4">
        <v>2</v>
      </c>
      <c r="G8" s="3" t="s">
        <v>95</v>
      </c>
      <c r="H8" s="4">
        <v>1</v>
      </c>
    </row>
    <row r="9" spans="1:8" ht="44" thickBot="1" x14ac:dyDescent="0.4">
      <c r="A9" s="3" t="s">
        <v>10</v>
      </c>
      <c r="B9" s="4">
        <v>2</v>
      </c>
      <c r="D9" s="3" t="s">
        <v>65</v>
      </c>
      <c r="E9" s="4">
        <v>2</v>
      </c>
      <c r="G9" s="3" t="s">
        <v>98</v>
      </c>
      <c r="H9" s="4">
        <v>1</v>
      </c>
    </row>
    <row r="10" spans="1:8" ht="29.5" thickBot="1" x14ac:dyDescent="0.4">
      <c r="A10" s="3" t="s">
        <v>75</v>
      </c>
      <c r="B10" s="4">
        <v>2</v>
      </c>
      <c r="D10" s="3" t="s">
        <v>71</v>
      </c>
      <c r="E10" s="4">
        <v>2</v>
      </c>
      <c r="G10" s="3" t="s">
        <v>99</v>
      </c>
      <c r="H10" s="4">
        <v>1</v>
      </c>
    </row>
    <row r="11" spans="1:8" ht="15" thickBot="1" x14ac:dyDescent="0.4">
      <c r="A11" s="3" t="s">
        <v>76</v>
      </c>
      <c r="B11" s="4">
        <v>2</v>
      </c>
      <c r="D11" s="3" t="s">
        <v>95</v>
      </c>
      <c r="E11" s="4">
        <v>1</v>
      </c>
      <c r="G11" s="3" t="s">
        <v>112</v>
      </c>
      <c r="H11" s="4">
        <v>1</v>
      </c>
    </row>
    <row r="12" spans="1:8" ht="29.5" thickBot="1" x14ac:dyDescent="0.4">
      <c r="A12" s="3" t="s">
        <v>72</v>
      </c>
      <c r="B12" s="4">
        <v>2</v>
      </c>
      <c r="D12" s="3" t="s">
        <v>103</v>
      </c>
      <c r="E12" s="4">
        <v>1</v>
      </c>
      <c r="G12" s="3" t="s">
        <v>75</v>
      </c>
      <c r="H12" s="4">
        <v>1</v>
      </c>
    </row>
    <row r="13" spans="1:8" ht="29.5" thickBot="1" x14ac:dyDescent="0.4">
      <c r="A13" s="3" t="s">
        <v>68</v>
      </c>
      <c r="B13" s="4">
        <v>2</v>
      </c>
      <c r="D13" s="3" t="s">
        <v>8</v>
      </c>
      <c r="E13" s="4">
        <v>1</v>
      </c>
      <c r="G13" s="3" t="s">
        <v>76</v>
      </c>
      <c r="H13" s="4">
        <v>1</v>
      </c>
    </row>
    <row r="14" spans="1:8" ht="15" thickBot="1" x14ac:dyDescent="0.4">
      <c r="A14" s="3" t="s">
        <v>35</v>
      </c>
      <c r="B14" s="4">
        <v>2</v>
      </c>
      <c r="D14" s="3" t="s">
        <v>15</v>
      </c>
      <c r="E14" s="4">
        <v>1</v>
      </c>
      <c r="G14" s="3" t="s">
        <v>72</v>
      </c>
      <c r="H14" s="4">
        <v>1</v>
      </c>
    </row>
    <row r="15" spans="1:8" ht="15" thickBot="1" x14ac:dyDescent="0.4">
      <c r="A15" s="3" t="s">
        <v>83</v>
      </c>
      <c r="B15" s="4">
        <v>2</v>
      </c>
      <c r="D15" s="3" t="s">
        <v>17</v>
      </c>
      <c r="E15" s="4">
        <v>1</v>
      </c>
      <c r="G15" s="3" t="s">
        <v>138</v>
      </c>
      <c r="H15" s="4">
        <v>1</v>
      </c>
    </row>
    <row r="16" spans="1:8" ht="29.5" thickBot="1" x14ac:dyDescent="0.4">
      <c r="A16" s="3" t="s">
        <v>3</v>
      </c>
      <c r="B16" s="4">
        <v>2</v>
      </c>
      <c r="D16" s="3" t="s">
        <v>76</v>
      </c>
      <c r="E16" s="4">
        <v>1</v>
      </c>
      <c r="G16" s="3" t="s">
        <v>35</v>
      </c>
      <c r="H16" s="4">
        <v>1</v>
      </c>
    </row>
    <row r="17" spans="1:8" ht="15" thickBot="1" x14ac:dyDescent="0.4">
      <c r="A17" s="3" t="s">
        <v>69</v>
      </c>
      <c r="B17" s="4">
        <v>2</v>
      </c>
      <c r="D17" s="3" t="s">
        <v>81</v>
      </c>
      <c r="E17" s="4">
        <v>1</v>
      </c>
      <c r="G17" s="3" t="s">
        <v>147</v>
      </c>
      <c r="H17" s="4">
        <v>1</v>
      </c>
    </row>
    <row r="18" spans="1:8" ht="15" thickBot="1" x14ac:dyDescent="0.4">
      <c r="A18" s="3" t="s">
        <v>44</v>
      </c>
      <c r="B18" s="4">
        <v>2</v>
      </c>
      <c r="D18" s="3" t="s">
        <v>37</v>
      </c>
      <c r="E18" s="4">
        <v>1</v>
      </c>
      <c r="G18" s="3" t="s">
        <v>38</v>
      </c>
      <c r="H18" s="4">
        <v>1</v>
      </c>
    </row>
    <row r="19" spans="1:8" ht="29.5" thickBot="1" x14ac:dyDescent="0.4">
      <c r="A19" s="3" t="s">
        <v>71</v>
      </c>
      <c r="B19" s="4">
        <v>2</v>
      </c>
      <c r="D19" s="3" t="s">
        <v>44</v>
      </c>
      <c r="E19" s="4">
        <v>1</v>
      </c>
      <c r="G19" s="3" t="s">
        <v>84</v>
      </c>
      <c r="H19" s="4">
        <v>1</v>
      </c>
    </row>
    <row r="20" spans="1:8" ht="15" thickBot="1" x14ac:dyDescent="0.4">
      <c r="A20" s="3" t="s">
        <v>90</v>
      </c>
      <c r="B20" s="4">
        <v>2</v>
      </c>
      <c r="D20" s="3" t="s">
        <v>158</v>
      </c>
      <c r="E20" s="4">
        <v>1</v>
      </c>
      <c r="G20" s="3" t="s">
        <v>86</v>
      </c>
      <c r="H20" s="4">
        <v>1</v>
      </c>
    </row>
    <row r="21" spans="1:8" ht="29.5" thickBot="1" x14ac:dyDescent="0.4">
      <c r="A21" s="3" t="s">
        <v>95</v>
      </c>
      <c r="B21" s="4">
        <v>1</v>
      </c>
      <c r="D21" s="3" t="s">
        <v>46</v>
      </c>
      <c r="E21" s="4">
        <v>1</v>
      </c>
      <c r="G21" s="3" t="s">
        <v>44</v>
      </c>
      <c r="H21" s="4">
        <v>1</v>
      </c>
    </row>
    <row r="22" spans="1:8" ht="29.5" thickBot="1" x14ac:dyDescent="0.4">
      <c r="A22" s="3" t="s">
        <v>97</v>
      </c>
      <c r="B22" s="4">
        <v>1</v>
      </c>
      <c r="D22" s="3" t="s">
        <v>70</v>
      </c>
      <c r="E22" s="4">
        <v>1</v>
      </c>
      <c r="G22" s="3" t="s">
        <v>46</v>
      </c>
      <c r="H22" s="4">
        <v>1</v>
      </c>
    </row>
    <row r="23" spans="1:8" ht="29.5" thickBot="1" x14ac:dyDescent="0.4">
      <c r="A23" s="3" t="s">
        <v>98</v>
      </c>
      <c r="B23" s="4">
        <v>1</v>
      </c>
      <c r="D23" s="3" t="s">
        <v>172</v>
      </c>
      <c r="E23" s="4">
        <v>1</v>
      </c>
      <c r="G23" s="3" t="s">
        <v>173</v>
      </c>
      <c r="H23" s="4">
        <v>1</v>
      </c>
    </row>
    <row r="24" spans="1:8" ht="15" thickBot="1" x14ac:dyDescent="0.4">
      <c r="A24" s="3" t="s">
        <v>99</v>
      </c>
      <c r="B24" s="4">
        <v>1</v>
      </c>
      <c r="D24" s="3" t="s">
        <v>90</v>
      </c>
      <c r="E24" s="4">
        <v>1</v>
      </c>
      <c r="G24" s="3" t="s">
        <v>54</v>
      </c>
      <c r="H24" s="4">
        <v>1</v>
      </c>
    </row>
    <row r="25" spans="1:8" ht="29.5" thickBot="1" x14ac:dyDescent="0.4">
      <c r="A25" s="3" t="s">
        <v>101</v>
      </c>
      <c r="B25" s="4">
        <v>1</v>
      </c>
      <c r="D25" s="3" t="s">
        <v>91</v>
      </c>
      <c r="E25" s="4">
        <v>1</v>
      </c>
      <c r="G25" s="101" t="s">
        <v>424</v>
      </c>
      <c r="H25" s="102">
        <v>1</v>
      </c>
    </row>
    <row r="26" spans="1:8" ht="29.5" thickBot="1" x14ac:dyDescent="0.4">
      <c r="A26" s="3" t="s">
        <v>6</v>
      </c>
      <c r="B26" s="4">
        <v>1</v>
      </c>
    </row>
    <row r="27" spans="1:8" ht="15" thickBot="1" x14ac:dyDescent="0.4">
      <c r="A27" s="3" t="s">
        <v>103</v>
      </c>
      <c r="B27" s="4">
        <v>1</v>
      </c>
    </row>
    <row r="28" spans="1:8" ht="15" thickBot="1" x14ac:dyDescent="0.4">
      <c r="A28" s="3" t="s">
        <v>8</v>
      </c>
      <c r="B28" s="4">
        <v>1</v>
      </c>
    </row>
    <row r="29" spans="1:8" ht="29.5" thickBot="1" x14ac:dyDescent="0.4">
      <c r="A29" s="3" t="s">
        <v>106</v>
      </c>
      <c r="B29" s="4">
        <v>1</v>
      </c>
    </row>
    <row r="30" spans="1:8" ht="15" thickBot="1" x14ac:dyDescent="0.4">
      <c r="A30" s="3" t="s">
        <v>107</v>
      </c>
      <c r="B30" s="4">
        <v>1</v>
      </c>
    </row>
    <row r="31" spans="1:8" ht="15" thickBot="1" x14ac:dyDescent="0.4">
      <c r="A31" s="3" t="s">
        <v>112</v>
      </c>
      <c r="B31" s="4">
        <v>1</v>
      </c>
    </row>
    <row r="32" spans="1:8" ht="15" thickBot="1" x14ac:dyDescent="0.4">
      <c r="A32" s="3" t="s">
        <v>15</v>
      </c>
      <c r="B32" s="4">
        <v>1</v>
      </c>
    </row>
    <row r="33" spans="1:2" ht="15" thickBot="1" x14ac:dyDescent="0.4">
      <c r="A33" s="3" t="s">
        <v>17</v>
      </c>
      <c r="B33" s="4">
        <v>1</v>
      </c>
    </row>
    <row r="34" spans="1:2" ht="15" thickBot="1" x14ac:dyDescent="0.4">
      <c r="A34" s="3" t="s">
        <v>121</v>
      </c>
      <c r="B34" s="4">
        <v>1</v>
      </c>
    </row>
    <row r="35" spans="1:2" ht="15" thickBot="1" x14ac:dyDescent="0.4">
      <c r="A35" s="3" t="s">
        <v>78</v>
      </c>
      <c r="B35" s="4">
        <v>1</v>
      </c>
    </row>
    <row r="36" spans="1:2" ht="15" thickBot="1" x14ac:dyDescent="0.4">
      <c r="A36" s="3" t="s">
        <v>133</v>
      </c>
      <c r="B36" s="4">
        <v>1</v>
      </c>
    </row>
    <row r="37" spans="1:2" ht="15" thickBot="1" x14ac:dyDescent="0.4">
      <c r="A37" s="3" t="s">
        <v>136</v>
      </c>
      <c r="B37" s="4">
        <v>1</v>
      </c>
    </row>
    <row r="38" spans="1:2" ht="15" thickBot="1" x14ac:dyDescent="0.4">
      <c r="A38" s="3" t="s">
        <v>138</v>
      </c>
      <c r="B38" s="4">
        <v>1</v>
      </c>
    </row>
    <row r="39" spans="1:2" ht="15" thickBot="1" x14ac:dyDescent="0.4">
      <c r="A39" s="3" t="s">
        <v>81</v>
      </c>
      <c r="B39" s="4">
        <v>1</v>
      </c>
    </row>
    <row r="40" spans="1:2" ht="15" thickBot="1" x14ac:dyDescent="0.4">
      <c r="A40" s="3" t="s">
        <v>141</v>
      </c>
      <c r="B40" s="4">
        <v>1</v>
      </c>
    </row>
    <row r="41" spans="1:2" ht="15" thickBot="1" x14ac:dyDescent="0.4">
      <c r="A41" s="3" t="s">
        <v>37</v>
      </c>
      <c r="B41" s="4">
        <v>1</v>
      </c>
    </row>
    <row r="42" spans="1:2" ht="15" thickBot="1" x14ac:dyDescent="0.4">
      <c r="A42" s="3" t="s">
        <v>147</v>
      </c>
      <c r="B42" s="4">
        <v>1</v>
      </c>
    </row>
    <row r="43" spans="1:2" ht="15" thickBot="1" x14ac:dyDescent="0.4">
      <c r="A43" s="3" t="s">
        <v>38</v>
      </c>
      <c r="B43" s="4">
        <v>1</v>
      </c>
    </row>
    <row r="44" spans="1:2" ht="15" thickBot="1" x14ac:dyDescent="0.4">
      <c r="A44" s="3" t="s">
        <v>151</v>
      </c>
      <c r="B44" s="4">
        <v>1</v>
      </c>
    </row>
    <row r="45" spans="1:2" ht="15" thickBot="1" x14ac:dyDescent="0.4">
      <c r="A45" s="3" t="s">
        <v>84</v>
      </c>
      <c r="B45" s="4">
        <v>1</v>
      </c>
    </row>
    <row r="46" spans="1:2" ht="15" thickBot="1" x14ac:dyDescent="0.4">
      <c r="A46" s="3" t="s">
        <v>86</v>
      </c>
      <c r="B46" s="4">
        <v>1</v>
      </c>
    </row>
    <row r="47" spans="1:2" ht="15" thickBot="1" x14ac:dyDescent="0.4">
      <c r="A47" s="3" t="s">
        <v>158</v>
      </c>
      <c r="B47" s="4">
        <v>1</v>
      </c>
    </row>
    <row r="48" spans="1:2" ht="15" thickBot="1" x14ac:dyDescent="0.4">
      <c r="A48" s="3" t="s">
        <v>46</v>
      </c>
      <c r="B48" s="4">
        <v>1</v>
      </c>
    </row>
    <row r="49" spans="1:2" ht="15" thickBot="1" x14ac:dyDescent="0.4">
      <c r="A49" s="3" t="s">
        <v>168</v>
      </c>
      <c r="B49" s="4">
        <v>1</v>
      </c>
    </row>
    <row r="50" spans="1:2" ht="15" thickBot="1" x14ac:dyDescent="0.4">
      <c r="A50" s="3" t="s">
        <v>70</v>
      </c>
      <c r="B50" s="4">
        <v>1</v>
      </c>
    </row>
    <row r="51" spans="1:2" ht="15" thickBot="1" x14ac:dyDescent="0.4">
      <c r="A51" s="3" t="s">
        <v>172</v>
      </c>
      <c r="B51" s="4">
        <v>1</v>
      </c>
    </row>
    <row r="52" spans="1:2" ht="15" thickBot="1" x14ac:dyDescent="0.4">
      <c r="A52" s="3" t="s">
        <v>173</v>
      </c>
      <c r="B52" s="4">
        <v>1</v>
      </c>
    </row>
    <row r="53" spans="1:2" ht="15" thickBot="1" x14ac:dyDescent="0.4">
      <c r="A53" s="3" t="s">
        <v>175</v>
      </c>
      <c r="B53" s="4">
        <v>1</v>
      </c>
    </row>
    <row r="54" spans="1:2" ht="15" thickBot="1" x14ac:dyDescent="0.4">
      <c r="A54" s="3" t="s">
        <v>178</v>
      </c>
      <c r="B54" s="4">
        <v>1</v>
      </c>
    </row>
    <row r="55" spans="1:2" ht="29.5" thickBot="1" x14ac:dyDescent="0.4">
      <c r="A55" s="3" t="s">
        <v>180</v>
      </c>
      <c r="B55" s="4">
        <v>1</v>
      </c>
    </row>
    <row r="56" spans="1:2" ht="15" thickBot="1" x14ac:dyDescent="0.4">
      <c r="A56" s="3" t="s">
        <v>182</v>
      </c>
      <c r="B56" s="4">
        <v>1</v>
      </c>
    </row>
    <row r="57" spans="1:2" ht="15" thickBot="1" x14ac:dyDescent="0.4">
      <c r="A57" s="3" t="s">
        <v>54</v>
      </c>
      <c r="B57" s="4">
        <v>1</v>
      </c>
    </row>
    <row r="58" spans="1:2" ht="15" thickBot="1" x14ac:dyDescent="0.4">
      <c r="A58" s="3" t="s">
        <v>193</v>
      </c>
      <c r="B58" s="4">
        <v>1</v>
      </c>
    </row>
    <row r="59" spans="1:2" ht="15" thickBot="1" x14ac:dyDescent="0.4">
      <c r="A59" s="3" t="s">
        <v>91</v>
      </c>
      <c r="B59" s="4">
        <v>1</v>
      </c>
    </row>
    <row r="60" spans="1:2" ht="29" x14ac:dyDescent="0.35">
      <c r="A60" s="6" t="s">
        <v>92</v>
      </c>
      <c r="B60" s="7">
        <v>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13EF-D4FD-4B17-946D-88BA8D4C66B7}">
  <dimension ref="A1:I33"/>
  <sheetViews>
    <sheetView tabSelected="1" topLeftCell="C12" zoomScaleNormal="100" workbookViewId="0">
      <selection activeCell="A12" sqref="A12"/>
    </sheetView>
  </sheetViews>
  <sheetFormatPr baseColWidth="10" defaultRowHeight="14.5" x14ac:dyDescent="0.35"/>
  <cols>
    <col min="1" max="1" width="20.90625" customWidth="1"/>
    <col min="2" max="2" width="25.453125" customWidth="1"/>
    <col min="3" max="3" width="18.453125" customWidth="1"/>
    <col min="4" max="4" width="17.36328125" customWidth="1"/>
    <col min="5" max="5" width="20.7265625" customWidth="1"/>
    <col min="7" max="7" width="22.7265625" customWidth="1"/>
    <col min="9" max="9" width="24.6328125" customWidth="1"/>
  </cols>
  <sheetData>
    <row r="1" spans="1:9" x14ac:dyDescent="0.35">
      <c r="A1" s="81" t="s">
        <v>391</v>
      </c>
      <c r="B1" s="26"/>
      <c r="C1" s="27"/>
      <c r="D1" s="27"/>
      <c r="E1" s="27"/>
    </row>
    <row r="2" spans="1:9" x14ac:dyDescent="0.35">
      <c r="A2" s="27"/>
      <c r="B2" s="26"/>
      <c r="C2" s="27"/>
      <c r="D2" s="27"/>
      <c r="E2" s="27"/>
    </row>
    <row r="3" spans="1:9" x14ac:dyDescent="0.35">
      <c r="A3" s="66" t="s">
        <v>60</v>
      </c>
      <c r="B3" s="67" t="s">
        <v>218</v>
      </c>
      <c r="C3" s="67" t="s">
        <v>306</v>
      </c>
      <c r="D3" s="67" t="s">
        <v>219</v>
      </c>
      <c r="E3" s="36" t="s">
        <v>305</v>
      </c>
    </row>
    <row r="4" spans="1:9" x14ac:dyDescent="0.35">
      <c r="A4" s="35" t="s">
        <v>392</v>
      </c>
      <c r="B4" s="35" t="s">
        <v>95</v>
      </c>
      <c r="C4" s="35" t="s">
        <v>422</v>
      </c>
      <c r="D4" s="35" t="s">
        <v>95</v>
      </c>
      <c r="E4" s="35" t="s">
        <v>422</v>
      </c>
      <c r="G4" s="32" t="s">
        <v>260</v>
      </c>
      <c r="H4" s="32"/>
      <c r="I4" s="32"/>
    </row>
    <row r="5" spans="1:9" ht="48" x14ac:dyDescent="0.35">
      <c r="A5" s="35" t="s">
        <v>395</v>
      </c>
      <c r="B5" s="35" t="s">
        <v>35</v>
      </c>
      <c r="C5" s="35" t="s">
        <v>209</v>
      </c>
      <c r="D5" s="76"/>
      <c r="E5" s="76"/>
      <c r="G5" s="29" t="s">
        <v>257</v>
      </c>
      <c r="H5" s="30">
        <v>6</v>
      </c>
      <c r="I5" s="29" t="s">
        <v>423</v>
      </c>
    </row>
    <row r="6" spans="1:9" ht="48" x14ac:dyDescent="0.35">
      <c r="A6" s="35" t="s">
        <v>419</v>
      </c>
      <c r="B6" s="35" t="s">
        <v>35</v>
      </c>
      <c r="C6" s="35" t="s">
        <v>209</v>
      </c>
      <c r="D6" s="35" t="s">
        <v>35</v>
      </c>
      <c r="E6" s="35" t="s">
        <v>209</v>
      </c>
      <c r="G6" s="29" t="s">
        <v>258</v>
      </c>
      <c r="H6" s="30">
        <v>4</v>
      </c>
      <c r="I6" s="29" t="s">
        <v>425</v>
      </c>
    </row>
    <row r="7" spans="1:9" x14ac:dyDescent="0.35">
      <c r="A7" s="35" t="s">
        <v>394</v>
      </c>
      <c r="B7" s="35" t="s">
        <v>81</v>
      </c>
      <c r="C7" s="35" t="s">
        <v>209</v>
      </c>
      <c r="D7" s="76"/>
      <c r="E7" s="76"/>
    </row>
    <row r="8" spans="1:9" ht="26" x14ac:dyDescent="0.35">
      <c r="A8" s="35" t="s">
        <v>393</v>
      </c>
      <c r="B8" s="35" t="s">
        <v>103</v>
      </c>
      <c r="C8" s="35" t="s">
        <v>228</v>
      </c>
      <c r="D8" s="76"/>
      <c r="E8" s="76"/>
      <c r="G8" s="78" t="s">
        <v>262</v>
      </c>
      <c r="H8" s="78"/>
    </row>
    <row r="9" spans="1:9" x14ac:dyDescent="0.35">
      <c r="A9" s="35" t="s">
        <v>398</v>
      </c>
      <c r="B9" s="35" t="s">
        <v>8</v>
      </c>
      <c r="C9" s="35" t="s">
        <v>242</v>
      </c>
      <c r="D9" s="35" t="s">
        <v>386</v>
      </c>
      <c r="E9" s="35" t="s">
        <v>214</v>
      </c>
      <c r="G9" s="43" t="s">
        <v>309</v>
      </c>
      <c r="H9" s="45">
        <v>0</v>
      </c>
    </row>
    <row r="10" spans="1:9" x14ac:dyDescent="0.35">
      <c r="A10" s="35" t="s">
        <v>404</v>
      </c>
      <c r="B10" s="35" t="s">
        <v>37</v>
      </c>
      <c r="C10" s="35" t="s">
        <v>209</v>
      </c>
      <c r="D10" s="35" t="s">
        <v>38</v>
      </c>
      <c r="E10" s="35" t="s">
        <v>209</v>
      </c>
      <c r="G10" s="42" t="s">
        <v>263</v>
      </c>
      <c r="H10" s="45">
        <v>5</v>
      </c>
    </row>
    <row r="11" spans="1:9" ht="26" x14ac:dyDescent="0.35">
      <c r="A11" s="35" t="s">
        <v>407</v>
      </c>
      <c r="B11" s="35" t="s">
        <v>10</v>
      </c>
      <c r="C11" s="35" t="s">
        <v>228</v>
      </c>
      <c r="D11" s="35" t="s">
        <v>3</v>
      </c>
      <c r="E11" s="35" t="s">
        <v>209</v>
      </c>
      <c r="G11" s="43" t="s">
        <v>264</v>
      </c>
      <c r="H11" s="45">
        <v>6</v>
      </c>
    </row>
    <row r="12" spans="1:9" ht="24.5" x14ac:dyDescent="0.35">
      <c r="A12" s="35" t="s">
        <v>411</v>
      </c>
      <c r="B12" s="35" t="s">
        <v>10</v>
      </c>
      <c r="C12" s="35" t="s">
        <v>228</v>
      </c>
      <c r="D12" s="35" t="s">
        <v>147</v>
      </c>
      <c r="E12" s="35" t="s">
        <v>209</v>
      </c>
      <c r="G12" s="44" t="s">
        <v>265</v>
      </c>
      <c r="H12" s="45">
        <v>10</v>
      </c>
    </row>
    <row r="13" spans="1:9" ht="39" x14ac:dyDescent="0.35">
      <c r="A13" s="35" t="s">
        <v>400</v>
      </c>
      <c r="B13" s="35" t="s">
        <v>76</v>
      </c>
      <c r="C13" s="35" t="s">
        <v>242</v>
      </c>
      <c r="D13" s="35" t="s">
        <v>429</v>
      </c>
      <c r="E13" s="35" t="s">
        <v>242</v>
      </c>
      <c r="G13" s="43" t="s">
        <v>266</v>
      </c>
      <c r="H13" s="45">
        <v>9</v>
      </c>
    </row>
    <row r="14" spans="1:9" ht="26" x14ac:dyDescent="0.35">
      <c r="A14" s="35" t="s">
        <v>401</v>
      </c>
      <c r="B14" s="35" t="s">
        <v>15</v>
      </c>
      <c r="C14" s="35" t="s">
        <v>228</v>
      </c>
      <c r="D14" s="35" t="s">
        <v>65</v>
      </c>
      <c r="E14" s="35" t="s">
        <v>209</v>
      </c>
    </row>
    <row r="15" spans="1:9" x14ac:dyDescent="0.35">
      <c r="A15" s="35" t="s">
        <v>396</v>
      </c>
      <c r="B15" s="35" t="s">
        <v>17</v>
      </c>
      <c r="C15" s="35" t="s">
        <v>228</v>
      </c>
      <c r="D15" s="76"/>
      <c r="E15" s="76"/>
      <c r="G15" s="46" t="s">
        <v>310</v>
      </c>
      <c r="H15" s="46">
        <v>30</v>
      </c>
    </row>
    <row r="16" spans="1:9" ht="26" x14ac:dyDescent="0.35">
      <c r="A16" s="35" t="s">
        <v>412</v>
      </c>
      <c r="B16" s="35" t="s">
        <v>44</v>
      </c>
      <c r="C16" s="35" t="s">
        <v>209</v>
      </c>
      <c r="D16" s="35" t="s">
        <v>3</v>
      </c>
      <c r="E16" s="35" t="s">
        <v>209</v>
      </c>
      <c r="G16" s="46" t="s">
        <v>311</v>
      </c>
      <c r="H16" s="46">
        <v>25</v>
      </c>
    </row>
    <row r="17" spans="1:9" ht="26" x14ac:dyDescent="0.35">
      <c r="A17" s="35" t="s">
        <v>399</v>
      </c>
      <c r="B17" s="35" t="s">
        <v>68</v>
      </c>
      <c r="C17" s="35" t="s">
        <v>210</v>
      </c>
      <c r="D17" s="35" t="s">
        <v>76</v>
      </c>
      <c r="E17" s="35" t="s">
        <v>242</v>
      </c>
    </row>
    <row r="18" spans="1:9" ht="39" x14ac:dyDescent="0.35">
      <c r="A18" s="35" t="s">
        <v>417</v>
      </c>
      <c r="B18" s="35" t="s">
        <v>68</v>
      </c>
      <c r="C18" s="35" t="s">
        <v>210</v>
      </c>
      <c r="D18" s="35" t="s">
        <v>427</v>
      </c>
      <c r="E18" s="35" t="s">
        <v>302</v>
      </c>
      <c r="G18" s="48" t="s">
        <v>205</v>
      </c>
      <c r="H18" s="104" t="s">
        <v>267</v>
      </c>
      <c r="I18" s="104" t="s">
        <v>268</v>
      </c>
    </row>
    <row r="19" spans="1:9" ht="26" x14ac:dyDescent="0.35">
      <c r="A19" s="35" t="s">
        <v>403</v>
      </c>
      <c r="B19" s="35" t="s">
        <v>46</v>
      </c>
      <c r="C19" s="35" t="s">
        <v>209</v>
      </c>
      <c r="D19" s="35" t="s">
        <v>46</v>
      </c>
      <c r="E19" s="35" t="s">
        <v>209</v>
      </c>
      <c r="G19" s="43" t="s">
        <v>209</v>
      </c>
      <c r="H19" s="45">
        <f>COUNTIF(Tabelle22[Hochschulart BA], "Staatliche Universität")</f>
        <v>19</v>
      </c>
      <c r="I19" s="45">
        <v>18</v>
      </c>
    </row>
    <row r="20" spans="1:9" x14ac:dyDescent="0.35">
      <c r="A20" s="35" t="s">
        <v>408</v>
      </c>
      <c r="B20" s="35" t="s">
        <v>4</v>
      </c>
      <c r="C20" s="35" t="s">
        <v>209</v>
      </c>
      <c r="D20" s="35" t="s">
        <v>4</v>
      </c>
      <c r="E20" s="35" t="s">
        <v>209</v>
      </c>
      <c r="G20" s="43" t="s">
        <v>210</v>
      </c>
      <c r="H20" s="45">
        <f>COUNTIF(Tabelle22[Hochschulart BA], "Private Universität")</f>
        <v>3</v>
      </c>
      <c r="I20" s="45">
        <f>COUNTIF(Tabelle22[Hochschulart MA], "Private Universität")</f>
        <v>0</v>
      </c>
    </row>
    <row r="21" spans="1:9" ht="26" x14ac:dyDescent="0.35">
      <c r="A21" s="35" t="s">
        <v>421</v>
      </c>
      <c r="B21" s="35" t="s">
        <v>4</v>
      </c>
      <c r="C21" s="35" t="s">
        <v>209</v>
      </c>
      <c r="D21" s="35" t="s">
        <v>426</v>
      </c>
      <c r="E21" s="35" t="s">
        <v>381</v>
      </c>
      <c r="G21" s="43" t="s">
        <v>211</v>
      </c>
      <c r="H21" s="45">
        <f>COUNTIF(Tabelle22[Hochschulart BA], "Staatliche FH")</f>
        <v>5</v>
      </c>
      <c r="I21" s="45">
        <v>2</v>
      </c>
    </row>
    <row r="22" spans="1:9" ht="26" x14ac:dyDescent="0.35">
      <c r="A22" s="35" t="s">
        <v>405</v>
      </c>
      <c r="B22" s="35" t="s">
        <v>64</v>
      </c>
      <c r="C22" s="35" t="s">
        <v>209</v>
      </c>
      <c r="D22" s="35" t="s">
        <v>44</v>
      </c>
      <c r="E22" s="35" t="s">
        <v>209</v>
      </c>
      <c r="G22" s="43" t="s">
        <v>212</v>
      </c>
      <c r="H22" s="45">
        <f>COUNTIF(Tabelle22[Hochschulart BA], "Private FH")</f>
        <v>2</v>
      </c>
      <c r="I22" s="45">
        <f>COUNTIF(Tabelle22[Hochschulart MA], "Private FH")</f>
        <v>2</v>
      </c>
    </row>
    <row r="23" spans="1:9" ht="26" x14ac:dyDescent="0.35">
      <c r="A23" s="35" t="s">
        <v>409</v>
      </c>
      <c r="B23" s="35" t="s">
        <v>64</v>
      </c>
      <c r="C23" s="35" t="s">
        <v>209</v>
      </c>
      <c r="D23" s="35" t="s">
        <v>75</v>
      </c>
      <c r="E23" s="35" t="s">
        <v>228</v>
      </c>
      <c r="G23" s="43" t="s">
        <v>213</v>
      </c>
      <c r="H23" s="45">
        <v>0</v>
      </c>
      <c r="I23" s="45">
        <v>1</v>
      </c>
    </row>
    <row r="24" spans="1:9" ht="26" x14ac:dyDescent="0.35">
      <c r="A24" s="35" t="s">
        <v>418</v>
      </c>
      <c r="B24" s="35" t="s">
        <v>64</v>
      </c>
      <c r="C24" s="35" t="s">
        <v>209</v>
      </c>
      <c r="D24" s="103" t="s">
        <v>424</v>
      </c>
      <c r="E24" s="35" t="s">
        <v>209</v>
      </c>
      <c r="G24" s="43" t="s">
        <v>214</v>
      </c>
      <c r="H24" s="45">
        <f>COUNTIF(Tabelle22[Hochschulart BA], "Weiterbildungsakademie")</f>
        <v>0</v>
      </c>
      <c r="I24" s="45">
        <v>3</v>
      </c>
    </row>
    <row r="25" spans="1:9" x14ac:dyDescent="0.35">
      <c r="A25" s="35" t="s">
        <v>410</v>
      </c>
      <c r="B25" s="35" t="s">
        <v>70</v>
      </c>
      <c r="C25" s="35" t="s">
        <v>209</v>
      </c>
      <c r="D25" s="35" t="s">
        <v>173</v>
      </c>
      <c r="E25" s="35" t="s">
        <v>209</v>
      </c>
      <c r="G25" s="43" t="s">
        <v>215</v>
      </c>
      <c r="H25" s="45">
        <v>0</v>
      </c>
      <c r="I25" s="45">
        <v>0</v>
      </c>
    </row>
    <row r="26" spans="1:9" x14ac:dyDescent="0.35">
      <c r="A26" s="35" t="s">
        <v>415</v>
      </c>
      <c r="B26" s="35" t="s">
        <v>172</v>
      </c>
      <c r="C26" s="35" t="s">
        <v>209</v>
      </c>
      <c r="D26" s="35" t="s">
        <v>86</v>
      </c>
      <c r="E26" s="35" t="s">
        <v>209</v>
      </c>
      <c r="G26" s="43" t="s">
        <v>216</v>
      </c>
      <c r="H26" s="45">
        <v>0</v>
      </c>
      <c r="I26" s="45">
        <v>0</v>
      </c>
    </row>
    <row r="27" spans="1:9" ht="26" x14ac:dyDescent="0.35">
      <c r="A27" s="35" t="s">
        <v>402</v>
      </c>
      <c r="B27" s="35" t="s">
        <v>71</v>
      </c>
      <c r="C27" s="35" t="s">
        <v>209</v>
      </c>
      <c r="D27" s="35" t="s">
        <v>84</v>
      </c>
      <c r="E27" s="35" t="s">
        <v>209</v>
      </c>
      <c r="G27" s="47" t="s">
        <v>217</v>
      </c>
      <c r="H27" s="45">
        <v>1</v>
      </c>
      <c r="I27" s="45">
        <v>1</v>
      </c>
    </row>
    <row r="28" spans="1:9" x14ac:dyDescent="0.35">
      <c r="A28" s="35" t="s">
        <v>416</v>
      </c>
      <c r="B28" s="35" t="s">
        <v>71</v>
      </c>
      <c r="C28" s="35" t="s">
        <v>209</v>
      </c>
      <c r="D28" s="35" t="s">
        <v>386</v>
      </c>
      <c r="E28" s="35" t="s">
        <v>214</v>
      </c>
      <c r="G28" s="49" t="s">
        <v>269</v>
      </c>
      <c r="H28" s="50">
        <f>SUM(H19:H27)</f>
        <v>30</v>
      </c>
      <c r="I28" s="50">
        <f>SUM(I19:I27)</f>
        <v>27</v>
      </c>
    </row>
    <row r="29" spans="1:9" x14ac:dyDescent="0.35">
      <c r="A29" s="35" t="s">
        <v>414</v>
      </c>
      <c r="B29" s="35" t="s">
        <v>158</v>
      </c>
      <c r="C29" s="35" t="s">
        <v>209</v>
      </c>
      <c r="D29" s="35" t="s">
        <v>72</v>
      </c>
      <c r="E29" s="35" t="s">
        <v>209</v>
      </c>
    </row>
    <row r="30" spans="1:9" x14ac:dyDescent="0.35">
      <c r="A30" s="35" t="s">
        <v>397</v>
      </c>
      <c r="B30" s="35" t="s">
        <v>90</v>
      </c>
      <c r="C30" s="35" t="s">
        <v>209</v>
      </c>
      <c r="D30" s="76"/>
      <c r="E30" s="76"/>
    </row>
    <row r="31" spans="1:9" ht="26" x14ac:dyDescent="0.35">
      <c r="A31" s="35" t="s">
        <v>406</v>
      </c>
      <c r="B31" s="35" t="s">
        <v>65</v>
      </c>
      <c r="C31" s="35" t="s">
        <v>209</v>
      </c>
      <c r="D31" s="35" t="s">
        <v>4</v>
      </c>
      <c r="E31" s="35" t="s">
        <v>209</v>
      </c>
    </row>
    <row r="32" spans="1:9" ht="26" x14ac:dyDescent="0.35">
      <c r="A32" s="35" t="s">
        <v>413</v>
      </c>
      <c r="B32" s="35" t="s">
        <v>65</v>
      </c>
      <c r="C32" s="35" t="s">
        <v>209</v>
      </c>
      <c r="D32" s="35" t="s">
        <v>65</v>
      </c>
      <c r="E32" s="35" t="s">
        <v>209</v>
      </c>
    </row>
    <row r="33" spans="1:5" ht="52" x14ac:dyDescent="0.35">
      <c r="A33" s="35" t="s">
        <v>420</v>
      </c>
      <c r="B33" s="35" t="s">
        <v>300</v>
      </c>
      <c r="C33" s="35" t="s">
        <v>210</v>
      </c>
      <c r="D33" s="35" t="s">
        <v>428</v>
      </c>
      <c r="E33" s="35" t="s">
        <v>213</v>
      </c>
    </row>
  </sheetData>
  <mergeCells count="2">
    <mergeCell ref="G4:I4"/>
    <mergeCell ref="G8:H8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6720-3F0E-40A8-B956-5BE0CDABE1C7}">
  <dimension ref="A1:K187"/>
  <sheetViews>
    <sheetView workbookViewId="0">
      <selection activeCell="A3" sqref="A3:F11"/>
    </sheetView>
  </sheetViews>
  <sheetFormatPr baseColWidth="10" defaultRowHeight="14.5" x14ac:dyDescent="0.35"/>
  <cols>
    <col min="1" max="1" width="31.54296875" customWidth="1"/>
    <col min="2" max="6" width="10.90625" style="113"/>
    <col min="7" max="7" width="20.36328125" style="113" customWidth="1"/>
    <col min="9" max="9" width="17.08984375" customWidth="1"/>
  </cols>
  <sheetData>
    <row r="1" spans="1:11" x14ac:dyDescent="0.35">
      <c r="A1" s="5" t="s">
        <v>438</v>
      </c>
    </row>
    <row r="2" spans="1:11" x14ac:dyDescent="0.35">
      <c r="A2" s="5"/>
    </row>
    <row r="3" spans="1:11" x14ac:dyDescent="0.35">
      <c r="A3" s="105" t="s">
        <v>60</v>
      </c>
      <c r="B3" s="107" t="s">
        <v>432</v>
      </c>
      <c r="C3" s="107" t="s">
        <v>433</v>
      </c>
      <c r="D3" s="107" t="s">
        <v>434</v>
      </c>
      <c r="E3" s="107" t="s">
        <v>435</v>
      </c>
      <c r="F3" s="108" t="s">
        <v>436</v>
      </c>
      <c r="G3" s="109" t="s">
        <v>437</v>
      </c>
      <c r="I3" s="5" t="s">
        <v>440</v>
      </c>
      <c r="J3" s="5" t="s">
        <v>446</v>
      </c>
      <c r="K3" s="5" t="s">
        <v>445</v>
      </c>
    </row>
    <row r="4" spans="1:11" ht="29" x14ac:dyDescent="0.35">
      <c r="A4" s="106" t="s">
        <v>6</v>
      </c>
      <c r="B4" s="110" t="s">
        <v>431</v>
      </c>
      <c r="C4" s="110" t="s">
        <v>431</v>
      </c>
      <c r="D4" s="110" t="s">
        <v>431</v>
      </c>
      <c r="E4" s="110" t="s">
        <v>431</v>
      </c>
      <c r="F4" s="111" t="s">
        <v>431</v>
      </c>
      <c r="G4" s="107">
        <v>5</v>
      </c>
      <c r="I4" s="114" t="s">
        <v>439</v>
      </c>
      <c r="J4" s="114">
        <v>131</v>
      </c>
      <c r="K4" s="9">
        <f>131/184</f>
        <v>0.71195652173913049</v>
      </c>
    </row>
    <row r="5" spans="1:11" x14ac:dyDescent="0.35">
      <c r="A5" s="106" t="s">
        <v>15</v>
      </c>
      <c r="B5" s="110" t="s">
        <v>431</v>
      </c>
      <c r="C5" s="110" t="s">
        <v>431</v>
      </c>
      <c r="D5" s="110" t="s">
        <v>431</v>
      </c>
      <c r="E5" s="110" t="s">
        <v>431</v>
      </c>
      <c r="F5" s="111" t="s">
        <v>431</v>
      </c>
      <c r="G5" s="110">
        <v>5</v>
      </c>
      <c r="I5" s="114" t="s">
        <v>441</v>
      </c>
      <c r="J5" s="114">
        <v>32</v>
      </c>
      <c r="K5" s="9">
        <f>32/184</f>
        <v>0.17391304347826086</v>
      </c>
    </row>
    <row r="6" spans="1:11" x14ac:dyDescent="0.35">
      <c r="A6" s="106" t="s">
        <v>44</v>
      </c>
      <c r="B6" s="110" t="s">
        <v>431</v>
      </c>
      <c r="C6" s="110" t="s">
        <v>431</v>
      </c>
      <c r="D6" s="110" t="s">
        <v>431</v>
      </c>
      <c r="E6" s="110" t="s">
        <v>431</v>
      </c>
      <c r="F6" s="111" t="s">
        <v>431</v>
      </c>
      <c r="G6" s="110">
        <v>5</v>
      </c>
      <c r="I6" s="114" t="s">
        <v>442</v>
      </c>
      <c r="J6" s="114">
        <v>13</v>
      </c>
      <c r="K6" s="9">
        <f>13/184</f>
        <v>7.0652173913043473E-2</v>
      </c>
    </row>
    <row r="7" spans="1:11" x14ac:dyDescent="0.35">
      <c r="A7" s="106" t="s">
        <v>3</v>
      </c>
      <c r="B7" s="110" t="s">
        <v>431</v>
      </c>
      <c r="C7" s="110" t="s">
        <v>431</v>
      </c>
      <c r="D7" s="110" t="s">
        <v>431</v>
      </c>
      <c r="E7" s="110" t="s">
        <v>431</v>
      </c>
      <c r="F7" s="111" t="s">
        <v>431</v>
      </c>
      <c r="G7" s="110">
        <v>5</v>
      </c>
      <c r="I7" s="114" t="s">
        <v>443</v>
      </c>
      <c r="J7" s="114">
        <v>4</v>
      </c>
      <c r="K7" s="9">
        <f>4/184</f>
        <v>2.1739130434782608E-2</v>
      </c>
    </row>
    <row r="8" spans="1:11" x14ac:dyDescent="0.35">
      <c r="A8" s="106" t="s">
        <v>8</v>
      </c>
      <c r="B8" s="110" t="s">
        <v>431</v>
      </c>
      <c r="C8" s="110" t="s">
        <v>431</v>
      </c>
      <c r="D8" s="110"/>
      <c r="E8" s="110" t="s">
        <v>431</v>
      </c>
      <c r="F8" s="111" t="s">
        <v>431</v>
      </c>
      <c r="G8" s="110">
        <v>4</v>
      </c>
      <c r="I8" s="114" t="s">
        <v>444</v>
      </c>
      <c r="J8" s="114">
        <v>4</v>
      </c>
      <c r="K8" s="9">
        <f>4/184</f>
        <v>2.1739130434782608E-2</v>
      </c>
    </row>
    <row r="9" spans="1:11" x14ac:dyDescent="0.35">
      <c r="A9" s="106" t="s">
        <v>1</v>
      </c>
      <c r="B9" s="110"/>
      <c r="C9" s="110" t="s">
        <v>431</v>
      </c>
      <c r="D9" s="110" t="s">
        <v>431</v>
      </c>
      <c r="E9" s="110" t="s">
        <v>431</v>
      </c>
      <c r="F9" s="111" t="s">
        <v>431</v>
      </c>
      <c r="G9" s="110">
        <v>4</v>
      </c>
    </row>
    <row r="10" spans="1:11" x14ac:dyDescent="0.35">
      <c r="A10" s="106" t="s">
        <v>4</v>
      </c>
      <c r="B10" s="110" t="s">
        <v>431</v>
      </c>
      <c r="C10" s="110" t="s">
        <v>431</v>
      </c>
      <c r="D10" s="110" t="s">
        <v>431</v>
      </c>
      <c r="E10" s="110"/>
      <c r="F10" s="111" t="s">
        <v>431</v>
      </c>
      <c r="G10" s="110">
        <v>4</v>
      </c>
      <c r="I10" t="s">
        <v>201</v>
      </c>
      <c r="J10">
        <f>SUM(J4:J8)</f>
        <v>184</v>
      </c>
      <c r="K10" s="115">
        <f>SUM(K4:K8)</f>
        <v>1</v>
      </c>
    </row>
    <row r="11" spans="1:11" x14ac:dyDescent="0.35">
      <c r="A11" s="106" t="s">
        <v>65</v>
      </c>
      <c r="B11" s="110" t="s">
        <v>431</v>
      </c>
      <c r="C11" s="110" t="s">
        <v>431</v>
      </c>
      <c r="D11" s="110" t="s">
        <v>431</v>
      </c>
      <c r="E11" s="110" t="s">
        <v>431</v>
      </c>
      <c r="F11" s="111"/>
      <c r="G11" s="110">
        <v>4</v>
      </c>
    </row>
    <row r="12" spans="1:11" ht="29" x14ac:dyDescent="0.35">
      <c r="A12" s="106" t="s">
        <v>7</v>
      </c>
      <c r="B12" s="110"/>
      <c r="C12" s="110" t="s">
        <v>431</v>
      </c>
      <c r="D12" s="110" t="s">
        <v>431</v>
      </c>
      <c r="E12" s="110"/>
      <c r="F12" s="111" t="s">
        <v>431</v>
      </c>
      <c r="G12" s="110">
        <v>3</v>
      </c>
    </row>
    <row r="13" spans="1:11" x14ac:dyDescent="0.35">
      <c r="A13" s="106" t="s">
        <v>55</v>
      </c>
      <c r="B13" s="110"/>
      <c r="C13" s="110" t="s">
        <v>431</v>
      </c>
      <c r="D13" s="110"/>
      <c r="E13" s="110" t="s">
        <v>431</v>
      </c>
      <c r="F13" s="111" t="s">
        <v>431</v>
      </c>
      <c r="G13" s="110">
        <v>3</v>
      </c>
    </row>
    <row r="14" spans="1:11" ht="29" x14ac:dyDescent="0.35">
      <c r="A14" s="106" t="s">
        <v>11</v>
      </c>
      <c r="B14" s="110"/>
      <c r="C14" s="110" t="s">
        <v>431</v>
      </c>
      <c r="D14" s="110" t="s">
        <v>431</v>
      </c>
      <c r="E14" s="110"/>
      <c r="F14" s="111" t="s">
        <v>431</v>
      </c>
      <c r="G14" s="110">
        <v>3</v>
      </c>
    </row>
    <row r="15" spans="1:11" x14ac:dyDescent="0.35">
      <c r="A15" s="106" t="s">
        <v>13</v>
      </c>
      <c r="B15" s="110"/>
      <c r="C15" s="110" t="s">
        <v>431</v>
      </c>
      <c r="D15" s="110"/>
      <c r="E15" s="110" t="s">
        <v>431</v>
      </c>
      <c r="F15" s="111" t="s">
        <v>431</v>
      </c>
      <c r="G15" s="110">
        <v>3</v>
      </c>
    </row>
    <row r="16" spans="1:11" x14ac:dyDescent="0.35">
      <c r="A16" s="106" t="s">
        <v>69</v>
      </c>
      <c r="B16" s="110" t="s">
        <v>431</v>
      </c>
      <c r="C16" s="110" t="s">
        <v>431</v>
      </c>
      <c r="D16" s="110" t="s">
        <v>431</v>
      </c>
      <c r="E16" s="110"/>
      <c r="F16" s="111"/>
      <c r="G16" s="110">
        <v>3</v>
      </c>
    </row>
    <row r="17" spans="1:7" ht="29" x14ac:dyDescent="0.35">
      <c r="A17" s="106" t="s">
        <v>68</v>
      </c>
      <c r="B17" s="110" t="s">
        <v>431</v>
      </c>
      <c r="C17" s="110"/>
      <c r="D17" s="110" t="s">
        <v>431</v>
      </c>
      <c r="E17" s="110" t="s">
        <v>431</v>
      </c>
      <c r="F17" s="111"/>
      <c r="G17" s="110">
        <v>3</v>
      </c>
    </row>
    <row r="18" spans="1:7" x14ac:dyDescent="0.35">
      <c r="A18" s="106" t="s">
        <v>46</v>
      </c>
      <c r="B18" s="110" t="s">
        <v>431</v>
      </c>
      <c r="C18" s="110"/>
      <c r="D18" s="110"/>
      <c r="E18" s="110" t="s">
        <v>431</v>
      </c>
      <c r="F18" s="111" t="s">
        <v>431</v>
      </c>
      <c r="G18" s="110">
        <v>3</v>
      </c>
    </row>
    <row r="19" spans="1:7" x14ac:dyDescent="0.35">
      <c r="A19" s="106" t="s">
        <v>2</v>
      </c>
      <c r="B19" s="110"/>
      <c r="C19" s="110"/>
      <c r="D19" s="110" t="s">
        <v>431</v>
      </c>
      <c r="E19" s="110" t="s">
        <v>431</v>
      </c>
      <c r="F19" s="111" t="s">
        <v>431</v>
      </c>
      <c r="G19" s="110">
        <v>3</v>
      </c>
    </row>
    <row r="20" spans="1:7" ht="29" x14ac:dyDescent="0.35">
      <c r="A20" s="106" t="s">
        <v>63</v>
      </c>
      <c r="B20" s="110" t="s">
        <v>431</v>
      </c>
      <c r="C20" s="110" t="s">
        <v>431</v>
      </c>
      <c r="D20" s="110"/>
      <c r="E20" s="110" t="s">
        <v>431</v>
      </c>
      <c r="F20" s="111"/>
      <c r="G20" s="110">
        <v>3</v>
      </c>
    </row>
    <row r="21" spans="1:7" x14ac:dyDescent="0.35">
      <c r="A21" s="106" t="s">
        <v>26</v>
      </c>
      <c r="B21" s="110"/>
      <c r="C21" s="110" t="s">
        <v>431</v>
      </c>
      <c r="D21" s="110" t="s">
        <v>431</v>
      </c>
      <c r="E21" s="110"/>
      <c r="F21" s="111" t="s">
        <v>431</v>
      </c>
      <c r="G21" s="110">
        <v>3</v>
      </c>
    </row>
    <row r="22" spans="1:7" x14ac:dyDescent="0.35">
      <c r="A22" s="106" t="s">
        <v>28</v>
      </c>
      <c r="B22" s="110"/>
      <c r="C22" s="110" t="s">
        <v>431</v>
      </c>
      <c r="D22" s="110"/>
      <c r="E22" s="110" t="s">
        <v>431</v>
      </c>
      <c r="F22" s="111" t="s">
        <v>431</v>
      </c>
      <c r="G22" s="110">
        <v>3</v>
      </c>
    </row>
    <row r="23" spans="1:7" x14ac:dyDescent="0.35">
      <c r="A23" s="106" t="s">
        <v>38</v>
      </c>
      <c r="B23" s="110" t="s">
        <v>431</v>
      </c>
      <c r="C23" s="110"/>
      <c r="D23" s="110"/>
      <c r="E23" s="110" t="s">
        <v>431</v>
      </c>
      <c r="F23" s="111" t="s">
        <v>431</v>
      </c>
      <c r="G23" s="110">
        <v>3</v>
      </c>
    </row>
    <row r="24" spans="1:7" x14ac:dyDescent="0.35">
      <c r="A24" s="106" t="s">
        <v>64</v>
      </c>
      <c r="B24" s="110" t="s">
        <v>431</v>
      </c>
      <c r="C24" s="110" t="s">
        <v>431</v>
      </c>
      <c r="D24" s="110" t="s">
        <v>431</v>
      </c>
      <c r="E24" s="110"/>
      <c r="F24" s="111"/>
      <c r="G24" s="110">
        <v>3</v>
      </c>
    </row>
    <row r="25" spans="1:7" x14ac:dyDescent="0.35">
      <c r="A25" s="106" t="s">
        <v>77</v>
      </c>
      <c r="B25" s="110"/>
      <c r="C25" s="110" t="s">
        <v>431</v>
      </c>
      <c r="D25" s="110" t="s">
        <v>431</v>
      </c>
      <c r="E25" s="110"/>
      <c r="F25" s="111"/>
      <c r="G25" s="110">
        <v>2</v>
      </c>
    </row>
    <row r="26" spans="1:7" x14ac:dyDescent="0.35">
      <c r="A26" s="106" t="s">
        <v>35</v>
      </c>
      <c r="B26" s="110" t="s">
        <v>431</v>
      </c>
      <c r="C26" s="110"/>
      <c r="D26" s="110"/>
      <c r="E26" s="110"/>
      <c r="F26" s="111" t="s">
        <v>431</v>
      </c>
      <c r="G26" s="110">
        <v>2</v>
      </c>
    </row>
    <row r="27" spans="1:7" x14ac:dyDescent="0.35">
      <c r="A27" s="106" t="s">
        <v>58</v>
      </c>
      <c r="B27" s="110"/>
      <c r="C27" s="110"/>
      <c r="D27" s="110"/>
      <c r="E27" s="110" t="s">
        <v>431</v>
      </c>
      <c r="F27" s="111" t="s">
        <v>431</v>
      </c>
      <c r="G27" s="110">
        <v>2</v>
      </c>
    </row>
    <row r="28" spans="1:7" x14ac:dyDescent="0.35">
      <c r="A28" s="106" t="s">
        <v>81</v>
      </c>
      <c r="B28" s="110" t="s">
        <v>431</v>
      </c>
      <c r="C28" s="110"/>
      <c r="D28" s="110" t="s">
        <v>431</v>
      </c>
      <c r="E28" s="110"/>
      <c r="F28" s="111"/>
      <c r="G28" s="110">
        <v>2</v>
      </c>
    </row>
    <row r="29" spans="1:7" x14ac:dyDescent="0.35">
      <c r="A29" s="106" t="s">
        <v>85</v>
      </c>
      <c r="B29" s="110"/>
      <c r="C29" s="110" t="s">
        <v>431</v>
      </c>
      <c r="D29" s="110" t="s">
        <v>431</v>
      </c>
      <c r="E29" s="110"/>
      <c r="F29" s="111"/>
      <c r="G29" s="110">
        <v>2</v>
      </c>
    </row>
    <row r="30" spans="1:7" x14ac:dyDescent="0.35">
      <c r="A30" s="106" t="s">
        <v>66</v>
      </c>
      <c r="B30" s="110" t="s">
        <v>431</v>
      </c>
      <c r="C30" s="110"/>
      <c r="D30" s="110"/>
      <c r="E30" s="110" t="s">
        <v>431</v>
      </c>
      <c r="F30" s="111"/>
      <c r="G30" s="110">
        <v>2</v>
      </c>
    </row>
    <row r="31" spans="1:7" x14ac:dyDescent="0.35">
      <c r="A31" s="106" t="s">
        <v>87</v>
      </c>
      <c r="B31" s="110"/>
      <c r="C31" s="110" t="s">
        <v>431</v>
      </c>
      <c r="D31" s="110" t="s">
        <v>431</v>
      </c>
      <c r="E31" s="110"/>
      <c r="F31" s="111"/>
      <c r="G31" s="110">
        <v>2</v>
      </c>
    </row>
    <row r="32" spans="1:7" x14ac:dyDescent="0.35">
      <c r="A32" s="106" t="s">
        <v>82</v>
      </c>
      <c r="B32" s="110"/>
      <c r="C32" s="110"/>
      <c r="D32" s="110" t="s">
        <v>431</v>
      </c>
      <c r="E32" s="110" t="s">
        <v>431</v>
      </c>
      <c r="F32" s="111"/>
      <c r="G32" s="110">
        <v>2</v>
      </c>
    </row>
    <row r="33" spans="1:7" x14ac:dyDescent="0.35">
      <c r="A33" s="106" t="s">
        <v>67</v>
      </c>
      <c r="B33" s="110"/>
      <c r="C33" s="110" t="s">
        <v>431</v>
      </c>
      <c r="D33" s="110"/>
      <c r="E33" s="110" t="s">
        <v>431</v>
      </c>
      <c r="F33" s="111"/>
      <c r="G33" s="110">
        <v>2</v>
      </c>
    </row>
    <row r="34" spans="1:7" x14ac:dyDescent="0.35">
      <c r="A34" s="106" t="s">
        <v>37</v>
      </c>
      <c r="B34" s="110" t="s">
        <v>431</v>
      </c>
      <c r="C34" s="110"/>
      <c r="D34" s="110"/>
      <c r="E34" s="110"/>
      <c r="F34" s="111" t="s">
        <v>431</v>
      </c>
      <c r="G34" s="110">
        <v>2</v>
      </c>
    </row>
    <row r="35" spans="1:7" x14ac:dyDescent="0.35">
      <c r="A35" s="106" t="s">
        <v>12</v>
      </c>
      <c r="B35" s="110"/>
      <c r="C35" s="110"/>
      <c r="D35" s="110" t="s">
        <v>431</v>
      </c>
      <c r="E35" s="110"/>
      <c r="F35" s="111" t="s">
        <v>431</v>
      </c>
      <c r="G35" s="110">
        <v>2</v>
      </c>
    </row>
    <row r="36" spans="1:7" x14ac:dyDescent="0.35">
      <c r="A36" s="106" t="s">
        <v>10</v>
      </c>
      <c r="B36" s="110" t="s">
        <v>431</v>
      </c>
      <c r="C36" s="110"/>
      <c r="D36" s="110"/>
      <c r="E36" s="110"/>
      <c r="F36" s="111" t="s">
        <v>431</v>
      </c>
      <c r="G36" s="110">
        <v>2</v>
      </c>
    </row>
    <row r="37" spans="1:7" ht="29" x14ac:dyDescent="0.35">
      <c r="A37" s="106" t="s">
        <v>14</v>
      </c>
      <c r="B37" s="110"/>
      <c r="C37" s="110"/>
      <c r="D37" s="110"/>
      <c r="E37" s="110" t="s">
        <v>431</v>
      </c>
      <c r="F37" s="111" t="s">
        <v>431</v>
      </c>
      <c r="G37" s="110">
        <v>2</v>
      </c>
    </row>
    <row r="38" spans="1:7" x14ac:dyDescent="0.35">
      <c r="A38" s="106" t="s">
        <v>17</v>
      </c>
      <c r="B38" s="110" t="s">
        <v>431</v>
      </c>
      <c r="C38" s="110"/>
      <c r="D38" s="110"/>
      <c r="E38" s="110"/>
      <c r="F38" s="111" t="s">
        <v>431</v>
      </c>
      <c r="G38" s="110">
        <v>2</v>
      </c>
    </row>
    <row r="39" spans="1:7" x14ac:dyDescent="0.35">
      <c r="A39" s="106" t="s">
        <v>19</v>
      </c>
      <c r="B39" s="110"/>
      <c r="C39" s="110" t="s">
        <v>431</v>
      </c>
      <c r="D39" s="110"/>
      <c r="E39" s="110"/>
      <c r="F39" s="111" t="s">
        <v>431</v>
      </c>
      <c r="G39" s="110">
        <v>2</v>
      </c>
    </row>
    <row r="40" spans="1:7" ht="29" x14ac:dyDescent="0.35">
      <c r="A40" s="106" t="s">
        <v>73</v>
      </c>
      <c r="B40" s="110"/>
      <c r="C40" s="110" t="s">
        <v>431</v>
      </c>
      <c r="D40" s="110"/>
      <c r="E40" s="110" t="s">
        <v>431</v>
      </c>
      <c r="F40" s="111"/>
      <c r="G40" s="110">
        <v>2</v>
      </c>
    </row>
    <row r="41" spans="1:7" x14ac:dyDescent="0.35">
      <c r="A41" s="106" t="s">
        <v>41</v>
      </c>
      <c r="B41" s="110"/>
      <c r="C41" s="110"/>
      <c r="D41" s="110" t="s">
        <v>431</v>
      </c>
      <c r="E41" s="110"/>
      <c r="F41" s="111" t="s">
        <v>431</v>
      </c>
      <c r="G41" s="110">
        <v>2</v>
      </c>
    </row>
    <row r="42" spans="1:7" ht="29" x14ac:dyDescent="0.35">
      <c r="A42" s="106" t="s">
        <v>22</v>
      </c>
      <c r="B42" s="110"/>
      <c r="C42" s="110"/>
      <c r="D42" s="110" t="s">
        <v>431</v>
      </c>
      <c r="E42" s="110"/>
      <c r="F42" s="111" t="s">
        <v>431</v>
      </c>
      <c r="G42" s="110">
        <v>2</v>
      </c>
    </row>
    <row r="43" spans="1:7" x14ac:dyDescent="0.35">
      <c r="A43" s="106" t="s">
        <v>48</v>
      </c>
      <c r="B43" s="110"/>
      <c r="C43" s="110" t="s">
        <v>431</v>
      </c>
      <c r="D43" s="110"/>
      <c r="E43" s="110"/>
      <c r="F43" s="111" t="s">
        <v>431</v>
      </c>
      <c r="G43" s="110">
        <v>2</v>
      </c>
    </row>
    <row r="44" spans="1:7" x14ac:dyDescent="0.35">
      <c r="A44" s="106" t="s">
        <v>52</v>
      </c>
      <c r="B44" s="110"/>
      <c r="C44" s="110"/>
      <c r="D44" s="110"/>
      <c r="E44" s="110" t="s">
        <v>431</v>
      </c>
      <c r="F44" s="111" t="s">
        <v>431</v>
      </c>
      <c r="G44" s="110">
        <v>2</v>
      </c>
    </row>
    <row r="45" spans="1:7" x14ac:dyDescent="0.35">
      <c r="A45" s="106" t="s">
        <v>32</v>
      </c>
      <c r="B45" s="110"/>
      <c r="C45" s="110" t="s">
        <v>431</v>
      </c>
      <c r="D45" s="110"/>
      <c r="E45" s="110"/>
      <c r="F45" s="111" t="s">
        <v>431</v>
      </c>
      <c r="G45" s="110">
        <v>2</v>
      </c>
    </row>
    <row r="46" spans="1:7" x14ac:dyDescent="0.35">
      <c r="A46" s="106" t="s">
        <v>72</v>
      </c>
      <c r="B46" s="110" t="s">
        <v>431</v>
      </c>
      <c r="C46" s="110" t="s">
        <v>431</v>
      </c>
      <c r="D46" s="110"/>
      <c r="E46" s="110"/>
      <c r="F46" s="111"/>
      <c r="G46" s="110">
        <v>2</v>
      </c>
    </row>
    <row r="47" spans="1:7" x14ac:dyDescent="0.35">
      <c r="A47" s="106" t="s">
        <v>25</v>
      </c>
      <c r="B47" s="110"/>
      <c r="C47" s="110"/>
      <c r="D47" s="110" t="s">
        <v>431</v>
      </c>
      <c r="E47" s="110"/>
      <c r="F47" s="111" t="s">
        <v>431</v>
      </c>
      <c r="G47" s="110">
        <v>2</v>
      </c>
    </row>
    <row r="48" spans="1:7" x14ac:dyDescent="0.35">
      <c r="A48" s="106" t="s">
        <v>78</v>
      </c>
      <c r="B48" s="110" t="s">
        <v>431</v>
      </c>
      <c r="C48" s="110"/>
      <c r="D48" s="110" t="s">
        <v>431</v>
      </c>
      <c r="E48" s="110"/>
      <c r="F48" s="111"/>
      <c r="G48" s="110">
        <v>2</v>
      </c>
    </row>
    <row r="49" spans="1:7" x14ac:dyDescent="0.35">
      <c r="A49" s="106" t="s">
        <v>29</v>
      </c>
      <c r="B49" s="110"/>
      <c r="C49" s="110"/>
      <c r="D49" s="110" t="s">
        <v>431</v>
      </c>
      <c r="E49" s="110"/>
      <c r="F49" s="111" t="s">
        <v>431</v>
      </c>
      <c r="G49" s="110">
        <v>2</v>
      </c>
    </row>
    <row r="50" spans="1:7" x14ac:dyDescent="0.35">
      <c r="A50" s="106" t="s">
        <v>79</v>
      </c>
      <c r="B50" s="110"/>
      <c r="C50" s="110" t="s">
        <v>431</v>
      </c>
      <c r="D50" s="110"/>
      <c r="E50" s="110" t="s">
        <v>431</v>
      </c>
      <c r="F50" s="111"/>
      <c r="G50" s="110">
        <v>2</v>
      </c>
    </row>
    <row r="51" spans="1:7" x14ac:dyDescent="0.35">
      <c r="A51" s="106" t="s">
        <v>70</v>
      </c>
      <c r="B51" s="110" t="s">
        <v>431</v>
      </c>
      <c r="C51" s="110"/>
      <c r="D51" s="110"/>
      <c r="E51" s="110" t="s">
        <v>431</v>
      </c>
      <c r="F51" s="111"/>
      <c r="G51" s="110">
        <v>2</v>
      </c>
    </row>
    <row r="52" spans="1:7" x14ac:dyDescent="0.35">
      <c r="A52" s="106" t="s">
        <v>71</v>
      </c>
      <c r="B52" s="110" t="s">
        <v>431</v>
      </c>
      <c r="C52" s="110"/>
      <c r="D52" s="110" t="s">
        <v>431</v>
      </c>
      <c r="E52" s="110"/>
      <c r="F52" s="111"/>
      <c r="G52" s="110">
        <v>2</v>
      </c>
    </row>
    <row r="53" spans="1:7" x14ac:dyDescent="0.35">
      <c r="A53" s="106" t="s">
        <v>86</v>
      </c>
      <c r="B53" s="110" t="s">
        <v>431</v>
      </c>
      <c r="C53" s="110"/>
      <c r="D53" s="110" t="s">
        <v>431</v>
      </c>
      <c r="E53" s="110"/>
      <c r="F53" s="111"/>
      <c r="G53" s="110">
        <v>2</v>
      </c>
    </row>
    <row r="54" spans="1:7" x14ac:dyDescent="0.35">
      <c r="A54" s="106" t="s">
        <v>54</v>
      </c>
      <c r="B54" s="110" t="s">
        <v>431</v>
      </c>
      <c r="C54" s="110"/>
      <c r="D54" s="110"/>
      <c r="E54" s="110"/>
      <c r="F54" s="111" t="s">
        <v>431</v>
      </c>
      <c r="G54" s="110">
        <v>2</v>
      </c>
    </row>
    <row r="55" spans="1:7" ht="29" x14ac:dyDescent="0.35">
      <c r="A55" s="106" t="s">
        <v>92</v>
      </c>
      <c r="B55" s="110" t="s">
        <v>431</v>
      </c>
      <c r="C55" s="110" t="s">
        <v>431</v>
      </c>
      <c r="D55" s="110"/>
      <c r="E55" s="110"/>
      <c r="F55" s="111"/>
      <c r="G55" s="110">
        <v>2</v>
      </c>
    </row>
    <row r="56" spans="1:7" x14ac:dyDescent="0.35">
      <c r="A56" s="106" t="s">
        <v>91</v>
      </c>
      <c r="B56" s="110" t="s">
        <v>431</v>
      </c>
      <c r="C56" s="110"/>
      <c r="D56" s="110"/>
      <c r="E56" s="110" t="s">
        <v>431</v>
      </c>
      <c r="F56" s="111"/>
      <c r="G56" s="110">
        <v>2</v>
      </c>
    </row>
    <row r="57" spans="1:7" x14ac:dyDescent="0.35">
      <c r="A57" s="106" t="s">
        <v>94</v>
      </c>
      <c r="B57" s="110"/>
      <c r="C57" s="110" t="s">
        <v>431</v>
      </c>
      <c r="D57" s="110"/>
      <c r="E57" s="110"/>
      <c r="F57" s="111"/>
      <c r="G57" s="110">
        <v>1</v>
      </c>
    </row>
    <row r="58" spans="1:7" x14ac:dyDescent="0.35">
      <c r="A58" s="106" t="s">
        <v>95</v>
      </c>
      <c r="B58" s="110" t="s">
        <v>431</v>
      </c>
      <c r="C58" s="110"/>
      <c r="D58" s="110"/>
      <c r="E58" s="110"/>
      <c r="F58" s="111"/>
      <c r="G58" s="110">
        <v>1</v>
      </c>
    </row>
    <row r="59" spans="1:7" x14ac:dyDescent="0.35">
      <c r="A59" s="106" t="s">
        <v>96</v>
      </c>
      <c r="B59" s="110"/>
      <c r="C59" s="110"/>
      <c r="D59" s="110" t="s">
        <v>431</v>
      </c>
      <c r="E59" s="110"/>
      <c r="F59" s="111"/>
      <c r="G59" s="110">
        <v>1</v>
      </c>
    </row>
    <row r="60" spans="1:7" x14ac:dyDescent="0.35">
      <c r="A60" s="106" t="s">
        <v>97</v>
      </c>
      <c r="B60" s="110" t="s">
        <v>431</v>
      </c>
      <c r="C60" s="110"/>
      <c r="D60" s="110"/>
      <c r="E60" s="110"/>
      <c r="F60" s="111"/>
      <c r="G60" s="110">
        <v>1</v>
      </c>
    </row>
    <row r="61" spans="1:7" ht="29" x14ac:dyDescent="0.35">
      <c r="A61" s="106" t="s">
        <v>101</v>
      </c>
      <c r="B61" s="110" t="s">
        <v>431</v>
      </c>
      <c r="C61" s="110"/>
      <c r="D61" s="110"/>
      <c r="E61" s="110"/>
      <c r="F61" s="111"/>
      <c r="G61" s="110">
        <v>1</v>
      </c>
    </row>
    <row r="62" spans="1:7" x14ac:dyDescent="0.35">
      <c r="A62" s="106" t="s">
        <v>188</v>
      </c>
      <c r="B62" s="110"/>
      <c r="C62" s="110" t="s">
        <v>431</v>
      </c>
      <c r="D62" s="110"/>
      <c r="E62" s="110"/>
      <c r="F62" s="111"/>
      <c r="G62" s="110">
        <v>1</v>
      </c>
    </row>
    <row r="63" spans="1:7" x14ac:dyDescent="0.35">
      <c r="A63" s="106" t="s">
        <v>133</v>
      </c>
      <c r="B63" s="110" t="s">
        <v>431</v>
      </c>
      <c r="C63" s="110"/>
      <c r="D63" s="110"/>
      <c r="E63" s="110"/>
      <c r="F63" s="111"/>
      <c r="G63" s="110">
        <v>1</v>
      </c>
    </row>
    <row r="64" spans="1:7" ht="29" x14ac:dyDescent="0.35">
      <c r="A64" s="106" t="s">
        <v>109</v>
      </c>
      <c r="B64" s="110"/>
      <c r="C64" s="110"/>
      <c r="D64" s="110" t="s">
        <v>431</v>
      </c>
      <c r="E64" s="110"/>
      <c r="F64" s="111"/>
      <c r="G64" s="110">
        <v>1</v>
      </c>
    </row>
    <row r="65" spans="1:7" x14ac:dyDescent="0.35">
      <c r="A65" s="106" t="s">
        <v>33</v>
      </c>
      <c r="B65" s="110"/>
      <c r="C65" s="110"/>
      <c r="D65" s="110"/>
      <c r="E65" s="110"/>
      <c r="F65" s="111" t="s">
        <v>431</v>
      </c>
      <c r="G65" s="110">
        <v>1</v>
      </c>
    </row>
    <row r="66" spans="1:7" ht="29" x14ac:dyDescent="0.35">
      <c r="A66" s="106" t="s">
        <v>98</v>
      </c>
      <c r="B66" s="110" t="s">
        <v>431</v>
      </c>
      <c r="C66" s="110"/>
      <c r="D66" s="110"/>
      <c r="E66" s="110"/>
      <c r="F66" s="111"/>
      <c r="G66" s="110">
        <v>1</v>
      </c>
    </row>
    <row r="67" spans="1:7" ht="29" x14ac:dyDescent="0.35">
      <c r="A67" s="106" t="s">
        <v>5</v>
      </c>
      <c r="B67" s="110"/>
      <c r="C67" s="110"/>
      <c r="D67" s="110"/>
      <c r="E67" s="110"/>
      <c r="F67" s="111" t="s">
        <v>431</v>
      </c>
      <c r="G67" s="110">
        <v>1</v>
      </c>
    </row>
    <row r="68" spans="1:7" x14ac:dyDescent="0.35">
      <c r="A68" s="106" t="s">
        <v>34</v>
      </c>
      <c r="B68" s="110"/>
      <c r="C68" s="110"/>
      <c r="D68" s="110"/>
      <c r="E68" s="110"/>
      <c r="F68" s="111" t="s">
        <v>431</v>
      </c>
      <c r="G68" s="110">
        <v>1</v>
      </c>
    </row>
    <row r="69" spans="1:7" x14ac:dyDescent="0.35">
      <c r="A69" s="106" t="s">
        <v>171</v>
      </c>
      <c r="B69" s="110"/>
      <c r="C69" s="110"/>
      <c r="D69" s="110"/>
      <c r="E69" s="110" t="s">
        <v>431</v>
      </c>
      <c r="F69" s="111"/>
      <c r="G69" s="110">
        <v>1</v>
      </c>
    </row>
    <row r="70" spans="1:7" x14ac:dyDescent="0.35">
      <c r="A70" s="106" t="s">
        <v>99</v>
      </c>
      <c r="B70" s="110" t="s">
        <v>431</v>
      </c>
      <c r="C70" s="110"/>
      <c r="D70" s="110"/>
      <c r="E70" s="110"/>
      <c r="F70" s="111"/>
      <c r="G70" s="110">
        <v>1</v>
      </c>
    </row>
    <row r="71" spans="1:7" x14ac:dyDescent="0.35">
      <c r="A71" s="106" t="s">
        <v>141</v>
      </c>
      <c r="B71" s="110" t="s">
        <v>431</v>
      </c>
      <c r="C71" s="110"/>
      <c r="D71" s="110"/>
      <c r="E71" s="110"/>
      <c r="F71" s="111"/>
      <c r="G71" s="110">
        <v>1</v>
      </c>
    </row>
    <row r="72" spans="1:7" x14ac:dyDescent="0.35">
      <c r="A72" s="106" t="s">
        <v>142</v>
      </c>
      <c r="B72" s="110"/>
      <c r="C72" s="110"/>
      <c r="D72" s="110" t="s">
        <v>431</v>
      </c>
      <c r="E72" s="110"/>
      <c r="F72" s="111"/>
      <c r="G72" s="110">
        <v>1</v>
      </c>
    </row>
    <row r="73" spans="1:7" x14ac:dyDescent="0.35">
      <c r="A73" s="106" t="s">
        <v>136</v>
      </c>
      <c r="B73" s="110" t="s">
        <v>431</v>
      </c>
      <c r="C73" s="110"/>
      <c r="D73" s="110"/>
      <c r="E73" s="110"/>
      <c r="F73" s="111"/>
      <c r="G73" s="110">
        <v>1</v>
      </c>
    </row>
    <row r="74" spans="1:7" x14ac:dyDescent="0.35">
      <c r="A74" s="106" t="s">
        <v>100</v>
      </c>
      <c r="B74" s="110"/>
      <c r="C74" s="110" t="s">
        <v>431</v>
      </c>
      <c r="D74" s="110"/>
      <c r="E74" s="110"/>
      <c r="F74" s="111"/>
      <c r="G74" s="110">
        <v>1</v>
      </c>
    </row>
    <row r="75" spans="1:7" x14ac:dyDescent="0.35">
      <c r="A75" s="106" t="s">
        <v>103</v>
      </c>
      <c r="B75" s="110" t="s">
        <v>431</v>
      </c>
      <c r="C75" s="110"/>
      <c r="D75" s="110"/>
      <c r="E75" s="110"/>
      <c r="F75" s="111"/>
      <c r="G75" s="110">
        <v>1</v>
      </c>
    </row>
    <row r="76" spans="1:7" x14ac:dyDescent="0.35">
      <c r="A76" s="106" t="s">
        <v>102</v>
      </c>
      <c r="B76" s="110"/>
      <c r="C76" s="110" t="s">
        <v>431</v>
      </c>
      <c r="D76" s="110"/>
      <c r="E76" s="110"/>
      <c r="F76" s="111"/>
      <c r="G76" s="110">
        <v>1</v>
      </c>
    </row>
    <row r="77" spans="1:7" ht="29" x14ac:dyDescent="0.35">
      <c r="A77" s="106" t="s">
        <v>9</v>
      </c>
      <c r="B77" s="110"/>
      <c r="C77" s="110"/>
      <c r="D77" s="110"/>
      <c r="E77" s="110"/>
      <c r="F77" s="111" t="s">
        <v>431</v>
      </c>
      <c r="G77" s="110">
        <v>1</v>
      </c>
    </row>
    <row r="78" spans="1:7" x14ac:dyDescent="0.35">
      <c r="A78" s="106" t="s">
        <v>164</v>
      </c>
      <c r="B78" s="110"/>
      <c r="C78" s="110" t="s">
        <v>431</v>
      </c>
      <c r="D78" s="110"/>
      <c r="E78" s="110"/>
      <c r="F78" s="111"/>
      <c r="G78" s="110">
        <v>1</v>
      </c>
    </row>
    <row r="79" spans="1:7" x14ac:dyDescent="0.35">
      <c r="A79" s="106" t="s">
        <v>84</v>
      </c>
      <c r="B79" s="110" t="s">
        <v>431</v>
      </c>
      <c r="C79" s="110"/>
      <c r="D79" s="110"/>
      <c r="E79" s="110"/>
      <c r="F79" s="111"/>
      <c r="G79" s="110">
        <v>1</v>
      </c>
    </row>
    <row r="80" spans="1:7" x14ac:dyDescent="0.35">
      <c r="A80" s="106" t="s">
        <v>36</v>
      </c>
      <c r="B80" s="110"/>
      <c r="C80" s="110"/>
      <c r="D80" s="110"/>
      <c r="E80" s="110"/>
      <c r="F80" s="111" t="s">
        <v>431</v>
      </c>
      <c r="G80" s="110">
        <v>1</v>
      </c>
    </row>
    <row r="81" spans="1:7" x14ac:dyDescent="0.35">
      <c r="A81" s="106" t="s">
        <v>57</v>
      </c>
      <c r="B81" s="110"/>
      <c r="C81" s="110"/>
      <c r="D81" s="110"/>
      <c r="E81" s="110"/>
      <c r="F81" s="111" t="s">
        <v>431</v>
      </c>
      <c r="G81" s="110">
        <v>1</v>
      </c>
    </row>
    <row r="82" spans="1:7" x14ac:dyDescent="0.35">
      <c r="A82" s="106" t="s">
        <v>147</v>
      </c>
      <c r="B82" s="110" t="s">
        <v>431</v>
      </c>
      <c r="C82" s="110"/>
      <c r="D82" s="110"/>
      <c r="E82" s="110"/>
      <c r="F82" s="111"/>
      <c r="G82" s="110">
        <v>1</v>
      </c>
    </row>
    <row r="83" spans="1:7" x14ac:dyDescent="0.35">
      <c r="A83" s="106" t="s">
        <v>74</v>
      </c>
      <c r="B83" s="110"/>
      <c r="C83" s="110"/>
      <c r="D83" s="110" t="s">
        <v>431</v>
      </c>
      <c r="E83" s="110"/>
      <c r="F83" s="111"/>
      <c r="G83" s="110">
        <v>1</v>
      </c>
    </row>
    <row r="84" spans="1:7" ht="29" x14ac:dyDescent="0.35">
      <c r="A84" s="106" t="s">
        <v>106</v>
      </c>
      <c r="B84" s="110" t="s">
        <v>431</v>
      </c>
      <c r="C84" s="110"/>
      <c r="D84" s="110"/>
      <c r="E84" s="110"/>
      <c r="F84" s="111"/>
      <c r="G84" s="110">
        <v>1</v>
      </c>
    </row>
    <row r="85" spans="1:7" x14ac:dyDescent="0.35">
      <c r="A85" s="106" t="s">
        <v>107</v>
      </c>
      <c r="B85" s="110" t="s">
        <v>431</v>
      </c>
      <c r="C85" s="110"/>
      <c r="D85" s="110"/>
      <c r="E85" s="110"/>
      <c r="F85" s="111"/>
      <c r="G85" s="110">
        <v>1</v>
      </c>
    </row>
    <row r="86" spans="1:7" x14ac:dyDescent="0.35">
      <c r="A86" s="106" t="s">
        <v>108</v>
      </c>
      <c r="B86" s="110"/>
      <c r="C86" s="110" t="s">
        <v>431</v>
      </c>
      <c r="D86" s="110"/>
      <c r="E86" s="110"/>
      <c r="F86" s="111"/>
      <c r="G86" s="110">
        <v>1</v>
      </c>
    </row>
    <row r="87" spans="1:7" ht="29" x14ac:dyDescent="0.35">
      <c r="A87" s="106" t="s">
        <v>105</v>
      </c>
      <c r="B87" s="110"/>
      <c r="C87" s="110"/>
      <c r="D87" s="110"/>
      <c r="E87" s="110" t="s">
        <v>431</v>
      </c>
      <c r="F87" s="111"/>
      <c r="G87" s="110">
        <v>1</v>
      </c>
    </row>
    <row r="88" spans="1:7" ht="43.5" x14ac:dyDescent="0.35">
      <c r="A88" s="106" t="s">
        <v>104</v>
      </c>
      <c r="B88" s="110"/>
      <c r="C88" s="110" t="s">
        <v>431</v>
      </c>
      <c r="D88" s="110"/>
      <c r="E88" s="110"/>
      <c r="F88" s="111"/>
      <c r="G88" s="110">
        <v>1</v>
      </c>
    </row>
    <row r="89" spans="1:7" x14ac:dyDescent="0.35">
      <c r="A89" s="106" t="s">
        <v>111</v>
      </c>
      <c r="B89" s="110"/>
      <c r="C89" s="110"/>
      <c r="D89" s="110"/>
      <c r="E89" s="110" t="s">
        <v>431</v>
      </c>
      <c r="F89" s="111"/>
      <c r="G89" s="110">
        <v>1</v>
      </c>
    </row>
    <row r="90" spans="1:7" ht="29" x14ac:dyDescent="0.35">
      <c r="A90" s="106" t="s">
        <v>16</v>
      </c>
      <c r="B90" s="110"/>
      <c r="C90" s="110"/>
      <c r="D90" s="110"/>
      <c r="E90" s="110"/>
      <c r="F90" s="111" t="s">
        <v>431</v>
      </c>
      <c r="G90" s="110">
        <v>1</v>
      </c>
    </row>
    <row r="91" spans="1:7" x14ac:dyDescent="0.35">
      <c r="A91" s="106" t="s">
        <v>112</v>
      </c>
      <c r="B91" s="110" t="s">
        <v>431</v>
      </c>
      <c r="C91" s="110"/>
      <c r="D91" s="110"/>
      <c r="E91" s="110"/>
      <c r="F91" s="111"/>
      <c r="G91" s="110">
        <v>1</v>
      </c>
    </row>
    <row r="92" spans="1:7" x14ac:dyDescent="0.35">
      <c r="A92" s="106" t="s">
        <v>113</v>
      </c>
      <c r="B92" s="110"/>
      <c r="C92" s="110" t="s">
        <v>431</v>
      </c>
      <c r="D92" s="110"/>
      <c r="E92" s="110"/>
      <c r="F92" s="111"/>
      <c r="G92" s="110">
        <v>1</v>
      </c>
    </row>
    <row r="93" spans="1:7" x14ac:dyDescent="0.35">
      <c r="A93" s="106" t="s">
        <v>76</v>
      </c>
      <c r="B93" s="110" t="s">
        <v>431</v>
      </c>
      <c r="C93" s="110"/>
      <c r="D93" s="110"/>
      <c r="E93" s="110"/>
      <c r="F93" s="111"/>
      <c r="G93" s="110">
        <v>1</v>
      </c>
    </row>
    <row r="94" spans="1:7" x14ac:dyDescent="0.35">
      <c r="A94" s="106" t="s">
        <v>115</v>
      </c>
      <c r="B94" s="110"/>
      <c r="C94" s="110"/>
      <c r="D94" s="110"/>
      <c r="E94" s="110" t="s">
        <v>431</v>
      </c>
      <c r="F94" s="111"/>
      <c r="G94" s="110">
        <v>1</v>
      </c>
    </row>
    <row r="95" spans="1:7" x14ac:dyDescent="0.35">
      <c r="A95" s="106" t="s">
        <v>116</v>
      </c>
      <c r="B95" s="110"/>
      <c r="C95" s="110" t="s">
        <v>431</v>
      </c>
      <c r="D95" s="110"/>
      <c r="E95" s="110"/>
      <c r="F95" s="111"/>
      <c r="G95" s="110">
        <v>1</v>
      </c>
    </row>
    <row r="96" spans="1:7" x14ac:dyDescent="0.35">
      <c r="A96" s="106" t="s">
        <v>117</v>
      </c>
      <c r="B96" s="110"/>
      <c r="C96" s="110"/>
      <c r="D96" s="110"/>
      <c r="E96" s="110" t="s">
        <v>431</v>
      </c>
      <c r="F96" s="111"/>
      <c r="G96" s="110">
        <v>1</v>
      </c>
    </row>
    <row r="97" spans="1:7" x14ac:dyDescent="0.35">
      <c r="A97" s="106" t="s">
        <v>75</v>
      </c>
      <c r="B97" s="110" t="s">
        <v>431</v>
      </c>
      <c r="C97" s="110"/>
      <c r="D97" s="110"/>
      <c r="E97" s="110"/>
      <c r="F97" s="111"/>
      <c r="G97" s="110">
        <v>1</v>
      </c>
    </row>
    <row r="98" spans="1:7" x14ac:dyDescent="0.35">
      <c r="A98" s="106" t="s">
        <v>118</v>
      </c>
      <c r="B98" s="110"/>
      <c r="C98" s="110"/>
      <c r="D98" s="110" t="s">
        <v>431</v>
      </c>
      <c r="E98" s="110"/>
      <c r="F98" s="111"/>
      <c r="G98" s="110">
        <v>1</v>
      </c>
    </row>
    <row r="99" spans="1:7" ht="29" x14ac:dyDescent="0.35">
      <c r="A99" s="106" t="s">
        <v>20</v>
      </c>
      <c r="B99" s="110"/>
      <c r="C99" s="110"/>
      <c r="D99" s="110"/>
      <c r="E99" s="110"/>
      <c r="F99" s="111" t="s">
        <v>431</v>
      </c>
      <c r="G99" s="110">
        <v>1</v>
      </c>
    </row>
    <row r="100" spans="1:7" x14ac:dyDescent="0.35">
      <c r="A100" s="106" t="s">
        <v>93</v>
      </c>
      <c r="B100" s="110"/>
      <c r="C100" s="110"/>
      <c r="D100" s="110"/>
      <c r="E100" s="110" t="s">
        <v>431</v>
      </c>
      <c r="F100" s="111"/>
      <c r="G100" s="110">
        <v>1</v>
      </c>
    </row>
    <row r="101" spans="1:7" ht="29" x14ac:dyDescent="0.35">
      <c r="A101" s="106" t="s">
        <v>21</v>
      </c>
      <c r="B101" s="110"/>
      <c r="C101" s="110"/>
      <c r="D101" s="110"/>
      <c r="E101" s="110"/>
      <c r="F101" s="111" t="s">
        <v>431</v>
      </c>
      <c r="G101" s="110">
        <v>1</v>
      </c>
    </row>
    <row r="102" spans="1:7" x14ac:dyDescent="0.35">
      <c r="A102" s="106" t="s">
        <v>152</v>
      </c>
      <c r="B102" s="110"/>
      <c r="C102" s="110"/>
      <c r="D102" s="110" t="s">
        <v>431</v>
      </c>
      <c r="E102" s="110"/>
      <c r="F102" s="111"/>
      <c r="G102" s="110">
        <v>1</v>
      </c>
    </row>
    <row r="103" spans="1:7" x14ac:dyDescent="0.35">
      <c r="A103" s="106" t="s">
        <v>18</v>
      </c>
      <c r="B103" s="110"/>
      <c r="C103" s="110"/>
      <c r="D103" s="110"/>
      <c r="E103" s="110"/>
      <c r="F103" s="111" t="s">
        <v>431</v>
      </c>
      <c r="G103" s="110">
        <v>1</v>
      </c>
    </row>
    <row r="104" spans="1:7" x14ac:dyDescent="0.35">
      <c r="A104" s="106" t="s">
        <v>154</v>
      </c>
      <c r="B104" s="110"/>
      <c r="C104" s="110" t="s">
        <v>431</v>
      </c>
      <c r="D104" s="110"/>
      <c r="E104" s="110"/>
      <c r="F104" s="111"/>
      <c r="G104" s="110">
        <v>1</v>
      </c>
    </row>
    <row r="105" spans="1:7" x14ac:dyDescent="0.35">
      <c r="A105" s="106" t="s">
        <v>119</v>
      </c>
      <c r="B105" s="110"/>
      <c r="C105" s="110" t="s">
        <v>431</v>
      </c>
      <c r="D105" s="110"/>
      <c r="E105" s="110"/>
      <c r="F105" s="111"/>
      <c r="G105" s="110">
        <v>1</v>
      </c>
    </row>
    <row r="106" spans="1:7" x14ac:dyDescent="0.35">
      <c r="A106" s="106" t="s">
        <v>156</v>
      </c>
      <c r="B106" s="110"/>
      <c r="C106" s="110"/>
      <c r="D106" s="110"/>
      <c r="E106" s="110" t="s">
        <v>431</v>
      </c>
      <c r="F106" s="111"/>
      <c r="G106" s="110">
        <v>1</v>
      </c>
    </row>
    <row r="107" spans="1:7" x14ac:dyDescent="0.35">
      <c r="A107" s="106" t="s">
        <v>43</v>
      </c>
      <c r="B107" s="110"/>
      <c r="C107" s="110"/>
      <c r="D107" s="110"/>
      <c r="E107" s="110"/>
      <c r="F107" s="111" t="s">
        <v>431</v>
      </c>
      <c r="G107" s="110">
        <v>1</v>
      </c>
    </row>
    <row r="108" spans="1:7" x14ac:dyDescent="0.35">
      <c r="A108" s="106" t="s">
        <v>88</v>
      </c>
      <c r="B108" s="110"/>
      <c r="C108" s="110"/>
      <c r="D108" s="110"/>
      <c r="E108" s="110" t="s">
        <v>431</v>
      </c>
      <c r="F108" s="111"/>
      <c r="G108" s="110">
        <v>1</v>
      </c>
    </row>
    <row r="109" spans="1:7" x14ac:dyDescent="0.35">
      <c r="A109" s="106" t="s">
        <v>157</v>
      </c>
      <c r="B109" s="110"/>
      <c r="C109" s="110"/>
      <c r="D109" s="110" t="s">
        <v>431</v>
      </c>
      <c r="E109" s="110"/>
      <c r="F109" s="111"/>
      <c r="G109" s="110">
        <v>1</v>
      </c>
    </row>
    <row r="110" spans="1:7" x14ac:dyDescent="0.35">
      <c r="A110" s="106" t="s">
        <v>45</v>
      </c>
      <c r="B110" s="110"/>
      <c r="C110" s="110"/>
      <c r="D110" s="110"/>
      <c r="E110" s="110"/>
      <c r="F110" s="111" t="s">
        <v>431</v>
      </c>
      <c r="G110" s="110">
        <v>1</v>
      </c>
    </row>
    <row r="111" spans="1:7" x14ac:dyDescent="0.35">
      <c r="A111" s="106" t="s">
        <v>149</v>
      </c>
      <c r="B111" s="110"/>
      <c r="C111" s="110"/>
      <c r="D111" s="110"/>
      <c r="E111" s="110" t="s">
        <v>431</v>
      </c>
      <c r="F111" s="111"/>
      <c r="G111" s="110">
        <v>1</v>
      </c>
    </row>
    <row r="112" spans="1:7" x14ac:dyDescent="0.35">
      <c r="A112" s="106" t="s">
        <v>160</v>
      </c>
      <c r="B112" s="110"/>
      <c r="C112" s="110"/>
      <c r="D112" s="110" t="s">
        <v>431</v>
      </c>
      <c r="E112" s="110"/>
      <c r="F112" s="111"/>
      <c r="G112" s="110">
        <v>1</v>
      </c>
    </row>
    <row r="113" spans="1:7" x14ac:dyDescent="0.35">
      <c r="A113" s="106" t="s">
        <v>114</v>
      </c>
      <c r="B113" s="110"/>
      <c r="C113" s="110" t="s">
        <v>431</v>
      </c>
      <c r="D113" s="110"/>
      <c r="E113" s="110"/>
      <c r="F113" s="111"/>
      <c r="G113" s="110">
        <v>1</v>
      </c>
    </row>
    <row r="114" spans="1:7" x14ac:dyDescent="0.35">
      <c r="A114" s="106" t="s">
        <v>23</v>
      </c>
      <c r="B114" s="110"/>
      <c r="C114" s="110"/>
      <c r="D114" s="110"/>
      <c r="E114" s="110"/>
      <c r="F114" s="111" t="s">
        <v>431</v>
      </c>
      <c r="G114" s="110">
        <v>1</v>
      </c>
    </row>
    <row r="115" spans="1:7" ht="29" x14ac:dyDescent="0.35">
      <c r="A115" s="106" t="s">
        <v>180</v>
      </c>
      <c r="B115" s="110" t="s">
        <v>431</v>
      </c>
      <c r="C115" s="110"/>
      <c r="D115" s="110"/>
      <c r="E115" s="110"/>
      <c r="F115" s="111"/>
      <c r="G115" s="110">
        <v>1</v>
      </c>
    </row>
    <row r="116" spans="1:7" x14ac:dyDescent="0.35">
      <c r="A116" s="106" t="s">
        <v>121</v>
      </c>
      <c r="B116" s="110" t="s">
        <v>431</v>
      </c>
      <c r="C116" s="110"/>
      <c r="D116" s="110"/>
      <c r="E116" s="110"/>
      <c r="F116" s="111"/>
      <c r="G116" s="110">
        <v>1</v>
      </c>
    </row>
    <row r="117" spans="1:7" x14ac:dyDescent="0.35">
      <c r="A117" s="106" t="s">
        <v>159</v>
      </c>
      <c r="B117" s="110"/>
      <c r="C117" s="110"/>
      <c r="D117" s="110"/>
      <c r="E117" s="110" t="s">
        <v>431</v>
      </c>
      <c r="F117" s="111"/>
      <c r="G117" s="110">
        <v>1</v>
      </c>
    </row>
    <row r="118" spans="1:7" x14ac:dyDescent="0.35">
      <c r="A118" s="106" t="s">
        <v>24</v>
      </c>
      <c r="B118" s="110"/>
      <c r="C118" s="110"/>
      <c r="D118" s="110"/>
      <c r="E118" s="110"/>
      <c r="F118" s="111" t="s">
        <v>431</v>
      </c>
      <c r="G118" s="110">
        <v>1</v>
      </c>
    </row>
    <row r="119" spans="1:7" x14ac:dyDescent="0.35">
      <c r="A119" s="106" t="s">
        <v>122</v>
      </c>
      <c r="B119" s="110"/>
      <c r="C119" s="110"/>
      <c r="D119" s="110" t="s">
        <v>431</v>
      </c>
      <c r="E119" s="110"/>
      <c r="F119" s="111"/>
      <c r="G119" s="110">
        <v>1</v>
      </c>
    </row>
    <row r="120" spans="1:7" x14ac:dyDescent="0.35">
      <c r="A120" s="106" t="s">
        <v>165</v>
      </c>
      <c r="B120" s="110"/>
      <c r="C120" s="110"/>
      <c r="D120" s="110" t="s">
        <v>431</v>
      </c>
      <c r="E120" s="110"/>
      <c r="F120" s="111"/>
      <c r="G120" s="110">
        <v>1</v>
      </c>
    </row>
    <row r="121" spans="1:7" x14ac:dyDescent="0.35">
      <c r="A121" s="106" t="s">
        <v>167</v>
      </c>
      <c r="B121" s="110"/>
      <c r="C121" s="110" t="s">
        <v>431</v>
      </c>
      <c r="D121" s="110"/>
      <c r="E121" s="110"/>
      <c r="F121" s="111"/>
      <c r="G121" s="110">
        <v>1</v>
      </c>
    </row>
    <row r="122" spans="1:7" x14ac:dyDescent="0.35">
      <c r="A122" s="106" t="s">
        <v>168</v>
      </c>
      <c r="B122" s="110" t="s">
        <v>431</v>
      </c>
      <c r="C122" s="110"/>
      <c r="D122" s="110"/>
      <c r="E122" s="110"/>
      <c r="F122" s="111"/>
      <c r="G122" s="110">
        <v>1</v>
      </c>
    </row>
    <row r="123" spans="1:7" x14ac:dyDescent="0.35">
      <c r="A123" s="106" t="s">
        <v>51</v>
      </c>
      <c r="B123" s="110"/>
      <c r="C123" s="110"/>
      <c r="D123" s="110"/>
      <c r="E123" s="110"/>
      <c r="F123" s="111" t="s">
        <v>431</v>
      </c>
      <c r="G123" s="110">
        <v>1</v>
      </c>
    </row>
    <row r="124" spans="1:7" x14ac:dyDescent="0.35">
      <c r="A124" s="106" t="s">
        <v>89</v>
      </c>
      <c r="B124" s="110"/>
      <c r="C124" s="110"/>
      <c r="D124" s="110"/>
      <c r="E124" s="110" t="s">
        <v>431</v>
      </c>
      <c r="F124" s="111"/>
      <c r="G124" s="110">
        <v>1</v>
      </c>
    </row>
    <row r="125" spans="1:7" x14ac:dyDescent="0.35">
      <c r="A125" s="106" t="s">
        <v>150</v>
      </c>
      <c r="B125" s="110"/>
      <c r="C125" s="110"/>
      <c r="D125" s="110"/>
      <c r="E125" s="110" t="s">
        <v>431</v>
      </c>
      <c r="F125" s="111"/>
      <c r="G125" s="110">
        <v>1</v>
      </c>
    </row>
    <row r="126" spans="1:7" x14ac:dyDescent="0.35">
      <c r="A126" s="106" t="s">
        <v>175</v>
      </c>
      <c r="B126" s="110" t="s">
        <v>431</v>
      </c>
      <c r="C126" s="110"/>
      <c r="D126" s="110"/>
      <c r="E126" s="110"/>
      <c r="F126" s="111"/>
      <c r="G126" s="110">
        <v>1</v>
      </c>
    </row>
    <row r="127" spans="1:7" x14ac:dyDescent="0.35">
      <c r="A127" s="106" t="s">
        <v>123</v>
      </c>
      <c r="B127" s="110"/>
      <c r="C127" s="110"/>
      <c r="D127" s="110"/>
      <c r="E127" s="110" t="s">
        <v>431</v>
      </c>
      <c r="F127" s="111"/>
      <c r="G127" s="110">
        <v>1</v>
      </c>
    </row>
    <row r="128" spans="1:7" x14ac:dyDescent="0.35">
      <c r="A128" s="106" t="s">
        <v>124</v>
      </c>
      <c r="B128" s="110"/>
      <c r="C128" s="110"/>
      <c r="D128" s="110"/>
      <c r="E128" s="110" t="s">
        <v>431</v>
      </c>
      <c r="F128" s="111"/>
      <c r="G128" s="110">
        <v>1</v>
      </c>
    </row>
    <row r="129" spans="1:7" x14ac:dyDescent="0.35">
      <c r="A129" s="106" t="s">
        <v>179</v>
      </c>
      <c r="B129" s="110"/>
      <c r="C129" s="110" t="s">
        <v>431</v>
      </c>
      <c r="D129" s="110"/>
      <c r="E129" s="110"/>
      <c r="F129" s="111"/>
      <c r="G129" s="110">
        <v>1</v>
      </c>
    </row>
    <row r="130" spans="1:7" x14ac:dyDescent="0.35">
      <c r="A130" s="106" t="s">
        <v>178</v>
      </c>
      <c r="B130" s="110" t="s">
        <v>431</v>
      </c>
      <c r="C130" s="110"/>
      <c r="D130" s="110"/>
      <c r="E130" s="110"/>
      <c r="F130" s="111"/>
      <c r="G130" s="110">
        <v>1</v>
      </c>
    </row>
    <row r="131" spans="1:7" ht="29" x14ac:dyDescent="0.35">
      <c r="A131" s="106" t="s">
        <v>143</v>
      </c>
      <c r="B131" s="110"/>
      <c r="C131" s="110"/>
      <c r="D131" s="110"/>
      <c r="E131" s="110" t="s">
        <v>431</v>
      </c>
      <c r="F131" s="111"/>
      <c r="G131" s="110">
        <v>1</v>
      </c>
    </row>
    <row r="132" spans="1:7" ht="29" x14ac:dyDescent="0.35">
      <c r="A132" s="106" t="s">
        <v>183</v>
      </c>
      <c r="B132" s="110"/>
      <c r="C132" s="110"/>
      <c r="D132" s="110"/>
      <c r="E132" s="110" t="s">
        <v>431</v>
      </c>
      <c r="F132" s="111"/>
      <c r="G132" s="110">
        <v>1</v>
      </c>
    </row>
    <row r="133" spans="1:7" x14ac:dyDescent="0.35">
      <c r="A133" s="106" t="s">
        <v>125</v>
      </c>
      <c r="B133" s="110"/>
      <c r="C133" s="110"/>
      <c r="D133" s="110"/>
      <c r="E133" s="110" t="s">
        <v>431</v>
      </c>
      <c r="F133" s="111"/>
      <c r="G133" s="110">
        <v>1</v>
      </c>
    </row>
    <row r="134" spans="1:7" x14ac:dyDescent="0.35">
      <c r="A134" s="106" t="s">
        <v>126</v>
      </c>
      <c r="B134" s="110"/>
      <c r="C134" s="110" t="s">
        <v>431</v>
      </c>
      <c r="D134" s="110"/>
      <c r="E134" s="110"/>
      <c r="F134" s="111"/>
      <c r="G134" s="110">
        <v>1</v>
      </c>
    </row>
    <row r="135" spans="1:7" x14ac:dyDescent="0.35">
      <c r="A135" s="106" t="s">
        <v>27</v>
      </c>
      <c r="B135" s="110"/>
      <c r="C135" s="110"/>
      <c r="D135" s="110"/>
      <c r="E135" s="110"/>
      <c r="F135" s="111" t="s">
        <v>431</v>
      </c>
      <c r="G135" s="110">
        <v>1</v>
      </c>
    </row>
    <row r="136" spans="1:7" x14ac:dyDescent="0.35">
      <c r="A136" s="106" t="s">
        <v>190</v>
      </c>
      <c r="B136" s="110"/>
      <c r="C136" s="110" t="s">
        <v>431</v>
      </c>
      <c r="D136" s="110"/>
      <c r="E136" s="110"/>
      <c r="F136" s="111"/>
      <c r="G136" s="110">
        <v>1</v>
      </c>
    </row>
    <row r="137" spans="1:7" x14ac:dyDescent="0.35">
      <c r="A137" s="106" t="s">
        <v>176</v>
      </c>
      <c r="B137" s="110"/>
      <c r="C137" s="110"/>
      <c r="D137" s="110"/>
      <c r="E137" s="110" t="s">
        <v>431</v>
      </c>
      <c r="F137" s="111"/>
      <c r="G137" s="110">
        <v>1</v>
      </c>
    </row>
    <row r="138" spans="1:7" x14ac:dyDescent="0.35">
      <c r="A138" s="106" t="s">
        <v>137</v>
      </c>
      <c r="B138" s="110"/>
      <c r="C138" s="110" t="s">
        <v>431</v>
      </c>
      <c r="D138" s="110"/>
      <c r="E138" s="110"/>
      <c r="F138" s="111"/>
      <c r="G138" s="110">
        <v>1</v>
      </c>
    </row>
    <row r="139" spans="1:7" x14ac:dyDescent="0.35">
      <c r="A139" s="106" t="s">
        <v>139</v>
      </c>
      <c r="B139" s="110"/>
      <c r="C139" s="110"/>
      <c r="D139" s="110" t="s">
        <v>431</v>
      </c>
      <c r="E139" s="110"/>
      <c r="F139" s="111"/>
      <c r="G139" s="110">
        <v>1</v>
      </c>
    </row>
    <row r="140" spans="1:7" x14ac:dyDescent="0.35">
      <c r="A140" s="106" t="s">
        <v>162</v>
      </c>
      <c r="B140" s="110"/>
      <c r="C140" s="110" t="s">
        <v>431</v>
      </c>
      <c r="D140" s="110"/>
      <c r="E140" s="110"/>
      <c r="F140" s="111"/>
      <c r="G140" s="110">
        <v>1</v>
      </c>
    </row>
    <row r="141" spans="1:7" x14ac:dyDescent="0.35">
      <c r="A141" s="106" t="s">
        <v>53</v>
      </c>
      <c r="B141" s="110"/>
      <c r="C141" s="110"/>
      <c r="D141" s="110"/>
      <c r="E141" s="110"/>
      <c r="F141" s="111" t="s">
        <v>431</v>
      </c>
      <c r="G141" s="110">
        <v>1</v>
      </c>
    </row>
    <row r="142" spans="1:7" x14ac:dyDescent="0.35">
      <c r="A142" s="106" t="s">
        <v>155</v>
      </c>
      <c r="B142" s="110"/>
      <c r="C142" s="110"/>
      <c r="D142" s="110" t="s">
        <v>431</v>
      </c>
      <c r="E142" s="110"/>
      <c r="F142" s="111"/>
      <c r="G142" s="110">
        <v>1</v>
      </c>
    </row>
    <row r="143" spans="1:7" x14ac:dyDescent="0.35">
      <c r="A143" s="106" t="s">
        <v>128</v>
      </c>
      <c r="B143" s="110"/>
      <c r="C143" s="110"/>
      <c r="D143" s="110"/>
      <c r="E143" s="110" t="s">
        <v>431</v>
      </c>
      <c r="F143" s="111"/>
      <c r="G143" s="110">
        <v>1</v>
      </c>
    </row>
    <row r="144" spans="1:7" x14ac:dyDescent="0.35">
      <c r="A144" s="106" t="s">
        <v>30</v>
      </c>
      <c r="B144" s="110"/>
      <c r="C144" s="110"/>
      <c r="D144" s="110"/>
      <c r="E144" s="110"/>
      <c r="F144" s="111" t="s">
        <v>431</v>
      </c>
      <c r="G144" s="110">
        <v>1</v>
      </c>
    </row>
    <row r="145" spans="1:7" x14ac:dyDescent="0.35">
      <c r="A145" s="106" t="s">
        <v>80</v>
      </c>
      <c r="B145" s="110"/>
      <c r="C145" s="110"/>
      <c r="D145" s="110" t="s">
        <v>431</v>
      </c>
      <c r="E145" s="110"/>
      <c r="F145" s="111"/>
      <c r="G145" s="110">
        <v>1</v>
      </c>
    </row>
    <row r="146" spans="1:7" x14ac:dyDescent="0.35">
      <c r="A146" s="106" t="s">
        <v>31</v>
      </c>
      <c r="B146" s="110"/>
      <c r="C146" s="110"/>
      <c r="D146" s="110"/>
      <c r="E146" s="110"/>
      <c r="F146" s="111" t="s">
        <v>431</v>
      </c>
      <c r="G146" s="110">
        <v>1</v>
      </c>
    </row>
    <row r="147" spans="1:7" x14ac:dyDescent="0.35">
      <c r="A147" s="106" t="s">
        <v>174</v>
      </c>
      <c r="B147" s="110"/>
      <c r="C147" s="110"/>
      <c r="D147" s="110"/>
      <c r="E147" s="110" t="s">
        <v>431</v>
      </c>
      <c r="F147" s="111"/>
      <c r="G147" s="110">
        <v>1</v>
      </c>
    </row>
    <row r="148" spans="1:7" x14ac:dyDescent="0.35">
      <c r="A148" s="106" t="s">
        <v>144</v>
      </c>
      <c r="B148" s="110"/>
      <c r="C148" s="110"/>
      <c r="D148" s="110"/>
      <c r="E148" s="110" t="s">
        <v>431</v>
      </c>
      <c r="F148" s="111"/>
      <c r="G148" s="110">
        <v>1</v>
      </c>
    </row>
    <row r="149" spans="1:7" x14ac:dyDescent="0.35">
      <c r="A149" s="106" t="s">
        <v>148</v>
      </c>
      <c r="B149" s="110"/>
      <c r="C149" s="110" t="s">
        <v>431</v>
      </c>
      <c r="D149" s="110"/>
      <c r="E149" s="110"/>
      <c r="F149" s="111"/>
      <c r="G149" s="110">
        <v>1</v>
      </c>
    </row>
    <row r="150" spans="1:7" x14ac:dyDescent="0.35">
      <c r="A150" s="106" t="s">
        <v>40</v>
      </c>
      <c r="B150" s="110"/>
      <c r="C150" s="110"/>
      <c r="D150" s="110"/>
      <c r="E150" s="110"/>
      <c r="F150" s="111" t="s">
        <v>431</v>
      </c>
      <c r="G150" s="110">
        <v>1</v>
      </c>
    </row>
    <row r="151" spans="1:7" x14ac:dyDescent="0.35">
      <c r="A151" s="106" t="s">
        <v>153</v>
      </c>
      <c r="B151" s="110"/>
      <c r="C151" s="110"/>
      <c r="D151" s="110"/>
      <c r="E151" s="110" t="s">
        <v>431</v>
      </c>
      <c r="F151" s="111"/>
      <c r="G151" s="110">
        <v>1</v>
      </c>
    </row>
    <row r="152" spans="1:7" x14ac:dyDescent="0.35">
      <c r="A152" s="106" t="s">
        <v>50</v>
      </c>
      <c r="B152" s="110"/>
      <c r="C152" s="110"/>
      <c r="D152" s="110"/>
      <c r="E152" s="110"/>
      <c r="F152" s="111" t="s">
        <v>431</v>
      </c>
      <c r="G152" s="110">
        <v>1</v>
      </c>
    </row>
    <row r="153" spans="1:7" x14ac:dyDescent="0.35">
      <c r="A153" s="106" t="s">
        <v>169</v>
      </c>
      <c r="B153" s="110"/>
      <c r="C153" s="110" t="s">
        <v>431</v>
      </c>
      <c r="D153" s="110"/>
      <c r="E153" s="110"/>
      <c r="F153" s="111"/>
      <c r="G153" s="110">
        <v>1</v>
      </c>
    </row>
    <row r="154" spans="1:7" x14ac:dyDescent="0.35">
      <c r="A154" s="106" t="s">
        <v>172</v>
      </c>
      <c r="B154" s="110" t="s">
        <v>431</v>
      </c>
      <c r="C154" s="110"/>
      <c r="D154" s="110"/>
      <c r="E154" s="110"/>
      <c r="F154" s="111"/>
      <c r="G154" s="110">
        <v>1</v>
      </c>
    </row>
    <row r="155" spans="1:7" x14ac:dyDescent="0.35">
      <c r="A155" s="106" t="s">
        <v>173</v>
      </c>
      <c r="B155" s="110" t="s">
        <v>431</v>
      </c>
      <c r="C155" s="110"/>
      <c r="D155" s="110"/>
      <c r="E155" s="110"/>
      <c r="F155" s="111"/>
      <c r="G155" s="110">
        <v>1</v>
      </c>
    </row>
    <row r="156" spans="1:7" x14ac:dyDescent="0.35">
      <c r="A156" s="106" t="s">
        <v>59</v>
      </c>
      <c r="B156" s="110"/>
      <c r="C156" s="110"/>
      <c r="D156" s="110"/>
      <c r="E156" s="110"/>
      <c r="F156" s="111" t="s">
        <v>431</v>
      </c>
      <c r="G156" s="110">
        <v>1</v>
      </c>
    </row>
    <row r="157" spans="1:7" x14ac:dyDescent="0.35">
      <c r="A157" s="106" t="s">
        <v>47</v>
      </c>
      <c r="B157" s="110"/>
      <c r="C157" s="110"/>
      <c r="D157" s="110"/>
      <c r="E157" s="110"/>
      <c r="F157" s="111" t="s">
        <v>431</v>
      </c>
      <c r="G157" s="110">
        <v>1</v>
      </c>
    </row>
    <row r="158" spans="1:7" x14ac:dyDescent="0.35">
      <c r="A158" s="106" t="s">
        <v>187</v>
      </c>
      <c r="B158" s="110"/>
      <c r="C158" s="110" t="s">
        <v>431</v>
      </c>
      <c r="D158" s="110"/>
      <c r="E158" s="110"/>
      <c r="F158" s="111"/>
      <c r="G158" s="110">
        <v>1</v>
      </c>
    </row>
    <row r="159" spans="1:7" x14ac:dyDescent="0.35">
      <c r="A159" s="106" t="s">
        <v>182</v>
      </c>
      <c r="B159" s="110" t="s">
        <v>431</v>
      </c>
      <c r="C159" s="110"/>
      <c r="D159" s="110"/>
      <c r="E159" s="110"/>
      <c r="F159" s="111"/>
      <c r="G159" s="110">
        <v>1</v>
      </c>
    </row>
    <row r="160" spans="1:7" x14ac:dyDescent="0.35">
      <c r="A160" s="106" t="s">
        <v>193</v>
      </c>
      <c r="B160" s="110" t="s">
        <v>431</v>
      </c>
      <c r="C160" s="110"/>
      <c r="D160" s="110"/>
      <c r="E160" s="110"/>
      <c r="F160" s="111"/>
      <c r="G160" s="110">
        <v>1</v>
      </c>
    </row>
    <row r="161" spans="1:7" x14ac:dyDescent="0.35">
      <c r="A161" s="106" t="s">
        <v>161</v>
      </c>
      <c r="B161" s="110"/>
      <c r="C161" s="110"/>
      <c r="D161" s="110"/>
      <c r="E161" s="110" t="s">
        <v>431</v>
      </c>
      <c r="F161" s="111"/>
      <c r="G161" s="110">
        <v>1</v>
      </c>
    </row>
    <row r="162" spans="1:7" x14ac:dyDescent="0.35">
      <c r="A162" s="106" t="s">
        <v>129</v>
      </c>
      <c r="B162" s="110"/>
      <c r="C162" s="110"/>
      <c r="D162" s="110"/>
      <c r="E162" s="110" t="s">
        <v>431</v>
      </c>
      <c r="F162" s="111"/>
      <c r="G162" s="110">
        <v>1</v>
      </c>
    </row>
    <row r="163" spans="1:7" x14ac:dyDescent="0.35">
      <c r="A163" s="106" t="s">
        <v>130</v>
      </c>
      <c r="B163" s="110"/>
      <c r="C163" s="110"/>
      <c r="D163" s="110"/>
      <c r="E163" s="110" t="s">
        <v>431</v>
      </c>
      <c r="F163" s="111"/>
      <c r="G163" s="110">
        <v>1</v>
      </c>
    </row>
    <row r="164" spans="1:7" x14ac:dyDescent="0.35">
      <c r="A164" s="106" t="s">
        <v>131</v>
      </c>
      <c r="B164" s="110"/>
      <c r="C164" s="110" t="s">
        <v>431</v>
      </c>
      <c r="D164" s="110"/>
      <c r="E164" s="110"/>
      <c r="F164" s="111"/>
      <c r="G164" s="110">
        <v>1</v>
      </c>
    </row>
    <row r="165" spans="1:7" x14ac:dyDescent="0.35">
      <c r="A165" s="106" t="s">
        <v>132</v>
      </c>
      <c r="B165" s="110"/>
      <c r="C165" s="110"/>
      <c r="D165" s="110" t="s">
        <v>431</v>
      </c>
      <c r="E165" s="110"/>
      <c r="F165" s="111"/>
      <c r="G165" s="110">
        <v>1</v>
      </c>
    </row>
    <row r="166" spans="1:7" x14ac:dyDescent="0.35">
      <c r="A166" s="106" t="s">
        <v>134</v>
      </c>
      <c r="B166" s="110"/>
      <c r="C166" s="110" t="s">
        <v>431</v>
      </c>
      <c r="D166" s="110"/>
      <c r="E166" s="110"/>
      <c r="F166" s="111"/>
      <c r="G166" s="110">
        <v>1</v>
      </c>
    </row>
    <row r="167" spans="1:7" x14ac:dyDescent="0.35">
      <c r="A167" s="106" t="s">
        <v>138</v>
      </c>
      <c r="B167" s="110" t="s">
        <v>431</v>
      </c>
      <c r="C167" s="110"/>
      <c r="D167" s="110"/>
      <c r="E167" s="110"/>
      <c r="F167" s="111"/>
      <c r="G167" s="110">
        <v>1</v>
      </c>
    </row>
    <row r="168" spans="1:7" x14ac:dyDescent="0.35">
      <c r="A168" s="106" t="s">
        <v>140</v>
      </c>
      <c r="B168" s="110"/>
      <c r="C168" s="110"/>
      <c r="D168" s="110" t="s">
        <v>431</v>
      </c>
      <c r="E168" s="110"/>
      <c r="F168" s="111"/>
      <c r="G168" s="110">
        <v>1</v>
      </c>
    </row>
    <row r="169" spans="1:7" x14ac:dyDescent="0.35">
      <c r="A169" s="106" t="s">
        <v>145</v>
      </c>
      <c r="B169" s="110"/>
      <c r="C169" s="110"/>
      <c r="D169" s="110" t="s">
        <v>431</v>
      </c>
      <c r="E169" s="110"/>
      <c r="F169" s="111"/>
      <c r="G169" s="110">
        <v>1</v>
      </c>
    </row>
    <row r="170" spans="1:7" x14ac:dyDescent="0.35">
      <c r="A170" s="106" t="s">
        <v>146</v>
      </c>
      <c r="B170" s="110"/>
      <c r="C170" s="110"/>
      <c r="D170" s="110"/>
      <c r="E170" s="110" t="s">
        <v>431</v>
      </c>
      <c r="F170" s="111"/>
      <c r="G170" s="110">
        <v>1</v>
      </c>
    </row>
    <row r="171" spans="1:7" x14ac:dyDescent="0.35">
      <c r="A171" s="106" t="s">
        <v>83</v>
      </c>
      <c r="B171" s="110" t="s">
        <v>431</v>
      </c>
      <c r="C171" s="110"/>
      <c r="D171" s="110"/>
      <c r="E171" s="110"/>
      <c r="F171" s="111"/>
      <c r="G171" s="110">
        <v>1</v>
      </c>
    </row>
    <row r="172" spans="1:7" x14ac:dyDescent="0.35">
      <c r="A172" s="106" t="s">
        <v>151</v>
      </c>
      <c r="B172" s="110" t="s">
        <v>431</v>
      </c>
      <c r="C172" s="110"/>
      <c r="D172" s="110"/>
      <c r="E172" s="110"/>
      <c r="F172" s="111"/>
      <c r="G172" s="110">
        <v>1</v>
      </c>
    </row>
    <row r="173" spans="1:7" x14ac:dyDescent="0.35">
      <c r="A173" s="106" t="s">
        <v>39</v>
      </c>
      <c r="B173" s="110"/>
      <c r="C173" s="110"/>
      <c r="D173" s="110"/>
      <c r="E173" s="110"/>
      <c r="F173" s="111" t="s">
        <v>431</v>
      </c>
      <c r="G173" s="110">
        <v>1</v>
      </c>
    </row>
    <row r="174" spans="1:7" x14ac:dyDescent="0.35">
      <c r="A174" s="106" t="s">
        <v>42</v>
      </c>
      <c r="B174" s="110"/>
      <c r="C174" s="110"/>
      <c r="D174" s="110"/>
      <c r="E174" s="110"/>
      <c r="F174" s="111" t="s">
        <v>431</v>
      </c>
      <c r="G174" s="110">
        <v>1</v>
      </c>
    </row>
    <row r="175" spans="1:7" x14ac:dyDescent="0.35">
      <c r="A175" s="106" t="s">
        <v>158</v>
      </c>
      <c r="B175" s="110" t="s">
        <v>431</v>
      </c>
      <c r="C175" s="110"/>
      <c r="D175" s="110"/>
      <c r="E175" s="110"/>
      <c r="F175" s="111"/>
      <c r="G175" s="110">
        <v>1</v>
      </c>
    </row>
    <row r="176" spans="1:7" x14ac:dyDescent="0.35">
      <c r="A176" s="106" t="s">
        <v>163</v>
      </c>
      <c r="B176" s="110"/>
      <c r="C176" s="110"/>
      <c r="D176" s="110" t="s">
        <v>431</v>
      </c>
      <c r="E176" s="110"/>
      <c r="F176" s="111"/>
      <c r="G176" s="110">
        <v>1</v>
      </c>
    </row>
    <row r="177" spans="1:7" x14ac:dyDescent="0.35">
      <c r="A177" s="106" t="s">
        <v>49</v>
      </c>
      <c r="B177" s="110"/>
      <c r="C177" s="110"/>
      <c r="D177" s="110"/>
      <c r="E177" s="110"/>
      <c r="F177" s="111" t="s">
        <v>431</v>
      </c>
      <c r="G177" s="110">
        <v>1</v>
      </c>
    </row>
    <row r="178" spans="1:7" x14ac:dyDescent="0.35">
      <c r="A178" s="106" t="s">
        <v>166</v>
      </c>
      <c r="B178" s="110"/>
      <c r="C178" s="110" t="s">
        <v>431</v>
      </c>
      <c r="D178" s="110"/>
      <c r="E178" s="110"/>
      <c r="F178" s="111"/>
      <c r="G178" s="110">
        <v>1</v>
      </c>
    </row>
    <row r="179" spans="1:7" x14ac:dyDescent="0.35">
      <c r="A179" s="106" t="s">
        <v>170</v>
      </c>
      <c r="B179" s="110"/>
      <c r="C179" s="110"/>
      <c r="D179" s="110"/>
      <c r="E179" s="110" t="s">
        <v>431</v>
      </c>
      <c r="F179" s="111"/>
      <c r="G179" s="110">
        <v>1</v>
      </c>
    </row>
    <row r="180" spans="1:7" x14ac:dyDescent="0.35">
      <c r="A180" s="106" t="s">
        <v>184</v>
      </c>
      <c r="B180" s="110"/>
      <c r="C180" s="110"/>
      <c r="D180" s="110"/>
      <c r="E180" s="110" t="s">
        <v>431</v>
      </c>
      <c r="F180" s="111"/>
      <c r="G180" s="110">
        <v>1</v>
      </c>
    </row>
    <row r="181" spans="1:7" x14ac:dyDescent="0.35">
      <c r="A181" s="106" t="s">
        <v>127</v>
      </c>
      <c r="B181" s="110"/>
      <c r="C181" s="110"/>
      <c r="D181" s="110" t="s">
        <v>431</v>
      </c>
      <c r="E181" s="110"/>
      <c r="F181" s="111"/>
      <c r="G181" s="110">
        <v>1</v>
      </c>
    </row>
    <row r="182" spans="1:7" x14ac:dyDescent="0.35">
      <c r="A182" s="106" t="s">
        <v>189</v>
      </c>
      <c r="B182" s="110"/>
      <c r="C182" s="110" t="s">
        <v>431</v>
      </c>
      <c r="D182" s="110"/>
      <c r="E182" s="110"/>
      <c r="F182" s="111"/>
      <c r="G182" s="110">
        <v>1</v>
      </c>
    </row>
    <row r="183" spans="1:7" x14ac:dyDescent="0.35">
      <c r="A183" s="106" t="s">
        <v>90</v>
      </c>
      <c r="B183" s="110" t="s">
        <v>431</v>
      </c>
      <c r="C183" s="110"/>
      <c r="D183" s="110"/>
      <c r="E183" s="110"/>
      <c r="F183" s="111"/>
      <c r="G183" s="110">
        <v>1</v>
      </c>
    </row>
    <row r="184" spans="1:7" x14ac:dyDescent="0.35">
      <c r="A184" s="106" t="s">
        <v>135</v>
      </c>
      <c r="B184" s="110"/>
      <c r="C184" s="110"/>
      <c r="D184" s="110" t="s">
        <v>431</v>
      </c>
      <c r="E184" s="110"/>
      <c r="F184" s="111"/>
      <c r="G184" s="110">
        <v>1</v>
      </c>
    </row>
    <row r="185" spans="1:7" x14ac:dyDescent="0.35">
      <c r="A185" s="106" t="s">
        <v>56</v>
      </c>
      <c r="B185" s="110"/>
      <c r="C185" s="110"/>
      <c r="D185" s="110"/>
      <c r="E185" s="110"/>
      <c r="F185" s="111" t="s">
        <v>431</v>
      </c>
      <c r="G185" s="110">
        <v>1</v>
      </c>
    </row>
    <row r="186" spans="1:7" x14ac:dyDescent="0.35">
      <c r="A186" s="106" t="s">
        <v>191</v>
      </c>
      <c r="B186" s="110"/>
      <c r="C186" s="110" t="s">
        <v>431</v>
      </c>
      <c r="D186" s="110"/>
      <c r="E186" s="110"/>
      <c r="F186" s="111"/>
      <c r="G186" s="110">
        <v>1</v>
      </c>
    </row>
    <row r="187" spans="1:7" x14ac:dyDescent="0.35">
      <c r="A187" s="106" t="s">
        <v>110</v>
      </c>
      <c r="B187" s="110"/>
      <c r="C187" s="110"/>
      <c r="D187" s="110"/>
      <c r="E187" s="110" t="s">
        <v>431</v>
      </c>
      <c r="F187" s="111"/>
      <c r="G187" s="112">
        <v>1</v>
      </c>
    </row>
  </sheetData>
  <conditionalFormatting sqref="B4:F187">
    <cfRule type="containsText" dxfId="0" priority="1" operator="containsText" text="x">
      <formula>NOT(ISERROR(SEARCH("x",B4)))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427A-2B51-4AC9-BDE9-0443B3FF2C98}">
  <dimension ref="A1:J87"/>
  <sheetViews>
    <sheetView topLeftCell="A2" workbookViewId="0">
      <selection activeCell="G3" sqref="G3"/>
    </sheetView>
  </sheetViews>
  <sheetFormatPr baseColWidth="10" defaultRowHeight="14.5" x14ac:dyDescent="0.35"/>
  <cols>
    <col min="1" max="1" width="22.54296875" bestFit="1" customWidth="1"/>
    <col min="2" max="2" width="10.1796875" customWidth="1"/>
    <col min="4" max="4" width="15" customWidth="1"/>
    <col min="5" max="5" width="17.54296875" customWidth="1"/>
    <col min="6" max="6" width="23.36328125" customWidth="1"/>
    <col min="8" max="8" width="21.54296875" customWidth="1"/>
  </cols>
  <sheetData>
    <row r="1" spans="1:10" x14ac:dyDescent="0.35">
      <c r="A1" s="5" t="s">
        <v>203</v>
      </c>
    </row>
    <row r="3" spans="1:10" ht="15" thickBot="1" x14ac:dyDescent="0.4">
      <c r="A3" t="s">
        <v>202</v>
      </c>
      <c r="B3" t="s">
        <v>195</v>
      </c>
      <c r="D3" s="5" t="s">
        <v>197</v>
      </c>
      <c r="G3" s="116"/>
      <c r="H3" s="5" t="s">
        <v>205</v>
      </c>
    </row>
    <row r="4" spans="1:10" ht="15" thickBot="1" x14ac:dyDescent="0.4">
      <c r="A4" s="1" t="s">
        <v>64</v>
      </c>
      <c r="B4" s="2">
        <v>9</v>
      </c>
    </row>
    <row r="5" spans="1:10" ht="29.5" thickBot="1" x14ac:dyDescent="0.4">
      <c r="A5" s="3" t="s">
        <v>1</v>
      </c>
      <c r="B5" s="4">
        <v>6</v>
      </c>
      <c r="D5" s="10" t="s">
        <v>198</v>
      </c>
      <c r="E5" s="10" t="s">
        <v>199</v>
      </c>
      <c r="F5" s="10" t="s">
        <v>200</v>
      </c>
      <c r="H5" s="10" t="s">
        <v>206</v>
      </c>
      <c r="I5" s="10" t="s">
        <v>207</v>
      </c>
      <c r="J5" s="10" t="s">
        <v>208</v>
      </c>
    </row>
    <row r="6" spans="1:10" ht="29.5" thickBot="1" x14ac:dyDescent="0.4">
      <c r="A6" s="3" t="s">
        <v>65</v>
      </c>
      <c r="B6" s="4">
        <v>6</v>
      </c>
      <c r="D6" s="8">
        <v>1</v>
      </c>
      <c r="E6" s="8">
        <v>57</v>
      </c>
      <c r="F6" s="9">
        <f>57/84</f>
        <v>0.6785714285714286</v>
      </c>
      <c r="H6" s="8" t="s">
        <v>209</v>
      </c>
      <c r="I6" s="8">
        <v>47</v>
      </c>
      <c r="J6" s="9">
        <f>47/84</f>
        <v>0.55952380952380953</v>
      </c>
    </row>
    <row r="7" spans="1:10" ht="29.5" thickBot="1" x14ac:dyDescent="0.4">
      <c r="A7" s="3" t="s">
        <v>44</v>
      </c>
      <c r="B7" s="4">
        <v>5</v>
      </c>
      <c r="D7" s="8">
        <v>2</v>
      </c>
      <c r="E7" s="8">
        <v>11</v>
      </c>
      <c r="F7" s="9">
        <f>11/84</f>
        <v>0.13095238095238096</v>
      </c>
      <c r="H7" s="8" t="s">
        <v>210</v>
      </c>
      <c r="I7" s="8">
        <v>4</v>
      </c>
      <c r="J7" s="9">
        <f>4/84</f>
        <v>4.7619047619047616E-2</v>
      </c>
    </row>
    <row r="8" spans="1:10" ht="29.5" thickBot="1" x14ac:dyDescent="0.4">
      <c r="A8" s="3" t="s">
        <v>7</v>
      </c>
      <c r="B8" s="4">
        <v>4</v>
      </c>
      <c r="D8" s="8">
        <v>3</v>
      </c>
      <c r="E8" s="8">
        <v>4</v>
      </c>
      <c r="F8" s="9">
        <f>4/84</f>
        <v>4.7619047619047616E-2</v>
      </c>
      <c r="H8" s="8" t="s">
        <v>211</v>
      </c>
      <c r="I8" s="8">
        <v>18</v>
      </c>
      <c r="J8" s="9">
        <f>18/84</f>
        <v>0.21428571428571427</v>
      </c>
    </row>
    <row r="9" spans="1:10" ht="15" thickBot="1" x14ac:dyDescent="0.4">
      <c r="A9" s="3" t="s">
        <v>13</v>
      </c>
      <c r="B9" s="4">
        <v>4</v>
      </c>
      <c r="D9" s="8">
        <v>4</v>
      </c>
      <c r="E9" s="8">
        <v>8</v>
      </c>
      <c r="F9" s="9">
        <f>8/84</f>
        <v>9.5238095238095233E-2</v>
      </c>
      <c r="H9" s="8" t="s">
        <v>212</v>
      </c>
      <c r="I9" s="8">
        <v>10</v>
      </c>
      <c r="J9" s="9">
        <f>10/84</f>
        <v>0.11904761904761904</v>
      </c>
    </row>
    <row r="10" spans="1:10" ht="15" thickBot="1" x14ac:dyDescent="0.4">
      <c r="A10" s="3" t="s">
        <v>15</v>
      </c>
      <c r="B10" s="4">
        <v>4</v>
      </c>
      <c r="D10" s="8">
        <v>5</v>
      </c>
      <c r="E10" s="8">
        <v>1</v>
      </c>
      <c r="F10" s="9">
        <f>1/84</f>
        <v>1.1904761904761904E-2</v>
      </c>
      <c r="H10" s="8" t="s">
        <v>213</v>
      </c>
      <c r="I10" s="8">
        <v>0</v>
      </c>
      <c r="J10" s="9">
        <v>0</v>
      </c>
    </row>
    <row r="11" spans="1:10" ht="15" thickBot="1" x14ac:dyDescent="0.4">
      <c r="A11" s="3" t="s">
        <v>28</v>
      </c>
      <c r="B11" s="4">
        <v>4</v>
      </c>
      <c r="D11" s="8">
        <v>6</v>
      </c>
      <c r="E11" s="8">
        <v>2</v>
      </c>
      <c r="F11" s="9">
        <f>2/84</f>
        <v>2.3809523809523808E-2</v>
      </c>
      <c r="H11" s="8" t="s">
        <v>214</v>
      </c>
      <c r="I11" s="8">
        <v>2</v>
      </c>
      <c r="J11" s="9">
        <f>2/84</f>
        <v>2.3809523809523808E-2</v>
      </c>
    </row>
    <row r="12" spans="1:10" ht="29.5" thickBot="1" x14ac:dyDescent="0.4">
      <c r="A12" s="3" t="s">
        <v>68</v>
      </c>
      <c r="B12" s="4">
        <v>4</v>
      </c>
      <c r="D12" s="8">
        <v>7</v>
      </c>
      <c r="E12" s="8">
        <v>0</v>
      </c>
      <c r="F12" s="11">
        <v>0</v>
      </c>
      <c r="H12" s="8" t="s">
        <v>215</v>
      </c>
      <c r="I12" s="8">
        <v>0</v>
      </c>
      <c r="J12" s="9">
        <v>0</v>
      </c>
    </row>
    <row r="13" spans="1:10" ht="15" thickBot="1" x14ac:dyDescent="0.4">
      <c r="A13" s="3" t="s">
        <v>70</v>
      </c>
      <c r="B13" s="4">
        <v>4</v>
      </c>
      <c r="D13" s="8">
        <v>8</v>
      </c>
      <c r="E13" s="8">
        <v>0</v>
      </c>
      <c r="F13" s="8">
        <v>0</v>
      </c>
      <c r="H13" s="8" t="s">
        <v>216</v>
      </c>
      <c r="I13" s="8">
        <v>1</v>
      </c>
      <c r="J13" s="9">
        <f>1/84</f>
        <v>1.1904761904761904E-2</v>
      </c>
    </row>
    <row r="14" spans="1:10" ht="15" thickBot="1" x14ac:dyDescent="0.4">
      <c r="A14" s="3" t="s">
        <v>71</v>
      </c>
      <c r="B14" s="4">
        <v>4</v>
      </c>
      <c r="D14" s="8">
        <v>9</v>
      </c>
      <c r="E14" s="8">
        <v>1</v>
      </c>
      <c r="F14" s="9">
        <f>1/84</f>
        <v>1.1904761904761904E-2</v>
      </c>
      <c r="H14" s="19" t="s">
        <v>217</v>
      </c>
      <c r="I14" s="8">
        <v>2</v>
      </c>
      <c r="J14" s="9">
        <f>2/84</f>
        <v>2.3809523809523808E-2</v>
      </c>
    </row>
    <row r="15" spans="1:10" ht="29.5" thickBot="1" x14ac:dyDescent="0.4">
      <c r="A15" s="3" t="s">
        <v>55</v>
      </c>
      <c r="B15" s="4">
        <v>4</v>
      </c>
    </row>
    <row r="16" spans="1:10" ht="15" thickBot="1" x14ac:dyDescent="0.4">
      <c r="A16" s="3" t="s">
        <v>29</v>
      </c>
      <c r="B16" s="4">
        <v>3</v>
      </c>
      <c r="D16" t="s">
        <v>201</v>
      </c>
      <c r="E16">
        <f>SUM(E6:E14)</f>
        <v>84</v>
      </c>
      <c r="H16" t="s">
        <v>201</v>
      </c>
      <c r="I16">
        <f>SUM(I6:I14)</f>
        <v>84</v>
      </c>
    </row>
    <row r="17" spans="1:2" ht="29.5" thickBot="1" x14ac:dyDescent="0.4">
      <c r="A17" s="3" t="s">
        <v>35</v>
      </c>
      <c r="B17" s="4">
        <v>3</v>
      </c>
    </row>
    <row r="18" spans="1:2" ht="15" thickBot="1" x14ac:dyDescent="0.4">
      <c r="A18" s="3" t="s">
        <v>4</v>
      </c>
      <c r="B18" s="4">
        <v>3</v>
      </c>
    </row>
    <row r="19" spans="1:2" ht="29.5" thickBot="1" x14ac:dyDescent="0.4">
      <c r="A19" s="3" t="s">
        <v>46</v>
      </c>
      <c r="B19" s="4">
        <v>3</v>
      </c>
    </row>
    <row r="20" spans="1:2" ht="15" thickBot="1" x14ac:dyDescent="0.4">
      <c r="A20" s="3" t="s">
        <v>10</v>
      </c>
      <c r="B20" s="4">
        <v>2</v>
      </c>
    </row>
    <row r="21" spans="1:2" ht="44" thickBot="1" x14ac:dyDescent="0.4">
      <c r="A21" s="3" t="s">
        <v>11</v>
      </c>
      <c r="B21" s="4">
        <v>2</v>
      </c>
    </row>
    <row r="22" spans="1:2" ht="15" thickBot="1" x14ac:dyDescent="0.4">
      <c r="A22" s="3" t="s">
        <v>12</v>
      </c>
      <c r="B22" s="4">
        <v>2</v>
      </c>
    </row>
    <row r="23" spans="1:2" ht="29.5" thickBot="1" x14ac:dyDescent="0.4">
      <c r="A23" s="3" t="s">
        <v>74</v>
      </c>
      <c r="B23" s="4">
        <v>2</v>
      </c>
    </row>
    <row r="24" spans="1:2" ht="44" thickBot="1" x14ac:dyDescent="0.4">
      <c r="A24" s="3" t="s">
        <v>14</v>
      </c>
      <c r="B24" s="4">
        <v>2</v>
      </c>
    </row>
    <row r="25" spans="1:2" ht="15" thickBot="1" x14ac:dyDescent="0.4">
      <c r="A25" s="3" t="s">
        <v>80</v>
      </c>
      <c r="B25" s="4">
        <v>2</v>
      </c>
    </row>
    <row r="26" spans="1:2" ht="29.5" thickBot="1" x14ac:dyDescent="0.4">
      <c r="A26" s="3" t="s">
        <v>73</v>
      </c>
      <c r="B26" s="4">
        <v>2</v>
      </c>
    </row>
    <row r="27" spans="1:2" ht="15" thickBot="1" x14ac:dyDescent="0.4">
      <c r="A27" s="3" t="s">
        <v>37</v>
      </c>
      <c r="B27" s="4">
        <v>2</v>
      </c>
    </row>
    <row r="28" spans="1:2" ht="29.5" thickBot="1" x14ac:dyDescent="0.4">
      <c r="A28" s="3" t="s">
        <v>85</v>
      </c>
      <c r="B28" s="4">
        <v>2</v>
      </c>
    </row>
    <row r="29" spans="1:2" ht="15" thickBot="1" x14ac:dyDescent="0.4">
      <c r="A29" s="3" t="s">
        <v>89</v>
      </c>
      <c r="B29" s="4">
        <v>2</v>
      </c>
    </row>
    <row r="30" spans="1:2" ht="15" thickBot="1" x14ac:dyDescent="0.4">
      <c r="A30" s="3" t="s">
        <v>52</v>
      </c>
      <c r="B30" s="4">
        <v>2</v>
      </c>
    </row>
    <row r="31" spans="1:2" ht="29.5" thickBot="1" x14ac:dyDescent="0.4">
      <c r="A31" s="3" t="s">
        <v>93</v>
      </c>
      <c r="B31" s="4">
        <v>1</v>
      </c>
    </row>
    <row r="32" spans="1:2" ht="15" thickBot="1" x14ac:dyDescent="0.4">
      <c r="A32" s="3" t="s">
        <v>95</v>
      </c>
      <c r="B32" s="4">
        <v>1</v>
      </c>
    </row>
    <row r="33" spans="1:2" ht="29.5" thickBot="1" x14ac:dyDescent="0.4">
      <c r="A33" s="3" t="s">
        <v>103</v>
      </c>
      <c r="B33" s="4">
        <v>1</v>
      </c>
    </row>
    <row r="34" spans="1:2" ht="58.5" thickBot="1" x14ac:dyDescent="0.4">
      <c r="A34" s="3" t="s">
        <v>104</v>
      </c>
      <c r="B34" s="4">
        <v>1</v>
      </c>
    </row>
    <row r="35" spans="1:2" ht="15" thickBot="1" x14ac:dyDescent="0.4">
      <c r="A35" s="3" t="s">
        <v>8</v>
      </c>
      <c r="B35" s="4">
        <v>1</v>
      </c>
    </row>
    <row r="36" spans="1:2" ht="29.5" thickBot="1" x14ac:dyDescent="0.4">
      <c r="A36" s="3" t="s">
        <v>9</v>
      </c>
      <c r="B36" s="4">
        <v>1</v>
      </c>
    </row>
    <row r="37" spans="1:2" ht="44" thickBot="1" x14ac:dyDescent="0.4">
      <c r="A37" s="3" t="s">
        <v>105</v>
      </c>
      <c r="B37" s="4">
        <v>1</v>
      </c>
    </row>
    <row r="38" spans="1:2" ht="15" thickBot="1" x14ac:dyDescent="0.4">
      <c r="A38" s="3" t="s">
        <v>108</v>
      </c>
      <c r="B38" s="4">
        <v>1</v>
      </c>
    </row>
    <row r="39" spans="1:2" ht="44" thickBot="1" x14ac:dyDescent="0.4">
      <c r="A39" s="3" t="s">
        <v>109</v>
      </c>
      <c r="B39" s="4">
        <v>1</v>
      </c>
    </row>
    <row r="40" spans="1:2" ht="15" thickBot="1" x14ac:dyDescent="0.4">
      <c r="A40" s="3" t="s">
        <v>110</v>
      </c>
      <c r="B40" s="4">
        <v>1</v>
      </c>
    </row>
    <row r="41" spans="1:2" ht="15" thickBot="1" x14ac:dyDescent="0.4">
      <c r="A41" s="3" t="s">
        <v>113</v>
      </c>
      <c r="B41" s="4">
        <v>1</v>
      </c>
    </row>
    <row r="42" spans="1:2" ht="15" thickBot="1" x14ac:dyDescent="0.4">
      <c r="A42" s="3" t="s">
        <v>114</v>
      </c>
      <c r="B42" s="4">
        <v>1</v>
      </c>
    </row>
    <row r="43" spans="1:2" ht="15" thickBot="1" x14ac:dyDescent="0.4">
      <c r="A43" s="3" t="s">
        <v>115</v>
      </c>
      <c r="B43" s="4">
        <v>1</v>
      </c>
    </row>
    <row r="44" spans="1:2" ht="15" thickBot="1" x14ac:dyDescent="0.4">
      <c r="A44" s="3" t="s">
        <v>116</v>
      </c>
      <c r="B44" s="4">
        <v>1</v>
      </c>
    </row>
    <row r="45" spans="1:2" ht="15" thickBot="1" x14ac:dyDescent="0.4">
      <c r="A45" s="3" t="s">
        <v>17</v>
      </c>
      <c r="B45" s="4">
        <v>1</v>
      </c>
    </row>
    <row r="46" spans="1:2" ht="15" thickBot="1" x14ac:dyDescent="0.4">
      <c r="A46" s="3" t="s">
        <v>18</v>
      </c>
      <c r="B46" s="4">
        <v>1</v>
      </c>
    </row>
    <row r="47" spans="1:2" ht="29.5" thickBot="1" x14ac:dyDescent="0.4">
      <c r="A47" s="3" t="s">
        <v>20</v>
      </c>
      <c r="B47" s="4">
        <v>1</v>
      </c>
    </row>
    <row r="48" spans="1:2" ht="15" thickBot="1" x14ac:dyDescent="0.4">
      <c r="A48" s="3" t="s">
        <v>119</v>
      </c>
      <c r="B48" s="4">
        <v>1</v>
      </c>
    </row>
    <row r="49" spans="1:2" ht="15" thickBot="1" x14ac:dyDescent="0.4">
      <c r="A49" s="3" t="s">
        <v>76</v>
      </c>
      <c r="B49" s="4">
        <v>1</v>
      </c>
    </row>
    <row r="50" spans="1:2" ht="29.5" thickBot="1" x14ac:dyDescent="0.4">
      <c r="A50" s="3" t="s">
        <v>77</v>
      </c>
      <c r="B50" s="4">
        <v>1</v>
      </c>
    </row>
    <row r="51" spans="1:2" ht="15" thickBot="1" x14ac:dyDescent="0.4">
      <c r="A51" s="3" t="s">
        <v>23</v>
      </c>
      <c r="B51" s="4">
        <v>1</v>
      </c>
    </row>
    <row r="52" spans="1:2" ht="15" thickBot="1" x14ac:dyDescent="0.4">
      <c r="A52" s="3" t="s">
        <v>24</v>
      </c>
      <c r="B52" s="4">
        <v>1</v>
      </c>
    </row>
    <row r="53" spans="1:2" ht="15" thickBot="1" x14ac:dyDescent="0.4">
      <c r="A53" s="3" t="s">
        <v>25</v>
      </c>
      <c r="B53" s="4">
        <v>1</v>
      </c>
    </row>
    <row r="54" spans="1:2" ht="15" thickBot="1" x14ac:dyDescent="0.4">
      <c r="A54" s="3" t="s">
        <v>125</v>
      </c>
      <c r="B54" s="4">
        <v>1</v>
      </c>
    </row>
    <row r="55" spans="1:2" ht="29.5" thickBot="1" x14ac:dyDescent="0.4">
      <c r="A55" s="3" t="s">
        <v>26</v>
      </c>
      <c r="B55" s="4">
        <v>1</v>
      </c>
    </row>
    <row r="56" spans="1:2" ht="29.5" thickBot="1" x14ac:dyDescent="0.4">
      <c r="A56" s="3" t="s">
        <v>126</v>
      </c>
      <c r="B56" s="4">
        <v>1</v>
      </c>
    </row>
    <row r="57" spans="1:2" ht="15" thickBot="1" x14ac:dyDescent="0.4">
      <c r="A57" s="3" t="s">
        <v>27</v>
      </c>
      <c r="B57" s="4">
        <v>1</v>
      </c>
    </row>
    <row r="58" spans="1:2" ht="15" thickBot="1" x14ac:dyDescent="0.4">
      <c r="A58" s="3" t="s">
        <v>127</v>
      </c>
      <c r="B58" s="4">
        <v>1</v>
      </c>
    </row>
    <row r="59" spans="1:2" ht="15" thickBot="1" x14ac:dyDescent="0.4">
      <c r="A59" s="3" t="s">
        <v>30</v>
      </c>
      <c r="B59" s="4">
        <v>1</v>
      </c>
    </row>
    <row r="60" spans="1:2" ht="15" thickBot="1" x14ac:dyDescent="0.4">
      <c r="A60" s="3" t="s">
        <v>2</v>
      </c>
      <c r="B60" s="4">
        <v>1</v>
      </c>
    </row>
    <row r="61" spans="1:2" ht="15" thickBot="1" x14ac:dyDescent="0.4">
      <c r="A61" s="3" t="s">
        <v>32</v>
      </c>
      <c r="B61" s="4">
        <v>1</v>
      </c>
    </row>
    <row r="62" spans="1:2" ht="15" thickBot="1" x14ac:dyDescent="0.4">
      <c r="A62" s="3" t="s">
        <v>81</v>
      </c>
      <c r="B62" s="4">
        <v>1</v>
      </c>
    </row>
    <row r="63" spans="1:2" ht="15" thickBot="1" x14ac:dyDescent="0.4">
      <c r="A63" s="3" t="s">
        <v>144</v>
      </c>
      <c r="B63" s="4">
        <v>1</v>
      </c>
    </row>
    <row r="64" spans="1:2" ht="15" thickBot="1" x14ac:dyDescent="0.4">
      <c r="A64" s="3" t="s">
        <v>148</v>
      </c>
      <c r="B64" s="4">
        <v>1</v>
      </c>
    </row>
    <row r="65" spans="1:2" ht="15" thickBot="1" x14ac:dyDescent="0.4">
      <c r="A65" s="3" t="s">
        <v>82</v>
      </c>
      <c r="B65" s="4">
        <v>1</v>
      </c>
    </row>
    <row r="66" spans="1:2" ht="15" thickBot="1" x14ac:dyDescent="0.4">
      <c r="A66" s="3" t="s">
        <v>149</v>
      </c>
      <c r="B66" s="4">
        <v>1</v>
      </c>
    </row>
    <row r="67" spans="1:2" ht="15" thickBot="1" x14ac:dyDescent="0.4">
      <c r="A67" s="3" t="s">
        <v>38</v>
      </c>
      <c r="B67" s="4">
        <v>1</v>
      </c>
    </row>
    <row r="68" spans="1:2" ht="15" thickBot="1" x14ac:dyDescent="0.4">
      <c r="A68" s="3" t="s">
        <v>3</v>
      </c>
      <c r="B68" s="4">
        <v>1</v>
      </c>
    </row>
    <row r="69" spans="1:2" ht="29.5" thickBot="1" x14ac:dyDescent="0.4">
      <c r="A69" s="3" t="s">
        <v>40</v>
      </c>
      <c r="B69" s="4">
        <v>1</v>
      </c>
    </row>
    <row r="70" spans="1:2" ht="15" thickBot="1" x14ac:dyDescent="0.4">
      <c r="A70" s="3" t="s">
        <v>86</v>
      </c>
      <c r="B70" s="4">
        <v>1</v>
      </c>
    </row>
    <row r="71" spans="1:2" ht="15" thickBot="1" x14ac:dyDescent="0.4">
      <c r="A71" s="3" t="s">
        <v>153</v>
      </c>
      <c r="B71" s="4">
        <v>1</v>
      </c>
    </row>
    <row r="72" spans="1:2" ht="15" thickBot="1" x14ac:dyDescent="0.4">
      <c r="A72" s="3" t="s">
        <v>156</v>
      </c>
      <c r="B72" s="4">
        <v>1</v>
      </c>
    </row>
    <row r="73" spans="1:2" ht="15" thickBot="1" x14ac:dyDescent="0.4">
      <c r="A73" s="3" t="s">
        <v>43</v>
      </c>
      <c r="B73" s="4">
        <v>1</v>
      </c>
    </row>
    <row r="74" spans="1:2" ht="15" thickBot="1" x14ac:dyDescent="0.4">
      <c r="A74" s="3" t="s">
        <v>157</v>
      </c>
      <c r="B74" s="4">
        <v>1</v>
      </c>
    </row>
    <row r="75" spans="1:2" ht="15" thickBot="1" x14ac:dyDescent="0.4">
      <c r="A75" s="3" t="s">
        <v>45</v>
      </c>
      <c r="B75" s="4">
        <v>1</v>
      </c>
    </row>
    <row r="76" spans="1:2" ht="15" thickBot="1" x14ac:dyDescent="0.4">
      <c r="A76" s="3" t="s">
        <v>158</v>
      </c>
      <c r="B76" s="4">
        <v>1</v>
      </c>
    </row>
    <row r="77" spans="1:2" ht="29.5" thickBot="1" x14ac:dyDescent="0.4">
      <c r="A77" s="3" t="s">
        <v>164</v>
      </c>
      <c r="B77" s="4">
        <v>1</v>
      </c>
    </row>
    <row r="78" spans="1:2" ht="15" thickBot="1" x14ac:dyDescent="0.4">
      <c r="A78" s="3" t="s">
        <v>50</v>
      </c>
      <c r="B78" s="4">
        <v>1</v>
      </c>
    </row>
    <row r="79" spans="1:2" ht="15" thickBot="1" x14ac:dyDescent="0.4">
      <c r="A79" s="3" t="s">
        <v>169</v>
      </c>
      <c r="B79" s="4">
        <v>1</v>
      </c>
    </row>
    <row r="80" spans="1:2" ht="15" thickBot="1" x14ac:dyDescent="0.4">
      <c r="A80" s="3" t="s">
        <v>172</v>
      </c>
      <c r="B80" s="4">
        <v>1</v>
      </c>
    </row>
    <row r="81" spans="1:2" ht="15" thickBot="1" x14ac:dyDescent="0.4">
      <c r="A81" s="3" t="s">
        <v>189</v>
      </c>
      <c r="B81" s="4">
        <v>1</v>
      </c>
    </row>
    <row r="82" spans="1:2" ht="29.5" thickBot="1" x14ac:dyDescent="0.4">
      <c r="A82" s="3" t="s">
        <v>192</v>
      </c>
      <c r="B82" s="4">
        <v>1</v>
      </c>
    </row>
    <row r="83" spans="1:2" ht="15" thickBot="1" x14ac:dyDescent="0.4">
      <c r="A83" s="3" t="s">
        <v>90</v>
      </c>
      <c r="B83" s="4">
        <v>1</v>
      </c>
    </row>
    <row r="84" spans="1:2" ht="29.5" thickBot="1" x14ac:dyDescent="0.4">
      <c r="A84" s="3" t="s">
        <v>57</v>
      </c>
      <c r="B84" s="4">
        <v>1</v>
      </c>
    </row>
    <row r="85" spans="1:2" ht="15" thickBot="1" x14ac:dyDescent="0.4">
      <c r="A85" s="3" t="s">
        <v>58</v>
      </c>
      <c r="B85" s="4">
        <v>1</v>
      </c>
    </row>
    <row r="86" spans="1:2" ht="15" thickBot="1" x14ac:dyDescent="0.4">
      <c r="A86" s="3" t="s">
        <v>59</v>
      </c>
      <c r="B86" s="4">
        <v>1</v>
      </c>
    </row>
    <row r="87" spans="1:2" ht="29" x14ac:dyDescent="0.35">
      <c r="A87" s="6" t="s">
        <v>91</v>
      </c>
      <c r="B87" s="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8D84-960C-4583-B3C4-D5A4BDFCABBF}">
  <dimension ref="A1:J72"/>
  <sheetViews>
    <sheetView topLeftCell="A15" workbookViewId="0">
      <selection activeCell="E18" sqref="E18"/>
    </sheetView>
  </sheetViews>
  <sheetFormatPr baseColWidth="10" defaultRowHeight="14.5" x14ac:dyDescent="0.35"/>
  <cols>
    <col min="1" max="1" width="23.08984375" customWidth="1"/>
    <col min="2" max="2" width="10.1796875" customWidth="1"/>
    <col min="4" max="4" width="19.453125" customWidth="1"/>
    <col min="5" max="5" width="25.26953125" style="15" customWidth="1"/>
    <col min="6" max="6" width="23.36328125" style="15" customWidth="1"/>
    <col min="7" max="7" width="6" customWidth="1"/>
    <col min="8" max="8" width="22.08984375" customWidth="1"/>
  </cols>
  <sheetData>
    <row r="1" spans="1:10" x14ac:dyDescent="0.35">
      <c r="A1" s="5" t="s">
        <v>204</v>
      </c>
    </row>
    <row r="3" spans="1:10" ht="15" thickBot="1" x14ac:dyDescent="0.4">
      <c r="A3" t="s">
        <v>60</v>
      </c>
      <c r="B3" t="s">
        <v>195</v>
      </c>
    </row>
    <row r="4" spans="1:10" ht="15" thickBot="1" x14ac:dyDescent="0.4">
      <c r="A4" s="1" t="s">
        <v>4</v>
      </c>
      <c r="B4" s="2">
        <v>11</v>
      </c>
      <c r="D4" s="5" t="s">
        <v>197</v>
      </c>
      <c r="H4" s="5" t="s">
        <v>205</v>
      </c>
    </row>
    <row r="5" spans="1:10" ht="15" thickBot="1" x14ac:dyDescent="0.4">
      <c r="A5" s="3" t="s">
        <v>3</v>
      </c>
      <c r="B5" s="4">
        <v>10</v>
      </c>
    </row>
    <row r="6" spans="1:10" ht="29.5" thickBot="1" x14ac:dyDescent="0.4">
      <c r="A6" s="3" t="s">
        <v>63</v>
      </c>
      <c r="B6" s="4">
        <v>8</v>
      </c>
      <c r="D6" s="12" t="s">
        <v>198</v>
      </c>
      <c r="E6" s="16" t="s">
        <v>199</v>
      </c>
      <c r="F6" s="16" t="s">
        <v>200</v>
      </c>
      <c r="H6" s="10" t="s">
        <v>206</v>
      </c>
      <c r="I6" s="10" t="s">
        <v>207</v>
      </c>
      <c r="J6" s="10" t="s">
        <v>208</v>
      </c>
    </row>
    <row r="7" spans="1:10" ht="15" thickBot="1" x14ac:dyDescent="0.4">
      <c r="A7" s="3" t="s">
        <v>67</v>
      </c>
      <c r="B7" s="4">
        <v>4</v>
      </c>
      <c r="D7" s="13">
        <v>1</v>
      </c>
      <c r="E7" s="17">
        <v>55</v>
      </c>
      <c r="F7" s="18">
        <f>55/69</f>
        <v>0.79710144927536231</v>
      </c>
      <c r="H7" s="8" t="s">
        <v>209</v>
      </c>
      <c r="I7" s="8">
        <v>46</v>
      </c>
      <c r="J7" s="9">
        <f>46/68</f>
        <v>0.67647058823529416</v>
      </c>
    </row>
    <row r="8" spans="1:10" ht="15" thickBot="1" x14ac:dyDescent="0.4">
      <c r="A8" s="3" t="s">
        <v>2</v>
      </c>
      <c r="B8" s="4">
        <v>4</v>
      </c>
      <c r="D8" s="13">
        <v>2</v>
      </c>
      <c r="E8" s="17">
        <v>5</v>
      </c>
      <c r="F8" s="18">
        <f>5/69</f>
        <v>7.2463768115942032E-2</v>
      </c>
      <c r="H8" s="8" t="s">
        <v>210</v>
      </c>
      <c r="I8" s="8">
        <v>2</v>
      </c>
      <c r="J8" s="9">
        <f>2/68</f>
        <v>2.9411764705882353E-2</v>
      </c>
    </row>
    <row r="9" spans="1:10" ht="15" thickBot="1" x14ac:dyDescent="0.4">
      <c r="A9" s="3" t="s">
        <v>13</v>
      </c>
      <c r="B9" s="4">
        <v>3</v>
      </c>
      <c r="D9" s="13">
        <v>3</v>
      </c>
      <c r="E9" s="17">
        <v>4</v>
      </c>
      <c r="F9" s="18">
        <f>4/69</f>
        <v>5.7971014492753624E-2</v>
      </c>
      <c r="H9" s="8" t="s">
        <v>211</v>
      </c>
      <c r="I9" s="8">
        <v>10</v>
      </c>
      <c r="J9" s="9">
        <f>10/68</f>
        <v>0.14705882352941177</v>
      </c>
    </row>
    <row r="10" spans="1:10" ht="15" thickBot="1" x14ac:dyDescent="0.4">
      <c r="A10" s="3" t="s">
        <v>38</v>
      </c>
      <c r="B10" s="4">
        <v>3</v>
      </c>
      <c r="D10" s="13">
        <v>4</v>
      </c>
      <c r="E10" s="17">
        <v>2</v>
      </c>
      <c r="F10" s="18">
        <f>2/69</f>
        <v>2.8985507246376812E-2</v>
      </c>
      <c r="H10" s="8" t="s">
        <v>212</v>
      </c>
      <c r="I10" s="8">
        <v>5</v>
      </c>
      <c r="J10" s="9">
        <f>5/68</f>
        <v>7.3529411764705885E-2</v>
      </c>
    </row>
    <row r="11" spans="1:10" ht="29.5" thickBot="1" x14ac:dyDescent="0.4">
      <c r="A11" s="3" t="s">
        <v>44</v>
      </c>
      <c r="B11" s="4">
        <v>3</v>
      </c>
      <c r="D11" s="13">
        <v>5</v>
      </c>
      <c r="E11" s="17">
        <v>0</v>
      </c>
      <c r="F11" s="18">
        <v>0</v>
      </c>
      <c r="H11" s="8" t="s">
        <v>213</v>
      </c>
      <c r="I11" s="8">
        <v>2</v>
      </c>
      <c r="J11" s="9">
        <f>2/68</f>
        <v>2.9411764705882353E-2</v>
      </c>
    </row>
    <row r="12" spans="1:10" ht="29.5" thickBot="1" x14ac:dyDescent="0.4">
      <c r="A12" s="3" t="s">
        <v>46</v>
      </c>
      <c r="B12" s="4">
        <v>3</v>
      </c>
      <c r="D12" s="13">
        <v>6</v>
      </c>
      <c r="E12" s="17">
        <v>0</v>
      </c>
      <c r="F12" s="18">
        <v>0</v>
      </c>
      <c r="H12" s="8" t="s">
        <v>214</v>
      </c>
      <c r="I12" s="8">
        <v>2</v>
      </c>
      <c r="J12" s="9">
        <f>2/68</f>
        <v>2.9411764705882353E-2</v>
      </c>
    </row>
    <row r="13" spans="1:10" ht="15" thickBot="1" x14ac:dyDescent="0.4">
      <c r="A13" s="3" t="s">
        <v>8</v>
      </c>
      <c r="B13" s="4">
        <v>2</v>
      </c>
      <c r="D13" s="13">
        <v>7</v>
      </c>
      <c r="E13" s="17">
        <v>0</v>
      </c>
      <c r="F13" s="18">
        <v>0</v>
      </c>
      <c r="H13" s="8" t="s">
        <v>215</v>
      </c>
      <c r="I13" s="8">
        <v>0</v>
      </c>
      <c r="J13" s="9">
        <v>0</v>
      </c>
    </row>
    <row r="14" spans="1:10" ht="44" thickBot="1" x14ac:dyDescent="0.4">
      <c r="A14" s="3" t="s">
        <v>22</v>
      </c>
      <c r="B14" s="4">
        <v>2</v>
      </c>
      <c r="D14" s="13">
        <v>8</v>
      </c>
      <c r="E14" s="17">
        <v>1</v>
      </c>
      <c r="F14" s="18">
        <f>1/69</f>
        <v>1.4492753623188406E-2</v>
      </c>
      <c r="H14" s="8" t="s">
        <v>216</v>
      </c>
      <c r="I14" s="8">
        <v>0</v>
      </c>
      <c r="J14" s="9">
        <v>0</v>
      </c>
    </row>
    <row r="15" spans="1:10" ht="15" thickBot="1" x14ac:dyDescent="0.4">
      <c r="A15" s="3" t="s">
        <v>1</v>
      </c>
      <c r="B15" s="4">
        <v>2</v>
      </c>
      <c r="D15" s="13">
        <v>9</v>
      </c>
      <c r="E15" s="17">
        <v>0</v>
      </c>
      <c r="F15" s="18">
        <f>0</f>
        <v>0</v>
      </c>
      <c r="H15" s="19" t="s">
        <v>217</v>
      </c>
      <c r="I15" s="8">
        <v>1</v>
      </c>
      <c r="J15" s="9">
        <f>1/68</f>
        <v>1.4705882352941176E-2</v>
      </c>
    </row>
    <row r="16" spans="1:10" ht="15" thickBot="1" x14ac:dyDescent="0.4">
      <c r="A16" s="3" t="s">
        <v>87</v>
      </c>
      <c r="B16" s="4">
        <v>2</v>
      </c>
      <c r="D16" s="14">
        <v>10</v>
      </c>
      <c r="E16" s="17">
        <v>1</v>
      </c>
      <c r="F16" s="18">
        <f>1/69</f>
        <v>1.4492753623188406E-2</v>
      </c>
    </row>
    <row r="17" spans="1:9" ht="29.5" thickBot="1" x14ac:dyDescent="0.4">
      <c r="A17" s="3" t="s">
        <v>65</v>
      </c>
      <c r="B17" s="4">
        <v>2</v>
      </c>
      <c r="D17" s="14">
        <v>11</v>
      </c>
      <c r="E17" s="17">
        <v>1</v>
      </c>
      <c r="F17" s="18">
        <f>1/69</f>
        <v>1.4492753623188406E-2</v>
      </c>
      <c r="H17" t="s">
        <v>201</v>
      </c>
      <c r="I17">
        <f>SUM(I7:I15)</f>
        <v>68</v>
      </c>
    </row>
    <row r="18" spans="1:9" ht="15" thickBot="1" x14ac:dyDescent="0.4">
      <c r="A18" s="3" t="s">
        <v>95</v>
      </c>
      <c r="B18" s="4">
        <v>1</v>
      </c>
    </row>
    <row r="19" spans="1:9" ht="44" thickBot="1" x14ac:dyDescent="0.4">
      <c r="A19" s="3" t="s">
        <v>98</v>
      </c>
      <c r="B19" s="4">
        <v>1</v>
      </c>
      <c r="D19" t="s">
        <v>201</v>
      </c>
      <c r="E19" s="15">
        <f>SUM(E7:E17)</f>
        <v>69</v>
      </c>
    </row>
    <row r="20" spans="1:9" ht="29.5" thickBot="1" x14ac:dyDescent="0.4">
      <c r="A20" s="3" t="s">
        <v>99</v>
      </c>
      <c r="B20" s="4">
        <v>1</v>
      </c>
    </row>
    <row r="21" spans="1:9" ht="29.5" thickBot="1" x14ac:dyDescent="0.4">
      <c r="A21" s="3" t="s">
        <v>5</v>
      </c>
      <c r="B21" s="4">
        <v>1</v>
      </c>
    </row>
    <row r="22" spans="1:9" ht="15" thickBot="1" x14ac:dyDescent="0.4">
      <c r="A22" s="3" t="s">
        <v>66</v>
      </c>
      <c r="B22" s="4">
        <v>1</v>
      </c>
    </row>
    <row r="23" spans="1:9" ht="15" thickBot="1" x14ac:dyDescent="0.4">
      <c r="A23" s="3" t="s">
        <v>102</v>
      </c>
      <c r="B23" s="4">
        <v>1</v>
      </c>
    </row>
    <row r="24" spans="1:9" ht="44" thickBot="1" x14ac:dyDescent="0.4">
      <c r="A24" s="3" t="s">
        <v>105</v>
      </c>
      <c r="B24" s="4">
        <v>1</v>
      </c>
    </row>
    <row r="25" spans="1:9" ht="44" thickBot="1" x14ac:dyDescent="0.4">
      <c r="A25" s="3" t="s">
        <v>109</v>
      </c>
      <c r="B25" s="4">
        <v>1</v>
      </c>
    </row>
    <row r="26" spans="1:9" ht="15" thickBot="1" x14ac:dyDescent="0.4">
      <c r="A26" s="3" t="s">
        <v>112</v>
      </c>
      <c r="B26" s="4">
        <v>1</v>
      </c>
    </row>
    <row r="27" spans="1:9" ht="15" thickBot="1" x14ac:dyDescent="0.4">
      <c r="A27" s="3" t="s">
        <v>15</v>
      </c>
      <c r="B27" s="4">
        <v>1</v>
      </c>
    </row>
    <row r="28" spans="1:9" ht="15" thickBot="1" x14ac:dyDescent="0.4">
      <c r="A28" s="3" t="s">
        <v>116</v>
      </c>
      <c r="B28" s="4">
        <v>1</v>
      </c>
    </row>
    <row r="29" spans="1:9" ht="15" thickBot="1" x14ac:dyDescent="0.4">
      <c r="A29" s="3" t="s">
        <v>17</v>
      </c>
      <c r="B29" s="4">
        <v>1</v>
      </c>
    </row>
    <row r="30" spans="1:9" ht="15" thickBot="1" x14ac:dyDescent="0.4">
      <c r="A30" s="3" t="s">
        <v>117</v>
      </c>
      <c r="B30" s="4">
        <v>1</v>
      </c>
    </row>
    <row r="31" spans="1:9" ht="29.5" thickBot="1" x14ac:dyDescent="0.4">
      <c r="A31" s="3" t="s">
        <v>19</v>
      </c>
      <c r="B31" s="4">
        <v>1</v>
      </c>
    </row>
    <row r="32" spans="1:9" ht="15" thickBot="1" x14ac:dyDescent="0.4">
      <c r="A32" s="3" t="s">
        <v>75</v>
      </c>
      <c r="B32" s="4">
        <v>1</v>
      </c>
    </row>
    <row r="33" spans="1:2" ht="29.5" thickBot="1" x14ac:dyDescent="0.4">
      <c r="A33" s="3" t="s">
        <v>21</v>
      </c>
      <c r="B33" s="4">
        <v>1</v>
      </c>
    </row>
    <row r="34" spans="1:2" ht="15" thickBot="1" x14ac:dyDescent="0.4">
      <c r="A34" s="3" t="s">
        <v>76</v>
      </c>
      <c r="B34" s="4">
        <v>1</v>
      </c>
    </row>
    <row r="35" spans="1:2" ht="29.5" thickBot="1" x14ac:dyDescent="0.4">
      <c r="A35" s="3" t="s">
        <v>122</v>
      </c>
      <c r="B35" s="4">
        <v>1</v>
      </c>
    </row>
    <row r="36" spans="1:2" ht="15" thickBot="1" x14ac:dyDescent="0.4">
      <c r="A36" s="3" t="s">
        <v>72</v>
      </c>
      <c r="B36" s="4">
        <v>1</v>
      </c>
    </row>
    <row r="37" spans="1:2" ht="15" thickBot="1" x14ac:dyDescent="0.4">
      <c r="A37" s="3" t="s">
        <v>28</v>
      </c>
      <c r="B37" s="4">
        <v>1</v>
      </c>
    </row>
    <row r="38" spans="1:2" ht="15" thickBot="1" x14ac:dyDescent="0.4">
      <c r="A38" s="3" t="s">
        <v>130</v>
      </c>
      <c r="B38" s="4">
        <v>1</v>
      </c>
    </row>
    <row r="39" spans="1:2" ht="15" thickBot="1" x14ac:dyDescent="0.4">
      <c r="A39" s="3" t="s">
        <v>79</v>
      </c>
      <c r="B39" s="4">
        <v>1</v>
      </c>
    </row>
    <row r="40" spans="1:2" ht="15" thickBot="1" x14ac:dyDescent="0.4">
      <c r="A40" s="3" t="s">
        <v>131</v>
      </c>
      <c r="B40" s="4">
        <v>1</v>
      </c>
    </row>
    <row r="41" spans="1:2" ht="15" thickBot="1" x14ac:dyDescent="0.4">
      <c r="A41" s="3" t="s">
        <v>31</v>
      </c>
      <c r="B41" s="4">
        <v>1</v>
      </c>
    </row>
    <row r="42" spans="1:2" ht="15" thickBot="1" x14ac:dyDescent="0.4">
      <c r="A42" s="3" t="s">
        <v>32</v>
      </c>
      <c r="B42" s="4">
        <v>1</v>
      </c>
    </row>
    <row r="43" spans="1:2" ht="15" thickBot="1" x14ac:dyDescent="0.4">
      <c r="A43" s="3" t="s">
        <v>135</v>
      </c>
      <c r="B43" s="4">
        <v>1</v>
      </c>
    </row>
    <row r="44" spans="1:2" ht="15" thickBot="1" x14ac:dyDescent="0.4">
      <c r="A44" s="3" t="s">
        <v>138</v>
      </c>
      <c r="B44" s="4">
        <v>1</v>
      </c>
    </row>
    <row r="45" spans="1:2" ht="15" thickBot="1" x14ac:dyDescent="0.4">
      <c r="A45" s="3" t="s">
        <v>81</v>
      </c>
      <c r="B45" s="4">
        <v>1</v>
      </c>
    </row>
    <row r="46" spans="1:2" ht="29.5" thickBot="1" x14ac:dyDescent="0.4">
      <c r="A46" s="3" t="s">
        <v>68</v>
      </c>
      <c r="B46" s="4">
        <v>1</v>
      </c>
    </row>
    <row r="47" spans="1:2" ht="29.5" thickBot="1" x14ac:dyDescent="0.4">
      <c r="A47" s="3" t="s">
        <v>73</v>
      </c>
      <c r="B47" s="4">
        <v>1</v>
      </c>
    </row>
    <row r="48" spans="1:2" ht="15" thickBot="1" x14ac:dyDescent="0.4">
      <c r="A48" s="3" t="s">
        <v>35</v>
      </c>
      <c r="B48" s="4">
        <v>1</v>
      </c>
    </row>
    <row r="49" spans="1:2" ht="15" thickBot="1" x14ac:dyDescent="0.4">
      <c r="A49" s="3" t="s">
        <v>147</v>
      </c>
      <c r="B49" s="4">
        <v>1</v>
      </c>
    </row>
    <row r="50" spans="1:2" ht="15" thickBot="1" x14ac:dyDescent="0.4">
      <c r="A50" s="3" t="s">
        <v>82</v>
      </c>
      <c r="B50" s="4">
        <v>1</v>
      </c>
    </row>
    <row r="51" spans="1:2" ht="15" thickBot="1" x14ac:dyDescent="0.4">
      <c r="A51" s="3" t="s">
        <v>150</v>
      </c>
      <c r="B51" s="4">
        <v>1</v>
      </c>
    </row>
    <row r="52" spans="1:2" ht="29.5" thickBot="1" x14ac:dyDescent="0.4">
      <c r="A52" s="3" t="s">
        <v>84</v>
      </c>
      <c r="B52" s="4">
        <v>1</v>
      </c>
    </row>
    <row r="53" spans="1:2" ht="15" thickBot="1" x14ac:dyDescent="0.4">
      <c r="A53" s="3" t="s">
        <v>86</v>
      </c>
      <c r="B53" s="4">
        <v>1</v>
      </c>
    </row>
    <row r="54" spans="1:2" ht="15" thickBot="1" x14ac:dyDescent="0.4">
      <c r="A54" s="3" t="s">
        <v>41</v>
      </c>
      <c r="B54" s="4">
        <v>1</v>
      </c>
    </row>
    <row r="55" spans="1:2" ht="15" thickBot="1" x14ac:dyDescent="0.4">
      <c r="A55" s="3" t="s">
        <v>157</v>
      </c>
      <c r="B55" s="4">
        <v>1</v>
      </c>
    </row>
    <row r="56" spans="1:2" ht="29.5" thickBot="1" x14ac:dyDescent="0.4">
      <c r="A56" s="3" t="s">
        <v>164</v>
      </c>
      <c r="B56" s="4">
        <v>1</v>
      </c>
    </row>
    <row r="57" spans="1:2" ht="15" thickBot="1" x14ac:dyDescent="0.4">
      <c r="A57" s="3" t="s">
        <v>165</v>
      </c>
      <c r="B57" s="4">
        <v>1</v>
      </c>
    </row>
    <row r="58" spans="1:2" ht="15" thickBot="1" x14ac:dyDescent="0.4">
      <c r="A58" s="3" t="s">
        <v>170</v>
      </c>
      <c r="B58" s="4">
        <v>1</v>
      </c>
    </row>
    <row r="59" spans="1:2" ht="15" thickBot="1" x14ac:dyDescent="0.4">
      <c r="A59" s="3" t="s">
        <v>70</v>
      </c>
      <c r="B59" s="4">
        <v>1</v>
      </c>
    </row>
    <row r="60" spans="1:2" ht="15" thickBot="1" x14ac:dyDescent="0.4">
      <c r="A60" s="3" t="s">
        <v>173</v>
      </c>
      <c r="B60" s="4">
        <v>1</v>
      </c>
    </row>
    <row r="61" spans="1:2" ht="15" thickBot="1" x14ac:dyDescent="0.4">
      <c r="A61" s="3" t="s">
        <v>174</v>
      </c>
      <c r="B61" s="4">
        <v>1</v>
      </c>
    </row>
    <row r="62" spans="1:2" ht="15" thickBot="1" x14ac:dyDescent="0.4">
      <c r="A62" s="3" t="s">
        <v>52</v>
      </c>
      <c r="B62" s="4">
        <v>1</v>
      </c>
    </row>
    <row r="63" spans="1:2" ht="15" thickBot="1" x14ac:dyDescent="0.4">
      <c r="A63" s="3" t="s">
        <v>71</v>
      </c>
      <c r="B63" s="4">
        <v>1</v>
      </c>
    </row>
    <row r="64" spans="1:2" ht="15" thickBot="1" x14ac:dyDescent="0.4">
      <c r="A64" s="3" t="s">
        <v>54</v>
      </c>
      <c r="B64" s="4">
        <v>1</v>
      </c>
    </row>
    <row r="65" spans="1:2" ht="15" thickBot="1" x14ac:dyDescent="0.4">
      <c r="A65" s="3" t="s">
        <v>184</v>
      </c>
      <c r="B65" s="4">
        <v>1</v>
      </c>
    </row>
    <row r="66" spans="1:2" ht="15" thickBot="1" x14ac:dyDescent="0.4">
      <c r="A66" s="3" t="s">
        <v>186</v>
      </c>
      <c r="B66" s="4">
        <v>1</v>
      </c>
    </row>
    <row r="67" spans="1:2" ht="15" thickBot="1" x14ac:dyDescent="0.4">
      <c r="A67" s="3" t="s">
        <v>189</v>
      </c>
      <c r="B67" s="4">
        <v>1</v>
      </c>
    </row>
    <row r="68" spans="1:2" ht="15" thickBot="1" x14ac:dyDescent="0.4">
      <c r="A68" s="3" t="s">
        <v>56</v>
      </c>
      <c r="B68" s="4">
        <v>1</v>
      </c>
    </row>
    <row r="69" spans="1:2" ht="29.5" thickBot="1" x14ac:dyDescent="0.4">
      <c r="A69" s="3" t="s">
        <v>193</v>
      </c>
      <c r="B69" s="4">
        <v>1</v>
      </c>
    </row>
    <row r="70" spans="1:2" ht="15" thickBot="1" x14ac:dyDescent="0.4">
      <c r="A70" s="3" t="s">
        <v>58</v>
      </c>
      <c r="B70" s="4">
        <v>1</v>
      </c>
    </row>
    <row r="71" spans="1:2" ht="29.5" thickBot="1" x14ac:dyDescent="0.4">
      <c r="A71" s="3" t="s">
        <v>91</v>
      </c>
      <c r="B71" s="4">
        <v>1</v>
      </c>
    </row>
    <row r="72" spans="1:2" ht="29" x14ac:dyDescent="0.35">
      <c r="A72" s="6" t="s">
        <v>92</v>
      </c>
      <c r="B72" s="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3"/>
  <sheetViews>
    <sheetView workbookViewId="0">
      <selection activeCell="A5" sqref="A5:A63"/>
    </sheetView>
  </sheetViews>
  <sheetFormatPr baseColWidth="10" defaultColWidth="8.7265625" defaultRowHeight="14.5" x14ac:dyDescent="0.35"/>
  <cols>
    <col min="1" max="1" width="28.81640625" customWidth="1"/>
    <col min="2" max="2" width="9.81640625" customWidth="1"/>
    <col min="4" max="4" width="20.453125" customWidth="1"/>
    <col min="5" max="5" width="10.1796875" customWidth="1"/>
    <col min="7" max="7" width="45.1796875" customWidth="1"/>
    <col min="8" max="8" width="10.1796875" customWidth="1"/>
  </cols>
  <sheetData>
    <row r="2" spans="1:8" x14ac:dyDescent="0.35">
      <c r="A2" s="5" t="s">
        <v>0</v>
      </c>
      <c r="D2" s="5" t="s">
        <v>61</v>
      </c>
      <c r="G2" s="5" t="s">
        <v>62</v>
      </c>
    </row>
    <row r="4" spans="1:8" ht="15" thickBot="1" x14ac:dyDescent="0.4">
      <c r="A4" t="s">
        <v>60</v>
      </c>
      <c r="B4" t="s">
        <v>195</v>
      </c>
      <c r="D4" s="22" t="s">
        <v>60</v>
      </c>
      <c r="E4" s="23" t="s">
        <v>195</v>
      </c>
      <c r="G4" s="22" t="s">
        <v>60</v>
      </c>
      <c r="H4" s="23" t="s">
        <v>195</v>
      </c>
    </row>
    <row r="5" spans="1:8" ht="29.5" thickBot="1" x14ac:dyDescent="0.4">
      <c r="A5" s="1" t="s">
        <v>1</v>
      </c>
      <c r="B5" s="2">
        <v>3</v>
      </c>
      <c r="D5" s="1" t="s">
        <v>1</v>
      </c>
      <c r="E5" s="2">
        <v>2</v>
      </c>
      <c r="G5" s="1" t="s">
        <v>2</v>
      </c>
      <c r="H5" s="2">
        <v>2</v>
      </c>
    </row>
    <row r="6" spans="1:8" ht="29.5" thickBot="1" x14ac:dyDescent="0.4">
      <c r="A6" s="3" t="s">
        <v>2</v>
      </c>
      <c r="B6" s="4">
        <v>2</v>
      </c>
      <c r="D6" s="3" t="s">
        <v>7</v>
      </c>
      <c r="E6" s="4">
        <v>1</v>
      </c>
      <c r="G6" s="3" t="s">
        <v>3</v>
      </c>
      <c r="H6" s="4">
        <v>2</v>
      </c>
    </row>
    <row r="7" spans="1:8" ht="44" thickBot="1" x14ac:dyDescent="0.4">
      <c r="A7" s="3" t="s">
        <v>3</v>
      </c>
      <c r="B7" s="4">
        <v>2</v>
      </c>
      <c r="D7" s="3" t="s">
        <v>9</v>
      </c>
      <c r="E7" s="4">
        <v>1</v>
      </c>
      <c r="G7" s="3" t="s">
        <v>4</v>
      </c>
      <c r="H7" s="4">
        <v>2</v>
      </c>
    </row>
    <row r="8" spans="1:8" ht="15" thickBot="1" x14ac:dyDescent="0.4">
      <c r="A8" s="3" t="s">
        <v>4</v>
      </c>
      <c r="B8" s="4">
        <v>2</v>
      </c>
      <c r="D8" s="24" t="s">
        <v>12</v>
      </c>
      <c r="E8" s="4">
        <v>1</v>
      </c>
      <c r="G8" s="3" t="s">
        <v>5</v>
      </c>
      <c r="H8" s="4">
        <v>1</v>
      </c>
    </row>
    <row r="9" spans="1:8" ht="29.5" thickBot="1" x14ac:dyDescent="0.4">
      <c r="A9" s="3" t="s">
        <v>5</v>
      </c>
      <c r="B9" s="4">
        <v>1</v>
      </c>
      <c r="D9" s="3" t="s">
        <v>13</v>
      </c>
      <c r="E9" s="4">
        <v>1</v>
      </c>
      <c r="G9" s="3" t="s">
        <v>17</v>
      </c>
      <c r="H9" s="4">
        <v>1</v>
      </c>
    </row>
    <row r="10" spans="1:8" ht="44" thickBot="1" x14ac:dyDescent="0.4">
      <c r="A10" s="3" t="s">
        <v>6</v>
      </c>
      <c r="B10" s="4">
        <v>1</v>
      </c>
      <c r="D10" s="3" t="s">
        <v>14</v>
      </c>
      <c r="E10" s="4">
        <v>1</v>
      </c>
      <c r="G10" s="3" t="s">
        <v>21</v>
      </c>
      <c r="H10" s="4">
        <v>1</v>
      </c>
    </row>
    <row r="11" spans="1:8" ht="29.5" thickBot="1" x14ac:dyDescent="0.4">
      <c r="A11" s="3" t="s">
        <v>7</v>
      </c>
      <c r="B11" s="4">
        <v>1</v>
      </c>
      <c r="D11" s="3" t="s">
        <v>15</v>
      </c>
      <c r="E11" s="4">
        <v>1</v>
      </c>
      <c r="G11" s="3" t="s">
        <v>22</v>
      </c>
      <c r="H11" s="4">
        <v>1</v>
      </c>
    </row>
    <row r="12" spans="1:8" ht="15" thickBot="1" x14ac:dyDescent="0.4">
      <c r="A12" s="3" t="s">
        <v>8</v>
      </c>
      <c r="B12" s="4">
        <v>1</v>
      </c>
      <c r="D12" s="3" t="s">
        <v>18</v>
      </c>
      <c r="E12" s="4">
        <v>1</v>
      </c>
      <c r="G12" s="3" t="s">
        <v>31</v>
      </c>
      <c r="H12" s="4">
        <v>1</v>
      </c>
    </row>
    <row r="13" spans="1:8" ht="29.5" thickBot="1" x14ac:dyDescent="0.4">
      <c r="A13" s="3" t="s">
        <v>9</v>
      </c>
      <c r="B13" s="4">
        <v>1</v>
      </c>
      <c r="D13" s="3" t="s">
        <v>20</v>
      </c>
      <c r="E13" s="4">
        <v>1</v>
      </c>
      <c r="G13" s="3" t="s">
        <v>32</v>
      </c>
      <c r="H13" s="4">
        <v>1</v>
      </c>
    </row>
    <row r="14" spans="1:8" ht="15" thickBot="1" x14ac:dyDescent="0.4">
      <c r="A14" s="3" t="s">
        <v>10</v>
      </c>
      <c r="B14" s="4">
        <v>1</v>
      </c>
      <c r="D14" s="3" t="s">
        <v>23</v>
      </c>
      <c r="E14" s="4">
        <v>1</v>
      </c>
      <c r="G14" s="3" t="s">
        <v>1</v>
      </c>
      <c r="H14" s="4">
        <v>1</v>
      </c>
    </row>
    <row r="15" spans="1:8" ht="29.5" thickBot="1" x14ac:dyDescent="0.4">
      <c r="A15" s="3" t="s">
        <v>11</v>
      </c>
      <c r="B15" s="4">
        <v>1</v>
      </c>
      <c r="D15" s="3" t="s">
        <v>24</v>
      </c>
      <c r="E15" s="4">
        <v>1</v>
      </c>
      <c r="G15" s="3" t="s">
        <v>38</v>
      </c>
      <c r="H15" s="4">
        <v>1</v>
      </c>
    </row>
    <row r="16" spans="1:8" ht="15" thickBot="1" x14ac:dyDescent="0.4">
      <c r="A16" s="3" t="s">
        <v>12</v>
      </c>
      <c r="B16" s="4">
        <v>1</v>
      </c>
      <c r="D16" s="3" t="s">
        <v>27</v>
      </c>
      <c r="E16" s="4">
        <v>1</v>
      </c>
      <c r="G16" s="3" t="s">
        <v>44</v>
      </c>
      <c r="H16" s="4">
        <v>1</v>
      </c>
    </row>
    <row r="17" spans="1:8" ht="15" thickBot="1" x14ac:dyDescent="0.4">
      <c r="A17" s="3" t="s">
        <v>13</v>
      </c>
      <c r="B17" s="4">
        <v>1</v>
      </c>
      <c r="D17" s="3" t="s">
        <v>28</v>
      </c>
      <c r="E17" s="4">
        <v>1</v>
      </c>
      <c r="G17" s="6" t="s">
        <v>56</v>
      </c>
      <c r="H17" s="7">
        <v>1</v>
      </c>
    </row>
    <row r="18" spans="1:8" ht="29.5" thickBot="1" x14ac:dyDescent="0.4">
      <c r="A18" s="3" t="s">
        <v>14</v>
      </c>
      <c r="B18" s="4">
        <v>1</v>
      </c>
      <c r="D18" s="3" t="s">
        <v>29</v>
      </c>
      <c r="E18" s="4">
        <v>1</v>
      </c>
    </row>
    <row r="19" spans="1:8" ht="15" thickBot="1" x14ac:dyDescent="0.4">
      <c r="A19" s="3" t="s">
        <v>15</v>
      </c>
      <c r="B19" s="4">
        <v>1</v>
      </c>
      <c r="D19" s="3" t="s">
        <v>30</v>
      </c>
      <c r="E19" s="4">
        <v>1</v>
      </c>
    </row>
    <row r="20" spans="1:8" ht="29.5" thickBot="1" x14ac:dyDescent="0.4">
      <c r="A20" s="3" t="s">
        <v>16</v>
      </c>
      <c r="B20" s="4">
        <v>1</v>
      </c>
      <c r="D20" s="3" t="s">
        <v>35</v>
      </c>
      <c r="E20" s="4">
        <v>1</v>
      </c>
    </row>
    <row r="21" spans="1:8" ht="29.5" thickBot="1" x14ac:dyDescent="0.4">
      <c r="A21" s="3" t="s">
        <v>17</v>
      </c>
      <c r="B21" s="4">
        <v>1</v>
      </c>
      <c r="D21" s="3" t="s">
        <v>37</v>
      </c>
      <c r="E21" s="4">
        <v>1</v>
      </c>
    </row>
    <row r="22" spans="1:8" ht="15" thickBot="1" x14ac:dyDescent="0.4">
      <c r="A22" s="3" t="s">
        <v>18</v>
      </c>
      <c r="B22" s="4">
        <v>1</v>
      </c>
      <c r="D22" s="3" t="s">
        <v>3</v>
      </c>
      <c r="E22" s="4">
        <v>1</v>
      </c>
    </row>
    <row r="23" spans="1:8" ht="29.5" thickBot="1" x14ac:dyDescent="0.4">
      <c r="A23" s="3" t="s">
        <v>19</v>
      </c>
      <c r="B23" s="4">
        <v>1</v>
      </c>
      <c r="D23" s="3" t="s">
        <v>40</v>
      </c>
      <c r="E23" s="4">
        <v>1</v>
      </c>
    </row>
    <row r="24" spans="1:8" ht="29.5" thickBot="1" x14ac:dyDescent="0.4">
      <c r="A24" s="3" t="s">
        <v>20</v>
      </c>
      <c r="B24" s="4">
        <v>1</v>
      </c>
      <c r="D24" s="3" t="s">
        <v>4</v>
      </c>
      <c r="E24" s="4">
        <v>1</v>
      </c>
    </row>
    <row r="25" spans="1:8" ht="29.5" thickBot="1" x14ac:dyDescent="0.4">
      <c r="A25" s="3" t="s">
        <v>21</v>
      </c>
      <c r="B25" s="4">
        <v>1</v>
      </c>
      <c r="D25" s="3" t="s">
        <v>43</v>
      </c>
      <c r="E25" s="4">
        <v>1</v>
      </c>
    </row>
    <row r="26" spans="1:8" ht="29.5" thickBot="1" x14ac:dyDescent="0.4">
      <c r="A26" s="3" t="s">
        <v>22</v>
      </c>
      <c r="B26" s="4">
        <v>1</v>
      </c>
      <c r="D26" s="3" t="s">
        <v>44</v>
      </c>
      <c r="E26" s="4">
        <v>1</v>
      </c>
    </row>
    <row r="27" spans="1:8" ht="15" thickBot="1" x14ac:dyDescent="0.4">
      <c r="A27" s="3" t="s">
        <v>23</v>
      </c>
      <c r="B27" s="4">
        <v>1</v>
      </c>
      <c r="D27" s="3" t="s">
        <v>45</v>
      </c>
      <c r="E27" s="4">
        <v>1</v>
      </c>
    </row>
    <row r="28" spans="1:8" ht="29.5" thickBot="1" x14ac:dyDescent="0.4">
      <c r="A28" s="3" t="s">
        <v>24</v>
      </c>
      <c r="B28" s="4">
        <v>1</v>
      </c>
      <c r="D28" s="3" t="s">
        <v>46</v>
      </c>
      <c r="E28" s="4">
        <v>1</v>
      </c>
    </row>
    <row r="29" spans="1:8" ht="15" thickBot="1" x14ac:dyDescent="0.4">
      <c r="A29" s="3" t="s">
        <v>25</v>
      </c>
      <c r="B29" s="4">
        <v>1</v>
      </c>
      <c r="D29" s="3" t="s">
        <v>50</v>
      </c>
      <c r="E29" s="4">
        <v>1</v>
      </c>
    </row>
    <row r="30" spans="1:8" ht="29.5" thickBot="1" x14ac:dyDescent="0.4">
      <c r="A30" s="3" t="s">
        <v>26</v>
      </c>
      <c r="B30" s="4">
        <v>1</v>
      </c>
      <c r="D30" s="3" t="s">
        <v>52</v>
      </c>
      <c r="E30" s="4">
        <v>1</v>
      </c>
    </row>
    <row r="31" spans="1:8" ht="29.5" thickBot="1" x14ac:dyDescent="0.4">
      <c r="A31" s="3" t="s">
        <v>27</v>
      </c>
      <c r="B31" s="4">
        <v>1</v>
      </c>
      <c r="D31" s="3" t="s">
        <v>55</v>
      </c>
      <c r="E31" s="4">
        <v>1</v>
      </c>
    </row>
    <row r="32" spans="1:8" ht="29.5" thickBot="1" x14ac:dyDescent="0.4">
      <c r="A32" s="3" t="s">
        <v>28</v>
      </c>
      <c r="B32" s="4">
        <v>1</v>
      </c>
      <c r="D32" s="3" t="s">
        <v>57</v>
      </c>
      <c r="E32" s="4">
        <v>1</v>
      </c>
    </row>
    <row r="33" spans="1:5" ht="15" thickBot="1" x14ac:dyDescent="0.4">
      <c r="A33" s="3" t="s">
        <v>29</v>
      </c>
      <c r="B33" s="4">
        <v>1</v>
      </c>
      <c r="D33" s="3" t="s">
        <v>58</v>
      </c>
      <c r="E33" s="4">
        <v>1</v>
      </c>
    </row>
    <row r="34" spans="1:5" ht="15" thickBot="1" x14ac:dyDescent="0.4">
      <c r="A34" s="3" t="s">
        <v>30</v>
      </c>
      <c r="B34" s="4">
        <v>1</v>
      </c>
      <c r="D34" s="6" t="s">
        <v>59</v>
      </c>
      <c r="E34" s="7">
        <v>1</v>
      </c>
    </row>
    <row r="35" spans="1:5" ht="15" thickBot="1" x14ac:dyDescent="0.4">
      <c r="A35" s="3" t="s">
        <v>31</v>
      </c>
      <c r="B35" s="4">
        <v>1</v>
      </c>
    </row>
    <row r="36" spans="1:5" ht="15" thickBot="1" x14ac:dyDescent="0.4">
      <c r="A36" s="3" t="s">
        <v>32</v>
      </c>
      <c r="B36" s="4">
        <v>1</v>
      </c>
    </row>
    <row r="37" spans="1:5" ht="15" thickBot="1" x14ac:dyDescent="0.4">
      <c r="A37" s="3" t="s">
        <v>33</v>
      </c>
      <c r="B37" s="4">
        <v>1</v>
      </c>
    </row>
    <row r="38" spans="1:5" ht="15" thickBot="1" x14ac:dyDescent="0.4">
      <c r="A38" s="3" t="s">
        <v>34</v>
      </c>
      <c r="B38" s="4">
        <v>1</v>
      </c>
    </row>
    <row r="39" spans="1:5" ht="15" thickBot="1" x14ac:dyDescent="0.4">
      <c r="A39" s="3" t="s">
        <v>35</v>
      </c>
      <c r="B39" s="4">
        <v>1</v>
      </c>
    </row>
    <row r="40" spans="1:5" ht="15" thickBot="1" x14ac:dyDescent="0.4">
      <c r="A40" s="3" t="s">
        <v>36</v>
      </c>
      <c r="B40" s="4">
        <v>1</v>
      </c>
    </row>
    <row r="41" spans="1:5" ht="15" thickBot="1" x14ac:dyDescent="0.4">
      <c r="A41" s="3" t="s">
        <v>37</v>
      </c>
      <c r="B41" s="4">
        <v>1</v>
      </c>
    </row>
    <row r="42" spans="1:5" ht="15" thickBot="1" x14ac:dyDescent="0.4">
      <c r="A42" s="3" t="s">
        <v>38</v>
      </c>
      <c r="B42" s="4">
        <v>1</v>
      </c>
    </row>
    <row r="43" spans="1:5" ht="15" thickBot="1" x14ac:dyDescent="0.4">
      <c r="A43" s="3" t="s">
        <v>39</v>
      </c>
      <c r="B43" s="4">
        <v>1</v>
      </c>
    </row>
    <row r="44" spans="1:5" ht="15" thickBot="1" x14ac:dyDescent="0.4">
      <c r="A44" s="3" t="s">
        <v>40</v>
      </c>
      <c r="B44" s="4">
        <v>1</v>
      </c>
    </row>
    <row r="45" spans="1:5" ht="15" thickBot="1" x14ac:dyDescent="0.4">
      <c r="A45" s="3" t="s">
        <v>41</v>
      </c>
      <c r="B45" s="4">
        <v>1</v>
      </c>
    </row>
    <row r="46" spans="1:5" ht="15" thickBot="1" x14ac:dyDescent="0.4">
      <c r="A46" s="3" t="s">
        <v>42</v>
      </c>
      <c r="B46" s="4">
        <v>1</v>
      </c>
    </row>
    <row r="47" spans="1:5" ht="15" thickBot="1" x14ac:dyDescent="0.4">
      <c r="A47" s="3" t="s">
        <v>43</v>
      </c>
      <c r="B47" s="4">
        <v>1</v>
      </c>
    </row>
    <row r="48" spans="1:5" ht="15" thickBot="1" x14ac:dyDescent="0.4">
      <c r="A48" s="3" t="s">
        <v>44</v>
      </c>
      <c r="B48" s="4">
        <v>1</v>
      </c>
    </row>
    <row r="49" spans="1:2" ht="15" thickBot="1" x14ac:dyDescent="0.4">
      <c r="A49" s="3" t="s">
        <v>45</v>
      </c>
      <c r="B49" s="4">
        <v>1</v>
      </c>
    </row>
    <row r="50" spans="1:2" ht="15" thickBot="1" x14ac:dyDescent="0.4">
      <c r="A50" s="3" t="s">
        <v>46</v>
      </c>
      <c r="B50" s="4">
        <v>1</v>
      </c>
    </row>
    <row r="51" spans="1:2" ht="15" thickBot="1" x14ac:dyDescent="0.4">
      <c r="A51" s="3" t="s">
        <v>47</v>
      </c>
      <c r="B51" s="4">
        <v>1</v>
      </c>
    </row>
    <row r="52" spans="1:2" ht="15" thickBot="1" x14ac:dyDescent="0.4">
      <c r="A52" s="3" t="s">
        <v>48</v>
      </c>
      <c r="B52" s="4">
        <v>1</v>
      </c>
    </row>
    <row r="53" spans="1:2" ht="15" thickBot="1" x14ac:dyDescent="0.4">
      <c r="A53" s="3" t="s">
        <v>49</v>
      </c>
      <c r="B53" s="4">
        <v>1</v>
      </c>
    </row>
    <row r="54" spans="1:2" ht="15" thickBot="1" x14ac:dyDescent="0.4">
      <c r="A54" s="3" t="s">
        <v>50</v>
      </c>
      <c r="B54" s="4">
        <v>1</v>
      </c>
    </row>
    <row r="55" spans="1:2" ht="15" thickBot="1" x14ac:dyDescent="0.4">
      <c r="A55" s="3" t="s">
        <v>51</v>
      </c>
      <c r="B55" s="4">
        <v>1</v>
      </c>
    </row>
    <row r="56" spans="1:2" ht="15" thickBot="1" x14ac:dyDescent="0.4">
      <c r="A56" s="3" t="s">
        <v>52</v>
      </c>
      <c r="B56" s="4">
        <v>1</v>
      </c>
    </row>
    <row r="57" spans="1:2" ht="15" thickBot="1" x14ac:dyDescent="0.4">
      <c r="A57" s="3" t="s">
        <v>53</v>
      </c>
      <c r="B57" s="4">
        <v>1</v>
      </c>
    </row>
    <row r="58" spans="1:2" ht="15" thickBot="1" x14ac:dyDescent="0.4">
      <c r="A58" s="3" t="s">
        <v>54</v>
      </c>
      <c r="B58" s="4">
        <v>1</v>
      </c>
    </row>
    <row r="59" spans="1:2" ht="15" thickBot="1" x14ac:dyDescent="0.4">
      <c r="A59" s="3" t="s">
        <v>55</v>
      </c>
      <c r="B59" s="4">
        <v>1</v>
      </c>
    </row>
    <row r="60" spans="1:2" ht="15" thickBot="1" x14ac:dyDescent="0.4">
      <c r="A60" s="3" t="s">
        <v>56</v>
      </c>
      <c r="B60" s="4">
        <v>1</v>
      </c>
    </row>
    <row r="61" spans="1:2" ht="15" thickBot="1" x14ac:dyDescent="0.4">
      <c r="A61" s="3" t="s">
        <v>57</v>
      </c>
      <c r="B61" s="4">
        <v>1</v>
      </c>
    </row>
    <row r="62" spans="1:2" ht="15" thickBot="1" x14ac:dyDescent="0.4">
      <c r="A62" s="3" t="s">
        <v>58</v>
      </c>
      <c r="B62" s="4">
        <v>1</v>
      </c>
    </row>
    <row r="63" spans="1:2" ht="15" thickBot="1" x14ac:dyDescent="0.4">
      <c r="A63" s="3" t="s">
        <v>59</v>
      </c>
      <c r="B63" s="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DD57-0229-404C-A010-6A70777953DB}">
  <dimension ref="A1:J33"/>
  <sheetViews>
    <sheetView topLeftCell="B1" workbookViewId="0">
      <selection activeCell="H8" sqref="H8:H11"/>
    </sheetView>
  </sheetViews>
  <sheetFormatPr baseColWidth="10" defaultRowHeight="14.5" x14ac:dyDescent="0.35"/>
  <cols>
    <col min="1" max="1" width="17" style="33" customWidth="1"/>
    <col min="2" max="2" width="34.81640625" style="33" customWidth="1"/>
    <col min="3" max="3" width="21.81640625" style="33" customWidth="1"/>
    <col min="4" max="4" width="24.54296875" style="33" customWidth="1"/>
    <col min="5" max="5" width="18.453125" style="33" customWidth="1"/>
    <col min="7" max="7" width="17.7265625" customWidth="1"/>
  </cols>
  <sheetData>
    <row r="1" spans="1:10" x14ac:dyDescent="0.35">
      <c r="B1" s="80" t="s">
        <v>312</v>
      </c>
      <c r="C1" s="80"/>
    </row>
    <row r="3" spans="1:10" x14ac:dyDescent="0.35">
      <c r="A3" s="34" t="s">
        <v>60</v>
      </c>
      <c r="B3" s="82" t="s">
        <v>218</v>
      </c>
      <c r="C3" s="68" t="s">
        <v>306</v>
      </c>
      <c r="D3" s="68" t="s">
        <v>219</v>
      </c>
      <c r="E3" s="69" t="s">
        <v>305</v>
      </c>
      <c r="G3" s="31" t="s">
        <v>260</v>
      </c>
      <c r="H3" s="32"/>
      <c r="I3" s="32"/>
    </row>
    <row r="4" spans="1:10" ht="24" x14ac:dyDescent="0.35">
      <c r="A4" s="35" t="s">
        <v>220</v>
      </c>
      <c r="B4" s="60" t="s">
        <v>35</v>
      </c>
      <c r="C4" s="35" t="s">
        <v>209</v>
      </c>
      <c r="D4" s="34"/>
      <c r="E4" s="61"/>
      <c r="G4" s="29" t="s">
        <v>257</v>
      </c>
      <c r="H4" s="30">
        <v>1</v>
      </c>
      <c r="I4" s="29" t="s">
        <v>261</v>
      </c>
    </row>
    <row r="5" spans="1:10" ht="48" x14ac:dyDescent="0.35">
      <c r="A5" s="35" t="s">
        <v>221</v>
      </c>
      <c r="B5" s="60" t="s">
        <v>224</v>
      </c>
      <c r="C5" s="35" t="s">
        <v>209</v>
      </c>
      <c r="D5" s="34"/>
      <c r="E5" s="61"/>
      <c r="G5" s="29" t="s">
        <v>258</v>
      </c>
      <c r="H5" s="30">
        <v>3</v>
      </c>
      <c r="I5" s="29" t="s">
        <v>259</v>
      </c>
    </row>
    <row r="6" spans="1:10" x14ac:dyDescent="0.35">
      <c r="A6" s="35" t="s">
        <v>241</v>
      </c>
      <c r="B6" s="60" t="s">
        <v>7</v>
      </c>
      <c r="C6" s="35" t="s">
        <v>216</v>
      </c>
      <c r="D6" s="34"/>
      <c r="E6" s="61"/>
    </row>
    <row r="7" spans="1:10" x14ac:dyDescent="0.35">
      <c r="A7" s="35" t="s">
        <v>247</v>
      </c>
      <c r="B7" s="60" t="s">
        <v>55</v>
      </c>
      <c r="C7" s="35" t="s">
        <v>209</v>
      </c>
      <c r="D7" s="35" t="s">
        <v>38</v>
      </c>
      <c r="E7" s="62" t="s">
        <v>209</v>
      </c>
      <c r="G7" s="40" t="s">
        <v>262</v>
      </c>
      <c r="H7" s="41"/>
    </row>
    <row r="8" spans="1:10" ht="26" x14ac:dyDescent="0.35">
      <c r="A8" s="35" t="s">
        <v>231</v>
      </c>
      <c r="B8" s="60" t="s">
        <v>9</v>
      </c>
      <c r="C8" s="35" t="s">
        <v>242</v>
      </c>
      <c r="D8" s="35" t="s">
        <v>22</v>
      </c>
      <c r="E8" s="62" t="s">
        <v>209</v>
      </c>
      <c r="G8" s="42" t="s">
        <v>263</v>
      </c>
      <c r="H8" s="45">
        <v>17</v>
      </c>
      <c r="I8" s="46">
        <v>30</v>
      </c>
      <c r="J8" s="46" t="s">
        <v>310</v>
      </c>
    </row>
    <row r="9" spans="1:10" x14ac:dyDescent="0.35">
      <c r="A9" s="35" t="s">
        <v>236</v>
      </c>
      <c r="B9" s="60" t="s">
        <v>37</v>
      </c>
      <c r="C9" s="35" t="s">
        <v>209</v>
      </c>
      <c r="D9" s="34"/>
      <c r="E9" s="61"/>
      <c r="G9" s="43" t="s">
        <v>264</v>
      </c>
      <c r="H9" s="45">
        <v>2</v>
      </c>
      <c r="I9" s="46">
        <v>13</v>
      </c>
      <c r="J9" s="46" t="s">
        <v>311</v>
      </c>
    </row>
    <row r="10" spans="1:10" ht="36.5" x14ac:dyDescent="0.35">
      <c r="A10" s="35" t="s">
        <v>246</v>
      </c>
      <c r="B10" s="60" t="s">
        <v>57</v>
      </c>
      <c r="C10" s="35" t="s">
        <v>210</v>
      </c>
      <c r="D10" s="34"/>
      <c r="E10" s="61"/>
      <c r="G10" s="44" t="s">
        <v>265</v>
      </c>
      <c r="H10" s="45">
        <v>9</v>
      </c>
    </row>
    <row r="11" spans="1:10" x14ac:dyDescent="0.35">
      <c r="A11" s="35" t="s">
        <v>232</v>
      </c>
      <c r="B11" s="60" t="s">
        <v>1</v>
      </c>
      <c r="C11" s="35" t="s">
        <v>209</v>
      </c>
      <c r="D11" s="35" t="s">
        <v>31</v>
      </c>
      <c r="E11" s="62" t="s">
        <v>209</v>
      </c>
      <c r="G11" s="43" t="s">
        <v>266</v>
      </c>
      <c r="H11" s="45">
        <v>2</v>
      </c>
    </row>
    <row r="12" spans="1:10" x14ac:dyDescent="0.35">
      <c r="A12" s="35" t="s">
        <v>227</v>
      </c>
      <c r="B12" s="60" t="s">
        <v>1</v>
      </c>
      <c r="C12" s="35" t="s">
        <v>209</v>
      </c>
      <c r="D12" s="35" t="s">
        <v>254</v>
      </c>
      <c r="E12" s="62" t="s">
        <v>209</v>
      </c>
    </row>
    <row r="13" spans="1:10" x14ac:dyDescent="0.35">
      <c r="A13" s="35" t="s">
        <v>248</v>
      </c>
      <c r="B13" s="60" t="s">
        <v>12</v>
      </c>
      <c r="C13" s="35" t="s">
        <v>228</v>
      </c>
      <c r="D13" s="35" t="s">
        <v>17</v>
      </c>
      <c r="E13" s="62" t="s">
        <v>228</v>
      </c>
      <c r="G13" s="48" t="s">
        <v>205</v>
      </c>
      <c r="H13" s="48" t="s">
        <v>267</v>
      </c>
      <c r="I13" s="48" t="s">
        <v>268</v>
      </c>
    </row>
    <row r="14" spans="1:10" ht="26" x14ac:dyDescent="0.35">
      <c r="A14" s="35" t="s">
        <v>239</v>
      </c>
      <c r="B14" s="60" t="s">
        <v>14</v>
      </c>
      <c r="C14" s="35" t="s">
        <v>228</v>
      </c>
      <c r="D14" s="34"/>
      <c r="E14" s="61"/>
      <c r="G14" s="43" t="s">
        <v>209</v>
      </c>
      <c r="H14" s="43">
        <v>19</v>
      </c>
      <c r="I14" s="43">
        <v>12</v>
      </c>
    </row>
    <row r="15" spans="1:10" ht="26" x14ac:dyDescent="0.35">
      <c r="A15" s="35" t="s">
        <v>233</v>
      </c>
      <c r="B15" s="60" t="s">
        <v>13</v>
      </c>
      <c r="C15" s="35" t="s">
        <v>228</v>
      </c>
      <c r="D15" s="34"/>
      <c r="E15" s="61"/>
      <c r="G15" s="43" t="s">
        <v>210</v>
      </c>
      <c r="H15" s="43">
        <v>2</v>
      </c>
      <c r="I15" s="43">
        <v>0</v>
      </c>
    </row>
    <row r="16" spans="1:10" x14ac:dyDescent="0.35">
      <c r="A16" s="35" t="s">
        <v>244</v>
      </c>
      <c r="B16" s="60" t="s">
        <v>15</v>
      </c>
      <c r="C16" s="35" t="s">
        <v>228</v>
      </c>
      <c r="D16" s="34"/>
      <c r="E16" s="61"/>
      <c r="G16" s="43" t="s">
        <v>211</v>
      </c>
      <c r="H16" s="43">
        <v>6</v>
      </c>
      <c r="I16" s="43">
        <v>1</v>
      </c>
    </row>
    <row r="17" spans="1:9" x14ac:dyDescent="0.35">
      <c r="A17" s="35" t="s">
        <v>226</v>
      </c>
      <c r="B17" s="60" t="s">
        <v>20</v>
      </c>
      <c r="C17" s="35" t="s">
        <v>214</v>
      </c>
      <c r="D17" s="34"/>
      <c r="E17" s="61"/>
      <c r="G17" s="43" t="s">
        <v>212</v>
      </c>
      <c r="H17" s="43">
        <v>1</v>
      </c>
      <c r="I17" s="43">
        <v>1</v>
      </c>
    </row>
    <row r="18" spans="1:9" x14ac:dyDescent="0.35">
      <c r="A18" s="35" t="s">
        <v>243</v>
      </c>
      <c r="B18" s="60" t="s">
        <v>18</v>
      </c>
      <c r="C18" s="35" t="s">
        <v>228</v>
      </c>
      <c r="D18" s="34"/>
      <c r="E18" s="61"/>
      <c r="G18" s="43" t="s">
        <v>213</v>
      </c>
      <c r="H18" s="43">
        <v>0</v>
      </c>
      <c r="I18" s="43">
        <v>0</v>
      </c>
    </row>
    <row r="19" spans="1:9" ht="26" x14ac:dyDescent="0.35">
      <c r="A19" s="35" t="s">
        <v>225</v>
      </c>
      <c r="B19" s="60" t="s">
        <v>44</v>
      </c>
      <c r="C19" s="35" t="s">
        <v>209</v>
      </c>
      <c r="D19" s="35" t="s">
        <v>44</v>
      </c>
      <c r="E19" s="62" t="s">
        <v>209</v>
      </c>
      <c r="G19" s="43" t="s">
        <v>214</v>
      </c>
      <c r="H19" s="43">
        <v>1</v>
      </c>
      <c r="I19" s="43">
        <v>0</v>
      </c>
    </row>
    <row r="20" spans="1:9" x14ac:dyDescent="0.35">
      <c r="A20" s="35" t="s">
        <v>234</v>
      </c>
      <c r="B20" s="60" t="s">
        <v>46</v>
      </c>
      <c r="C20" s="35" t="s">
        <v>209</v>
      </c>
      <c r="D20" s="34"/>
      <c r="E20" s="61"/>
      <c r="G20" s="43" t="s">
        <v>215</v>
      </c>
      <c r="H20" s="43">
        <v>0</v>
      </c>
      <c r="I20" s="43">
        <v>0</v>
      </c>
    </row>
    <row r="21" spans="1:9" ht="26" x14ac:dyDescent="0.35">
      <c r="A21" s="35" t="s">
        <v>229</v>
      </c>
      <c r="B21" s="60" t="s">
        <v>45</v>
      </c>
      <c r="C21" s="35" t="s">
        <v>209</v>
      </c>
      <c r="D21" s="35" t="s">
        <v>5</v>
      </c>
      <c r="E21" s="62" t="s">
        <v>209</v>
      </c>
      <c r="G21" s="43" t="s">
        <v>216</v>
      </c>
      <c r="H21" s="43">
        <v>1</v>
      </c>
      <c r="I21" s="43">
        <v>0</v>
      </c>
    </row>
    <row r="22" spans="1:9" ht="26" x14ac:dyDescent="0.35">
      <c r="A22" s="35" t="s">
        <v>235</v>
      </c>
      <c r="B22" s="60" t="s">
        <v>23</v>
      </c>
      <c r="C22" s="35" t="s">
        <v>210</v>
      </c>
      <c r="D22" s="34"/>
      <c r="E22" s="61"/>
      <c r="G22" s="47" t="s">
        <v>217</v>
      </c>
      <c r="H22" s="43">
        <v>0</v>
      </c>
      <c r="I22" s="43">
        <v>0</v>
      </c>
    </row>
    <row r="23" spans="1:9" ht="39" x14ac:dyDescent="0.35">
      <c r="A23" s="35" t="s">
        <v>222</v>
      </c>
      <c r="B23" s="60" t="s">
        <v>24</v>
      </c>
      <c r="C23" s="35" t="s">
        <v>228</v>
      </c>
      <c r="D23" s="35" t="s">
        <v>255</v>
      </c>
      <c r="E23" s="62" t="s">
        <v>256</v>
      </c>
      <c r="G23" s="49" t="s">
        <v>269</v>
      </c>
      <c r="H23" s="50">
        <f>SUM(H14:H22)</f>
        <v>30</v>
      </c>
      <c r="I23" s="50">
        <f>SUM(I14:I22)</f>
        <v>14</v>
      </c>
    </row>
    <row r="24" spans="1:9" x14ac:dyDescent="0.35">
      <c r="A24" s="35" t="s">
        <v>252</v>
      </c>
      <c r="B24" s="60" t="s">
        <v>52</v>
      </c>
      <c r="C24" s="35" t="s">
        <v>209</v>
      </c>
      <c r="D24" s="34"/>
      <c r="E24" s="61"/>
    </row>
    <row r="25" spans="1:9" x14ac:dyDescent="0.35">
      <c r="A25" s="35" t="s">
        <v>230</v>
      </c>
      <c r="B25" s="60" t="s">
        <v>27</v>
      </c>
      <c r="C25" s="35" t="s">
        <v>209</v>
      </c>
      <c r="D25" s="35" t="s">
        <v>253</v>
      </c>
      <c r="E25" s="62" t="s">
        <v>209</v>
      </c>
    </row>
    <row r="26" spans="1:9" x14ac:dyDescent="0.35">
      <c r="A26" s="35" t="s">
        <v>238</v>
      </c>
      <c r="B26" s="60" t="s">
        <v>28</v>
      </c>
      <c r="C26" s="35" t="s">
        <v>209</v>
      </c>
      <c r="D26" s="34"/>
      <c r="E26" s="61"/>
    </row>
    <row r="27" spans="1:9" x14ac:dyDescent="0.35">
      <c r="A27" s="35" t="s">
        <v>249</v>
      </c>
      <c r="B27" s="60" t="s">
        <v>29</v>
      </c>
      <c r="C27" s="35" t="s">
        <v>209</v>
      </c>
      <c r="D27" s="35" t="s">
        <v>253</v>
      </c>
      <c r="E27" s="62" t="s">
        <v>209</v>
      </c>
    </row>
    <row r="28" spans="1:9" x14ac:dyDescent="0.35">
      <c r="A28" s="35" t="s">
        <v>240</v>
      </c>
      <c r="B28" s="60" t="s">
        <v>30</v>
      </c>
      <c r="C28" s="35" t="s">
        <v>209</v>
      </c>
      <c r="D28" s="34"/>
      <c r="E28" s="61"/>
    </row>
    <row r="29" spans="1:9" x14ac:dyDescent="0.35">
      <c r="A29" s="35" t="s">
        <v>237</v>
      </c>
      <c r="B29" s="60" t="s">
        <v>3</v>
      </c>
      <c r="C29" s="35" t="s">
        <v>209</v>
      </c>
      <c r="D29" s="35" t="s">
        <v>3</v>
      </c>
      <c r="E29" s="62" t="s">
        <v>209</v>
      </c>
    </row>
    <row r="30" spans="1:9" x14ac:dyDescent="0.35">
      <c r="A30" s="35" t="s">
        <v>250</v>
      </c>
      <c r="B30" s="60" t="s">
        <v>40</v>
      </c>
      <c r="C30" s="35" t="s">
        <v>209</v>
      </c>
      <c r="D30" s="35" t="s">
        <v>1</v>
      </c>
      <c r="E30" s="62" t="s">
        <v>209</v>
      </c>
    </row>
    <row r="31" spans="1:9" x14ac:dyDescent="0.35">
      <c r="A31" s="35" t="s">
        <v>245</v>
      </c>
      <c r="B31" s="60" t="s">
        <v>4</v>
      </c>
      <c r="C31" s="35" t="s">
        <v>209</v>
      </c>
      <c r="D31" s="34"/>
      <c r="E31" s="61"/>
    </row>
    <row r="32" spans="1:9" x14ac:dyDescent="0.35">
      <c r="A32" s="35" t="s">
        <v>223</v>
      </c>
      <c r="B32" s="60" t="s">
        <v>50</v>
      </c>
      <c r="C32" s="35" t="s">
        <v>209</v>
      </c>
      <c r="D32" s="34"/>
      <c r="E32" s="61"/>
    </row>
    <row r="33" spans="1:5" ht="26" x14ac:dyDescent="0.35">
      <c r="A33" s="35" t="s">
        <v>251</v>
      </c>
      <c r="B33" s="63" t="s">
        <v>59</v>
      </c>
      <c r="C33" s="64" t="s">
        <v>209</v>
      </c>
      <c r="D33" s="64" t="s">
        <v>3</v>
      </c>
      <c r="E33" s="65" t="s">
        <v>209</v>
      </c>
    </row>
  </sheetData>
  <mergeCells count="3">
    <mergeCell ref="G3:I3"/>
    <mergeCell ref="G7:H7"/>
    <mergeCell ref="B1:C1"/>
  </mergeCell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EFFE-4ED3-4E04-8224-E98915E47D85}">
  <dimension ref="A1:H57"/>
  <sheetViews>
    <sheetView workbookViewId="0">
      <selection activeCell="A4" sqref="A4:A57"/>
    </sheetView>
  </sheetViews>
  <sheetFormatPr baseColWidth="10" defaultRowHeight="14.5" x14ac:dyDescent="0.35"/>
  <cols>
    <col min="1" max="1" width="40.54296875" customWidth="1"/>
    <col min="4" max="4" width="28.90625" customWidth="1"/>
    <col min="7" max="7" width="20.90625" customWidth="1"/>
  </cols>
  <sheetData>
    <row r="1" spans="1:8" x14ac:dyDescent="0.35">
      <c r="A1" s="5" t="s">
        <v>0</v>
      </c>
      <c r="D1" s="5" t="s">
        <v>270</v>
      </c>
      <c r="G1" s="5" t="s">
        <v>271</v>
      </c>
    </row>
    <row r="3" spans="1:8" ht="15" thickBot="1" x14ac:dyDescent="0.4">
      <c r="A3" s="52" t="s">
        <v>60</v>
      </c>
      <c r="B3" s="53" t="s">
        <v>195</v>
      </c>
      <c r="D3" t="s">
        <v>60</v>
      </c>
      <c r="E3" t="s">
        <v>195</v>
      </c>
      <c r="G3" t="s">
        <v>60</v>
      </c>
      <c r="H3" t="s">
        <v>195</v>
      </c>
    </row>
    <row r="4" spans="1:8" ht="15" thickBot="1" x14ac:dyDescent="0.4">
      <c r="A4" s="54" t="s">
        <v>67</v>
      </c>
      <c r="B4" s="55">
        <v>3</v>
      </c>
      <c r="D4" s="1" t="s">
        <v>13</v>
      </c>
      <c r="E4" s="2">
        <v>2</v>
      </c>
      <c r="G4" s="1" t="s">
        <v>67</v>
      </c>
      <c r="H4" s="2">
        <v>3</v>
      </c>
    </row>
    <row r="5" spans="1:8" ht="29.5" thickBot="1" x14ac:dyDescent="0.4">
      <c r="A5" s="54" t="s">
        <v>63</v>
      </c>
      <c r="B5" s="55">
        <v>3</v>
      </c>
      <c r="D5" s="3" t="s">
        <v>44</v>
      </c>
      <c r="E5" s="4">
        <v>2</v>
      </c>
      <c r="G5" s="3" t="s">
        <v>63</v>
      </c>
      <c r="H5" s="4">
        <v>3</v>
      </c>
    </row>
    <row r="6" spans="1:8" ht="29.5" thickBot="1" x14ac:dyDescent="0.4">
      <c r="A6" s="54" t="s">
        <v>66</v>
      </c>
      <c r="B6" s="55">
        <v>2</v>
      </c>
      <c r="D6" s="3" t="s">
        <v>89</v>
      </c>
      <c r="E6" s="4">
        <v>2</v>
      </c>
      <c r="G6" s="3" t="s">
        <v>2</v>
      </c>
      <c r="H6" s="4">
        <v>2</v>
      </c>
    </row>
    <row r="7" spans="1:8" ht="29.5" thickBot="1" x14ac:dyDescent="0.4">
      <c r="A7" s="54" t="s">
        <v>13</v>
      </c>
      <c r="B7" s="55">
        <v>2</v>
      </c>
      <c r="D7" s="3" t="s">
        <v>65</v>
      </c>
      <c r="E7" s="4">
        <v>2</v>
      </c>
      <c r="G7" s="3" t="s">
        <v>3</v>
      </c>
      <c r="H7" s="4">
        <v>2</v>
      </c>
    </row>
    <row r="8" spans="1:8" ht="29.5" thickBot="1" x14ac:dyDescent="0.4">
      <c r="A8" s="54" t="s">
        <v>2</v>
      </c>
      <c r="B8" s="55">
        <v>2</v>
      </c>
      <c r="D8" s="3" t="s">
        <v>70</v>
      </c>
      <c r="E8" s="4">
        <v>2</v>
      </c>
      <c r="G8" s="3" t="s">
        <v>46</v>
      </c>
      <c r="H8" s="4">
        <v>2</v>
      </c>
    </row>
    <row r="9" spans="1:8" ht="29.5" thickBot="1" x14ac:dyDescent="0.4">
      <c r="A9" s="54" t="s">
        <v>38</v>
      </c>
      <c r="B9" s="55">
        <v>2</v>
      </c>
      <c r="D9" s="3" t="s">
        <v>93</v>
      </c>
      <c r="E9" s="4">
        <v>1</v>
      </c>
      <c r="G9" s="3" t="s">
        <v>66</v>
      </c>
      <c r="H9" s="4">
        <v>1</v>
      </c>
    </row>
    <row r="10" spans="1:8" ht="29.5" thickBot="1" x14ac:dyDescent="0.4">
      <c r="A10" s="54" t="s">
        <v>3</v>
      </c>
      <c r="B10" s="55">
        <v>2</v>
      </c>
      <c r="D10" s="3" t="s">
        <v>105</v>
      </c>
      <c r="E10" s="4">
        <v>1</v>
      </c>
      <c r="G10" s="3" t="s">
        <v>8</v>
      </c>
      <c r="H10" s="4">
        <v>1</v>
      </c>
    </row>
    <row r="11" spans="1:8" ht="58.5" thickBot="1" x14ac:dyDescent="0.4">
      <c r="A11" s="54" t="s">
        <v>44</v>
      </c>
      <c r="B11" s="55">
        <v>2</v>
      </c>
      <c r="D11" s="3" t="s">
        <v>110</v>
      </c>
      <c r="E11" s="4">
        <v>1</v>
      </c>
      <c r="G11" s="3" t="s">
        <v>105</v>
      </c>
      <c r="H11" s="4">
        <v>1</v>
      </c>
    </row>
    <row r="12" spans="1:8" ht="29.5" thickBot="1" x14ac:dyDescent="0.4">
      <c r="A12" s="54" t="s">
        <v>89</v>
      </c>
      <c r="B12" s="55">
        <v>2</v>
      </c>
      <c r="D12" s="3" t="s">
        <v>14</v>
      </c>
      <c r="E12" s="4">
        <v>1</v>
      </c>
      <c r="G12" s="3" t="s">
        <v>13</v>
      </c>
      <c r="H12" s="4">
        <v>1</v>
      </c>
    </row>
    <row r="13" spans="1:8" ht="15" thickBot="1" x14ac:dyDescent="0.4">
      <c r="A13" s="54" t="s">
        <v>46</v>
      </c>
      <c r="B13" s="55">
        <v>2</v>
      </c>
      <c r="D13" s="3" t="s">
        <v>115</v>
      </c>
      <c r="E13" s="4">
        <v>1</v>
      </c>
      <c r="G13" s="3" t="s">
        <v>15</v>
      </c>
      <c r="H13" s="4">
        <v>1</v>
      </c>
    </row>
    <row r="14" spans="1:8" ht="15" thickBot="1" x14ac:dyDescent="0.4">
      <c r="A14" s="54" t="s">
        <v>65</v>
      </c>
      <c r="B14" s="55">
        <v>2</v>
      </c>
      <c r="D14" s="3" t="s">
        <v>125</v>
      </c>
      <c r="E14" s="4">
        <v>1</v>
      </c>
      <c r="G14" s="3" t="s">
        <v>117</v>
      </c>
      <c r="H14" s="4">
        <v>1</v>
      </c>
    </row>
    <row r="15" spans="1:8" ht="15" thickBot="1" x14ac:dyDescent="0.4">
      <c r="A15" s="54" t="s">
        <v>70</v>
      </c>
      <c r="B15" s="55">
        <v>2</v>
      </c>
      <c r="D15" s="3" t="s">
        <v>28</v>
      </c>
      <c r="E15" s="4">
        <v>1</v>
      </c>
      <c r="G15" s="3" t="s">
        <v>28</v>
      </c>
      <c r="H15" s="4">
        <v>1</v>
      </c>
    </row>
    <row r="16" spans="1:8" ht="29.5" thickBot="1" x14ac:dyDescent="0.4">
      <c r="A16" s="54" t="s">
        <v>93</v>
      </c>
      <c r="B16" s="55">
        <v>1</v>
      </c>
      <c r="D16" s="3" t="s">
        <v>1</v>
      </c>
      <c r="E16" s="4">
        <v>1</v>
      </c>
      <c r="G16" s="3" t="s">
        <v>130</v>
      </c>
      <c r="H16" s="4">
        <v>1</v>
      </c>
    </row>
    <row r="17" spans="1:8" ht="29.5" thickBot="1" x14ac:dyDescent="0.4">
      <c r="A17" s="54" t="s">
        <v>6</v>
      </c>
      <c r="B17" s="55">
        <v>1</v>
      </c>
      <c r="D17" s="3" t="s">
        <v>68</v>
      </c>
      <c r="E17" s="4">
        <v>1</v>
      </c>
      <c r="G17" s="3" t="s">
        <v>38</v>
      </c>
      <c r="H17" s="4">
        <v>1</v>
      </c>
    </row>
    <row r="18" spans="1:8" ht="29.5" thickBot="1" x14ac:dyDescent="0.4">
      <c r="A18" s="54" t="s">
        <v>8</v>
      </c>
      <c r="B18" s="55">
        <v>1</v>
      </c>
      <c r="D18" s="3" t="s">
        <v>144</v>
      </c>
      <c r="E18" s="4">
        <v>1</v>
      </c>
      <c r="G18" s="3" t="s">
        <v>150</v>
      </c>
      <c r="H18" s="4">
        <v>1</v>
      </c>
    </row>
    <row r="19" spans="1:8" ht="29.5" thickBot="1" x14ac:dyDescent="0.4">
      <c r="A19" s="54" t="s">
        <v>105</v>
      </c>
      <c r="B19" s="55">
        <v>1</v>
      </c>
      <c r="D19" s="3" t="s">
        <v>73</v>
      </c>
      <c r="E19" s="4">
        <v>1</v>
      </c>
      <c r="G19" s="3" t="s">
        <v>170</v>
      </c>
      <c r="H19" s="4">
        <v>1</v>
      </c>
    </row>
    <row r="20" spans="1:8" ht="29.5" thickBot="1" x14ac:dyDescent="0.4">
      <c r="A20" s="54" t="s">
        <v>110</v>
      </c>
      <c r="B20" s="55">
        <v>1</v>
      </c>
      <c r="D20" s="3" t="s">
        <v>82</v>
      </c>
      <c r="E20" s="4">
        <v>1</v>
      </c>
      <c r="G20" s="3" t="s">
        <v>174</v>
      </c>
      <c r="H20" s="4">
        <v>1</v>
      </c>
    </row>
    <row r="21" spans="1:8" ht="15" thickBot="1" x14ac:dyDescent="0.4">
      <c r="A21" s="54" t="s">
        <v>111</v>
      </c>
      <c r="B21" s="55">
        <v>1</v>
      </c>
      <c r="D21" s="3" t="s">
        <v>149</v>
      </c>
      <c r="E21" s="4">
        <v>1</v>
      </c>
      <c r="G21" s="3" t="s">
        <v>184</v>
      </c>
      <c r="H21" s="4">
        <v>1</v>
      </c>
    </row>
    <row r="22" spans="1:8" ht="29.5" thickBot="1" x14ac:dyDescent="0.4">
      <c r="A22" s="54" t="s">
        <v>14</v>
      </c>
      <c r="B22" s="55">
        <v>1</v>
      </c>
      <c r="D22" s="3" t="s">
        <v>38</v>
      </c>
      <c r="E22" s="4">
        <v>1</v>
      </c>
      <c r="G22" s="3" t="s">
        <v>58</v>
      </c>
      <c r="H22" s="4">
        <v>1</v>
      </c>
    </row>
    <row r="23" spans="1:8" ht="29.5" thickBot="1" x14ac:dyDescent="0.4">
      <c r="A23" s="54" t="s">
        <v>15</v>
      </c>
      <c r="B23" s="55">
        <v>1</v>
      </c>
      <c r="D23" s="3" t="s">
        <v>153</v>
      </c>
      <c r="E23" s="4">
        <v>1</v>
      </c>
      <c r="G23" s="6" t="s">
        <v>91</v>
      </c>
      <c r="H23" s="7">
        <v>1</v>
      </c>
    </row>
    <row r="24" spans="1:8" ht="15" thickBot="1" x14ac:dyDescent="0.4">
      <c r="A24" s="54" t="s">
        <v>115</v>
      </c>
      <c r="B24" s="55">
        <v>1</v>
      </c>
      <c r="D24" s="3" t="s">
        <v>156</v>
      </c>
      <c r="E24" s="4">
        <v>1</v>
      </c>
    </row>
    <row r="25" spans="1:8" ht="15" thickBot="1" x14ac:dyDescent="0.4">
      <c r="A25" s="54" t="s">
        <v>117</v>
      </c>
      <c r="B25" s="55">
        <v>1</v>
      </c>
      <c r="D25" s="3" t="s">
        <v>46</v>
      </c>
      <c r="E25" s="4">
        <v>1</v>
      </c>
    </row>
    <row r="26" spans="1:8" ht="15" thickBot="1" x14ac:dyDescent="0.4">
      <c r="A26" s="54" t="s">
        <v>123</v>
      </c>
      <c r="B26" s="55">
        <v>1</v>
      </c>
      <c r="D26" s="3" t="s">
        <v>52</v>
      </c>
      <c r="E26" s="4">
        <v>1</v>
      </c>
    </row>
    <row r="27" spans="1:8" x14ac:dyDescent="0.35">
      <c r="A27" s="54" t="s">
        <v>124</v>
      </c>
      <c r="B27" s="55">
        <v>1</v>
      </c>
      <c r="D27" s="6" t="s">
        <v>55</v>
      </c>
      <c r="E27" s="7">
        <v>1</v>
      </c>
    </row>
    <row r="28" spans="1:8" x14ac:dyDescent="0.35">
      <c r="A28" s="54" t="s">
        <v>125</v>
      </c>
      <c r="B28" s="55">
        <v>1</v>
      </c>
    </row>
    <row r="29" spans="1:8" x14ac:dyDescent="0.35">
      <c r="A29" s="54" t="s">
        <v>28</v>
      </c>
      <c r="B29" s="55">
        <v>1</v>
      </c>
    </row>
    <row r="30" spans="1:8" x14ac:dyDescent="0.35">
      <c r="A30" s="54" t="s">
        <v>128</v>
      </c>
      <c r="B30" s="55">
        <v>1</v>
      </c>
    </row>
    <row r="31" spans="1:8" x14ac:dyDescent="0.35">
      <c r="A31" s="54" t="s">
        <v>129</v>
      </c>
      <c r="B31" s="55">
        <v>1</v>
      </c>
    </row>
    <row r="32" spans="1:8" x14ac:dyDescent="0.35">
      <c r="A32" s="54" t="s">
        <v>130</v>
      </c>
      <c r="B32" s="55">
        <v>1</v>
      </c>
    </row>
    <row r="33" spans="1:2" x14ac:dyDescent="0.35">
      <c r="A33" s="54" t="s">
        <v>79</v>
      </c>
      <c r="B33" s="55">
        <v>1</v>
      </c>
    </row>
    <row r="34" spans="1:2" x14ac:dyDescent="0.35">
      <c r="A34" s="54" t="s">
        <v>1</v>
      </c>
      <c r="B34" s="55">
        <v>1</v>
      </c>
    </row>
    <row r="35" spans="1:2" x14ac:dyDescent="0.35">
      <c r="A35" s="54" t="s">
        <v>143</v>
      </c>
      <c r="B35" s="55">
        <v>1</v>
      </c>
    </row>
    <row r="36" spans="1:2" x14ac:dyDescent="0.35">
      <c r="A36" s="54" t="s">
        <v>68</v>
      </c>
      <c r="B36" s="55">
        <v>1</v>
      </c>
    </row>
    <row r="37" spans="1:2" x14ac:dyDescent="0.35">
      <c r="A37" s="54" t="s">
        <v>144</v>
      </c>
      <c r="B37" s="55">
        <v>1</v>
      </c>
    </row>
    <row r="38" spans="1:2" x14ac:dyDescent="0.35">
      <c r="A38" s="54" t="s">
        <v>73</v>
      </c>
      <c r="B38" s="55">
        <v>1</v>
      </c>
    </row>
    <row r="39" spans="1:2" x14ac:dyDescent="0.35">
      <c r="A39" s="54" t="s">
        <v>146</v>
      </c>
      <c r="B39" s="55">
        <v>1</v>
      </c>
    </row>
    <row r="40" spans="1:2" x14ac:dyDescent="0.35">
      <c r="A40" s="54" t="s">
        <v>82</v>
      </c>
      <c r="B40" s="55">
        <v>1</v>
      </c>
    </row>
    <row r="41" spans="1:2" x14ac:dyDescent="0.35">
      <c r="A41" s="54" t="s">
        <v>149</v>
      </c>
      <c r="B41" s="55">
        <v>1</v>
      </c>
    </row>
    <row r="42" spans="1:2" x14ac:dyDescent="0.35">
      <c r="A42" s="54" t="s">
        <v>150</v>
      </c>
      <c r="B42" s="55">
        <v>1</v>
      </c>
    </row>
    <row r="43" spans="1:2" x14ac:dyDescent="0.35">
      <c r="A43" s="54" t="s">
        <v>153</v>
      </c>
      <c r="B43" s="55">
        <v>1</v>
      </c>
    </row>
    <row r="44" spans="1:2" x14ac:dyDescent="0.35">
      <c r="A44" s="54" t="s">
        <v>156</v>
      </c>
      <c r="B44" s="55">
        <v>1</v>
      </c>
    </row>
    <row r="45" spans="1:2" x14ac:dyDescent="0.35">
      <c r="A45" s="54" t="s">
        <v>88</v>
      </c>
      <c r="B45" s="55">
        <v>1</v>
      </c>
    </row>
    <row r="46" spans="1:2" x14ac:dyDescent="0.35">
      <c r="A46" s="54" t="s">
        <v>159</v>
      </c>
      <c r="B46" s="55">
        <v>1</v>
      </c>
    </row>
    <row r="47" spans="1:2" x14ac:dyDescent="0.35">
      <c r="A47" s="54" t="s">
        <v>161</v>
      </c>
      <c r="B47" s="55">
        <v>1</v>
      </c>
    </row>
    <row r="48" spans="1:2" x14ac:dyDescent="0.35">
      <c r="A48" s="54" t="s">
        <v>170</v>
      </c>
      <c r="B48" s="55">
        <v>1</v>
      </c>
    </row>
    <row r="49" spans="1:2" x14ac:dyDescent="0.35">
      <c r="A49" s="54" t="s">
        <v>171</v>
      </c>
      <c r="B49" s="55">
        <v>1</v>
      </c>
    </row>
    <row r="50" spans="1:2" x14ac:dyDescent="0.35">
      <c r="A50" s="54" t="s">
        <v>174</v>
      </c>
      <c r="B50" s="55">
        <v>1</v>
      </c>
    </row>
    <row r="51" spans="1:2" x14ac:dyDescent="0.35">
      <c r="A51" s="54" t="s">
        <v>52</v>
      </c>
      <c r="B51" s="55">
        <v>1</v>
      </c>
    </row>
    <row r="52" spans="1:2" x14ac:dyDescent="0.35">
      <c r="A52" s="54" t="s">
        <v>176</v>
      </c>
      <c r="B52" s="55">
        <v>1</v>
      </c>
    </row>
    <row r="53" spans="1:2" ht="29" x14ac:dyDescent="0.35">
      <c r="A53" s="54" t="s">
        <v>183</v>
      </c>
      <c r="B53" s="55">
        <v>1</v>
      </c>
    </row>
    <row r="54" spans="1:2" x14ac:dyDescent="0.35">
      <c r="A54" s="54" t="s">
        <v>184</v>
      </c>
      <c r="B54" s="55">
        <v>1</v>
      </c>
    </row>
    <row r="55" spans="1:2" x14ac:dyDescent="0.35">
      <c r="A55" s="54" t="s">
        <v>55</v>
      </c>
      <c r="B55" s="55">
        <v>1</v>
      </c>
    </row>
    <row r="56" spans="1:2" x14ac:dyDescent="0.35">
      <c r="A56" s="54" t="s">
        <v>58</v>
      </c>
      <c r="B56" s="55">
        <v>1</v>
      </c>
    </row>
    <row r="57" spans="1:2" x14ac:dyDescent="0.35">
      <c r="A57" s="56" t="s">
        <v>91</v>
      </c>
      <c r="B57" s="57">
        <v>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EB89-C6FD-4A1C-9263-4A3741529AB0}">
  <dimension ref="A1:J31"/>
  <sheetViews>
    <sheetView topLeftCell="A5" zoomScale="58" workbookViewId="0">
      <selection activeCell="H10" sqref="H10:H14"/>
    </sheetView>
  </sheetViews>
  <sheetFormatPr baseColWidth="10" defaultRowHeight="14.5" x14ac:dyDescent="0.35"/>
  <cols>
    <col min="1" max="1" width="16.6328125" style="27" customWidth="1"/>
    <col min="2" max="2" width="35.08984375" style="27" customWidth="1"/>
    <col min="3" max="3" width="19.7265625" style="27" bestFit="1" customWidth="1"/>
    <col min="4" max="4" width="23.08984375" style="27" customWidth="1"/>
    <col min="5" max="5" width="22.90625" style="27" customWidth="1"/>
    <col min="7" max="7" width="21.90625" customWidth="1"/>
    <col min="8" max="8" width="13.36328125" customWidth="1"/>
    <col min="9" max="9" width="15.36328125" customWidth="1"/>
  </cols>
  <sheetData>
    <row r="1" spans="1:10" x14ac:dyDescent="0.35">
      <c r="A1" s="81" t="s">
        <v>313</v>
      </c>
    </row>
    <row r="3" spans="1:10" x14ac:dyDescent="0.35">
      <c r="A3" s="66" t="s">
        <v>60</v>
      </c>
      <c r="B3" s="67" t="s">
        <v>218</v>
      </c>
      <c r="C3" s="67" t="s">
        <v>306</v>
      </c>
      <c r="D3" s="68" t="s">
        <v>219</v>
      </c>
      <c r="E3" s="69" t="s">
        <v>305</v>
      </c>
      <c r="G3" s="32" t="s">
        <v>260</v>
      </c>
      <c r="H3" s="32"/>
      <c r="I3" s="32"/>
    </row>
    <row r="4" spans="1:10" ht="60" x14ac:dyDescent="0.35">
      <c r="A4" s="70" t="s">
        <v>120</v>
      </c>
      <c r="B4" s="37" t="s">
        <v>55</v>
      </c>
      <c r="C4" s="37" t="s">
        <v>209</v>
      </c>
      <c r="D4" s="37" t="s">
        <v>2</v>
      </c>
      <c r="E4" s="71" t="s">
        <v>209</v>
      </c>
      <c r="G4" s="29" t="s">
        <v>257</v>
      </c>
      <c r="H4" s="30">
        <v>5</v>
      </c>
      <c r="I4" s="29" t="s">
        <v>299</v>
      </c>
    </row>
    <row r="5" spans="1:10" ht="72" x14ac:dyDescent="0.35">
      <c r="A5" s="70" t="s">
        <v>276</v>
      </c>
      <c r="B5" s="37" t="s">
        <v>277</v>
      </c>
      <c r="C5" s="37" t="s">
        <v>209</v>
      </c>
      <c r="D5" s="37" t="s">
        <v>2</v>
      </c>
      <c r="E5" s="71" t="s">
        <v>209</v>
      </c>
      <c r="G5" s="29" t="s">
        <v>258</v>
      </c>
      <c r="H5" s="30">
        <v>5</v>
      </c>
      <c r="I5" s="29" t="s">
        <v>304</v>
      </c>
    </row>
    <row r="6" spans="1:10" x14ac:dyDescent="0.35">
      <c r="A6" s="70" t="s">
        <v>281</v>
      </c>
      <c r="B6" s="37" t="s">
        <v>1</v>
      </c>
      <c r="C6" s="37" t="s">
        <v>209</v>
      </c>
      <c r="D6" s="37" t="s">
        <v>8</v>
      </c>
      <c r="E6" s="71" t="s">
        <v>242</v>
      </c>
      <c r="H6" s="28"/>
      <c r="I6" s="75"/>
      <c r="J6" s="28"/>
    </row>
    <row r="7" spans="1:10" x14ac:dyDescent="0.35">
      <c r="A7" s="70" t="s">
        <v>283</v>
      </c>
      <c r="B7" s="37" t="s">
        <v>105</v>
      </c>
      <c r="C7" s="37" t="s">
        <v>228</v>
      </c>
      <c r="D7" s="37" t="s">
        <v>105</v>
      </c>
      <c r="E7" s="71" t="s">
        <v>228</v>
      </c>
    </row>
    <row r="8" spans="1:10" x14ac:dyDescent="0.35">
      <c r="A8" s="70" t="s">
        <v>273</v>
      </c>
      <c r="B8" s="37" t="s">
        <v>14</v>
      </c>
      <c r="C8" s="37" t="s">
        <v>228</v>
      </c>
      <c r="D8" s="37" t="s">
        <v>303</v>
      </c>
      <c r="E8" s="71" t="s">
        <v>209</v>
      </c>
    </row>
    <row r="9" spans="1:10" x14ac:dyDescent="0.35">
      <c r="A9" s="70" t="s">
        <v>289</v>
      </c>
      <c r="B9" s="37" t="s">
        <v>13</v>
      </c>
      <c r="C9" s="37" t="s">
        <v>228</v>
      </c>
      <c r="D9" s="37" t="s">
        <v>184</v>
      </c>
      <c r="E9" s="71" t="s">
        <v>209</v>
      </c>
      <c r="G9" s="78" t="s">
        <v>262</v>
      </c>
      <c r="H9" s="78"/>
    </row>
    <row r="10" spans="1:10" x14ac:dyDescent="0.35">
      <c r="A10" s="70" t="s">
        <v>282</v>
      </c>
      <c r="B10" s="37" t="s">
        <v>13</v>
      </c>
      <c r="C10" s="37" t="s">
        <v>228</v>
      </c>
      <c r="D10" s="37" t="s">
        <v>13</v>
      </c>
      <c r="E10" s="71" t="s">
        <v>228</v>
      </c>
      <c r="G10" s="38" t="s">
        <v>309</v>
      </c>
      <c r="H10" s="79">
        <v>2</v>
      </c>
    </row>
    <row r="11" spans="1:10" x14ac:dyDescent="0.35">
      <c r="A11" s="70" t="s">
        <v>286</v>
      </c>
      <c r="B11" s="37" t="s">
        <v>115</v>
      </c>
      <c r="C11" s="37" t="s">
        <v>228</v>
      </c>
      <c r="D11" s="37" t="s">
        <v>3</v>
      </c>
      <c r="E11" s="71" t="s">
        <v>209</v>
      </c>
      <c r="G11" s="37" t="s">
        <v>263</v>
      </c>
      <c r="H11" s="79">
        <v>3</v>
      </c>
    </row>
    <row r="12" spans="1:10" x14ac:dyDescent="0.35">
      <c r="A12" s="70" t="s">
        <v>294</v>
      </c>
      <c r="B12" s="37" t="s">
        <v>73</v>
      </c>
      <c r="C12" s="37" t="s">
        <v>209</v>
      </c>
      <c r="D12" s="37" t="s">
        <v>300</v>
      </c>
      <c r="E12" s="71" t="s">
        <v>210</v>
      </c>
      <c r="G12" s="38" t="s">
        <v>264</v>
      </c>
      <c r="H12" s="79">
        <v>4</v>
      </c>
    </row>
    <row r="13" spans="1:10" ht="39.5" x14ac:dyDescent="0.35">
      <c r="A13" s="70" t="s">
        <v>290</v>
      </c>
      <c r="B13" s="37" t="s">
        <v>44</v>
      </c>
      <c r="C13" s="37" t="s">
        <v>209</v>
      </c>
      <c r="D13" s="37" t="s">
        <v>174</v>
      </c>
      <c r="E13" s="71" t="s">
        <v>209</v>
      </c>
      <c r="G13" s="39" t="s">
        <v>265</v>
      </c>
      <c r="H13" s="79">
        <v>12</v>
      </c>
    </row>
    <row r="14" spans="1:10" x14ac:dyDescent="0.35">
      <c r="A14" s="70" t="s">
        <v>291</v>
      </c>
      <c r="B14" s="37" t="s">
        <v>44</v>
      </c>
      <c r="C14" s="37" t="s">
        <v>209</v>
      </c>
      <c r="D14" s="37" t="s">
        <v>58</v>
      </c>
      <c r="E14" s="71" t="s">
        <v>209</v>
      </c>
      <c r="G14" s="38" t="s">
        <v>266</v>
      </c>
      <c r="H14" s="79">
        <v>9</v>
      </c>
    </row>
    <row r="15" spans="1:10" ht="26" x14ac:dyDescent="0.35">
      <c r="A15" s="70" t="s">
        <v>307</v>
      </c>
      <c r="B15" s="37" t="s">
        <v>308</v>
      </c>
      <c r="C15" s="37" t="s">
        <v>209</v>
      </c>
      <c r="D15" s="76"/>
      <c r="E15" s="77"/>
    </row>
    <row r="16" spans="1:10" ht="26" x14ac:dyDescent="0.35">
      <c r="A16" s="70" t="s">
        <v>275</v>
      </c>
      <c r="B16" s="37" t="s">
        <v>156</v>
      </c>
      <c r="C16" s="37" t="s">
        <v>209</v>
      </c>
      <c r="D16" s="37" t="s">
        <v>15</v>
      </c>
      <c r="E16" s="71" t="s">
        <v>228</v>
      </c>
      <c r="G16" t="s">
        <v>310</v>
      </c>
      <c r="I16">
        <v>28</v>
      </c>
    </row>
    <row r="17" spans="1:9" ht="26" x14ac:dyDescent="0.35">
      <c r="A17" s="70" t="s">
        <v>297</v>
      </c>
      <c r="B17" s="37" t="s">
        <v>46</v>
      </c>
      <c r="C17" s="37" t="s">
        <v>209</v>
      </c>
      <c r="D17" s="37" t="s">
        <v>46</v>
      </c>
      <c r="E17" s="71" t="s">
        <v>209</v>
      </c>
      <c r="G17" t="s">
        <v>311</v>
      </c>
      <c r="I17">
        <v>25</v>
      </c>
    </row>
    <row r="18" spans="1:9" x14ac:dyDescent="0.35">
      <c r="A18" s="70" t="s">
        <v>296</v>
      </c>
      <c r="B18" s="37" t="s">
        <v>149</v>
      </c>
      <c r="C18" s="37" t="s">
        <v>209</v>
      </c>
      <c r="D18" s="37" t="s">
        <v>63</v>
      </c>
      <c r="E18" s="71" t="s">
        <v>214</v>
      </c>
    </row>
    <row r="19" spans="1:9" x14ac:dyDescent="0.35">
      <c r="A19" s="70" t="s">
        <v>295</v>
      </c>
      <c r="B19" s="37" t="s">
        <v>52</v>
      </c>
      <c r="C19" s="37" t="s">
        <v>209</v>
      </c>
      <c r="D19" s="37" t="s">
        <v>46</v>
      </c>
      <c r="E19" s="71" t="s">
        <v>209</v>
      </c>
    </row>
    <row r="20" spans="1:9" ht="39" x14ac:dyDescent="0.35">
      <c r="A20" s="70" t="s">
        <v>278</v>
      </c>
      <c r="B20" s="37" t="s">
        <v>89</v>
      </c>
      <c r="C20" s="37" t="s">
        <v>209</v>
      </c>
      <c r="D20" s="37" t="s">
        <v>38</v>
      </c>
      <c r="E20" s="71" t="s">
        <v>209</v>
      </c>
      <c r="G20" s="48" t="s">
        <v>205</v>
      </c>
      <c r="H20" s="48" t="s">
        <v>267</v>
      </c>
      <c r="I20" s="48" t="s">
        <v>268</v>
      </c>
    </row>
    <row r="21" spans="1:9" x14ac:dyDescent="0.35">
      <c r="A21" s="70" t="s">
        <v>279</v>
      </c>
      <c r="B21" s="37" t="s">
        <v>89</v>
      </c>
      <c r="C21" s="37" t="s">
        <v>209</v>
      </c>
      <c r="D21" s="37" t="s">
        <v>170</v>
      </c>
      <c r="E21" s="71" t="s">
        <v>209</v>
      </c>
      <c r="G21" s="43" t="s">
        <v>209</v>
      </c>
      <c r="H21" s="43">
        <v>21</v>
      </c>
      <c r="I21" s="43">
        <v>17</v>
      </c>
    </row>
    <row r="22" spans="1:9" ht="26" x14ac:dyDescent="0.35">
      <c r="A22" s="70" t="s">
        <v>285</v>
      </c>
      <c r="B22" s="37" t="s">
        <v>125</v>
      </c>
      <c r="C22" s="37" t="s">
        <v>242</v>
      </c>
      <c r="D22" s="76"/>
      <c r="E22" s="77"/>
      <c r="G22" s="43" t="s">
        <v>210</v>
      </c>
      <c r="H22" s="43">
        <f>COUNTIF(C4:C31, "Private Universität")</f>
        <v>0</v>
      </c>
      <c r="I22" s="43">
        <v>1</v>
      </c>
    </row>
    <row r="23" spans="1:9" ht="26" x14ac:dyDescent="0.35">
      <c r="A23" s="70" t="s">
        <v>284</v>
      </c>
      <c r="B23" s="37" t="s">
        <v>28</v>
      </c>
      <c r="C23" s="37" t="s">
        <v>209</v>
      </c>
      <c r="D23" s="37" t="s">
        <v>301</v>
      </c>
      <c r="E23" s="71" t="s">
        <v>302</v>
      </c>
      <c r="G23" s="43" t="s">
        <v>211</v>
      </c>
      <c r="H23" s="43">
        <v>6</v>
      </c>
      <c r="I23" s="43">
        <v>4</v>
      </c>
    </row>
    <row r="24" spans="1:9" ht="26" x14ac:dyDescent="0.35">
      <c r="A24" s="70" t="s">
        <v>274</v>
      </c>
      <c r="B24" s="37" t="s">
        <v>144</v>
      </c>
      <c r="C24" s="37" t="s">
        <v>209</v>
      </c>
      <c r="D24" s="37" t="s">
        <v>3</v>
      </c>
      <c r="E24" s="71" t="s">
        <v>209</v>
      </c>
      <c r="G24" s="43" t="s">
        <v>212</v>
      </c>
      <c r="H24" s="43">
        <v>1</v>
      </c>
      <c r="I24" s="43">
        <v>1</v>
      </c>
    </row>
    <row r="25" spans="1:9" ht="26" x14ac:dyDescent="0.35">
      <c r="A25" s="70" t="s">
        <v>272</v>
      </c>
      <c r="B25" s="37" t="s">
        <v>38</v>
      </c>
      <c r="C25" s="37" t="s">
        <v>209</v>
      </c>
      <c r="D25" s="76"/>
      <c r="E25" s="77"/>
      <c r="G25" s="43" t="s">
        <v>213</v>
      </c>
      <c r="H25" s="43">
        <v>0</v>
      </c>
      <c r="I25" s="43">
        <f>COUNTIF(Tabelle10[Hochschulart MA], "Business School")</f>
        <v>0</v>
      </c>
    </row>
    <row r="26" spans="1:9" x14ac:dyDescent="0.35">
      <c r="A26" s="70" t="s">
        <v>280</v>
      </c>
      <c r="B26" s="37" t="s">
        <v>153</v>
      </c>
      <c r="C26" s="37" t="s">
        <v>209</v>
      </c>
      <c r="D26" s="37" t="s">
        <v>150</v>
      </c>
      <c r="E26" s="71" t="s">
        <v>209</v>
      </c>
      <c r="G26" s="43" t="s">
        <v>214</v>
      </c>
      <c r="H26" s="43">
        <v>0</v>
      </c>
      <c r="I26" s="43">
        <v>3</v>
      </c>
    </row>
    <row r="27" spans="1:9" ht="26" x14ac:dyDescent="0.35">
      <c r="A27" s="70" t="s">
        <v>292</v>
      </c>
      <c r="B27" s="37" t="s">
        <v>70</v>
      </c>
      <c r="C27" s="37" t="s">
        <v>209</v>
      </c>
      <c r="D27" s="37" t="s">
        <v>130</v>
      </c>
      <c r="E27" s="71" t="s">
        <v>209</v>
      </c>
      <c r="G27" s="43" t="s">
        <v>215</v>
      </c>
      <c r="H27" s="43">
        <v>0</v>
      </c>
      <c r="I27" s="43">
        <v>0</v>
      </c>
    </row>
    <row r="28" spans="1:9" ht="26" x14ac:dyDescent="0.35">
      <c r="A28" s="70" t="s">
        <v>293</v>
      </c>
      <c r="B28" s="37" t="s">
        <v>70</v>
      </c>
      <c r="C28" s="37" t="s">
        <v>209</v>
      </c>
      <c r="D28" s="37" t="s">
        <v>117</v>
      </c>
      <c r="E28" s="71" t="s">
        <v>228</v>
      </c>
      <c r="G28" s="43" t="s">
        <v>216</v>
      </c>
      <c r="H28" s="43">
        <v>0</v>
      </c>
      <c r="I28" s="43">
        <v>0</v>
      </c>
    </row>
    <row r="29" spans="1:9" ht="26" x14ac:dyDescent="0.35">
      <c r="A29" s="70" t="s">
        <v>298</v>
      </c>
      <c r="B29" s="37" t="s">
        <v>110</v>
      </c>
      <c r="C29" s="37" t="s">
        <v>228</v>
      </c>
      <c r="D29" s="37" t="s">
        <v>63</v>
      </c>
      <c r="E29" s="71" t="s">
        <v>214</v>
      </c>
      <c r="G29" s="47" t="s">
        <v>217</v>
      </c>
      <c r="H29" s="43">
        <v>0</v>
      </c>
      <c r="I29" s="43">
        <v>0</v>
      </c>
    </row>
    <row r="30" spans="1:9" ht="26" x14ac:dyDescent="0.35">
      <c r="A30" s="70" t="s">
        <v>287</v>
      </c>
      <c r="B30" s="37" t="s">
        <v>65</v>
      </c>
      <c r="C30" s="37" t="s">
        <v>209</v>
      </c>
      <c r="D30" s="37" t="s">
        <v>303</v>
      </c>
      <c r="E30" s="71" t="s">
        <v>209</v>
      </c>
      <c r="G30" s="49" t="s">
        <v>269</v>
      </c>
      <c r="H30" s="50">
        <f>SUM(H21:H29)</f>
        <v>28</v>
      </c>
      <c r="I30" s="50">
        <f>SUM(I21:I29)</f>
        <v>26</v>
      </c>
    </row>
    <row r="31" spans="1:9" ht="26" x14ac:dyDescent="0.35">
      <c r="A31" s="72" t="s">
        <v>288</v>
      </c>
      <c r="B31" s="73" t="s">
        <v>65</v>
      </c>
      <c r="C31" s="73" t="s">
        <v>209</v>
      </c>
      <c r="D31" s="73" t="s">
        <v>303</v>
      </c>
      <c r="E31" s="74" t="s">
        <v>209</v>
      </c>
    </row>
  </sheetData>
  <mergeCells count="2">
    <mergeCell ref="G9:H9"/>
    <mergeCell ref="G3:I3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859C-8D87-45D5-A8FB-D2F46FEEB504}">
  <dimension ref="A1:H49"/>
  <sheetViews>
    <sheetView topLeftCell="A34" workbookViewId="0">
      <selection activeCell="A4" sqref="A4:A49"/>
    </sheetView>
  </sheetViews>
  <sheetFormatPr baseColWidth="10" defaultRowHeight="14.5" x14ac:dyDescent="0.35"/>
  <cols>
    <col min="1" max="1" width="34.36328125" customWidth="1"/>
    <col min="2" max="2" width="11.90625" customWidth="1"/>
    <col min="4" max="4" width="23.6328125" customWidth="1"/>
    <col min="7" max="7" width="19.90625" customWidth="1"/>
  </cols>
  <sheetData>
    <row r="1" spans="1:8" x14ac:dyDescent="0.35">
      <c r="A1" s="5" t="s">
        <v>0</v>
      </c>
      <c r="D1" s="5" t="s">
        <v>270</v>
      </c>
      <c r="G1" s="5" t="s">
        <v>271</v>
      </c>
    </row>
    <row r="3" spans="1:8" ht="15" thickBot="1" x14ac:dyDescent="0.4">
      <c r="A3" t="s">
        <v>60</v>
      </c>
      <c r="B3" t="s">
        <v>195</v>
      </c>
      <c r="D3" t="s">
        <v>60</v>
      </c>
      <c r="E3" t="s">
        <v>195</v>
      </c>
      <c r="G3" t="s">
        <v>60</v>
      </c>
      <c r="H3" t="s">
        <v>195</v>
      </c>
    </row>
    <row r="4" spans="1:8" ht="29.5" thickBot="1" x14ac:dyDescent="0.4">
      <c r="A4" s="1" t="s">
        <v>3</v>
      </c>
      <c r="B4" s="2">
        <v>3</v>
      </c>
      <c r="D4" s="1" t="s">
        <v>7</v>
      </c>
      <c r="E4" s="2">
        <v>2</v>
      </c>
      <c r="G4" s="1" t="s">
        <v>3</v>
      </c>
      <c r="H4" s="2">
        <v>3</v>
      </c>
    </row>
    <row r="5" spans="1:8" ht="29.5" thickBot="1" x14ac:dyDescent="0.4">
      <c r="A5" s="3" t="s">
        <v>4</v>
      </c>
      <c r="B5" s="4">
        <v>3</v>
      </c>
      <c r="D5" s="3" t="s">
        <v>74</v>
      </c>
      <c r="E5" s="4">
        <v>2</v>
      </c>
      <c r="G5" s="3" t="s">
        <v>4</v>
      </c>
      <c r="H5" s="4">
        <v>3</v>
      </c>
    </row>
    <row r="6" spans="1:8" ht="44" thickBot="1" x14ac:dyDescent="0.4">
      <c r="A6" s="3" t="s">
        <v>7</v>
      </c>
      <c r="B6" s="4">
        <v>2</v>
      </c>
      <c r="D6" s="3" t="s">
        <v>29</v>
      </c>
      <c r="E6" s="4">
        <v>2</v>
      </c>
      <c r="G6" s="3" t="s">
        <v>109</v>
      </c>
      <c r="H6" s="4">
        <v>1</v>
      </c>
    </row>
    <row r="7" spans="1:8" ht="44" thickBot="1" x14ac:dyDescent="0.4">
      <c r="A7" s="3" t="s">
        <v>74</v>
      </c>
      <c r="B7" s="4">
        <v>2</v>
      </c>
      <c r="D7" s="3" t="s">
        <v>80</v>
      </c>
      <c r="E7" s="4">
        <v>2</v>
      </c>
      <c r="G7" s="3" t="s">
        <v>22</v>
      </c>
      <c r="H7" s="4">
        <v>1</v>
      </c>
    </row>
    <row r="8" spans="1:8" ht="29.5" thickBot="1" x14ac:dyDescent="0.4">
      <c r="A8" s="3" t="s">
        <v>29</v>
      </c>
      <c r="B8" s="4">
        <v>2</v>
      </c>
      <c r="D8" s="3" t="s">
        <v>64</v>
      </c>
      <c r="E8" s="4">
        <v>2</v>
      </c>
      <c r="G8" s="3" t="s">
        <v>122</v>
      </c>
      <c r="H8" s="4">
        <v>1</v>
      </c>
    </row>
    <row r="9" spans="1:8" ht="15" thickBot="1" x14ac:dyDescent="0.4">
      <c r="A9" s="3" t="s">
        <v>80</v>
      </c>
      <c r="B9" s="4">
        <v>2</v>
      </c>
      <c r="D9" s="3" t="s">
        <v>71</v>
      </c>
      <c r="E9" s="4">
        <v>2</v>
      </c>
      <c r="G9" s="3" t="s">
        <v>135</v>
      </c>
      <c r="H9" s="4">
        <v>1</v>
      </c>
    </row>
    <row r="10" spans="1:8" ht="44" thickBot="1" x14ac:dyDescent="0.4">
      <c r="A10" s="3" t="s">
        <v>64</v>
      </c>
      <c r="B10" s="4">
        <v>2</v>
      </c>
      <c r="D10" s="3" t="s">
        <v>11</v>
      </c>
      <c r="E10" s="4">
        <v>1</v>
      </c>
      <c r="G10" s="3" t="s">
        <v>81</v>
      </c>
      <c r="H10" s="4">
        <v>1</v>
      </c>
    </row>
    <row r="11" spans="1:8" ht="29.5" thickBot="1" x14ac:dyDescent="0.4">
      <c r="A11" s="3" t="s">
        <v>71</v>
      </c>
      <c r="B11" s="4">
        <v>2</v>
      </c>
      <c r="D11" s="3" t="s">
        <v>109</v>
      </c>
      <c r="E11" s="4">
        <v>1</v>
      </c>
      <c r="G11" s="3" t="s">
        <v>1</v>
      </c>
      <c r="H11" s="4">
        <v>1</v>
      </c>
    </row>
    <row r="12" spans="1:8" ht="29.5" thickBot="1" x14ac:dyDescent="0.4">
      <c r="A12" s="3" t="s">
        <v>96</v>
      </c>
      <c r="B12" s="4">
        <v>1</v>
      </c>
      <c r="D12" s="3" t="s">
        <v>12</v>
      </c>
      <c r="E12" s="4">
        <v>1</v>
      </c>
      <c r="G12" s="3" t="s">
        <v>68</v>
      </c>
      <c r="H12" s="4">
        <v>1</v>
      </c>
    </row>
    <row r="13" spans="1:8" ht="29.5" thickBot="1" x14ac:dyDescent="0.4">
      <c r="A13" s="3" t="s">
        <v>6</v>
      </c>
      <c r="B13" s="4">
        <v>1</v>
      </c>
      <c r="D13" s="3" t="s">
        <v>15</v>
      </c>
      <c r="E13" s="4">
        <v>1</v>
      </c>
      <c r="G13" s="3" t="s">
        <v>82</v>
      </c>
      <c r="H13" s="4">
        <v>1</v>
      </c>
    </row>
    <row r="14" spans="1:8" ht="29.5" thickBot="1" x14ac:dyDescent="0.4">
      <c r="A14" s="3" t="s">
        <v>11</v>
      </c>
      <c r="B14" s="4">
        <v>1</v>
      </c>
      <c r="D14" s="3" t="s">
        <v>77</v>
      </c>
      <c r="E14" s="4">
        <v>1</v>
      </c>
      <c r="G14" s="3" t="s">
        <v>87</v>
      </c>
      <c r="H14" s="4">
        <v>1</v>
      </c>
    </row>
    <row r="15" spans="1:8" ht="29.5" thickBot="1" x14ac:dyDescent="0.4">
      <c r="A15" s="3" t="s">
        <v>109</v>
      </c>
      <c r="B15" s="4">
        <v>1</v>
      </c>
      <c r="D15" s="3" t="s">
        <v>25</v>
      </c>
      <c r="E15" s="4">
        <v>1</v>
      </c>
      <c r="G15" s="3" t="s">
        <v>41</v>
      </c>
      <c r="H15" s="4">
        <v>1</v>
      </c>
    </row>
    <row r="16" spans="1:8" ht="15" thickBot="1" x14ac:dyDescent="0.4">
      <c r="A16" s="3" t="s">
        <v>12</v>
      </c>
      <c r="B16" s="4">
        <v>1</v>
      </c>
      <c r="D16" s="3" t="s">
        <v>127</v>
      </c>
      <c r="E16" s="4">
        <v>1</v>
      </c>
      <c r="G16" s="3" t="s">
        <v>157</v>
      </c>
      <c r="H16" s="4">
        <v>1</v>
      </c>
    </row>
    <row r="17" spans="1:8" ht="15" thickBot="1" x14ac:dyDescent="0.4">
      <c r="A17" s="3" t="s">
        <v>15</v>
      </c>
      <c r="B17" s="4">
        <v>1</v>
      </c>
      <c r="D17" s="3" t="s">
        <v>2</v>
      </c>
      <c r="E17" s="4">
        <v>1</v>
      </c>
      <c r="G17" s="3" t="s">
        <v>165</v>
      </c>
      <c r="H17" s="4">
        <v>1</v>
      </c>
    </row>
    <row r="18" spans="1:8" ht="15" thickBot="1" x14ac:dyDescent="0.4">
      <c r="A18" s="3" t="s">
        <v>118</v>
      </c>
      <c r="B18" s="4">
        <v>1</v>
      </c>
      <c r="D18" s="3" t="s">
        <v>1</v>
      </c>
      <c r="E18" s="4">
        <v>1</v>
      </c>
      <c r="G18" s="3" t="s">
        <v>70</v>
      </c>
      <c r="H18" s="4">
        <v>1</v>
      </c>
    </row>
    <row r="19" spans="1:8" ht="29.5" thickBot="1" x14ac:dyDescent="0.4">
      <c r="A19" s="3" t="s">
        <v>22</v>
      </c>
      <c r="B19" s="4">
        <v>1</v>
      </c>
      <c r="D19" s="3" t="s">
        <v>68</v>
      </c>
      <c r="E19" s="4">
        <v>1</v>
      </c>
      <c r="G19" s="3" t="s">
        <v>52</v>
      </c>
      <c r="H19" s="4">
        <v>1</v>
      </c>
    </row>
    <row r="20" spans="1:8" ht="29.5" thickBot="1" x14ac:dyDescent="0.4">
      <c r="A20" s="3" t="s">
        <v>77</v>
      </c>
      <c r="B20" s="4">
        <v>1</v>
      </c>
      <c r="D20" s="3" t="s">
        <v>85</v>
      </c>
      <c r="E20" s="4">
        <v>1</v>
      </c>
      <c r="G20" s="3" t="s">
        <v>71</v>
      </c>
      <c r="H20" s="4">
        <v>1</v>
      </c>
    </row>
    <row r="21" spans="1:8" ht="15" thickBot="1" x14ac:dyDescent="0.4">
      <c r="A21" s="3" t="s">
        <v>122</v>
      </c>
      <c r="B21" s="4">
        <v>1</v>
      </c>
      <c r="D21" s="3" t="s">
        <v>86</v>
      </c>
      <c r="E21" s="4">
        <v>1</v>
      </c>
      <c r="G21" s="6" t="s">
        <v>186</v>
      </c>
      <c r="H21" s="7">
        <v>1</v>
      </c>
    </row>
    <row r="22" spans="1:8" ht="15" thickBot="1" x14ac:dyDescent="0.4">
      <c r="A22" s="3" t="s">
        <v>25</v>
      </c>
      <c r="B22" s="4">
        <v>1</v>
      </c>
      <c r="D22" s="3" t="s">
        <v>157</v>
      </c>
      <c r="E22" s="4">
        <v>1</v>
      </c>
    </row>
    <row r="23" spans="1:8" ht="29.5" thickBot="1" x14ac:dyDescent="0.4">
      <c r="A23" s="3" t="s">
        <v>78</v>
      </c>
      <c r="B23" s="4">
        <v>1</v>
      </c>
      <c r="D23" s="3" t="s">
        <v>44</v>
      </c>
      <c r="E23" s="4">
        <v>1</v>
      </c>
    </row>
    <row r="24" spans="1:8" ht="29.5" thickBot="1" x14ac:dyDescent="0.4">
      <c r="A24" s="3" t="s">
        <v>26</v>
      </c>
      <c r="B24" s="4">
        <v>1</v>
      </c>
      <c r="D24" s="3" t="s">
        <v>65</v>
      </c>
      <c r="E24" s="4">
        <v>1</v>
      </c>
    </row>
    <row r="25" spans="1:8" ht="15" thickBot="1" x14ac:dyDescent="0.4">
      <c r="A25" s="3" t="s">
        <v>127</v>
      </c>
      <c r="B25" s="4">
        <v>1</v>
      </c>
      <c r="D25" s="3" t="s">
        <v>70</v>
      </c>
      <c r="E25" s="4">
        <v>1</v>
      </c>
    </row>
    <row r="26" spans="1:8" ht="15" thickBot="1" x14ac:dyDescent="0.4">
      <c r="A26" s="3" t="s">
        <v>2</v>
      </c>
      <c r="B26" s="4">
        <v>1</v>
      </c>
      <c r="D26" s="3" t="s">
        <v>55</v>
      </c>
      <c r="E26" s="4">
        <v>1</v>
      </c>
    </row>
    <row r="27" spans="1:8" ht="29.5" thickBot="1" x14ac:dyDescent="0.4">
      <c r="A27" s="3" t="s">
        <v>132</v>
      </c>
      <c r="B27" s="4">
        <v>1</v>
      </c>
      <c r="D27" s="6" t="s">
        <v>192</v>
      </c>
      <c r="E27" s="7">
        <v>1</v>
      </c>
    </row>
    <row r="28" spans="1:8" ht="15" thickBot="1" x14ac:dyDescent="0.4">
      <c r="A28" s="3" t="s">
        <v>135</v>
      </c>
      <c r="B28" s="4">
        <v>1</v>
      </c>
    </row>
    <row r="29" spans="1:8" ht="15" thickBot="1" x14ac:dyDescent="0.4">
      <c r="A29" s="3" t="s">
        <v>81</v>
      </c>
      <c r="B29" s="4">
        <v>1</v>
      </c>
    </row>
    <row r="30" spans="1:8" ht="15" thickBot="1" x14ac:dyDescent="0.4">
      <c r="A30" s="3" t="s">
        <v>139</v>
      </c>
      <c r="B30" s="4">
        <v>1</v>
      </c>
    </row>
    <row r="31" spans="1:8" ht="15" thickBot="1" x14ac:dyDescent="0.4">
      <c r="A31" s="3" t="s">
        <v>140</v>
      </c>
      <c r="B31" s="4">
        <v>1</v>
      </c>
    </row>
    <row r="32" spans="1:8" ht="15" thickBot="1" x14ac:dyDescent="0.4">
      <c r="A32" s="3" t="s">
        <v>1</v>
      </c>
      <c r="B32" s="4">
        <v>1</v>
      </c>
    </row>
    <row r="33" spans="1:2" ht="15" thickBot="1" x14ac:dyDescent="0.4">
      <c r="A33" s="3" t="s">
        <v>142</v>
      </c>
      <c r="B33" s="4">
        <v>1</v>
      </c>
    </row>
    <row r="34" spans="1:2" ht="29.5" thickBot="1" x14ac:dyDescent="0.4">
      <c r="A34" s="3" t="s">
        <v>68</v>
      </c>
      <c r="B34" s="4">
        <v>1</v>
      </c>
    </row>
    <row r="35" spans="1:2" ht="15" thickBot="1" x14ac:dyDescent="0.4">
      <c r="A35" s="3" t="s">
        <v>145</v>
      </c>
      <c r="B35" s="4">
        <v>1</v>
      </c>
    </row>
    <row r="36" spans="1:2" ht="15" thickBot="1" x14ac:dyDescent="0.4">
      <c r="A36" s="3" t="s">
        <v>82</v>
      </c>
      <c r="B36" s="4">
        <v>1</v>
      </c>
    </row>
    <row r="37" spans="1:2" ht="15" thickBot="1" x14ac:dyDescent="0.4">
      <c r="A37" s="3" t="s">
        <v>69</v>
      </c>
      <c r="B37" s="4">
        <v>1</v>
      </c>
    </row>
    <row r="38" spans="1:2" ht="15" thickBot="1" x14ac:dyDescent="0.4">
      <c r="A38" s="3" t="s">
        <v>152</v>
      </c>
      <c r="B38" s="4">
        <v>1</v>
      </c>
    </row>
    <row r="39" spans="1:2" ht="15" thickBot="1" x14ac:dyDescent="0.4">
      <c r="A39" s="3" t="s">
        <v>85</v>
      </c>
      <c r="B39" s="4">
        <v>1</v>
      </c>
    </row>
    <row r="40" spans="1:2" ht="15" thickBot="1" x14ac:dyDescent="0.4">
      <c r="A40" s="3" t="s">
        <v>86</v>
      </c>
      <c r="B40" s="4">
        <v>1</v>
      </c>
    </row>
    <row r="41" spans="1:2" ht="15" thickBot="1" x14ac:dyDescent="0.4">
      <c r="A41" s="3" t="s">
        <v>87</v>
      </c>
      <c r="B41" s="4">
        <v>1</v>
      </c>
    </row>
    <row r="42" spans="1:2" ht="15" thickBot="1" x14ac:dyDescent="0.4">
      <c r="A42" s="3" t="s">
        <v>41</v>
      </c>
      <c r="B42" s="4">
        <v>1</v>
      </c>
    </row>
    <row r="43" spans="1:2" ht="15" thickBot="1" x14ac:dyDescent="0.4">
      <c r="A43" s="3" t="s">
        <v>155</v>
      </c>
      <c r="B43" s="4">
        <v>1</v>
      </c>
    </row>
    <row r="44" spans="1:2" ht="15" thickBot="1" x14ac:dyDescent="0.4">
      <c r="A44" s="3" t="s">
        <v>157</v>
      </c>
      <c r="B44" s="4">
        <v>1</v>
      </c>
    </row>
    <row r="45" spans="1:2" ht="15" thickBot="1" x14ac:dyDescent="0.4">
      <c r="A45" s="3" t="s">
        <v>44</v>
      </c>
      <c r="B45" s="4">
        <v>1</v>
      </c>
    </row>
    <row r="46" spans="1:2" ht="15" thickBot="1" x14ac:dyDescent="0.4">
      <c r="A46" s="3" t="s">
        <v>160</v>
      </c>
      <c r="B46" s="4">
        <v>1</v>
      </c>
    </row>
    <row r="47" spans="1:2" ht="15" thickBot="1" x14ac:dyDescent="0.4">
      <c r="A47" s="3" t="s">
        <v>65</v>
      </c>
      <c r="B47" s="4">
        <v>1</v>
      </c>
    </row>
    <row r="48" spans="1:2" ht="15" thickBot="1" x14ac:dyDescent="0.4">
      <c r="A48" s="3" t="s">
        <v>163</v>
      </c>
      <c r="B48" s="4">
        <v>1</v>
      </c>
    </row>
    <row r="49" spans="1:2" x14ac:dyDescent="0.35">
      <c r="A49" s="6" t="s">
        <v>165</v>
      </c>
      <c r="B49" s="7">
        <v>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IND alle JG</vt:lpstr>
      <vt:lpstr>Hochschulvergleich</vt:lpstr>
      <vt:lpstr>BA alle JG</vt:lpstr>
      <vt:lpstr>MA alle JG</vt:lpstr>
      <vt:lpstr>JG17_Alle Hs</vt:lpstr>
      <vt:lpstr>JG17 BA &amp; MA</vt:lpstr>
      <vt:lpstr>JG18_Alle HS</vt:lpstr>
      <vt:lpstr>JG18 BA &amp; MA</vt:lpstr>
      <vt:lpstr>JG19_Alle HS</vt:lpstr>
      <vt:lpstr>JG19 BA &amp; MA</vt:lpstr>
      <vt:lpstr>JG20_Alle HS</vt:lpstr>
      <vt:lpstr>JG20 BA &amp; MA</vt:lpstr>
      <vt:lpstr>JG21_Alle HS</vt:lpstr>
      <vt:lpstr>JG21 BA &amp;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Bauer</dc:creator>
  <cp:lastModifiedBy>Hannah Bauer</cp:lastModifiedBy>
  <dcterms:created xsi:type="dcterms:W3CDTF">2015-06-05T18:19:34Z</dcterms:created>
  <dcterms:modified xsi:type="dcterms:W3CDTF">2022-05-29T16:41:12Z</dcterms:modified>
</cp:coreProperties>
</file>