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ropbox\PC\Documents\2_Uni\1_Bachelor_HdM\8_Bachelorthesis\05_Textteile\Anhang\"/>
    </mc:Choice>
  </mc:AlternateContent>
  <xr:revisionPtr revIDLastSave="0" documentId="13_ncr:1_{A1F23BE3-A683-4498-96F7-C201C5752FFE}" xr6:coauthVersionLast="47" xr6:coauthVersionMax="47" xr10:uidLastSave="{00000000-0000-0000-0000-000000000000}"/>
  <bookViews>
    <workbookView xWindow="-110" yWindow="-110" windowWidth="19420" windowHeight="10300" firstSheet="4" activeTab="7" xr2:uid="{EC15B010-A605-471A-B5F7-F4B3D3D44C49}"/>
  </bookViews>
  <sheets>
    <sheet name="Altersverteilung" sheetId="2" r:id="rId1"/>
    <sheet name="Geschlechterverteilung" sheetId="3" r:id="rId2"/>
    <sheet name="MentorInnen" sheetId="4" r:id="rId3"/>
    <sheet name="Bildungsabschluss" sheetId="5" r:id="rId4"/>
    <sheet name="PR-Initiativen" sheetId="6" r:id="rId5"/>
    <sheet name="Stipendien" sheetId="7" r:id="rId6"/>
    <sheet name="Auslandssemester" sheetId="8" r:id="rId7"/>
    <sheet name="Berufl. Auslandsaufenthalte" sheetId="9" r:id="rId8"/>
    <sheet name="YP des Jahres" sheetId="10" r:id="rId9"/>
    <sheet name="Organisationstyp" sheetId="11" r:id="rId10"/>
    <sheet name="Hochschularten" sheetId="1" r:id="rId11"/>
    <sheet name="#30u30 Sponsoren" sheetId="12" r:id="rId12"/>
  </sheets>
  <externalReferences>
    <externalReference r:id="rId13"/>
  </externalReferences>
  <definedNames>
    <definedName name="_Hlk104379202" localSheetId="3">Bildungsabschluss!$K$15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1" l="1"/>
  <c r="G7" i="11"/>
  <c r="E14" i="1" l="1"/>
  <c r="E13" i="1"/>
  <c r="E12" i="1"/>
  <c r="E11" i="1"/>
  <c r="E10" i="1"/>
  <c r="E9" i="1"/>
  <c r="E8" i="1"/>
  <c r="E7" i="1"/>
  <c r="E6" i="1"/>
  <c r="G15" i="11"/>
  <c r="G14" i="11"/>
  <c r="G13" i="11"/>
  <c r="G12" i="11"/>
  <c r="G11" i="11"/>
  <c r="G10" i="11"/>
  <c r="G9" i="11"/>
  <c r="G14" i="3"/>
  <c r="G13" i="3"/>
  <c r="J7" i="3"/>
  <c r="J8" i="3"/>
  <c r="J9" i="3"/>
  <c r="J10" i="3"/>
  <c r="J11" i="3"/>
  <c r="H7" i="3"/>
  <c r="H8" i="3"/>
  <c r="H9" i="3"/>
  <c r="H10" i="3"/>
  <c r="H11" i="3"/>
  <c r="F16" i="11"/>
  <c r="B20" i="2"/>
  <c r="J7" i="2"/>
  <c r="J4" i="2"/>
  <c r="J8" i="2"/>
  <c r="J6" i="2"/>
  <c r="J5" i="2"/>
  <c r="G6" i="11" l="1"/>
</calcChain>
</file>

<file path=xl/sharedStrings.xml><?xml version="1.0" encoding="utf-8"?>
<sst xmlns="http://schemas.openxmlformats.org/spreadsheetml/2006/main" count="347" uniqueCount="208">
  <si>
    <t>Hochschultyp</t>
  </si>
  <si>
    <t>Anzahl</t>
  </si>
  <si>
    <t>Staatliche Universität</t>
  </si>
  <si>
    <t>Staatliche FH / HAW</t>
  </si>
  <si>
    <t>Private FH / HAW</t>
  </si>
  <si>
    <t>Private Universität</t>
  </si>
  <si>
    <t>Business School</t>
  </si>
  <si>
    <t>Weiterbildungsakademie</t>
  </si>
  <si>
    <t>Sonstige</t>
  </si>
  <si>
    <t>Berufsschule</t>
  </si>
  <si>
    <t>Duale Hochschule</t>
  </si>
  <si>
    <t>Nodeattribut "sex"</t>
  </si>
  <si>
    <t>table(nodes$sex)</t>
  </si>
  <si>
    <t>Geschlechterverteilung der Knoten</t>
  </si>
  <si>
    <t>table(nodes$mentor, nodes$sex, nodes$entry)</t>
  </si>
  <si>
    <t>Nodeattribut "sex", Verteilung in den Jahrgänge</t>
  </si>
  <si>
    <t>Jahrgang</t>
  </si>
  <si>
    <t>Anzahl Frauen (sex = 1)</t>
  </si>
  <si>
    <t>Anzahl Männer (sex = 2)</t>
  </si>
  <si>
    <t>table(nodes$mentor, nodes$sex)</t>
  </si>
  <si>
    <t>Nodeattribut "sex", Geschlechterverteilung bei #30u30 und Mentor*innen</t>
  </si>
  <si>
    <t>Knotentyp</t>
  </si>
  <si>
    <t>#30u30-Mitglied (mentor = 1)</t>
  </si>
  <si>
    <t>Mentor*in (mentor = 2)</t>
  </si>
  <si>
    <t>NA (sex = 99)</t>
  </si>
  <si>
    <t>22 Jahre</t>
  </si>
  <si>
    <t>23 Jahre</t>
  </si>
  <si>
    <t>24 Jahre</t>
  </si>
  <si>
    <t>25 Jahre</t>
  </si>
  <si>
    <t>26 Jahre</t>
  </si>
  <si>
    <t>27 Jahre</t>
  </si>
  <si>
    <t>28 Jahre</t>
  </si>
  <si>
    <t>29 Jahre</t>
  </si>
  <si>
    <t>Durchschnitt</t>
  </si>
  <si>
    <t>Altersverteilung in den einzelnen #30u30 Jahrgängen</t>
  </si>
  <si>
    <t>Altersdurchschnitt</t>
  </si>
  <si>
    <t>Hochschularten</t>
  </si>
  <si>
    <t>table(nodes$mentor)</t>
  </si>
  <si>
    <t>Anzahl der Mentor*innen</t>
  </si>
  <si>
    <t>Node-Attribut "education"</t>
  </si>
  <si>
    <t>table(nodes$education)</t>
  </si>
  <si>
    <t>Höchster Abschluss</t>
  </si>
  <si>
    <t>kein Abschluss (education = 1)</t>
  </si>
  <si>
    <t>Gymnasialabschluss / Abitur (education = 2)</t>
  </si>
  <si>
    <t>Ausbildung (education = 3)</t>
  </si>
  <si>
    <t>Bachelorabschluss (education = 4)</t>
  </si>
  <si>
    <t>Masterabschluss / MBA (education = 5)</t>
  </si>
  <si>
    <t>Magister / Diplom (education = 6)</t>
  </si>
  <si>
    <t>PhD / Doktortitel (education = 7)</t>
  </si>
  <si>
    <t>Höchster Bildungsabschluss der #30u30-Mitglieder</t>
  </si>
  <si>
    <t>table(nodes$education, nodes$sex)</t>
  </si>
  <si>
    <t>Anzahl der Frauen</t>
  </si>
  <si>
    <t>Anzahl der Männer</t>
  </si>
  <si>
    <t>Höchster Bildungsabschluss nach Geschlecht</t>
  </si>
  <si>
    <t>Höchster Bildungsabschluss und akadem. Auslandserfahrung</t>
  </si>
  <si>
    <t>table(nodes$education, nodes$exchange)</t>
  </si>
  <si>
    <t>Auslandssemester (exchange = 1)</t>
  </si>
  <si>
    <t>Auslandsstudium (exchange = 2)</t>
  </si>
  <si>
    <t>Keine akadem. Auslandsaufenthalte</t>
  </si>
  <si>
    <t>Auslandssemester und - studium 
(exchange = 3)</t>
  </si>
  <si>
    <t>Gesamtanzahl</t>
  </si>
  <si>
    <t>Höchster Bildungsabschluss nach Jahrgang</t>
  </si>
  <si>
    <t>2017</t>
  </si>
  <si>
    <t>2018</t>
  </si>
  <si>
    <t>2019</t>
  </si>
  <si>
    <t>2020</t>
  </si>
  <si>
    <t>2021</t>
  </si>
  <si>
    <t>table(nodes$education, nodes$entry)</t>
  </si>
  <si>
    <t>Engagement in PR-Vereinen</t>
  </si>
  <si>
    <t>table(nodes$membership)</t>
  </si>
  <si>
    <t>membership = 1: Mitglied</t>
  </si>
  <si>
    <t>membership = 2: Gründungsmitglied / Vorstandsrolle</t>
  </si>
  <si>
    <t>membership = 3: Kein Mitglied</t>
  </si>
  <si>
    <t>Mitgliedschaft</t>
  </si>
  <si>
    <t>Node-Attribut "membership"</t>
  </si>
  <si>
    <t>Mitglied</t>
  </si>
  <si>
    <t>Gründungsmitglied / Leitende Tätigkeit</t>
  </si>
  <si>
    <t>Kein Mitglied</t>
  </si>
  <si>
    <t>Engagement in PR-Vereinen in den einzelnen Jahrgängen</t>
  </si>
  <si>
    <t>table(nodes$membership, nodes$entry)</t>
  </si>
  <si>
    <t>Engagement in PR-Vereinen nach Geschlecht</t>
  </si>
  <si>
    <t>table(nodes$membership, nodes$sex)</t>
  </si>
  <si>
    <t>Anzahl der Frauen (sex = 1)</t>
  </si>
  <si>
    <t>Anzahl der Männer (sex = 2)</t>
  </si>
  <si>
    <t>Engagement in PR-Vereinen nach höchstem Bildungsabschluss</t>
  </si>
  <si>
    <t>table(nodes$membership, nodes$education)</t>
  </si>
  <si>
    <t>Abitur</t>
  </si>
  <si>
    <t>Ausbildung</t>
  </si>
  <si>
    <t>Bachelor</t>
  </si>
  <si>
    <t>Master</t>
  </si>
  <si>
    <t>Magister / Diplom</t>
  </si>
  <si>
    <t>PhD</t>
  </si>
  <si>
    <t>Abitur (education = 2)</t>
  </si>
  <si>
    <t>Bachelor (education = 4)</t>
  </si>
  <si>
    <t>Master (education = 5)</t>
  </si>
  <si>
    <t>PhD (education = 7)</t>
  </si>
  <si>
    <t>Gründungsmitglied / leitende Position</t>
  </si>
  <si>
    <t>Node-Attribut "scholarship"</t>
  </si>
  <si>
    <t>table(nodes$scholarship)</t>
  </si>
  <si>
    <t>scholarship = 1: Ja, hat Stipendium erhalten</t>
  </si>
  <si>
    <t>scholarship = 2: Nein, hat kein Stipendium erhalten</t>
  </si>
  <si>
    <t>Stipendiumsförderung</t>
  </si>
  <si>
    <t>Ja</t>
  </si>
  <si>
    <t>Nein</t>
  </si>
  <si>
    <t>Mitglied einer Auswahlkommission</t>
  </si>
  <si>
    <t>Stipendiat*innen unter den #30u30-Mitgliedern</t>
  </si>
  <si>
    <t>Stipendiat*innen in den einzelnen Jahrgängen</t>
  </si>
  <si>
    <t>table(nodes$scholarship, nodes$entry)</t>
  </si>
  <si>
    <t>Stipendiat*innen und höchster Bildungsabschluss</t>
  </si>
  <si>
    <t>table(nodes$scholarship, nodes$education)</t>
  </si>
  <si>
    <t>Stipendiat*innen und akademische Auslandsaufenthalte</t>
  </si>
  <si>
    <t>table(nodes$scholarship, nodes$exchange)</t>
  </si>
  <si>
    <t>Auslandssemester</t>
  </si>
  <si>
    <t>Auslandsstudium</t>
  </si>
  <si>
    <t>Beides</t>
  </si>
  <si>
    <t>Kein akadem. Auslandsaufenthalt</t>
  </si>
  <si>
    <t>Anzahl der Stipendiat*innen unter den Gewinner*innen des "Young professional des Jahres"-Award</t>
  </si>
  <si>
    <t>table(nodes$scholarship, nodes$winner)</t>
  </si>
  <si>
    <t>Gewinner*in des YP des Jahres-Award</t>
  </si>
  <si>
    <t>Keine Gewinner*in</t>
  </si>
  <si>
    <t>Ja, Stipendiat*in</t>
  </si>
  <si>
    <t>Nein, kein*e Stipendiat*in</t>
  </si>
  <si>
    <t>Wie viele #30u30-Mitglieder haben (zeitweise) im Ausland studiert?</t>
  </si>
  <si>
    <t>Node-Attribut "exchange"</t>
  </si>
  <si>
    <t>exchange = 1: Auslandssemester</t>
  </si>
  <si>
    <t>exchange = 2: Gesamtes Studium im Ausland</t>
  </si>
  <si>
    <t>exchange = 3: Auslandssemester und ges. Studium im Ausland</t>
  </si>
  <si>
    <t>table(nodes$exchange)</t>
  </si>
  <si>
    <t>Akadem. Auslandsaufenthalt ?</t>
  </si>
  <si>
    <t>table(nodes$exchange, nodes$entry)</t>
  </si>
  <si>
    <t>Akadem. Auslandserfahrung in den einzelnen Jahrgängen</t>
  </si>
  <si>
    <t>exchange = 4: Kein akadem. Auslandsaufenthalt</t>
  </si>
  <si>
    <t>Akadem. Auslandserfahrung und berufl. Auslandserfahrung</t>
  </si>
  <si>
    <t>table(nodes$exchange, nodes$abroad)</t>
  </si>
  <si>
    <t>Beruflicher Auslandsaufenthalt</t>
  </si>
  <si>
    <t>Kein berufl. Auslandsaufenthalt</t>
  </si>
  <si>
    <t>Wie viele #30u30-Mitglieder haben (zeitweise) im Ausland gearbeitet?</t>
  </si>
  <si>
    <t>Node-Attribut "abroad"</t>
  </si>
  <si>
    <t>abroad = 1: Ja, hat (zeitweise) im Ausland gearbeitet</t>
  </si>
  <si>
    <t>abroad = 2: Nein, hat nie im Ausland gearbeitet</t>
  </si>
  <si>
    <t>table(nodes$abroad)</t>
  </si>
  <si>
    <t>Berufliche Auslandsaufenthalte ?</t>
  </si>
  <si>
    <t>Wie viele #30u30-Mitglieder wurden mit dem "Young Professional des Jahres"-Award ausgezeichnet?</t>
  </si>
  <si>
    <t>Node-Attribut "winner"</t>
  </si>
  <si>
    <t>winner = 1: Gewinner*in des "YP des Jahres"-Award</t>
  </si>
  <si>
    <t>winner = 2: Nein, keine Gewinner*in des "YP des Jahres"-Award</t>
  </si>
  <si>
    <t>table(nodes$winner)</t>
  </si>
  <si>
    <t>Gewinner*in ?</t>
  </si>
  <si>
    <t>Gewinner*innen in den einzelnen Jahrgängen</t>
  </si>
  <si>
    <t>table(nodes$winner, nodes$entry)</t>
  </si>
  <si>
    <t>Gewinner*innen und Geschlechterverteilung</t>
  </si>
  <si>
    <t>table(nodes$winner, nodes$sex)</t>
  </si>
  <si>
    <t>Gewinner*innen und höchster Bildungsabschluss</t>
  </si>
  <si>
    <t>table(nodes$winner, nodes$education)</t>
  </si>
  <si>
    <t>Knoten des Type 2: Organisationen - Anzahl der einzelnen Kategorien / Organisationstypen</t>
  </si>
  <si>
    <t>Node-Attribut "category"</t>
  </si>
  <si>
    <t>category = 1: Unternehmen</t>
  </si>
  <si>
    <t>category = 2: Agentur</t>
  </si>
  <si>
    <t>category = 3: NGO/NPO</t>
  </si>
  <si>
    <t>category = 4: Polit. Organisation</t>
  </si>
  <si>
    <t>category = 5: Hochschule</t>
  </si>
  <si>
    <t>category = 6: Verein / Verband / PR-Initiative</t>
  </si>
  <si>
    <t>category = 7: Stiftung / Begabtenförderungswerk</t>
  </si>
  <si>
    <t>category = 8: Medienunternehmen</t>
  </si>
  <si>
    <t>category = 9: Sonstige</t>
  </si>
  <si>
    <t>category = 10: Forschungsinstitut</t>
  </si>
  <si>
    <t>table (nodes$category)</t>
  </si>
  <si>
    <t>Organisationstyp</t>
  </si>
  <si>
    <t>Unternehmen</t>
  </si>
  <si>
    <t>Agentur</t>
  </si>
  <si>
    <t>NGO / NPO</t>
  </si>
  <si>
    <t>Polit. Organisation</t>
  </si>
  <si>
    <t>Hochschule</t>
  </si>
  <si>
    <t>Verein o. ä.</t>
  </si>
  <si>
    <t>Stiftung / Begabtenförderung</t>
  </si>
  <si>
    <t>Medienunternehmen</t>
  </si>
  <si>
    <t>Forschungsinstitut</t>
  </si>
  <si>
    <t>Gesamt</t>
  </si>
  <si>
    <t>table(nodes$ownership)</t>
  </si>
  <si>
    <t>Node-Attribut "ownership"</t>
  </si>
  <si>
    <t>ownership = 1: Staatliche Universität</t>
  </si>
  <si>
    <t>ownership = 2: Staatliche FH / HAW</t>
  </si>
  <si>
    <t>ownership = 3: Private FH / HAW</t>
  </si>
  <si>
    <t>ownership = 4: Private Universität</t>
  </si>
  <si>
    <t>ownership = 5: Business School</t>
  </si>
  <si>
    <t>ownership = 6: Weiterbildungsakademie</t>
  </si>
  <si>
    <t>ownership = 7: Berufsschule</t>
  </si>
  <si>
    <t>ownership = 8: Duale Hochschule</t>
  </si>
  <si>
    <t>ownership = 9: Sonstige</t>
  </si>
  <si>
    <t>table(nodes$sponsor)</t>
  </si>
  <si>
    <t>Sponsoren / Partner-Organsationen von #30u30</t>
  </si>
  <si>
    <t>Node-Attribut "sponsor"</t>
  </si>
  <si>
    <t>sponsor = 1: Ja, die Organisation ist Partner oder Sponsor von #30u30</t>
  </si>
  <si>
    <t>sponsor = 2: Nein, die Organisation ist kein Partner oder Sponsor von #30u30</t>
  </si>
  <si>
    <t>Sponsor / Partner?</t>
  </si>
  <si>
    <t>Anzahl der Partnerorganisationen</t>
  </si>
  <si>
    <t>Organisationstyp der Partnerorganisationen</t>
  </si>
  <si>
    <t>table(nodes$sponsor, nodes$category)</t>
  </si>
  <si>
    <t>Verein / Verband</t>
  </si>
  <si>
    <t>Stiftung o. ä.</t>
  </si>
  <si>
    <t xml:space="preserve">Ja, Sponsor / Partner </t>
  </si>
  <si>
    <t>Nein, kein Sponsor / Partner</t>
  </si>
  <si>
    <t>Frauenanteil in %</t>
  </si>
  <si>
    <t>Männeranteil in %</t>
  </si>
  <si>
    <t>Prozentualer Anteil (Durchschnitt)</t>
  </si>
  <si>
    <t>Anteil</t>
  </si>
  <si>
    <t>Anteil an allen Hochschulen im Netzwerk</t>
  </si>
  <si>
    <t>scholarship = 3: Hat kein Stipendium, ist aber Mitglied einer Auswahlkommission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</si>
</sst>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" xfId="0" applyBorder="1"/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6" xfId="0" applyNumberFormat="1" applyBorder="1"/>
    <xf numFmtId="0" fontId="0" fillId="0" borderId="0" xfId="0" applyBorder="1" applyAlignment="1">
      <alignment wrapText="1"/>
    </xf>
    <xf numFmtId="0" fontId="3" fillId="0" borderId="0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2" borderId="0" xfId="0" applyFont="1" applyFill="1" applyBorder="1"/>
    <xf numFmtId="0" fontId="0" fillId="0" borderId="0" xfId="0" applyAlignment="1">
      <alignment horizontal="left"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8" xfId="0" applyFont="1" applyBorder="1"/>
    <xf numFmtId="0" fontId="0" fillId="0" borderId="1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Font="1" applyBorder="1"/>
    <xf numFmtId="0" fontId="0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0" xfId="0" applyFont="1" applyAlignment="1">
      <alignment vertical="center" wrapText="1"/>
    </xf>
    <xf numFmtId="0" fontId="0" fillId="0" borderId="1" xfId="0" applyFont="1" applyBorder="1" applyAlignment="1">
      <alignment horizontal="left" wrapText="1"/>
    </xf>
    <xf numFmtId="0" fontId="0" fillId="0" borderId="8" xfId="0" applyFont="1" applyBorder="1" applyAlignment="1">
      <alignment horizontal="left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9" xfId="0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3" fillId="0" borderId="0" xfId="0" applyFont="1" applyAlignment="1">
      <alignment vertical="center" wrapText="1"/>
    </xf>
    <xf numFmtId="0" fontId="2" fillId="2" borderId="3" xfId="0" applyFont="1" applyFill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vertical="top"/>
    </xf>
    <xf numFmtId="0" fontId="0" fillId="0" borderId="9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 wrapText="1"/>
    </xf>
    <xf numFmtId="0" fontId="0" fillId="0" borderId="7" xfId="0" applyFont="1" applyBorder="1" applyAlignment="1">
      <alignment horizontal="left"/>
    </xf>
    <xf numFmtId="0" fontId="3" fillId="0" borderId="5" xfId="0" applyFont="1" applyBorder="1"/>
    <xf numFmtId="0" fontId="3" fillId="0" borderId="7" xfId="0" applyFont="1" applyBorder="1"/>
    <xf numFmtId="0" fontId="0" fillId="0" borderId="0" xfId="0" applyFont="1"/>
    <xf numFmtId="0" fontId="0" fillId="0" borderId="0" xfId="0" applyAlignment="1">
      <alignment horizontal="left" wrapText="1"/>
    </xf>
    <xf numFmtId="10" fontId="0" fillId="0" borderId="9" xfId="1" applyNumberFormat="1" applyFont="1" applyBorder="1" applyAlignment="1">
      <alignment vertical="top"/>
    </xf>
    <xf numFmtId="10" fontId="0" fillId="0" borderId="7" xfId="1" applyNumberFormat="1" applyFont="1" applyBorder="1" applyAlignment="1">
      <alignment vertical="top"/>
    </xf>
    <xf numFmtId="10" fontId="0" fillId="0" borderId="0" xfId="1" applyNumberFormat="1" applyFont="1" applyAlignment="1">
      <alignment vertical="top"/>
    </xf>
    <xf numFmtId="0" fontId="0" fillId="0" borderId="1" xfId="0" applyFont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3" fillId="3" borderId="1" xfId="0" applyFont="1" applyFill="1" applyBorder="1"/>
    <xf numFmtId="10" fontId="0" fillId="0" borderId="1" xfId="1" applyNumberFormat="1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" xfId="0" applyFont="1" applyBorder="1"/>
  </cellXfs>
  <cellStyles count="2">
    <cellStyle name="Prozent" xfId="1" builtinId="5"/>
    <cellStyle name="Standard" xfId="0" builtinId="0"/>
  </cellStyles>
  <dxfs count="2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theme="5"/>
        </lef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Altersdurchschnitt der #30u30 im zeitlichen Verlauf</a:t>
            </a:r>
          </a:p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(Jahrgang 2017 - 2021)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[1]generell!$A$5:$A$9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[1]generell!$B$5:$B$9</c:f>
              <c:numCache>
                <c:formatCode>General</c:formatCode>
                <c:ptCount val="5"/>
                <c:pt idx="0">
                  <c:v>26.93</c:v>
                </c:pt>
                <c:pt idx="1">
                  <c:v>27.53</c:v>
                </c:pt>
                <c:pt idx="2">
                  <c:v>27.9</c:v>
                </c:pt>
                <c:pt idx="3">
                  <c:v>26.82</c:v>
                </c:pt>
                <c:pt idx="4">
                  <c:v>27.48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6-40BE-A922-C3305F7A82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6584176"/>
        <c:axId val="936580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[1]generell!$A$5:$A$9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[1]generell!$A$5:$A$9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AC6-40BE-A922-C3305F7A823A}"/>
                  </c:ext>
                </c:extLst>
              </c15:ser>
            </c15:filteredLineSeries>
          </c:ext>
        </c:extLst>
      </c:lineChart>
      <c:catAx>
        <c:axId val="9365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936580432"/>
        <c:crosses val="autoZero"/>
        <c:auto val="1"/>
        <c:lblAlgn val="ctr"/>
        <c:lblOffset val="100"/>
        <c:noMultiLvlLbl val="0"/>
      </c:catAx>
      <c:valAx>
        <c:axId val="936580432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0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Alter in Jahren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9711395450568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0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9365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Hochschularten!$D$5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78-45D4-B5BD-0F41D7979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78-45D4-B5BD-0F41D7979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78-45D4-B5BD-0F41D7979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78-45D4-B5BD-0F41D7979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78-45D4-B5BD-0F41D79795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78-45D4-B5BD-0F41D79795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78-45D4-B5BD-0F41D79795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78-45D4-B5BD-0F41D79795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F78-45D4-B5BD-0F41D7979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Hochschularten!$C$6:$C$14</c:f>
              <c:strCache>
                <c:ptCount val="9"/>
                <c:pt idx="0">
                  <c:v>Staatliche Universität</c:v>
                </c:pt>
                <c:pt idx="1">
                  <c:v>Staatliche FH / HAW</c:v>
                </c:pt>
                <c:pt idx="2">
                  <c:v>Private FH / HAW</c:v>
                </c:pt>
                <c:pt idx="3">
                  <c:v>Private Universität</c:v>
                </c:pt>
                <c:pt idx="4">
                  <c:v>Business School</c:v>
                </c:pt>
                <c:pt idx="5">
                  <c:v>Weiterbildungsakademie</c:v>
                </c:pt>
                <c:pt idx="6">
                  <c:v>Sonstige</c:v>
                </c:pt>
                <c:pt idx="7">
                  <c:v>Berufsschule</c:v>
                </c:pt>
                <c:pt idx="8">
                  <c:v>Duale Hochschule</c:v>
                </c:pt>
              </c:strCache>
            </c:strRef>
          </c:cat>
          <c:val>
            <c:numRef>
              <c:f>Hochschularten!$D$6:$D$14</c:f>
              <c:numCache>
                <c:formatCode>General</c:formatCode>
                <c:ptCount val="9"/>
                <c:pt idx="0">
                  <c:v>138</c:v>
                </c:pt>
                <c:pt idx="1">
                  <c:v>29</c:v>
                </c:pt>
                <c:pt idx="2">
                  <c:v>20</c:v>
                </c:pt>
                <c:pt idx="3">
                  <c:v>17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C-4AF4-B00C-98CB4B4EEAEB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9</xdr:row>
      <xdr:rowOff>101600</xdr:rowOff>
    </xdr:from>
    <xdr:to>
      <xdr:col>8</xdr:col>
      <xdr:colOff>406400</xdr:colOff>
      <xdr:row>24</xdr:row>
      <xdr:rowOff>82550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D55AEC46-3A71-4011-B150-9F8AD9441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4396</xdr:colOff>
      <xdr:row>15</xdr:row>
      <xdr:rowOff>117231</xdr:rowOff>
    </xdr:from>
    <xdr:to>
      <xdr:col>5</xdr:col>
      <xdr:colOff>443523</xdr:colOff>
      <xdr:row>47</xdr:row>
      <xdr:rowOff>32726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C351A1-82E6-D194-F333-CE046CA38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na/Dropbox/PC/Documents/2_Uni/1_Bachelor_HdM/8_Bachelorthesis/04_Daten/30u30_Jahrg&#228;nge_Me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"/>
      <sheetName val="JG17"/>
      <sheetName val="2018"/>
      <sheetName val="JG18"/>
      <sheetName val="2019"/>
      <sheetName val="JG19"/>
      <sheetName val="2020"/>
      <sheetName val="JG20"/>
      <sheetName val="2021"/>
      <sheetName val="JG21"/>
      <sheetName val="genere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A5">
            <v>2017</v>
          </cell>
          <cell r="B5">
            <v>26.93</v>
          </cell>
        </row>
        <row r="6">
          <cell r="A6">
            <v>2018</v>
          </cell>
          <cell r="B6">
            <v>27.53</v>
          </cell>
        </row>
        <row r="7">
          <cell r="A7">
            <v>2019</v>
          </cell>
          <cell r="B7">
            <v>27.9</v>
          </cell>
        </row>
        <row r="8">
          <cell r="A8">
            <v>2020</v>
          </cell>
          <cell r="B8">
            <v>26.82</v>
          </cell>
        </row>
        <row r="9">
          <cell r="A9">
            <v>2021</v>
          </cell>
          <cell r="B9">
            <v>27.48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40AB99-A547-4D38-A85D-CEC7B386CD4E}" name="Tabelle4" displayName="Tabelle4" ref="A3:J8" totalsRowShown="0" headerRowDxfId="200" headerRowBorderDxfId="199" tableBorderDxfId="198" totalsRowBorderDxfId="197">
  <autoFilter ref="A3:J8" xr:uid="{6A40AB99-A547-4D38-A85D-CEC7B386CD4E}"/>
  <tableColumns count="10">
    <tableColumn id="1" xr3:uid="{AA1A56E8-010D-4EDA-8B1B-371DDD5DF1EE}" name="Jahrgang" dataDxfId="196"/>
    <tableColumn id="2" xr3:uid="{00C99878-0393-4670-A877-D8901EBC9F1C}" name="22 Jahre" dataDxfId="195"/>
    <tableColumn id="3" xr3:uid="{98C06840-20CE-4E0B-8561-A16015509D65}" name="23 Jahre" dataDxfId="194"/>
    <tableColumn id="4" xr3:uid="{9A7ED8B0-2E25-4981-BDAF-195544A1CC3E}" name="24 Jahre" dataDxfId="193"/>
    <tableColumn id="5" xr3:uid="{DE867DEA-1D59-403F-BB17-B50CB00BF01A}" name="25 Jahre" dataDxfId="192"/>
    <tableColumn id="6" xr3:uid="{C3F930BE-7E3A-4531-B5B1-5F926B9B2264}" name="26 Jahre" dataDxfId="191"/>
    <tableColumn id="7" xr3:uid="{6B254AF4-0072-4A8F-9394-BB2E85AD94DE}" name="27 Jahre" dataDxfId="190"/>
    <tableColumn id="8" xr3:uid="{2A0A21EF-DCFC-4B00-8381-801A2E294738}" name="28 Jahre" dataDxfId="189"/>
    <tableColumn id="9" xr3:uid="{FAE94CF9-EB3F-4096-827F-406980160A09}" name="29 Jahre" dataDxfId="188"/>
    <tableColumn id="10" xr3:uid="{ABBFB05D-E282-410F-9BF0-B4EACD1810AA}" name="Durchschnitt" dataDxfId="187">
      <calculatedColumnFormula>(24+(3*25)+(12*26)+(4*27)+(4*28)+(7*29))/30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0E5716A-8966-4909-BCF9-27D06D9B8ABC}" name="Tabelle12" displayName="Tabelle12" ref="A9:B12" totalsRowShown="0" headerRowDxfId="134" dataDxfId="133">
  <autoFilter ref="A9:B12" xr:uid="{90E5716A-8966-4909-BCF9-27D06D9B8ABC}"/>
  <tableColumns count="2">
    <tableColumn id="1" xr3:uid="{D6611915-0095-40FC-9425-F6F5FB250848}" name="Mitgliedschaft" dataDxfId="132"/>
    <tableColumn id="2" xr3:uid="{6E340086-7404-4D6A-AFB7-C947374BE3C2}" name="Anzahl" dataDxfId="131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14147F-B929-4295-BDA6-8D76ABD96129}" name="Tabelle1215" displayName="Tabelle1215" ref="E9:K12" totalsRowShown="0" headerRowDxfId="130" dataDxfId="128" headerRowBorderDxfId="129" tableBorderDxfId="127" totalsRowBorderDxfId="126">
  <autoFilter ref="E9:K12" xr:uid="{4914147F-B929-4295-BDA6-8D76ABD96129}"/>
  <tableColumns count="7">
    <tableColumn id="1" xr3:uid="{8BF37AC4-3ACA-45F6-BA20-F7F955257A75}" name="Mitgliedschaft" dataDxfId="125"/>
    <tableColumn id="2" xr3:uid="{56FDBFFF-9BCA-430F-BF71-DF4E5D4AA815}" name="Gesamtanzahl" dataDxfId="124"/>
    <tableColumn id="3" xr3:uid="{226FEA2B-AD12-4C82-B3ED-74D6128FF210}" name="2017" dataDxfId="123"/>
    <tableColumn id="4" xr3:uid="{CF1A4A38-4CCB-4C44-800C-D6D8239D748E}" name="2018" dataDxfId="122"/>
    <tableColumn id="5" xr3:uid="{8E12DF7E-0B27-4D8D-8994-C9D1C8EEAEBE}" name="2019" dataDxfId="121"/>
    <tableColumn id="6" xr3:uid="{D66B0C57-482F-466F-B790-6E076B3B0B47}" name="2020" dataDxfId="120"/>
    <tableColumn id="7" xr3:uid="{AA64F325-640F-422B-91BD-D9E25C59423A}" name="2021" dataDxfId="119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2118E5B-EDC7-4996-BF6E-2120FF194DDF}" name="Tabelle1216" displayName="Tabelle1216" ref="A17:C20" totalsRowShown="0" headerRowDxfId="118" dataDxfId="116" headerRowBorderDxfId="117" tableBorderDxfId="115" totalsRowBorderDxfId="114">
  <autoFilter ref="A17:C20" xr:uid="{12118E5B-EDC7-4996-BF6E-2120FF194DDF}"/>
  <tableColumns count="3">
    <tableColumn id="1" xr3:uid="{2CD17B6A-6A01-41D4-AACD-94F1F621C0D6}" name="Mitgliedschaft" dataDxfId="113"/>
    <tableColumn id="2" xr3:uid="{D7E7B4D8-EF41-4879-B125-CD8EEA6708E2}" name="Anzahl der Frauen (sex = 1)" dataDxfId="112"/>
    <tableColumn id="3" xr3:uid="{4F0C7174-215F-4019-B64B-B528F58E992D}" name="Anzahl der Männer (sex = 2)" dataDxfId="111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B6224A1-7DFE-48E1-A088-3DD94709FBE9}" name="Tabelle16" displayName="Tabelle16" ref="E17:K20" totalsRowShown="0" headerRowDxfId="110" dataDxfId="108" headerRowBorderDxfId="109" tableBorderDxfId="107" totalsRowBorderDxfId="106">
  <autoFilter ref="E17:K20" xr:uid="{3B6224A1-7DFE-48E1-A088-3DD94709FBE9}"/>
  <tableColumns count="7">
    <tableColumn id="1" xr3:uid="{4C80986C-B958-44CA-8300-514BF4220B25}" name="Mitgliedschaft" dataDxfId="105"/>
    <tableColumn id="2" xr3:uid="{4287E358-2B16-46AF-9FBB-75CE673CEC2D}" name="Abitur (education = 2)" dataDxfId="104"/>
    <tableColumn id="3" xr3:uid="{1F6A1D31-3C99-4F70-963E-5EB2ADD85F95}" name="Ausbildung (education = 3)" dataDxfId="103"/>
    <tableColumn id="4" xr3:uid="{C2134C27-F225-4FC1-9072-96960793B4D8}" name="Bachelor (education = 4)" dataDxfId="102"/>
    <tableColumn id="5" xr3:uid="{9D65DE9A-B4AF-4C72-93E6-E7FBDE4351EC}" name="Master (education = 5)" dataDxfId="101"/>
    <tableColumn id="6" xr3:uid="{CAC961CC-9D41-4B78-BF2B-15BC0EB8C4FD}" name="Magister / Diplom (education = 6)" dataDxfId="100"/>
    <tableColumn id="7" xr3:uid="{E9395C30-059C-40D4-B06A-E6ECE8211192}" name="PhD (education = 7)" dataDxfId="99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D3BEBB3-6A01-4473-A920-9ACF1EC8088C}" name="Tabelle17" displayName="Tabelle17" ref="A11:B14" totalsRowShown="0" headerRowDxfId="98" dataDxfId="96" headerRowBorderDxfId="97" tableBorderDxfId="95" totalsRowBorderDxfId="94">
  <autoFilter ref="A11:B14" xr:uid="{1D3BEBB3-6A01-4473-A920-9ACF1EC8088C}"/>
  <tableColumns count="2">
    <tableColumn id="1" xr3:uid="{35172F0D-4E82-4564-9AD1-F846A44FB1F4}" name="Stipendiumsförderung" dataDxfId="93"/>
    <tableColumn id="2" xr3:uid="{DF7C70BE-69AF-49B0-8A49-DE95E85B7D2B}" name="Anzahl" dataDxfId="92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E81D338-BD39-437A-8F6C-F316B20818E6}" name="Tabelle1719" displayName="Tabelle1719" ref="E11:J14" totalsRowShown="0" headerRowDxfId="91" dataDxfId="89" headerRowBorderDxfId="90" tableBorderDxfId="88" totalsRowBorderDxfId="87">
  <autoFilter ref="E11:J14" xr:uid="{2E81D338-BD39-437A-8F6C-F316B20818E6}"/>
  <tableColumns count="6">
    <tableColumn id="1" xr3:uid="{DABA76CF-415E-4F3C-8F7D-478EAA0D3EEA}" name="Stipendiumsförderung" dataDxfId="86"/>
    <tableColumn id="2" xr3:uid="{07B895B2-E997-4E2A-A376-CA2578B27853}" name="2017" dataDxfId="85"/>
    <tableColumn id="3" xr3:uid="{7B3CCDDF-BBF3-4655-B105-10C999F91B8C}" name="2018" dataDxfId="84"/>
    <tableColumn id="4" xr3:uid="{1B1E7745-1E92-4D5F-A0B9-A54D88CD504E}" name="2019" dataDxfId="83"/>
    <tableColumn id="5" xr3:uid="{409A4914-DAFB-451B-89E1-5552C50DF042}" name="2020" dataDxfId="82"/>
    <tableColumn id="6" xr3:uid="{F0C9C4D2-92E9-4C59-9CA5-D59F25D294DE}" name="2021" dataDxfId="81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7B4C645-F168-41CF-9BC6-42E246EAAD7A}" name="Tabelle1720" displayName="Tabelle1720" ref="A19:G22" totalsRowShown="0" headerRowDxfId="80" dataDxfId="78" headerRowBorderDxfId="79" tableBorderDxfId="77" totalsRowBorderDxfId="76">
  <autoFilter ref="A19:G22" xr:uid="{D7B4C645-F168-41CF-9BC6-42E246EAAD7A}"/>
  <tableColumns count="7">
    <tableColumn id="1" xr3:uid="{09550ABE-92A0-4CA3-99E5-10952D4E92AE}" name="Stipendiumsförderung" dataDxfId="75"/>
    <tableColumn id="2" xr3:uid="{F392D2ED-826E-4F7C-B0EC-AEF8C85F6275}" name="Abitur" dataDxfId="74"/>
    <tableColumn id="3" xr3:uid="{38EE19B1-0B7F-4380-B9F4-BAB80FE1FABF}" name="Ausbildung" dataDxfId="73"/>
    <tableColumn id="4" xr3:uid="{54CB04C3-7D68-40EE-BE82-7C321A53767D}" name="Bachelor" dataDxfId="72"/>
    <tableColumn id="5" xr3:uid="{08A84DA7-81E3-4B84-9163-288D294FB1B2}" name="Master" dataDxfId="71"/>
    <tableColumn id="6" xr3:uid="{526876D1-C3FC-41D3-89B0-CB51C97209A0}" name="Magister / Diplom" dataDxfId="70"/>
    <tableColumn id="7" xr3:uid="{4F890B97-9C89-44D9-801A-F5C188DDC254}" name="PhD" dataDxfId="69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5FF0580-D8F3-4DEE-ADAF-772A5DC9150B}" name="Tabelle20" displayName="Tabelle20" ref="A28:E31" totalsRowShown="0" headerRowDxfId="68" dataDxfId="66" headerRowBorderDxfId="67" tableBorderDxfId="65" totalsRowBorderDxfId="64">
  <autoFilter ref="A28:E31" xr:uid="{95FF0580-D8F3-4DEE-ADAF-772A5DC9150B}"/>
  <tableColumns count="5">
    <tableColumn id="1" xr3:uid="{F8C54CD4-3ED0-44A8-B94E-F7E76F583D87}" name="Stipendiumsförderung" dataDxfId="63"/>
    <tableColumn id="2" xr3:uid="{2F51AABA-5405-4A75-91D1-B769502FA29A}" name="Auslandssemester" dataDxfId="62"/>
    <tableColumn id="3" xr3:uid="{24172C20-1ADC-48FE-893F-4C47038D7B67}" name="Auslandsstudium" dataDxfId="61"/>
    <tableColumn id="4" xr3:uid="{C2D9B75A-74B9-49B0-8F08-2B9CEA42CB10}" name="Beides" dataDxfId="60"/>
    <tableColumn id="5" xr3:uid="{71BC1E78-04B0-4DCB-B08C-DB669F41E1EA}" name="Kein akadem. Auslandsaufenthalt" dataDxfId="59"/>
  </tableColumns>
  <tableStyleInfo name="TableStyleLight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166B316-6608-478A-9A54-22E68AFC1359}" name="Tabelle21" displayName="Tabelle21" ref="A14:F18" totalsRowShown="0" headerRowDxfId="58" dataDxfId="56" headerRowBorderDxfId="57" tableBorderDxfId="55" totalsRowBorderDxfId="54">
  <autoFilter ref="A14:F18" xr:uid="{F166B316-6608-478A-9A54-22E68AFC1359}"/>
  <tableColumns count="6">
    <tableColumn id="1" xr3:uid="{0727E735-3087-4F60-A9C1-E349879F9158}" name="Akadem. Auslandsaufenthalt ?" dataDxfId="53"/>
    <tableColumn id="2" xr3:uid="{D30D214C-BE4E-4C47-A194-C6E9941770BD}" name="2017" dataDxfId="52"/>
    <tableColumn id="3" xr3:uid="{C64B122F-B7BD-4227-A6D7-9039FEBD488B}" name="2018" dataDxfId="51"/>
    <tableColumn id="4" xr3:uid="{75D5CFC0-0AFB-465D-ADF0-B8BDD3E1EE04}" name="2019" dataDxfId="50"/>
    <tableColumn id="5" xr3:uid="{242E9241-AC02-4AE3-89B5-9F7E906B0719}" name="2020" dataDxfId="49"/>
    <tableColumn id="6" xr3:uid="{6054C293-3552-4F57-93EE-F022C78BDC24}" name="2021" dataDxfId="48"/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572830A-1BA5-4883-ACD2-7DE4A507CA5B}" name="Tabelle2123" displayName="Tabelle2123" ref="D5:E9" totalsRowShown="0" headerRowDxfId="47" dataDxfId="45" headerRowBorderDxfId="46" tableBorderDxfId="44" totalsRowBorderDxfId="43">
  <autoFilter ref="D5:E9" xr:uid="{E572830A-1BA5-4883-ACD2-7DE4A507CA5B}"/>
  <tableColumns count="2">
    <tableColumn id="1" xr3:uid="{5E3CA0EC-0361-4DD3-9989-94C2CB4D1E54}" name="Akadem. Auslandsaufenthalt ?" dataDxfId="42"/>
    <tableColumn id="2" xr3:uid="{60AB5AC6-C803-48CF-86CC-5A28874662F0}" name="Anzahl" dataDxfId="4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7068A4-F898-4A49-A969-70304A1A5B55}" name="Tabelle1" displayName="Tabelle1" ref="F6:J11" totalsRowShown="0" headerRowDxfId="186" dataDxfId="184" headerRowBorderDxfId="185" tableBorderDxfId="183" totalsRowBorderDxfId="182">
  <autoFilter ref="F6:J11" xr:uid="{6D7068A4-F898-4A49-A969-70304A1A5B55}"/>
  <tableColumns count="5">
    <tableColumn id="1" xr3:uid="{298DB579-53DC-45CB-A271-753975B3E5EC}" name="Jahrgang" dataDxfId="3"/>
    <tableColumn id="2" xr3:uid="{D0D11703-BE97-4FDD-9F95-ADF7ED16365A}" name="Anzahl Frauen (sex = 1)" dataDxfId="181"/>
    <tableColumn id="4" xr3:uid="{B3BAB6C3-49B7-4C6D-84BD-C424EE213ECA}" name="Frauenanteil in %" dataDxfId="180" dataCellStyle="Prozent">
      <calculatedColumnFormula>Tabelle1[[#This Row],[Anzahl Frauen (sex = 1)]]/30</calculatedColumnFormula>
    </tableColumn>
    <tableColumn id="3" xr3:uid="{073E5A3C-FA7E-4772-BEFC-E3CD8CBD5B96}" name="Anzahl Männer (sex = 2)" dataDxfId="179"/>
    <tableColumn id="5" xr3:uid="{2E03E56D-8D48-4E5E-AD19-99F89CC3047C}" name="Männeranteil in %" dataDxfId="178" dataCellStyle="Prozent">
      <calculatedColumnFormula>Tabelle1[[#This Row],[Anzahl Männer (sex = 2)]]/30</calculatedColumnFormula>
    </tableColumn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EA6EEFE-97D1-45E8-84DF-CF718EE9477A}" name="Tabelle23" displayName="Tabelle23" ref="A9:B11" totalsRowShown="0" headerRowDxfId="40" headerRowBorderDxfId="39" tableBorderDxfId="38" totalsRowBorderDxfId="37">
  <autoFilter ref="A9:B11" xr:uid="{9EA6EEFE-97D1-45E8-84DF-CF718EE9477A}"/>
  <tableColumns count="2">
    <tableColumn id="1" xr3:uid="{3D9D41FA-D60F-43D5-A427-1AA881847132}" name="Berufliche Auslandsaufenthalte ?" dataDxfId="36"/>
    <tableColumn id="2" xr3:uid="{AC2B2451-BB91-48F3-A16F-E944CDD82AB0}" name="Anzahl" dataDxfId="35"/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8F0DBED-2E1A-400E-B607-C38CD6A05A06}" name="Tabelle24" displayName="Tabelle24" ref="A9:B11" totalsRowShown="0">
  <autoFilter ref="A9:B11" xr:uid="{D8F0DBED-2E1A-400E-B607-C38CD6A05A06}"/>
  <tableColumns count="2">
    <tableColumn id="1" xr3:uid="{DE3E42F3-6B66-4A13-B4C2-D1D1D6A4BD72}" name="Gewinner*in ?"/>
    <tableColumn id="2" xr3:uid="{89FB76D9-5360-462C-94EC-488540AE89FC}" name="Anzahl"/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4F87EF8-9550-4B89-B5C1-E5F23C7747B3}" name="Tabelle2426" displayName="Tabelle2426" ref="A16:F18" totalsRowShown="0">
  <autoFilter ref="A16:F18" xr:uid="{A4F87EF8-9550-4B89-B5C1-E5F23C7747B3}"/>
  <tableColumns count="6">
    <tableColumn id="1" xr3:uid="{A9324C76-AF28-4D67-AF25-562E44281E1D}" name="Gewinner*in ?"/>
    <tableColumn id="2" xr3:uid="{4A17F2A0-FE7E-4561-88CC-E2DE3B2C1CC5}" name="2017"/>
    <tableColumn id="3" xr3:uid="{5FD6FD41-5444-4884-AD1E-7857857AA15C}" name="2018"/>
    <tableColumn id="4" xr3:uid="{44B0C789-6EA3-404B-A618-F6412BCF02CA}" name="2019"/>
    <tableColumn id="5" xr3:uid="{0FB3178F-C6C9-4B38-9076-816F6AC7DB81}" name="2020"/>
    <tableColumn id="6" xr3:uid="{7BFE1FD9-9D8C-4F3A-BCC5-BD06AEDA7BF2}" name="2021" dataDxfId="34"/>
  </tableColumns>
  <tableStyleInfo name="TableStyleLight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13AEAE5-440B-456D-9868-7C266309438C}" name="Tabelle26" displayName="Tabelle26" ref="A23:C25" totalsRowShown="0" headerRowDxfId="33" dataDxfId="32" tableBorderDxfId="31">
  <autoFilter ref="A23:C25" xr:uid="{413AEAE5-440B-456D-9868-7C266309438C}"/>
  <tableColumns count="3">
    <tableColumn id="1" xr3:uid="{65233D4B-F6CC-4191-8F1D-C15C99EF106A}" name="Gewinner*in ?" dataDxfId="2"/>
    <tableColumn id="2" xr3:uid="{88820E16-1507-4EDA-BCD6-2D5EDCEF3462}" name="Anzahl der Frauen" dataDxfId="1"/>
    <tableColumn id="3" xr3:uid="{9885782B-AAA4-4188-B873-250D5E75A434}" name="Anzahl der Männer" dataDxfId="0"/>
  </tableColumns>
  <tableStyleInfo name="TableStyleLight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B62A635-BC79-4625-9896-2338350AF01E}" name="Tabelle2628" displayName="Tabelle2628" ref="A30:G32" totalsRowShown="0" headerRowDxfId="30" dataDxfId="28" headerRowBorderDxfId="29" tableBorderDxfId="27" totalsRowBorderDxfId="26">
  <autoFilter ref="A30:G32" xr:uid="{CB62A635-BC79-4625-9896-2338350AF01E}"/>
  <tableColumns count="7">
    <tableColumn id="1" xr3:uid="{8B5A2B45-53F8-4F72-983C-3DF6A0DFABCE}" name="Gewinner*in ?" dataDxfId="25"/>
    <tableColumn id="2" xr3:uid="{F0E6040D-7197-4C90-8D25-F03429309098}" name="Abitur" dataDxfId="24"/>
    <tableColumn id="3" xr3:uid="{2BAB45CB-D36C-4225-8DEC-BBAC359F6617}" name="Ausbildung" dataDxfId="23"/>
    <tableColumn id="4" xr3:uid="{66DDB1B7-4E27-4860-B893-6CA0ED7F6731}" name="Bachelor" dataDxfId="22"/>
    <tableColumn id="5" xr3:uid="{28366E6A-B6BF-4003-91E7-DF92186CAA90}" name="Master" dataDxfId="21"/>
    <tableColumn id="6" xr3:uid="{B322EF27-A129-48A4-8EEB-E956FDA21932}" name="Magister / Diplom" dataDxfId="20"/>
    <tableColumn id="7" xr3:uid="{B6521F58-AC30-408E-846C-7C31700D8E05}" name="PhD" dataDxfId="19"/>
  </tableColumns>
  <tableStyleInfo name="TableStyleLight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FFB46FC-63EC-4A64-878B-5D0885FB1504}" name="Tabelle29" displayName="Tabelle29" ref="E5:G16" totalsRowShown="0" headerRowDxfId="18" headerRowBorderDxfId="17" tableBorderDxfId="16" totalsRowBorderDxfId="15">
  <autoFilter ref="E5:G16" xr:uid="{DFFB46FC-63EC-4A64-878B-5D0885FB1504}"/>
  <tableColumns count="3">
    <tableColumn id="1" xr3:uid="{C0E7566B-3690-42D4-81A3-0549810A7BAE}" name="Organisationstyp" dataDxfId="14"/>
    <tableColumn id="2" xr3:uid="{4FA9754A-2812-4132-A4CE-8F1643FAA96C}" name="Anzahl" dataDxfId="13"/>
    <tableColumn id="3" xr3:uid="{BC6F316A-E113-47C7-8D3D-079A2D058B5A}" name="Anteil" dataDxfId="12">
      <calculatedColumnFormula>Tabelle29[[#This Row],[Anzahl]]/F16</calculatedColumnFormula>
    </tableColumn>
  </tableColumns>
  <tableStyleInfo name="TableStyleLight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5703D61-BA4B-4175-9295-473BFD390A17}" name="Tabelle30" displayName="Tabelle30" ref="A10:B12" totalsRowShown="0">
  <autoFilter ref="A10:B12" xr:uid="{65703D61-BA4B-4175-9295-473BFD390A17}"/>
  <tableColumns count="2">
    <tableColumn id="1" xr3:uid="{7B52BB4E-AECF-40E6-8515-8F51FE5CADE4}" name="Sponsor / Partner?"/>
    <tableColumn id="2" xr3:uid="{E5DB5DBC-7A8A-4555-962A-F03F6A42D508}" name="Anzahl"/>
  </tableColumns>
  <tableStyleInfo name="TableStyleLight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8592676-E0E5-47F1-95E5-33F63826F6B7}" name="Tabelle31" displayName="Tabelle31" ref="D10:F20" totalsRowShown="0" headerRowDxfId="11" dataDxfId="9" headerRowBorderDxfId="10" tableBorderDxfId="8" totalsRowBorderDxfId="7">
  <autoFilter ref="D10:F20" xr:uid="{58592676-E0E5-47F1-95E5-33F63826F6B7}"/>
  <tableColumns count="3">
    <tableColumn id="1" xr3:uid="{3D84AD86-3E7B-4C01-98E1-98A173ED6FF8}" name="Organisationstyp" dataDxfId="6"/>
    <tableColumn id="2" xr3:uid="{10461D99-9D38-4312-AA04-7D3F1D173CA1}" name="Ja, Sponsor / Partner " dataDxfId="5"/>
    <tableColumn id="3" xr3:uid="{2D7C2562-BD84-4818-A0EC-F5AE0EAF3C55}" name="Nein, kein Sponsor / Partner" dataDxfId="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D86EE1-7EAE-4F17-922A-06D1BBC56CB9}" name="Tabelle2" displayName="Tabelle2" ref="A16:C18" totalsRowShown="0" headerRowDxfId="177" dataDxfId="175" headerRowBorderDxfId="176" tableBorderDxfId="174" totalsRowBorderDxfId="173">
  <autoFilter ref="A16:C18" xr:uid="{28D86EE1-7EAE-4F17-922A-06D1BBC56CB9}"/>
  <tableColumns count="3">
    <tableColumn id="1" xr3:uid="{3637340D-ED68-435C-8972-101ED7CE9A6B}" name="Knotentyp" dataDxfId="172"/>
    <tableColumn id="2" xr3:uid="{FB74AC01-BE3B-49EA-87B7-50921747B450}" name="Anzahl Frauen (sex = 1)" dataDxfId="171"/>
    <tableColumn id="3" xr3:uid="{B4D86BE9-320E-4AB9-8DA9-845F82A88847}" name="Anzahl Männer (sex = 2)" dataDxfId="17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F5DCF9-BB97-450E-9A60-D93776FFC125}" name="Tabelle3" displayName="Tabelle3" ref="A6:C7" totalsRowShown="0" headerRowDxfId="169" dataDxfId="167" headerRowBorderDxfId="168" tableBorderDxfId="166" totalsRowBorderDxfId="165">
  <autoFilter ref="A6:C7" xr:uid="{25F5DCF9-BB97-450E-9A60-D93776FFC125}"/>
  <tableColumns count="3">
    <tableColumn id="1" xr3:uid="{86EA0036-2D45-4D3C-B400-751FB65F21A1}" name="Anzahl Frauen (sex = 1)" dataDxfId="164"/>
    <tableColumn id="2" xr3:uid="{F852B306-63ED-429F-8C53-94FAE23B8A7A}" name="Anzahl Männer (sex = 2)" dataDxfId="163"/>
    <tableColumn id="3" xr3:uid="{1CBDF667-1D6B-43C0-A457-DB43342A1C78}" name="NA (sex = 99)" dataDxfId="16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A52803-16E4-4DDC-AA2D-D9B502A12346}" name="Tabelle5" displayName="Tabelle5" ref="A5:B7" totalsRowShown="0">
  <autoFilter ref="A5:B7" xr:uid="{9CA52803-16E4-4DDC-AA2D-D9B502A12346}"/>
  <tableColumns count="2">
    <tableColumn id="1" xr3:uid="{6B974FAD-3CC3-4888-98E0-A3EDB1F8D2D9}" name="Knotentyp"/>
    <tableColumn id="2" xr3:uid="{9255FD0A-346A-4877-915E-A7EFDA157978}" name="Anzahl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B0C7FA-F8EC-4B4F-843F-D33E8B0FD71A}" name="Tabelle6" displayName="Tabelle6" ref="A6:B13" totalsRowShown="0">
  <autoFilter ref="A6:B13" xr:uid="{49B0C7FA-F8EC-4B4F-843F-D33E8B0FD71A}"/>
  <tableColumns count="2">
    <tableColumn id="1" xr3:uid="{A97001AD-E315-4449-95F2-D3509FFF7DE6}" name="Höchster Abschluss"/>
    <tableColumn id="2" xr3:uid="{BBCD748B-5CCC-458B-897B-2302F89B2D7C}" name="Anzahl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A0D867-E3D4-48A8-A52A-9AC6E6F83835}" name="Tabelle68" displayName="Tabelle68" ref="D6:F13" totalsRowShown="0" headerRowDxfId="161" headerRowBorderDxfId="160" tableBorderDxfId="159" totalsRowBorderDxfId="158">
  <autoFilter ref="D6:F13" xr:uid="{84A0D867-E3D4-48A8-A52A-9AC6E6F83835}"/>
  <tableColumns count="3">
    <tableColumn id="1" xr3:uid="{683E2989-B7B1-46C9-98A7-69DF06DA1F5B}" name="Höchster Abschluss" dataDxfId="157"/>
    <tableColumn id="2" xr3:uid="{16EDCDA5-8892-4BED-9E2B-9CA8AA19FD89}" name="Anzahl der Frauen" dataDxfId="156"/>
    <tableColumn id="3" xr3:uid="{E19D1B07-EE73-4EF1-90A4-D0D0D37C9453}" name="Anzahl der Männer" dataDxfId="155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15EC33-57AA-4AAC-9232-51E2FC9FCA20}" name="Tabelle8" displayName="Tabelle8" ref="A19:F26" totalsRowShown="0" headerRowDxfId="154" headerRowBorderDxfId="153" tableBorderDxfId="152" totalsRowBorderDxfId="151">
  <autoFilter ref="A19:F26" xr:uid="{AA15EC33-57AA-4AAC-9232-51E2FC9FCA20}"/>
  <tableColumns count="6">
    <tableColumn id="1" xr3:uid="{D7FEA28C-0414-458A-B72E-07888C30CE45}" name="Höchster Abschluss" dataDxfId="150"/>
    <tableColumn id="2" xr3:uid="{0BB98BE7-2C31-4DCE-B729-7DFEF595CF7E}" name="Gesamtanzahl" dataDxfId="149"/>
    <tableColumn id="6" xr3:uid="{07926937-2030-47E2-BDFD-D2FE9C577086}" name="Auslandssemester (exchange = 1)" dataDxfId="148"/>
    <tableColumn id="3" xr3:uid="{68148084-0D6F-4B53-8DA8-9AD54BD09142}" name="Auslandsstudium (exchange = 2)" dataDxfId="147"/>
    <tableColumn id="4" xr3:uid="{393976C1-4F7C-4764-B294-ED412AB161A4}" name="Auslandssemester und - studium _x000a_(exchange = 3)" dataDxfId="146"/>
    <tableColumn id="5" xr3:uid="{DF1544F5-9666-4548-8934-D3931263052C}" name="Keine akadem. Auslandsaufenthalte" dataDxfId="145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AF3B29-7DBF-4F35-890B-C65CF6CD0653}" name="Tabelle6812" displayName="Tabelle6812" ref="H6:M13" totalsRowShown="0" headerRowDxfId="144" headerRowBorderDxfId="143" tableBorderDxfId="142" totalsRowBorderDxfId="141">
  <autoFilter ref="H6:M13" xr:uid="{46AF3B29-7DBF-4F35-890B-C65CF6CD0653}"/>
  <tableColumns count="6">
    <tableColumn id="1" xr3:uid="{7AAF787E-4F73-4DC8-ABC5-0395D97AE4FE}" name="Höchster Abschluss" dataDxfId="140"/>
    <tableColumn id="2" xr3:uid="{A3676089-48D0-4A48-90E3-84E334C3136E}" name="2017" dataDxfId="139"/>
    <tableColumn id="3" xr3:uid="{FC8ABC10-8C60-4DEA-931F-C10B03EA373D}" name="2018" dataDxfId="138"/>
    <tableColumn id="4" xr3:uid="{E6571733-C8D8-48CD-BBAE-AFC21A6E6587}" name="2019" dataDxfId="137"/>
    <tableColumn id="5" xr3:uid="{BFE61BA1-6BDA-4635-94AB-E9CEB8886E70}" name="2020" dataDxfId="136"/>
    <tableColumn id="6" xr3:uid="{F557193F-4BA3-4E3D-AEB8-66994C13ADF8}" name="2021" dataDxfId="135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87D62-9677-40DC-B267-F44F6A4D203D}">
  <dimension ref="A1:J20"/>
  <sheetViews>
    <sheetView zoomScaleNormal="100" workbookViewId="0">
      <selection activeCell="A2" sqref="A2:XFD2"/>
    </sheetView>
  </sheetViews>
  <sheetFormatPr baseColWidth="10" defaultRowHeight="14.5" x14ac:dyDescent="0.35"/>
  <cols>
    <col min="2" max="2" width="16.54296875" style="4" customWidth="1"/>
    <col min="10" max="10" width="11.08984375" bestFit="1" customWidth="1"/>
  </cols>
  <sheetData>
    <row r="1" spans="1:10" x14ac:dyDescent="0.35">
      <c r="A1" s="111" t="s">
        <v>34</v>
      </c>
      <c r="B1" s="111"/>
      <c r="C1" s="111"/>
      <c r="D1" s="111"/>
      <c r="E1" s="111"/>
    </row>
    <row r="3" spans="1:10" x14ac:dyDescent="0.35">
      <c r="A3" s="16" t="s">
        <v>16</v>
      </c>
      <c r="B3" s="24" t="s">
        <v>25</v>
      </c>
      <c r="C3" s="36" t="s">
        <v>26</v>
      </c>
      <c r="D3" s="36" t="s">
        <v>27</v>
      </c>
      <c r="E3" s="36" t="s">
        <v>28</v>
      </c>
      <c r="F3" s="36" t="s">
        <v>29</v>
      </c>
      <c r="G3" s="36" t="s">
        <v>30</v>
      </c>
      <c r="H3" s="36" t="s">
        <v>31</v>
      </c>
      <c r="I3" s="15" t="s">
        <v>32</v>
      </c>
      <c r="J3" s="36" t="s">
        <v>33</v>
      </c>
    </row>
    <row r="4" spans="1:10" x14ac:dyDescent="0.35">
      <c r="A4" s="34">
        <v>2017</v>
      </c>
      <c r="B4" s="27">
        <v>0</v>
      </c>
      <c r="C4" s="12">
        <v>0</v>
      </c>
      <c r="D4" s="12">
        <v>1</v>
      </c>
      <c r="E4" s="12">
        <v>3</v>
      </c>
      <c r="F4" s="12">
        <v>11</v>
      </c>
      <c r="G4" s="12">
        <v>4</v>
      </c>
      <c r="H4" s="12">
        <v>4</v>
      </c>
      <c r="I4" s="35">
        <v>7</v>
      </c>
      <c r="J4" s="38">
        <f>(24+(3*25)+(11*26)+(4*27)+(4*28)+(7*29))/30</f>
        <v>26.933333333333334</v>
      </c>
    </row>
    <row r="5" spans="1:10" x14ac:dyDescent="0.35">
      <c r="A5" s="34">
        <v>2018</v>
      </c>
      <c r="B5" s="27">
        <v>1</v>
      </c>
      <c r="C5" s="12">
        <v>0</v>
      </c>
      <c r="D5" s="12">
        <v>0</v>
      </c>
      <c r="E5" s="12">
        <v>3</v>
      </c>
      <c r="F5" s="12">
        <v>1</v>
      </c>
      <c r="G5" s="12">
        <v>4</v>
      </c>
      <c r="H5" s="12">
        <v>14</v>
      </c>
      <c r="I5" s="35">
        <v>7</v>
      </c>
      <c r="J5" s="37">
        <f>(22+25+25+25+26+27+27+27+27+(28*14)+(29*7))/30</f>
        <v>27.533333333333335</v>
      </c>
    </row>
    <row r="6" spans="1:10" x14ac:dyDescent="0.35">
      <c r="A6" s="34">
        <v>2019</v>
      </c>
      <c r="B6" s="27">
        <v>0</v>
      </c>
      <c r="C6" s="12">
        <v>0</v>
      </c>
      <c r="D6" s="12">
        <v>1</v>
      </c>
      <c r="E6" s="12">
        <v>2</v>
      </c>
      <c r="F6" s="12">
        <v>2</v>
      </c>
      <c r="G6" s="12">
        <v>4</v>
      </c>
      <c r="H6" s="12">
        <v>6</v>
      </c>
      <c r="I6" s="35">
        <v>15</v>
      </c>
      <c r="J6" s="12">
        <f>(24+25+25+26+26+27+27+27+27+(28*6)+(29*15))/30</f>
        <v>27.9</v>
      </c>
    </row>
    <row r="7" spans="1:10" x14ac:dyDescent="0.35">
      <c r="A7" s="34">
        <v>2020</v>
      </c>
      <c r="B7" s="27">
        <v>1</v>
      </c>
      <c r="C7" s="12">
        <v>1</v>
      </c>
      <c r="D7" s="12">
        <v>2</v>
      </c>
      <c r="E7" s="12">
        <v>2</v>
      </c>
      <c r="F7" s="12">
        <v>4</v>
      </c>
      <c r="G7" s="12">
        <v>7</v>
      </c>
      <c r="H7" s="12">
        <v>4</v>
      </c>
      <c r="I7" s="35">
        <v>7</v>
      </c>
      <c r="J7" s="37">
        <f>(22+23+24+24+25+25+26+26+26+26+27+27+27+27+27+27+27+28+28+28+28+29+29+29+29+29+29+29)/28</f>
        <v>26.821428571428573</v>
      </c>
    </row>
    <row r="8" spans="1:10" x14ac:dyDescent="0.35">
      <c r="A8" s="14">
        <v>2021</v>
      </c>
      <c r="B8" s="30">
        <v>0</v>
      </c>
      <c r="C8" s="12">
        <v>1</v>
      </c>
      <c r="D8" s="32">
        <v>1</v>
      </c>
      <c r="E8" s="32">
        <v>2</v>
      </c>
      <c r="F8" s="32">
        <v>4</v>
      </c>
      <c r="G8" s="32">
        <v>6</v>
      </c>
      <c r="H8" s="32">
        <v>7</v>
      </c>
      <c r="I8" s="13">
        <v>9</v>
      </c>
      <c r="J8" s="39">
        <f>(24+25+25+26+26+26+26+(27*6)+(28*7)+(29*9))/29</f>
        <v>27.482758620689655</v>
      </c>
    </row>
    <row r="9" spans="1:10" x14ac:dyDescent="0.35">
      <c r="A9" s="33"/>
      <c r="B9" s="40"/>
      <c r="C9" s="33"/>
      <c r="D9" s="33"/>
      <c r="E9" s="33"/>
      <c r="F9" s="33"/>
      <c r="G9" s="33"/>
      <c r="H9" s="33"/>
      <c r="I9" s="33"/>
    </row>
    <row r="10" spans="1:10" x14ac:dyDescent="0.35">
      <c r="A10" s="33"/>
      <c r="B10" s="40"/>
      <c r="C10" s="33"/>
      <c r="D10" s="33"/>
      <c r="E10" s="33"/>
      <c r="F10" s="33"/>
      <c r="G10" s="33"/>
      <c r="H10" s="33"/>
      <c r="I10" s="33"/>
    </row>
    <row r="11" spans="1:10" x14ac:dyDescent="0.35">
      <c r="A11" s="41" t="s">
        <v>35</v>
      </c>
      <c r="B11" s="40"/>
      <c r="C11" s="33"/>
      <c r="D11" s="33"/>
      <c r="E11" s="33"/>
      <c r="F11" s="33"/>
      <c r="G11" s="33"/>
      <c r="H11" s="33"/>
      <c r="I11" s="33"/>
    </row>
    <row r="12" spans="1:10" x14ac:dyDescent="0.35">
      <c r="A12" s="33"/>
      <c r="B12" s="40"/>
      <c r="C12" s="33"/>
      <c r="D12" s="33"/>
      <c r="E12" s="33"/>
      <c r="F12" s="33"/>
      <c r="G12" s="33"/>
      <c r="H12" s="33"/>
      <c r="I12" s="33"/>
    </row>
    <row r="13" spans="1:10" x14ac:dyDescent="0.35">
      <c r="A13" s="12" t="s">
        <v>16</v>
      </c>
      <c r="B13" s="12" t="s">
        <v>35</v>
      </c>
      <c r="C13" s="33"/>
      <c r="D13" s="33"/>
      <c r="E13" s="33"/>
      <c r="F13" s="33"/>
      <c r="G13" s="33"/>
      <c r="H13" s="33"/>
      <c r="I13" s="33"/>
    </row>
    <row r="14" spans="1:10" x14ac:dyDescent="0.35">
      <c r="A14" s="12">
        <v>2017</v>
      </c>
      <c r="B14" s="12">
        <v>26.93</v>
      </c>
    </row>
    <row r="15" spans="1:10" x14ac:dyDescent="0.35">
      <c r="A15" s="12">
        <v>2018</v>
      </c>
      <c r="B15" s="12">
        <v>27.53</v>
      </c>
    </row>
    <row r="16" spans="1:10" x14ac:dyDescent="0.35">
      <c r="A16" s="12">
        <v>2019</v>
      </c>
      <c r="B16" s="12">
        <v>27.9</v>
      </c>
    </row>
    <row r="17" spans="1:2" x14ac:dyDescent="0.35">
      <c r="A17" s="12">
        <v>2020</v>
      </c>
      <c r="B17" s="12">
        <v>26.82</v>
      </c>
    </row>
    <row r="18" spans="1:2" x14ac:dyDescent="0.35">
      <c r="A18" s="12">
        <v>2021</v>
      </c>
      <c r="B18" s="12">
        <v>27.48</v>
      </c>
    </row>
    <row r="20" spans="1:2" x14ac:dyDescent="0.35">
      <c r="B20" s="4">
        <f>(SUM(B14:B18))/5</f>
        <v>27.332000000000001</v>
      </c>
    </row>
  </sheetData>
  <mergeCells count="1">
    <mergeCell ref="A1:E1"/>
  </mergeCells>
  <pageMargins left="0.7" right="0.7" top="0.78740157499999996" bottom="0.78740157499999996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7181-71EE-4ED3-BB81-3F1284192B1F}">
  <dimension ref="A1:G16"/>
  <sheetViews>
    <sheetView workbookViewId="0">
      <selection activeCell="A13" sqref="A13"/>
    </sheetView>
  </sheetViews>
  <sheetFormatPr baseColWidth="10" defaultRowHeight="14.5" x14ac:dyDescent="0.35"/>
  <cols>
    <col min="5" max="5" width="26.26953125" customWidth="1"/>
    <col min="7" max="7" width="11.26953125" bestFit="1" customWidth="1"/>
  </cols>
  <sheetData>
    <row r="1" spans="1:7" x14ac:dyDescent="0.35">
      <c r="A1" s="2" t="s">
        <v>154</v>
      </c>
    </row>
    <row r="3" spans="1:7" x14ac:dyDescent="0.35">
      <c r="A3" t="s">
        <v>155</v>
      </c>
      <c r="E3" s="3" t="s">
        <v>166</v>
      </c>
    </row>
    <row r="4" spans="1:7" x14ac:dyDescent="0.35">
      <c r="A4" t="s">
        <v>156</v>
      </c>
    </row>
    <row r="5" spans="1:7" x14ac:dyDescent="0.35">
      <c r="A5" t="s">
        <v>157</v>
      </c>
      <c r="E5" s="16" t="s">
        <v>167</v>
      </c>
      <c r="F5" s="15" t="s">
        <v>1</v>
      </c>
      <c r="G5" s="36" t="s">
        <v>205</v>
      </c>
    </row>
    <row r="6" spans="1:7" x14ac:dyDescent="0.35">
      <c r="A6" t="s">
        <v>158</v>
      </c>
      <c r="E6" s="34" t="s">
        <v>168</v>
      </c>
      <c r="F6" s="35">
        <v>229</v>
      </c>
      <c r="G6" s="1">
        <f>Tabelle29[[#This Row],[Anzahl]]/F16</f>
        <v>0.2552954292084727</v>
      </c>
    </row>
    <row r="7" spans="1:7" x14ac:dyDescent="0.35">
      <c r="A7" t="s">
        <v>159</v>
      </c>
      <c r="E7" s="34" t="s">
        <v>169</v>
      </c>
      <c r="F7" s="35">
        <v>195</v>
      </c>
      <c r="G7" s="1">
        <f>195/F16</f>
        <v>0.21739130434782608</v>
      </c>
    </row>
    <row r="8" spans="1:7" x14ac:dyDescent="0.35">
      <c r="A8" t="s">
        <v>160</v>
      </c>
      <c r="E8" s="34" t="s">
        <v>170</v>
      </c>
      <c r="F8" s="35">
        <v>15</v>
      </c>
      <c r="G8" s="1">
        <f>15/F16</f>
        <v>1.6722408026755852E-2</v>
      </c>
    </row>
    <row r="9" spans="1:7" x14ac:dyDescent="0.35">
      <c r="A9" t="s">
        <v>161</v>
      </c>
      <c r="E9" s="34" t="s">
        <v>171</v>
      </c>
      <c r="F9" s="35">
        <v>30</v>
      </c>
      <c r="G9" s="1">
        <f>30/897</f>
        <v>3.3444816053511704E-2</v>
      </c>
    </row>
    <row r="10" spans="1:7" x14ac:dyDescent="0.35">
      <c r="A10" t="s">
        <v>162</v>
      </c>
      <c r="E10" s="34" t="s">
        <v>172</v>
      </c>
      <c r="F10" s="35">
        <v>231</v>
      </c>
      <c r="G10" s="1">
        <f>231/897</f>
        <v>0.25752508361204013</v>
      </c>
    </row>
    <row r="11" spans="1:7" x14ac:dyDescent="0.35">
      <c r="A11" t="s">
        <v>163</v>
      </c>
      <c r="E11" s="34" t="s">
        <v>173</v>
      </c>
      <c r="F11" s="35">
        <v>35</v>
      </c>
      <c r="G11" s="1">
        <f>35/897</f>
        <v>3.901895206243032E-2</v>
      </c>
    </row>
    <row r="12" spans="1:7" x14ac:dyDescent="0.35">
      <c r="A12" t="s">
        <v>164</v>
      </c>
      <c r="E12" s="34" t="s">
        <v>174</v>
      </c>
      <c r="F12" s="35">
        <v>26</v>
      </c>
      <c r="G12" s="1">
        <f>26/897</f>
        <v>2.8985507246376812E-2</v>
      </c>
    </row>
    <row r="13" spans="1:7" x14ac:dyDescent="0.35">
      <c r="A13" t="s">
        <v>165</v>
      </c>
      <c r="E13" s="34" t="s">
        <v>175</v>
      </c>
      <c r="F13" s="35">
        <v>92</v>
      </c>
      <c r="G13" s="1">
        <f>92/897</f>
        <v>0.10256410256410256</v>
      </c>
    </row>
    <row r="14" spans="1:7" x14ac:dyDescent="0.35">
      <c r="E14" s="34" t="s">
        <v>8</v>
      </c>
      <c r="F14" s="35">
        <v>18</v>
      </c>
      <c r="G14" s="1">
        <f>18/897</f>
        <v>2.0066889632107024E-2</v>
      </c>
    </row>
    <row r="15" spans="1:7" x14ac:dyDescent="0.35">
      <c r="E15" s="14" t="s">
        <v>176</v>
      </c>
      <c r="F15" s="13">
        <v>26</v>
      </c>
      <c r="G15" s="1">
        <f>26/897</f>
        <v>2.8985507246376812E-2</v>
      </c>
    </row>
    <row r="16" spans="1:7" x14ac:dyDescent="0.35">
      <c r="E16" s="100" t="s">
        <v>177</v>
      </c>
      <c r="F16" s="101">
        <f>SUM(F6:F15)</f>
        <v>897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0DF62-2DC1-4AD9-A002-8D7AA252444E}">
  <dimension ref="A1:G14"/>
  <sheetViews>
    <sheetView zoomScale="65" workbookViewId="0">
      <selection activeCell="C5" sqref="C5:E14"/>
    </sheetView>
  </sheetViews>
  <sheetFormatPr baseColWidth="10" defaultRowHeight="14.5" x14ac:dyDescent="0.35"/>
  <cols>
    <col min="1" max="1" width="32.90625" customWidth="1"/>
    <col min="2" max="2" width="11.26953125" customWidth="1"/>
    <col min="3" max="3" width="33.36328125" customWidth="1"/>
    <col min="4" max="4" width="13.54296875" customWidth="1"/>
    <col min="5" max="5" width="39.1796875" customWidth="1"/>
  </cols>
  <sheetData>
    <row r="1" spans="1:7" x14ac:dyDescent="0.35">
      <c r="A1" s="2" t="s">
        <v>36</v>
      </c>
      <c r="B1" s="102"/>
    </row>
    <row r="2" spans="1:7" x14ac:dyDescent="0.35">
      <c r="A2" s="102" t="s">
        <v>179</v>
      </c>
      <c r="B2" s="102"/>
    </row>
    <row r="3" spans="1:7" x14ac:dyDescent="0.35">
      <c r="A3" s="102"/>
      <c r="B3" s="102"/>
      <c r="C3" s="3" t="s">
        <v>178</v>
      </c>
      <c r="D3" s="102"/>
    </row>
    <row r="4" spans="1:7" x14ac:dyDescent="0.35">
      <c r="A4" s="102" t="s">
        <v>180</v>
      </c>
      <c r="B4" s="102"/>
      <c r="C4" s="102"/>
      <c r="D4" s="102"/>
    </row>
    <row r="5" spans="1:7" x14ac:dyDescent="0.35">
      <c r="A5" s="102" t="s">
        <v>181</v>
      </c>
      <c r="B5" s="102"/>
      <c r="C5" s="108" t="s">
        <v>0</v>
      </c>
      <c r="D5" s="108" t="s">
        <v>1</v>
      </c>
      <c r="E5" s="109" t="s">
        <v>206</v>
      </c>
    </row>
    <row r="6" spans="1:7" x14ac:dyDescent="0.35">
      <c r="A6" s="102" t="s">
        <v>182</v>
      </c>
      <c r="B6" s="102"/>
      <c r="C6" s="107" t="s">
        <v>2</v>
      </c>
      <c r="D6" s="107">
        <v>138</v>
      </c>
      <c r="E6" s="110">
        <f>138/231</f>
        <v>0.59740259740259738</v>
      </c>
    </row>
    <row r="7" spans="1:7" x14ac:dyDescent="0.35">
      <c r="A7" s="102" t="s">
        <v>183</v>
      </c>
      <c r="B7" s="102"/>
      <c r="C7" s="107" t="s">
        <v>3</v>
      </c>
      <c r="D7" s="107">
        <v>29</v>
      </c>
      <c r="E7" s="110">
        <f>29/231</f>
        <v>0.12554112554112554</v>
      </c>
    </row>
    <row r="8" spans="1:7" x14ac:dyDescent="0.35">
      <c r="A8" s="102" t="s">
        <v>184</v>
      </c>
      <c r="B8" s="102"/>
      <c r="C8" s="107" t="s">
        <v>4</v>
      </c>
      <c r="D8" s="107">
        <v>20</v>
      </c>
      <c r="E8" s="110">
        <f>20/231</f>
        <v>8.6580086580086577E-2</v>
      </c>
    </row>
    <row r="9" spans="1:7" x14ac:dyDescent="0.35">
      <c r="A9" s="102" t="s">
        <v>185</v>
      </c>
      <c r="B9" s="102"/>
      <c r="C9" s="107" t="s">
        <v>5</v>
      </c>
      <c r="D9" s="107">
        <v>17</v>
      </c>
      <c r="E9" s="110">
        <f>17/231</f>
        <v>7.3593073593073599E-2</v>
      </c>
    </row>
    <row r="10" spans="1:7" x14ac:dyDescent="0.35">
      <c r="A10" s="102" t="s">
        <v>186</v>
      </c>
      <c r="B10" s="102"/>
      <c r="C10" s="107" t="s">
        <v>6</v>
      </c>
      <c r="D10" s="107">
        <v>8</v>
      </c>
      <c r="E10" s="110">
        <f>8/231</f>
        <v>3.4632034632034632E-2</v>
      </c>
    </row>
    <row r="11" spans="1:7" x14ac:dyDescent="0.35">
      <c r="A11" s="102" t="s">
        <v>187</v>
      </c>
      <c r="B11" s="102"/>
      <c r="C11" s="107" t="s">
        <v>7</v>
      </c>
      <c r="D11" s="107">
        <v>7</v>
      </c>
      <c r="E11" s="110">
        <f>7/231</f>
        <v>3.0303030303030304E-2</v>
      </c>
    </row>
    <row r="12" spans="1:7" x14ac:dyDescent="0.35">
      <c r="A12" s="102" t="s">
        <v>188</v>
      </c>
      <c r="B12" s="102"/>
      <c r="C12" s="107" t="s">
        <v>8</v>
      </c>
      <c r="D12" s="107">
        <v>4</v>
      </c>
      <c r="E12" s="110">
        <f>4/231</f>
        <v>1.7316017316017316E-2</v>
      </c>
    </row>
    <row r="13" spans="1:7" x14ac:dyDescent="0.35">
      <c r="C13" s="107" t="s">
        <v>9</v>
      </c>
      <c r="D13" s="107">
        <v>3</v>
      </c>
      <c r="E13" s="110">
        <f>3/231</f>
        <v>1.2987012987012988E-2</v>
      </c>
    </row>
    <row r="14" spans="1:7" x14ac:dyDescent="0.35">
      <c r="C14" s="107" t="s">
        <v>10</v>
      </c>
      <c r="D14" s="107">
        <v>1</v>
      </c>
      <c r="E14" s="110">
        <f>1/231</f>
        <v>4.329004329004329E-3</v>
      </c>
      <c r="G14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8F80-254D-4C44-B226-6B7D40187FA6}">
  <dimension ref="A1:F20"/>
  <sheetViews>
    <sheetView workbookViewId="0">
      <selection activeCell="F11" sqref="F11"/>
    </sheetView>
  </sheetViews>
  <sheetFormatPr baseColWidth="10" defaultRowHeight="14.5" x14ac:dyDescent="0.35"/>
  <cols>
    <col min="1" max="1" width="18.453125" customWidth="1"/>
    <col min="4" max="4" width="19.6328125" customWidth="1"/>
    <col min="5" max="5" width="20.54296875" customWidth="1"/>
    <col min="6" max="6" width="26.1796875" customWidth="1"/>
  </cols>
  <sheetData>
    <row r="1" spans="1:6" x14ac:dyDescent="0.35">
      <c r="A1" s="2" t="s">
        <v>190</v>
      </c>
    </row>
    <row r="3" spans="1:6" x14ac:dyDescent="0.35">
      <c r="A3" t="s">
        <v>191</v>
      </c>
    </row>
    <row r="4" spans="1:6" x14ac:dyDescent="0.35">
      <c r="A4" t="s">
        <v>192</v>
      </c>
    </row>
    <row r="5" spans="1:6" x14ac:dyDescent="0.35">
      <c r="A5" t="s">
        <v>193</v>
      </c>
    </row>
    <row r="7" spans="1:6" x14ac:dyDescent="0.35">
      <c r="A7" s="2" t="s">
        <v>195</v>
      </c>
      <c r="D7" s="2" t="s">
        <v>196</v>
      </c>
    </row>
    <row r="8" spans="1:6" x14ac:dyDescent="0.35">
      <c r="A8" s="3" t="s">
        <v>189</v>
      </c>
      <c r="D8" s="121" t="s">
        <v>197</v>
      </c>
      <c r="E8" s="121"/>
      <c r="F8" s="121"/>
    </row>
    <row r="10" spans="1:6" x14ac:dyDescent="0.35">
      <c r="A10" t="s">
        <v>194</v>
      </c>
      <c r="B10" t="s">
        <v>1</v>
      </c>
      <c r="D10" s="75" t="s">
        <v>167</v>
      </c>
      <c r="E10" s="62" t="s">
        <v>200</v>
      </c>
      <c r="F10" s="63" t="s">
        <v>201</v>
      </c>
    </row>
    <row r="11" spans="1:6" x14ac:dyDescent="0.35">
      <c r="A11" t="s">
        <v>102</v>
      </c>
      <c r="B11">
        <v>15</v>
      </c>
      <c r="D11" s="76" t="s">
        <v>168</v>
      </c>
      <c r="E11" s="58">
        <v>3</v>
      </c>
      <c r="F11" s="52">
        <v>226</v>
      </c>
    </row>
    <row r="12" spans="1:6" x14ac:dyDescent="0.35">
      <c r="A12" t="s">
        <v>103</v>
      </c>
      <c r="B12">
        <v>631</v>
      </c>
      <c r="D12" s="76" t="s">
        <v>169</v>
      </c>
      <c r="E12" s="58">
        <v>12</v>
      </c>
      <c r="F12" s="52">
        <v>182</v>
      </c>
    </row>
    <row r="13" spans="1:6" x14ac:dyDescent="0.35">
      <c r="D13" s="76" t="s">
        <v>170</v>
      </c>
      <c r="E13" s="58">
        <v>0</v>
      </c>
      <c r="F13" s="52">
        <v>16</v>
      </c>
    </row>
    <row r="14" spans="1:6" x14ac:dyDescent="0.35">
      <c r="D14" s="76" t="s">
        <v>171</v>
      </c>
      <c r="E14" s="58">
        <v>0</v>
      </c>
      <c r="F14" s="52">
        <v>30</v>
      </c>
    </row>
    <row r="15" spans="1:6" x14ac:dyDescent="0.35">
      <c r="D15" s="76" t="s">
        <v>172</v>
      </c>
      <c r="E15" s="58">
        <v>0</v>
      </c>
      <c r="F15" s="52">
        <v>4</v>
      </c>
    </row>
    <row r="16" spans="1:6" x14ac:dyDescent="0.35">
      <c r="D16" s="76" t="s">
        <v>198</v>
      </c>
      <c r="E16" s="58">
        <v>0</v>
      </c>
      <c r="F16" s="52">
        <v>31</v>
      </c>
    </row>
    <row r="17" spans="4:6" x14ac:dyDescent="0.35">
      <c r="D17" s="76" t="s">
        <v>199</v>
      </c>
      <c r="E17" s="58">
        <v>0</v>
      </c>
      <c r="F17" s="52">
        <v>6</v>
      </c>
    </row>
    <row r="18" spans="4:6" x14ac:dyDescent="0.35">
      <c r="D18" s="76" t="s">
        <v>175</v>
      </c>
      <c r="E18" s="58">
        <v>0</v>
      </c>
      <c r="F18" s="52">
        <v>92</v>
      </c>
    </row>
    <row r="19" spans="4:6" x14ac:dyDescent="0.35">
      <c r="D19" s="76" t="s">
        <v>8</v>
      </c>
      <c r="E19" s="58">
        <v>0</v>
      </c>
      <c r="F19" s="52">
        <v>18</v>
      </c>
    </row>
    <row r="20" spans="4:6" x14ac:dyDescent="0.35">
      <c r="D20" s="93" t="s">
        <v>176</v>
      </c>
      <c r="E20" s="60">
        <v>0</v>
      </c>
      <c r="F20" s="55">
        <v>26</v>
      </c>
    </row>
  </sheetData>
  <mergeCells count="1">
    <mergeCell ref="D8:F8"/>
  </mergeCells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23A5-43F2-4523-AEC7-303256F0474E}">
  <dimension ref="A1:J18"/>
  <sheetViews>
    <sheetView workbookViewId="0"/>
  </sheetViews>
  <sheetFormatPr baseColWidth="10" defaultRowHeight="14.5" x14ac:dyDescent="0.35"/>
  <cols>
    <col min="1" max="1" width="15.6328125" customWidth="1"/>
    <col min="2" max="2" width="15.7265625" customWidth="1"/>
    <col min="3" max="3" width="15.90625" customWidth="1"/>
    <col min="6" max="6" width="30.08984375" style="65" customWidth="1"/>
    <col min="7" max="7" width="22.08984375" style="5" customWidth="1"/>
    <col min="8" max="8" width="16.81640625" style="5" customWidth="1"/>
    <col min="9" max="9" width="22.90625" style="5" customWidth="1"/>
    <col min="10" max="10" width="19.453125" customWidth="1"/>
  </cols>
  <sheetData>
    <row r="1" spans="1:10" x14ac:dyDescent="0.35">
      <c r="A1" s="2" t="s">
        <v>13</v>
      </c>
    </row>
    <row r="3" spans="1:10" x14ac:dyDescent="0.35">
      <c r="A3" t="s">
        <v>11</v>
      </c>
      <c r="F3" s="65" t="s">
        <v>15</v>
      </c>
    </row>
    <row r="4" spans="1:10" x14ac:dyDescent="0.35">
      <c r="A4" s="3" t="s">
        <v>12</v>
      </c>
      <c r="F4" s="122" t="s">
        <v>14</v>
      </c>
    </row>
    <row r="6" spans="1:10" ht="29" x14ac:dyDescent="0.35">
      <c r="A6" s="6" t="s">
        <v>17</v>
      </c>
      <c r="B6" s="7" t="s">
        <v>18</v>
      </c>
      <c r="C6" s="8" t="s">
        <v>24</v>
      </c>
      <c r="F6" s="123" t="s">
        <v>16</v>
      </c>
      <c r="G6" s="17" t="s">
        <v>17</v>
      </c>
      <c r="H6" s="18" t="s">
        <v>202</v>
      </c>
      <c r="I6" s="18" t="s">
        <v>18</v>
      </c>
      <c r="J6" s="17" t="s">
        <v>203</v>
      </c>
    </row>
    <row r="7" spans="1:10" x14ac:dyDescent="0.35">
      <c r="A7" s="9">
        <v>178</v>
      </c>
      <c r="B7" s="10">
        <v>138</v>
      </c>
      <c r="C7" s="11">
        <v>898</v>
      </c>
      <c r="F7" s="124">
        <v>2017</v>
      </c>
      <c r="G7" s="19">
        <v>18</v>
      </c>
      <c r="H7" s="104">
        <f>Tabelle1[[#This Row],[Anzahl Frauen (sex = 1)]]/30</f>
        <v>0.6</v>
      </c>
      <c r="I7" s="20">
        <v>12</v>
      </c>
      <c r="J7" s="106">
        <f>Tabelle1[[#This Row],[Anzahl Männer (sex = 2)]]/30</f>
        <v>0.4</v>
      </c>
    </row>
    <row r="8" spans="1:10" x14ac:dyDescent="0.35">
      <c r="F8" s="124">
        <v>2018</v>
      </c>
      <c r="G8" s="19">
        <v>20</v>
      </c>
      <c r="H8" s="104">
        <f>Tabelle1[[#This Row],[Anzahl Frauen (sex = 1)]]/30</f>
        <v>0.66666666666666663</v>
      </c>
      <c r="I8" s="20">
        <v>10</v>
      </c>
      <c r="J8" s="106">
        <f>Tabelle1[[#This Row],[Anzahl Männer (sex = 2)]]/30</f>
        <v>0.33333333333333331</v>
      </c>
    </row>
    <row r="9" spans="1:10" x14ac:dyDescent="0.35">
      <c r="F9" s="124">
        <v>2019</v>
      </c>
      <c r="G9" s="19">
        <v>21</v>
      </c>
      <c r="H9" s="104">
        <f>Tabelle1[[#This Row],[Anzahl Frauen (sex = 1)]]/30</f>
        <v>0.7</v>
      </c>
      <c r="I9" s="20">
        <v>9</v>
      </c>
      <c r="J9" s="106">
        <f>Tabelle1[[#This Row],[Anzahl Männer (sex = 2)]]/30</f>
        <v>0.3</v>
      </c>
    </row>
    <row r="10" spans="1:10" x14ac:dyDescent="0.35">
      <c r="F10" s="124">
        <v>2020</v>
      </c>
      <c r="G10" s="19">
        <v>20</v>
      </c>
      <c r="H10" s="104">
        <f>Tabelle1[[#This Row],[Anzahl Frauen (sex = 1)]]/30</f>
        <v>0.66666666666666663</v>
      </c>
      <c r="I10" s="20">
        <v>10</v>
      </c>
      <c r="J10" s="106">
        <f>Tabelle1[[#This Row],[Anzahl Männer (sex = 2)]]/30</f>
        <v>0.33333333333333331</v>
      </c>
    </row>
    <row r="11" spans="1:10" x14ac:dyDescent="0.35">
      <c r="F11" s="125">
        <v>2021</v>
      </c>
      <c r="G11" s="21">
        <v>23</v>
      </c>
      <c r="H11" s="105">
        <f>Tabelle1[[#This Row],[Anzahl Frauen (sex = 1)]]/30</f>
        <v>0.76666666666666672</v>
      </c>
      <c r="I11" s="22">
        <v>7</v>
      </c>
      <c r="J11" s="106">
        <f>Tabelle1[[#This Row],[Anzahl Männer (sex = 2)]]/30</f>
        <v>0.23333333333333334</v>
      </c>
    </row>
    <row r="13" spans="1:10" x14ac:dyDescent="0.35">
      <c r="A13" t="s">
        <v>20</v>
      </c>
      <c r="F13" s="65" t="s">
        <v>33</v>
      </c>
      <c r="G13" s="5">
        <f>SUM(Tabelle1[Anzahl Frauen (sex = 1)])/5</f>
        <v>20.399999999999999</v>
      </c>
    </row>
    <row r="14" spans="1:10" x14ac:dyDescent="0.35">
      <c r="A14" s="3" t="s">
        <v>19</v>
      </c>
      <c r="F14" s="65" t="s">
        <v>204</v>
      </c>
      <c r="G14" s="106">
        <f>G13/30</f>
        <v>0.67999999999999994</v>
      </c>
    </row>
    <row r="16" spans="1:10" ht="29" x14ac:dyDescent="0.35">
      <c r="A16" s="23" t="s">
        <v>21</v>
      </c>
      <c r="B16" s="24" t="s">
        <v>17</v>
      </c>
      <c r="C16" s="25" t="s">
        <v>18</v>
      </c>
    </row>
    <row r="17" spans="1:3" ht="29" x14ac:dyDescent="0.35">
      <c r="A17" s="26" t="s">
        <v>22</v>
      </c>
      <c r="B17" s="27">
        <v>102</v>
      </c>
      <c r="C17" s="28">
        <v>48</v>
      </c>
    </row>
    <row r="18" spans="1:3" ht="29" x14ac:dyDescent="0.35">
      <c r="A18" s="29" t="s">
        <v>23</v>
      </c>
      <c r="B18" s="30">
        <v>76</v>
      </c>
      <c r="C18" s="31">
        <v>90</v>
      </c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B7AD-9815-480E-A107-48BC4A48A741}">
  <dimension ref="A1:B7"/>
  <sheetViews>
    <sheetView workbookViewId="0">
      <selection activeCell="B8" sqref="B8"/>
    </sheetView>
  </sheetViews>
  <sheetFormatPr baseColWidth="10" defaultRowHeight="14.5" x14ac:dyDescent="0.35"/>
  <cols>
    <col min="1" max="1" width="27.26953125" customWidth="1"/>
  </cols>
  <sheetData>
    <row r="1" spans="1:2" x14ac:dyDescent="0.35">
      <c r="A1" s="2" t="s">
        <v>38</v>
      </c>
    </row>
    <row r="3" spans="1:2" x14ac:dyDescent="0.35">
      <c r="A3" s="3" t="s">
        <v>37</v>
      </c>
    </row>
    <row r="5" spans="1:2" x14ac:dyDescent="0.35">
      <c r="A5" t="s">
        <v>21</v>
      </c>
      <c r="B5" t="s">
        <v>1</v>
      </c>
    </row>
    <row r="6" spans="1:2" x14ac:dyDescent="0.35">
      <c r="A6" t="s">
        <v>23</v>
      </c>
      <c r="B6">
        <v>166</v>
      </c>
    </row>
    <row r="7" spans="1:2" x14ac:dyDescent="0.35">
      <c r="A7" t="s">
        <v>22</v>
      </c>
      <c r="B7">
        <v>150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31B9-44D1-4275-A92E-3ABF4BCFF486}">
  <dimension ref="A1:M26"/>
  <sheetViews>
    <sheetView zoomScale="85" zoomScaleNormal="85" workbookViewId="0">
      <selection activeCell="M10" sqref="M10"/>
    </sheetView>
  </sheetViews>
  <sheetFormatPr baseColWidth="10" defaultRowHeight="14.5" x14ac:dyDescent="0.35"/>
  <cols>
    <col min="1" max="1" width="37.453125" customWidth="1"/>
    <col min="2" max="3" width="18" customWidth="1"/>
    <col min="4" max="4" width="20.08984375" customWidth="1"/>
    <col min="5" max="5" width="17.36328125" style="4" customWidth="1"/>
    <col min="6" max="6" width="20.36328125" style="44" customWidth="1"/>
    <col min="7" max="7" width="17.36328125" style="44" customWidth="1"/>
    <col min="8" max="8" width="29.08984375" customWidth="1"/>
    <col min="9" max="9" width="9.08984375" customWidth="1"/>
    <col min="11" max="11" width="8.08984375" customWidth="1"/>
    <col min="12" max="12" width="8.90625" customWidth="1"/>
    <col min="13" max="13" width="6.54296875" customWidth="1"/>
  </cols>
  <sheetData>
    <row r="1" spans="1:13" x14ac:dyDescent="0.35">
      <c r="A1" s="2" t="s">
        <v>49</v>
      </c>
    </row>
    <row r="2" spans="1:13" x14ac:dyDescent="0.35">
      <c r="D2" s="65"/>
      <c r="E2" s="66"/>
      <c r="F2" s="65"/>
    </row>
    <row r="3" spans="1:13" x14ac:dyDescent="0.35">
      <c r="A3" t="s">
        <v>39</v>
      </c>
      <c r="D3" s="112" t="s">
        <v>53</v>
      </c>
      <c r="E3" s="112"/>
      <c r="F3" s="112"/>
      <c r="H3" s="112" t="s">
        <v>61</v>
      </c>
      <c r="I3" s="112"/>
      <c r="J3" s="112"/>
    </row>
    <row r="4" spans="1:13" x14ac:dyDescent="0.35">
      <c r="A4" s="43" t="s">
        <v>40</v>
      </c>
      <c r="D4" s="113" t="s">
        <v>50</v>
      </c>
      <c r="E4" s="113"/>
      <c r="F4" s="113"/>
      <c r="H4" s="114" t="s">
        <v>67</v>
      </c>
      <c r="I4" s="114"/>
    </row>
    <row r="5" spans="1:13" x14ac:dyDescent="0.35">
      <c r="D5" s="4"/>
      <c r="E5" s="44"/>
    </row>
    <row r="6" spans="1:13" x14ac:dyDescent="0.35">
      <c r="A6" t="s">
        <v>41</v>
      </c>
      <c r="B6" t="s">
        <v>1</v>
      </c>
      <c r="D6" s="23" t="s">
        <v>41</v>
      </c>
      <c r="E6" s="62" t="s">
        <v>51</v>
      </c>
      <c r="F6" s="63" t="s">
        <v>52</v>
      </c>
      <c r="H6" s="23" t="s">
        <v>41</v>
      </c>
      <c r="I6" s="62" t="s">
        <v>62</v>
      </c>
      <c r="J6" s="62" t="s">
        <v>63</v>
      </c>
      <c r="K6" s="36" t="s">
        <v>64</v>
      </c>
      <c r="L6" s="36" t="s">
        <v>65</v>
      </c>
      <c r="M6" s="15" t="s">
        <v>66</v>
      </c>
    </row>
    <row r="7" spans="1:13" ht="29" x14ac:dyDescent="0.35">
      <c r="A7" t="s">
        <v>42</v>
      </c>
      <c r="B7">
        <v>0</v>
      </c>
      <c r="D7" s="26" t="s">
        <v>42</v>
      </c>
      <c r="E7" s="58">
        <v>0</v>
      </c>
      <c r="F7" s="52">
        <v>0</v>
      </c>
      <c r="H7" s="26" t="s">
        <v>42</v>
      </c>
      <c r="I7" s="58">
        <v>0</v>
      </c>
      <c r="J7" s="58">
        <v>0</v>
      </c>
      <c r="K7" s="12">
        <v>0</v>
      </c>
      <c r="L7" s="12">
        <v>0</v>
      </c>
      <c r="M7" s="35">
        <v>0</v>
      </c>
    </row>
    <row r="8" spans="1:13" ht="29" x14ac:dyDescent="0.35">
      <c r="A8" t="s">
        <v>43</v>
      </c>
      <c r="B8">
        <v>2</v>
      </c>
      <c r="D8" s="26" t="s">
        <v>43</v>
      </c>
      <c r="E8" s="58">
        <v>0</v>
      </c>
      <c r="F8" s="52">
        <v>2</v>
      </c>
      <c r="H8" s="26" t="s">
        <v>43</v>
      </c>
      <c r="I8" s="58">
        <v>0</v>
      </c>
      <c r="J8" s="58">
        <v>0</v>
      </c>
      <c r="K8" s="12">
        <v>0</v>
      </c>
      <c r="L8" s="12">
        <v>2</v>
      </c>
      <c r="M8" s="35">
        <v>0</v>
      </c>
    </row>
    <row r="9" spans="1:13" ht="29" x14ac:dyDescent="0.35">
      <c r="A9" t="s">
        <v>44</v>
      </c>
      <c r="B9">
        <v>2</v>
      </c>
      <c r="D9" s="26" t="s">
        <v>44</v>
      </c>
      <c r="E9" s="58">
        <v>0</v>
      </c>
      <c r="F9" s="52">
        <v>2</v>
      </c>
      <c r="H9" s="26" t="s">
        <v>44</v>
      </c>
      <c r="I9" s="58">
        <v>0</v>
      </c>
      <c r="J9" s="58">
        <v>2</v>
      </c>
      <c r="K9" s="12">
        <v>0</v>
      </c>
      <c r="L9" s="12">
        <v>0</v>
      </c>
      <c r="M9" s="35">
        <v>0</v>
      </c>
    </row>
    <row r="10" spans="1:13" ht="29" x14ac:dyDescent="0.35">
      <c r="A10" t="s">
        <v>45</v>
      </c>
      <c r="B10">
        <v>38</v>
      </c>
      <c r="D10" s="26" t="s">
        <v>45</v>
      </c>
      <c r="E10" s="58">
        <v>25</v>
      </c>
      <c r="F10" s="52">
        <v>13</v>
      </c>
      <c r="H10" s="26" t="s">
        <v>45</v>
      </c>
      <c r="I10" s="58">
        <v>15</v>
      </c>
      <c r="J10" s="58">
        <v>2</v>
      </c>
      <c r="K10" s="12">
        <v>8</v>
      </c>
      <c r="L10" s="12">
        <v>8</v>
      </c>
      <c r="M10" s="35">
        <v>5</v>
      </c>
    </row>
    <row r="11" spans="1:13" ht="29" x14ac:dyDescent="0.35">
      <c r="A11" t="s">
        <v>46</v>
      </c>
      <c r="B11">
        <v>103</v>
      </c>
      <c r="D11" s="26" t="s">
        <v>46</v>
      </c>
      <c r="E11" s="58">
        <v>73</v>
      </c>
      <c r="F11" s="52">
        <v>30</v>
      </c>
      <c r="H11" s="26" t="s">
        <v>46</v>
      </c>
      <c r="I11" s="58">
        <v>15</v>
      </c>
      <c r="J11" s="58">
        <v>23</v>
      </c>
      <c r="K11" s="12">
        <v>21</v>
      </c>
      <c r="L11" s="12">
        <v>20</v>
      </c>
      <c r="M11" s="35">
        <v>24</v>
      </c>
    </row>
    <row r="12" spans="1:13" ht="29" x14ac:dyDescent="0.35">
      <c r="A12" t="s">
        <v>47</v>
      </c>
      <c r="B12">
        <v>1</v>
      </c>
      <c r="D12" s="26" t="s">
        <v>47</v>
      </c>
      <c r="E12" s="58">
        <v>1</v>
      </c>
      <c r="F12" s="52">
        <v>0</v>
      </c>
      <c r="H12" s="26" t="s">
        <v>47</v>
      </c>
      <c r="I12" s="58">
        <v>0</v>
      </c>
      <c r="J12" s="58">
        <v>1</v>
      </c>
      <c r="K12" s="12">
        <v>0</v>
      </c>
      <c r="L12" s="12">
        <v>0</v>
      </c>
      <c r="M12" s="35">
        <v>0</v>
      </c>
    </row>
    <row r="13" spans="1:13" ht="29" x14ac:dyDescent="0.35">
      <c r="A13" t="s">
        <v>48</v>
      </c>
      <c r="B13">
        <v>4</v>
      </c>
      <c r="D13" s="29" t="s">
        <v>48</v>
      </c>
      <c r="E13" s="60">
        <v>3</v>
      </c>
      <c r="F13" s="55">
        <v>1</v>
      </c>
      <c r="H13" s="29" t="s">
        <v>48</v>
      </c>
      <c r="I13" s="60">
        <v>0</v>
      </c>
      <c r="J13" s="60">
        <v>2</v>
      </c>
      <c r="K13" s="32">
        <v>1</v>
      </c>
      <c r="L13" s="32">
        <v>0</v>
      </c>
      <c r="M13" s="13">
        <v>1</v>
      </c>
    </row>
    <row r="14" spans="1:13" x14ac:dyDescent="0.35">
      <c r="K14" s="42"/>
    </row>
    <row r="15" spans="1:13" x14ac:dyDescent="0.35">
      <c r="K15" s="43"/>
    </row>
    <row r="16" spans="1:13" x14ac:dyDescent="0.35">
      <c r="A16" s="2" t="s">
        <v>54</v>
      </c>
    </row>
    <row r="17" spans="1:7" x14ac:dyDescent="0.35">
      <c r="A17" s="43" t="s">
        <v>55</v>
      </c>
    </row>
    <row r="19" spans="1:7" s="4" customFormat="1" ht="43.5" x14ac:dyDescent="0.35">
      <c r="A19" s="47" t="s">
        <v>41</v>
      </c>
      <c r="B19" s="48" t="s">
        <v>60</v>
      </c>
      <c r="C19" s="48" t="s">
        <v>56</v>
      </c>
      <c r="D19" s="24" t="s">
        <v>57</v>
      </c>
      <c r="E19" s="24" t="s">
        <v>59</v>
      </c>
      <c r="F19" s="49" t="s">
        <v>58</v>
      </c>
      <c r="G19" s="46"/>
    </row>
    <row r="20" spans="1:7" x14ac:dyDescent="0.35">
      <c r="A20" s="50" t="s">
        <v>42</v>
      </c>
      <c r="B20" s="51">
        <v>0</v>
      </c>
      <c r="C20" s="51">
        <v>0</v>
      </c>
      <c r="D20" s="58">
        <v>0</v>
      </c>
      <c r="E20" s="59">
        <v>0</v>
      </c>
      <c r="F20" s="52">
        <v>0</v>
      </c>
    </row>
    <row r="21" spans="1:7" x14ac:dyDescent="0.35">
      <c r="A21" s="50" t="s">
        <v>43</v>
      </c>
      <c r="B21" s="51">
        <v>0</v>
      </c>
      <c r="C21" s="51">
        <v>0</v>
      </c>
      <c r="D21" s="58">
        <v>0</v>
      </c>
      <c r="E21" s="59">
        <v>0</v>
      </c>
      <c r="F21" s="52">
        <v>2</v>
      </c>
    </row>
    <row r="22" spans="1:7" x14ac:dyDescent="0.35">
      <c r="A22" s="50" t="s">
        <v>44</v>
      </c>
      <c r="B22" s="51">
        <v>0</v>
      </c>
      <c r="C22" s="51">
        <v>0</v>
      </c>
      <c r="D22" s="58">
        <v>0</v>
      </c>
      <c r="E22" s="59">
        <v>0</v>
      </c>
      <c r="F22" s="52">
        <v>2</v>
      </c>
    </row>
    <row r="23" spans="1:7" x14ac:dyDescent="0.35">
      <c r="A23" s="50" t="s">
        <v>45</v>
      </c>
      <c r="B23" s="51">
        <v>25</v>
      </c>
      <c r="C23" s="51">
        <v>6</v>
      </c>
      <c r="D23" s="58">
        <v>5</v>
      </c>
      <c r="E23" s="59">
        <v>1</v>
      </c>
      <c r="F23" s="52">
        <v>26</v>
      </c>
    </row>
    <row r="24" spans="1:7" x14ac:dyDescent="0.35">
      <c r="A24" s="50" t="s">
        <v>46</v>
      </c>
      <c r="B24" s="51">
        <v>73</v>
      </c>
      <c r="C24" s="51">
        <v>36</v>
      </c>
      <c r="D24" s="58">
        <v>9</v>
      </c>
      <c r="E24" s="59">
        <v>16</v>
      </c>
      <c r="F24" s="52">
        <v>42</v>
      </c>
    </row>
    <row r="25" spans="1:7" x14ac:dyDescent="0.35">
      <c r="A25" s="50" t="s">
        <v>47</v>
      </c>
      <c r="B25" s="51">
        <v>1</v>
      </c>
      <c r="C25" s="51">
        <v>0</v>
      </c>
      <c r="D25" s="58">
        <v>0</v>
      </c>
      <c r="E25" s="59">
        <v>0</v>
      </c>
      <c r="F25" s="52">
        <v>1</v>
      </c>
    </row>
    <row r="26" spans="1:7" x14ac:dyDescent="0.35">
      <c r="A26" s="53" t="s">
        <v>48</v>
      </c>
      <c r="B26" s="54">
        <v>3</v>
      </c>
      <c r="C26" s="54">
        <v>1</v>
      </c>
      <c r="D26" s="60">
        <v>0</v>
      </c>
      <c r="E26" s="61">
        <v>2</v>
      </c>
      <c r="F26" s="55">
        <v>1</v>
      </c>
    </row>
  </sheetData>
  <mergeCells count="4">
    <mergeCell ref="D3:F3"/>
    <mergeCell ref="D4:F4"/>
    <mergeCell ref="H3:J3"/>
    <mergeCell ref="H4:I4"/>
  </mergeCells>
  <pageMargins left="0.7" right="0.7" top="0.78740157499999996" bottom="0.78740157499999996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6AEC-E55C-4296-998B-9960777C9BD3}">
  <dimension ref="A1:K20"/>
  <sheetViews>
    <sheetView workbookViewId="0">
      <selection activeCell="E23" sqref="E23"/>
    </sheetView>
  </sheetViews>
  <sheetFormatPr baseColWidth="10" defaultRowHeight="14.5" x14ac:dyDescent="0.35"/>
  <cols>
    <col min="1" max="1" width="20" customWidth="1"/>
    <col min="2" max="2" width="18.26953125" customWidth="1"/>
    <col min="3" max="3" width="18.08984375" customWidth="1"/>
    <col min="4" max="4" width="4.54296875" customWidth="1"/>
    <col min="5" max="5" width="18.1796875" style="4" customWidth="1"/>
    <col min="6" max="6" width="13.1796875" style="46" customWidth="1"/>
    <col min="7" max="8" width="16.81640625" style="46" customWidth="1"/>
    <col min="9" max="9" width="14.453125" style="46" customWidth="1"/>
    <col min="10" max="10" width="16.81640625" style="46" customWidth="1"/>
    <col min="11" max="11" width="13.36328125" style="46" customWidth="1"/>
  </cols>
  <sheetData>
    <row r="1" spans="1:11" x14ac:dyDescent="0.35">
      <c r="A1" s="115" t="s">
        <v>68</v>
      </c>
      <c r="B1" s="115"/>
      <c r="C1" s="115"/>
      <c r="D1" s="115"/>
    </row>
    <row r="2" spans="1:11" x14ac:dyDescent="0.35">
      <c r="A2" s="3" t="s">
        <v>69</v>
      </c>
    </row>
    <row r="3" spans="1:11" x14ac:dyDescent="0.35">
      <c r="A3" s="3"/>
    </row>
    <row r="4" spans="1:11" x14ac:dyDescent="0.35">
      <c r="A4" t="s">
        <v>74</v>
      </c>
      <c r="E4" s="115"/>
      <c r="F4" s="115"/>
      <c r="G4" s="115"/>
      <c r="H4" s="115"/>
      <c r="I4" s="115"/>
    </row>
    <row r="5" spans="1:11" x14ac:dyDescent="0.35">
      <c r="A5" s="117" t="s">
        <v>70</v>
      </c>
      <c r="B5" s="117"/>
      <c r="C5" s="117"/>
      <c r="E5" s="57"/>
    </row>
    <row r="6" spans="1:11" x14ac:dyDescent="0.35">
      <c r="A6" t="s">
        <v>71</v>
      </c>
      <c r="E6" s="115" t="s">
        <v>78</v>
      </c>
      <c r="F6" s="115"/>
      <c r="G6" s="115"/>
      <c r="H6" s="115"/>
      <c r="I6" s="115"/>
    </row>
    <row r="7" spans="1:11" ht="29" x14ac:dyDescent="0.35">
      <c r="A7" t="s">
        <v>72</v>
      </c>
      <c r="E7" s="57" t="s">
        <v>79</v>
      </c>
    </row>
    <row r="9" spans="1:11" x14ac:dyDescent="0.35">
      <c r="A9" s="4" t="s">
        <v>73</v>
      </c>
      <c r="B9" s="4" t="s">
        <v>1</v>
      </c>
      <c r="E9" s="67" t="s">
        <v>73</v>
      </c>
      <c r="F9" s="68" t="s">
        <v>60</v>
      </c>
      <c r="G9" s="68" t="s">
        <v>62</v>
      </c>
      <c r="H9" s="68" t="s">
        <v>63</v>
      </c>
      <c r="I9" s="68" t="s">
        <v>64</v>
      </c>
      <c r="J9" s="68" t="s">
        <v>65</v>
      </c>
      <c r="K9" s="49" t="s">
        <v>66</v>
      </c>
    </row>
    <row r="10" spans="1:11" x14ac:dyDescent="0.35">
      <c r="A10" s="4" t="s">
        <v>75</v>
      </c>
      <c r="B10" s="4">
        <v>20</v>
      </c>
      <c r="E10" s="69" t="s">
        <v>75</v>
      </c>
      <c r="F10" s="59">
        <v>20</v>
      </c>
      <c r="G10" s="59">
        <v>4</v>
      </c>
      <c r="H10" s="59">
        <v>3</v>
      </c>
      <c r="I10" s="59">
        <v>5</v>
      </c>
      <c r="J10" s="59">
        <v>4</v>
      </c>
      <c r="K10" s="70">
        <v>4</v>
      </c>
    </row>
    <row r="11" spans="1:11" ht="29" x14ac:dyDescent="0.35">
      <c r="A11" s="4" t="s">
        <v>76</v>
      </c>
      <c r="B11" s="4">
        <v>24</v>
      </c>
      <c r="E11" s="69" t="s">
        <v>76</v>
      </c>
      <c r="F11" s="59">
        <v>24</v>
      </c>
      <c r="G11" s="59">
        <v>5</v>
      </c>
      <c r="H11" s="59">
        <v>7</v>
      </c>
      <c r="I11" s="59">
        <v>4</v>
      </c>
      <c r="J11" s="59">
        <v>3</v>
      </c>
      <c r="K11" s="70">
        <v>5</v>
      </c>
    </row>
    <row r="12" spans="1:11" x14ac:dyDescent="0.35">
      <c r="A12" s="4" t="s">
        <v>77</v>
      </c>
      <c r="B12" s="4">
        <v>106</v>
      </c>
      <c r="E12" s="71" t="s">
        <v>77</v>
      </c>
      <c r="F12" s="61">
        <v>106</v>
      </c>
      <c r="G12" s="61">
        <v>21</v>
      </c>
      <c r="H12" s="61">
        <v>20</v>
      </c>
      <c r="I12" s="61">
        <v>21</v>
      </c>
      <c r="J12" s="61">
        <v>23</v>
      </c>
      <c r="K12" s="72">
        <v>21</v>
      </c>
    </row>
    <row r="14" spans="1:11" x14ac:dyDescent="0.35">
      <c r="A14" s="115" t="s">
        <v>80</v>
      </c>
      <c r="B14" s="115"/>
      <c r="C14" s="115"/>
      <c r="D14" s="56"/>
      <c r="E14" s="115" t="s">
        <v>84</v>
      </c>
      <c r="F14" s="115"/>
      <c r="G14" s="115"/>
      <c r="H14" s="115"/>
      <c r="I14" s="115"/>
      <c r="J14" s="115"/>
    </row>
    <row r="15" spans="1:11" x14ac:dyDescent="0.35">
      <c r="A15" s="3" t="s">
        <v>81</v>
      </c>
      <c r="B15" s="44"/>
      <c r="C15" s="44"/>
      <c r="D15" s="44"/>
      <c r="E15" s="116" t="s">
        <v>85</v>
      </c>
      <c r="F15" s="116"/>
      <c r="G15" s="116"/>
    </row>
    <row r="17" spans="1:11" s="5" customFormat="1" ht="43.5" x14ac:dyDescent="0.35">
      <c r="A17" s="6" t="s">
        <v>73</v>
      </c>
      <c r="B17" s="7" t="s">
        <v>82</v>
      </c>
      <c r="C17" s="8" t="s">
        <v>83</v>
      </c>
      <c r="E17" s="6" t="s">
        <v>73</v>
      </c>
      <c r="F17" s="73" t="s">
        <v>92</v>
      </c>
      <c r="G17" s="73" t="s">
        <v>44</v>
      </c>
      <c r="H17" s="73" t="s">
        <v>93</v>
      </c>
      <c r="I17" s="73" t="s">
        <v>94</v>
      </c>
      <c r="J17" s="73" t="s">
        <v>47</v>
      </c>
      <c r="K17" s="74" t="s">
        <v>95</v>
      </c>
    </row>
    <row r="18" spans="1:11" x14ac:dyDescent="0.35">
      <c r="A18" s="26" t="s">
        <v>75</v>
      </c>
      <c r="B18" s="27">
        <v>14</v>
      </c>
      <c r="C18" s="28">
        <v>6</v>
      </c>
      <c r="E18" s="26" t="s">
        <v>75</v>
      </c>
      <c r="F18" s="59">
        <v>0</v>
      </c>
      <c r="G18" s="59">
        <v>0</v>
      </c>
      <c r="H18" s="59">
        <v>2</v>
      </c>
      <c r="I18" s="59">
        <v>17</v>
      </c>
      <c r="J18" s="59">
        <v>0</v>
      </c>
      <c r="K18" s="70">
        <v>1</v>
      </c>
    </row>
    <row r="19" spans="1:11" ht="29" x14ac:dyDescent="0.35">
      <c r="A19" s="26" t="s">
        <v>76</v>
      </c>
      <c r="B19" s="27">
        <v>16</v>
      </c>
      <c r="C19" s="28">
        <v>8</v>
      </c>
      <c r="E19" s="26" t="s">
        <v>96</v>
      </c>
      <c r="F19" s="59">
        <v>0</v>
      </c>
      <c r="G19" s="59">
        <v>0</v>
      </c>
      <c r="H19" s="59">
        <v>3</v>
      </c>
      <c r="I19" s="59">
        <v>19</v>
      </c>
      <c r="J19" s="59">
        <v>0</v>
      </c>
      <c r="K19" s="70">
        <v>2</v>
      </c>
    </row>
    <row r="20" spans="1:11" x14ac:dyDescent="0.35">
      <c r="A20" s="29" t="s">
        <v>77</v>
      </c>
      <c r="B20" s="30">
        <v>72</v>
      </c>
      <c r="C20" s="31">
        <v>34</v>
      </c>
      <c r="E20" s="29" t="s">
        <v>77</v>
      </c>
      <c r="F20" s="61">
        <v>2</v>
      </c>
      <c r="G20" s="61">
        <v>2</v>
      </c>
      <c r="H20" s="61">
        <v>33</v>
      </c>
      <c r="I20" s="61">
        <v>67</v>
      </c>
      <c r="J20" s="61">
        <v>1</v>
      </c>
      <c r="K20" s="72">
        <v>1</v>
      </c>
    </row>
  </sheetData>
  <mergeCells count="7">
    <mergeCell ref="E14:J14"/>
    <mergeCell ref="E15:G15"/>
    <mergeCell ref="A1:D1"/>
    <mergeCell ref="A5:C5"/>
    <mergeCell ref="E4:I4"/>
    <mergeCell ref="E6:I6"/>
    <mergeCell ref="A14:C14"/>
  </mergeCells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1CF7-F7D1-4887-99DF-17AA510CBE10}">
  <dimension ref="A1:J39"/>
  <sheetViews>
    <sheetView workbookViewId="0">
      <selection activeCell="E4" sqref="E4"/>
    </sheetView>
  </sheetViews>
  <sheetFormatPr baseColWidth="10" defaultRowHeight="14.5" x14ac:dyDescent="0.35"/>
  <cols>
    <col min="1" max="1" width="22.7265625" customWidth="1"/>
    <col min="2" max="2" width="18.08984375" style="4" customWidth="1"/>
    <col min="3" max="3" width="17.26953125" customWidth="1"/>
    <col min="5" max="5" width="20.36328125" style="4" customWidth="1"/>
    <col min="6" max="10" width="7.08984375" bestFit="1" customWidth="1"/>
  </cols>
  <sheetData>
    <row r="1" spans="1:10" x14ac:dyDescent="0.35">
      <c r="A1" s="2" t="s">
        <v>105</v>
      </c>
    </row>
    <row r="3" spans="1:10" x14ac:dyDescent="0.35">
      <c r="A3" t="s">
        <v>97</v>
      </c>
    </row>
    <row r="4" spans="1:10" x14ac:dyDescent="0.35">
      <c r="A4" t="s">
        <v>99</v>
      </c>
    </row>
    <row r="5" spans="1:10" x14ac:dyDescent="0.35">
      <c r="A5" t="s">
        <v>100</v>
      </c>
    </row>
    <row r="6" spans="1:10" s="4" customFormat="1" x14ac:dyDescent="0.35">
      <c r="A6" s="118" t="s">
        <v>207</v>
      </c>
      <c r="B6" s="118"/>
      <c r="C6" s="118"/>
      <c r="D6" s="118"/>
    </row>
    <row r="7" spans="1:10" s="4" customFormat="1" x14ac:dyDescent="0.35">
      <c r="A7" s="103"/>
      <c r="B7" s="103"/>
      <c r="C7" s="103"/>
      <c r="D7" s="103"/>
    </row>
    <row r="8" spans="1:10" x14ac:dyDescent="0.35">
      <c r="E8" s="115" t="s">
        <v>106</v>
      </c>
      <c r="F8" s="115"/>
      <c r="G8" s="115"/>
      <c r="H8" s="115"/>
    </row>
    <row r="9" spans="1:10" x14ac:dyDescent="0.35">
      <c r="A9" s="43" t="s">
        <v>98</v>
      </c>
      <c r="E9" s="119" t="s">
        <v>107</v>
      </c>
      <c r="F9" s="119"/>
      <c r="G9" s="119"/>
      <c r="H9" s="44"/>
    </row>
    <row r="11" spans="1:10" x14ac:dyDescent="0.35">
      <c r="A11" s="75" t="s">
        <v>101</v>
      </c>
      <c r="B11" s="49" t="s">
        <v>1</v>
      </c>
      <c r="E11" s="67" t="s">
        <v>101</v>
      </c>
      <c r="F11" s="62" t="s">
        <v>62</v>
      </c>
      <c r="G11" s="62" t="s">
        <v>63</v>
      </c>
      <c r="H11" s="62" t="s">
        <v>64</v>
      </c>
      <c r="I11" s="62" t="s">
        <v>65</v>
      </c>
      <c r="J11" s="63" t="s">
        <v>66</v>
      </c>
    </row>
    <row r="12" spans="1:10" x14ac:dyDescent="0.35">
      <c r="A12" s="76" t="s">
        <v>102</v>
      </c>
      <c r="B12" s="70">
        <v>32</v>
      </c>
      <c r="E12" s="69" t="s">
        <v>102</v>
      </c>
      <c r="F12" s="58">
        <v>6</v>
      </c>
      <c r="G12" s="58">
        <v>6</v>
      </c>
      <c r="H12" s="58">
        <v>6</v>
      </c>
      <c r="I12" s="58">
        <v>5</v>
      </c>
      <c r="J12" s="52">
        <v>9</v>
      </c>
    </row>
    <row r="13" spans="1:10" x14ac:dyDescent="0.35">
      <c r="A13" s="76" t="s">
        <v>103</v>
      </c>
      <c r="B13" s="70">
        <v>116</v>
      </c>
      <c r="E13" s="69" t="s">
        <v>103</v>
      </c>
      <c r="F13" s="58">
        <v>24</v>
      </c>
      <c r="G13" s="58">
        <v>23</v>
      </c>
      <c r="H13" s="58">
        <v>24</v>
      </c>
      <c r="I13" s="58">
        <v>24</v>
      </c>
      <c r="J13" s="52">
        <v>21</v>
      </c>
    </row>
    <row r="14" spans="1:10" ht="29" x14ac:dyDescent="0.35">
      <c r="A14" s="71" t="s">
        <v>104</v>
      </c>
      <c r="B14" s="72">
        <v>2</v>
      </c>
      <c r="E14" s="71" t="s">
        <v>104</v>
      </c>
      <c r="F14" s="60">
        <v>0</v>
      </c>
      <c r="G14" s="60">
        <v>1</v>
      </c>
      <c r="H14" s="60">
        <v>0</v>
      </c>
      <c r="I14" s="60">
        <v>1</v>
      </c>
      <c r="J14" s="55">
        <v>0</v>
      </c>
    </row>
    <row r="16" spans="1:10" x14ac:dyDescent="0.35">
      <c r="A16" s="2" t="s">
        <v>108</v>
      </c>
    </row>
    <row r="17" spans="1:7" x14ac:dyDescent="0.35">
      <c r="A17" s="43" t="s">
        <v>109</v>
      </c>
      <c r="B17" s="89"/>
    </row>
    <row r="18" spans="1:7" x14ac:dyDescent="0.35">
      <c r="B18" s="64"/>
    </row>
    <row r="19" spans="1:7" x14ac:dyDescent="0.35">
      <c r="A19" s="75" t="s">
        <v>101</v>
      </c>
      <c r="B19" s="59" t="s">
        <v>86</v>
      </c>
      <c r="C19" s="58" t="s">
        <v>87</v>
      </c>
      <c r="D19" s="58" t="s">
        <v>88</v>
      </c>
      <c r="E19" s="59" t="s">
        <v>89</v>
      </c>
      <c r="F19" s="58" t="s">
        <v>90</v>
      </c>
      <c r="G19" s="58" t="s">
        <v>91</v>
      </c>
    </row>
    <row r="20" spans="1:7" x14ac:dyDescent="0.35">
      <c r="A20" s="76" t="s">
        <v>102</v>
      </c>
      <c r="B20" s="59">
        <v>0</v>
      </c>
      <c r="C20" s="58">
        <v>0</v>
      </c>
      <c r="D20" s="58">
        <v>6</v>
      </c>
      <c r="E20" s="59">
        <v>24</v>
      </c>
      <c r="F20" s="58">
        <v>0</v>
      </c>
      <c r="G20" s="58">
        <v>2</v>
      </c>
    </row>
    <row r="21" spans="1:7" x14ac:dyDescent="0.35">
      <c r="A21" s="76" t="s">
        <v>103</v>
      </c>
      <c r="B21" s="59">
        <v>2</v>
      </c>
      <c r="C21" s="58">
        <v>2</v>
      </c>
      <c r="D21" s="58">
        <v>32</v>
      </c>
      <c r="E21" s="59">
        <v>77</v>
      </c>
      <c r="F21" s="58">
        <v>1</v>
      </c>
      <c r="G21" s="58">
        <v>2</v>
      </c>
    </row>
    <row r="22" spans="1:7" ht="29" x14ac:dyDescent="0.35">
      <c r="A22" s="71" t="s">
        <v>104</v>
      </c>
      <c r="B22" s="59">
        <v>0</v>
      </c>
      <c r="C22" s="58">
        <v>0</v>
      </c>
      <c r="D22" s="58">
        <v>0</v>
      </c>
      <c r="E22" s="59">
        <v>2</v>
      </c>
      <c r="F22" s="58">
        <v>0</v>
      </c>
      <c r="G22" s="58">
        <v>0</v>
      </c>
    </row>
    <row r="25" spans="1:7" x14ac:dyDescent="0.35">
      <c r="A25" s="2" t="s">
        <v>110</v>
      </c>
    </row>
    <row r="26" spans="1:7" x14ac:dyDescent="0.35">
      <c r="A26" s="43" t="s">
        <v>111</v>
      </c>
    </row>
    <row r="28" spans="1:7" ht="29" x14ac:dyDescent="0.35">
      <c r="A28" s="80" t="s">
        <v>101</v>
      </c>
      <c r="B28" s="90" t="s">
        <v>112</v>
      </c>
      <c r="C28" s="81" t="s">
        <v>113</v>
      </c>
      <c r="D28" s="81" t="s">
        <v>114</v>
      </c>
      <c r="E28" s="8" t="s">
        <v>115</v>
      </c>
    </row>
    <row r="29" spans="1:7" x14ac:dyDescent="0.35">
      <c r="A29" s="82" t="s">
        <v>102</v>
      </c>
      <c r="B29" s="88">
        <v>12</v>
      </c>
      <c r="C29" s="83">
        <v>2</v>
      </c>
      <c r="D29" s="83">
        <v>10</v>
      </c>
      <c r="E29" s="84">
        <v>6</v>
      </c>
    </row>
    <row r="30" spans="1:7" x14ac:dyDescent="0.35">
      <c r="A30" s="82" t="s">
        <v>103</v>
      </c>
      <c r="B30" s="88">
        <v>30</v>
      </c>
      <c r="C30" s="83">
        <v>12</v>
      </c>
      <c r="D30" s="83">
        <v>9</v>
      </c>
      <c r="E30" s="84">
        <v>65</v>
      </c>
    </row>
    <row r="31" spans="1:7" ht="29" x14ac:dyDescent="0.35">
      <c r="A31" s="85" t="s">
        <v>104</v>
      </c>
      <c r="B31" s="91">
        <v>1</v>
      </c>
      <c r="C31" s="86">
        <v>0</v>
      </c>
      <c r="D31" s="86">
        <v>0</v>
      </c>
      <c r="E31" s="11">
        <v>1</v>
      </c>
    </row>
    <row r="33" spans="1:3" x14ac:dyDescent="0.35">
      <c r="A33" s="2" t="s">
        <v>116</v>
      </c>
    </row>
    <row r="34" spans="1:3" x14ac:dyDescent="0.35">
      <c r="A34" s="114" t="s">
        <v>117</v>
      </c>
      <c r="B34" s="114"/>
    </row>
    <row r="36" spans="1:3" ht="29" x14ac:dyDescent="0.35">
      <c r="A36" s="87" t="s">
        <v>101</v>
      </c>
      <c r="B36" s="92" t="s">
        <v>118</v>
      </c>
      <c r="C36" s="87" t="s">
        <v>119</v>
      </c>
    </row>
    <row r="37" spans="1:3" x14ac:dyDescent="0.35">
      <c r="A37" s="83" t="s">
        <v>120</v>
      </c>
      <c r="B37" s="88">
        <v>1</v>
      </c>
      <c r="C37" s="83">
        <v>31</v>
      </c>
    </row>
    <row r="38" spans="1:3" x14ac:dyDescent="0.35">
      <c r="A38" s="83" t="s">
        <v>121</v>
      </c>
      <c r="B38" s="88">
        <v>5</v>
      </c>
      <c r="C38" s="83">
        <v>111</v>
      </c>
    </row>
    <row r="39" spans="1:3" ht="29" x14ac:dyDescent="0.35">
      <c r="A39" s="88" t="s">
        <v>104</v>
      </c>
      <c r="B39" s="88">
        <v>0</v>
      </c>
      <c r="C39" s="83">
        <v>2</v>
      </c>
    </row>
  </sheetData>
  <mergeCells count="4">
    <mergeCell ref="A6:D6"/>
    <mergeCell ref="E8:H8"/>
    <mergeCell ref="E9:G9"/>
    <mergeCell ref="A34:B34"/>
  </mergeCells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C96C-8C0E-4D20-9002-71AFBA0B2F91}">
  <dimension ref="A1:F27"/>
  <sheetViews>
    <sheetView workbookViewId="0">
      <selection activeCell="A3" sqref="A3:B7"/>
    </sheetView>
  </sheetViews>
  <sheetFormatPr baseColWidth="10" defaultRowHeight="14.5" x14ac:dyDescent="0.35"/>
  <cols>
    <col min="1" max="1" width="28.1796875" customWidth="1"/>
    <col min="2" max="2" width="17.36328125" customWidth="1"/>
    <col min="3" max="3" width="19" customWidth="1"/>
    <col min="4" max="4" width="24.26953125" style="4" customWidth="1"/>
    <col min="5" max="5" width="9.6328125" customWidth="1"/>
    <col min="6" max="6" width="8.26953125" customWidth="1"/>
  </cols>
  <sheetData>
    <row r="1" spans="1:6" x14ac:dyDescent="0.35">
      <c r="A1" s="2" t="s">
        <v>122</v>
      </c>
    </row>
    <row r="3" spans="1:6" x14ac:dyDescent="0.35">
      <c r="A3" t="s">
        <v>123</v>
      </c>
      <c r="D3" s="77" t="s">
        <v>127</v>
      </c>
    </row>
    <row r="4" spans="1:6" x14ac:dyDescent="0.35">
      <c r="A4" t="s">
        <v>124</v>
      </c>
      <c r="D4" s="64"/>
    </row>
    <row r="5" spans="1:6" ht="29" x14ac:dyDescent="0.35">
      <c r="A5" t="s">
        <v>125</v>
      </c>
      <c r="D5" s="67" t="s">
        <v>128</v>
      </c>
      <c r="E5" s="49" t="s">
        <v>1</v>
      </c>
    </row>
    <row r="6" spans="1:6" x14ac:dyDescent="0.35">
      <c r="A6" s="118" t="s">
        <v>126</v>
      </c>
      <c r="B6" s="118"/>
      <c r="D6" s="69" t="s">
        <v>112</v>
      </c>
      <c r="E6" s="70">
        <v>43</v>
      </c>
    </row>
    <row r="7" spans="1:6" x14ac:dyDescent="0.35">
      <c r="A7" t="s">
        <v>131</v>
      </c>
      <c r="D7" s="69" t="s">
        <v>113</v>
      </c>
      <c r="E7" s="70">
        <v>12</v>
      </c>
    </row>
    <row r="8" spans="1:6" x14ac:dyDescent="0.35">
      <c r="D8" s="69" t="s">
        <v>114</v>
      </c>
      <c r="E8" s="70">
        <v>19</v>
      </c>
    </row>
    <row r="9" spans="1:6" ht="29" x14ac:dyDescent="0.35">
      <c r="D9" s="71" t="s">
        <v>115</v>
      </c>
      <c r="E9" s="72">
        <v>74</v>
      </c>
    </row>
    <row r="11" spans="1:6" x14ac:dyDescent="0.35">
      <c r="A11" s="2" t="s">
        <v>130</v>
      </c>
    </row>
    <row r="12" spans="1:6" x14ac:dyDescent="0.35">
      <c r="A12" s="43" t="s">
        <v>129</v>
      </c>
    </row>
    <row r="14" spans="1:6" x14ac:dyDescent="0.35">
      <c r="A14" s="59" t="s">
        <v>128</v>
      </c>
      <c r="B14" s="59" t="s">
        <v>62</v>
      </c>
      <c r="C14" s="59" t="s">
        <v>63</v>
      </c>
      <c r="D14" s="59" t="s">
        <v>64</v>
      </c>
      <c r="E14" s="59" t="s">
        <v>65</v>
      </c>
      <c r="F14" s="59" t="s">
        <v>66</v>
      </c>
    </row>
    <row r="15" spans="1:6" x14ac:dyDescent="0.35">
      <c r="A15" s="59" t="s">
        <v>112</v>
      </c>
      <c r="B15" s="59">
        <v>4</v>
      </c>
      <c r="C15" s="59">
        <v>10</v>
      </c>
      <c r="D15" s="78">
        <v>9</v>
      </c>
      <c r="E15" s="59">
        <v>10</v>
      </c>
      <c r="F15" s="59">
        <v>10</v>
      </c>
    </row>
    <row r="16" spans="1:6" x14ac:dyDescent="0.35">
      <c r="A16" s="59" t="s">
        <v>113</v>
      </c>
      <c r="B16" s="59">
        <v>4</v>
      </c>
      <c r="C16" s="59">
        <v>1</v>
      </c>
      <c r="D16" s="59">
        <v>4</v>
      </c>
      <c r="E16" s="59">
        <v>2</v>
      </c>
      <c r="F16" s="59">
        <v>3</v>
      </c>
    </row>
    <row r="17" spans="1:6" x14ac:dyDescent="0.35">
      <c r="A17" s="59" t="s">
        <v>114</v>
      </c>
      <c r="B17" s="59">
        <v>3</v>
      </c>
      <c r="C17" s="59">
        <v>3</v>
      </c>
      <c r="D17" s="59">
        <v>6</v>
      </c>
      <c r="E17" s="59">
        <v>2</v>
      </c>
      <c r="F17" s="59">
        <v>5</v>
      </c>
    </row>
    <row r="18" spans="1:6" ht="29" x14ac:dyDescent="0.35">
      <c r="A18" s="59" t="s">
        <v>115</v>
      </c>
      <c r="B18" s="59">
        <v>19</v>
      </c>
      <c r="C18" s="59">
        <v>16</v>
      </c>
      <c r="D18" s="59">
        <v>11</v>
      </c>
      <c r="E18" s="59">
        <v>16</v>
      </c>
      <c r="F18" s="59">
        <v>12</v>
      </c>
    </row>
    <row r="20" spans="1:6" x14ac:dyDescent="0.35">
      <c r="A20" s="2" t="s">
        <v>132</v>
      </c>
    </row>
    <row r="21" spans="1:6" x14ac:dyDescent="0.35">
      <c r="A21" s="43" t="s">
        <v>133</v>
      </c>
    </row>
    <row r="23" spans="1:6" ht="29" x14ac:dyDescent="0.35">
      <c r="A23" s="94" t="s">
        <v>128</v>
      </c>
      <c r="B23" s="94" t="s">
        <v>134</v>
      </c>
      <c r="C23" s="94" t="s">
        <v>135</v>
      </c>
    </row>
    <row r="24" spans="1:6" x14ac:dyDescent="0.35">
      <c r="A24" s="78" t="s">
        <v>112</v>
      </c>
      <c r="B24" s="78">
        <v>11</v>
      </c>
      <c r="C24" s="78">
        <v>32</v>
      </c>
    </row>
    <row r="25" spans="1:6" x14ac:dyDescent="0.35">
      <c r="A25" s="78" t="s">
        <v>113</v>
      </c>
      <c r="B25" s="78">
        <v>9</v>
      </c>
      <c r="C25" s="78">
        <v>5</v>
      </c>
    </row>
    <row r="26" spans="1:6" x14ac:dyDescent="0.35">
      <c r="A26" s="78" t="s">
        <v>114</v>
      </c>
      <c r="B26" s="78">
        <v>13</v>
      </c>
      <c r="C26" s="78">
        <v>6</v>
      </c>
    </row>
    <row r="27" spans="1:6" ht="29" x14ac:dyDescent="0.35">
      <c r="A27" s="78" t="s">
        <v>115</v>
      </c>
      <c r="B27" s="78">
        <v>16</v>
      </c>
      <c r="C27" s="78">
        <v>58</v>
      </c>
    </row>
  </sheetData>
  <mergeCells count="1">
    <mergeCell ref="A6:B6"/>
  </mergeCells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6F1C-42F8-416E-B2D5-36758C3787B5}">
  <dimension ref="A1:F11"/>
  <sheetViews>
    <sheetView tabSelected="1" workbookViewId="0">
      <selection activeCell="D10" sqref="D10"/>
    </sheetView>
  </sheetViews>
  <sheetFormatPr baseColWidth="10" defaultRowHeight="14.5" x14ac:dyDescent="0.35"/>
  <cols>
    <col min="1" max="1" width="30.1796875" customWidth="1"/>
  </cols>
  <sheetData>
    <row r="1" spans="1:6" x14ac:dyDescent="0.35">
      <c r="A1" s="111" t="s">
        <v>136</v>
      </c>
      <c r="B1" s="111"/>
      <c r="C1" s="111"/>
      <c r="D1" s="111"/>
      <c r="E1" s="111"/>
      <c r="F1" s="111"/>
    </row>
    <row r="3" spans="1:6" x14ac:dyDescent="0.35">
      <c r="A3" t="s">
        <v>137</v>
      </c>
    </row>
    <row r="4" spans="1:6" x14ac:dyDescent="0.35">
      <c r="A4" t="s">
        <v>138</v>
      </c>
    </row>
    <row r="5" spans="1:6" x14ac:dyDescent="0.35">
      <c r="A5" t="s">
        <v>139</v>
      </c>
    </row>
    <row r="6" spans="1:6" x14ac:dyDescent="0.35">
      <c r="A6" s="118"/>
      <c r="B6" s="118"/>
    </row>
    <row r="7" spans="1:6" x14ac:dyDescent="0.35">
      <c r="A7" s="3" t="s">
        <v>140</v>
      </c>
    </row>
    <row r="9" spans="1:6" x14ac:dyDescent="0.35">
      <c r="A9" s="16" t="s">
        <v>141</v>
      </c>
      <c r="B9" s="15" t="s">
        <v>1</v>
      </c>
    </row>
    <row r="10" spans="1:6" x14ac:dyDescent="0.35">
      <c r="A10" s="34" t="s">
        <v>102</v>
      </c>
      <c r="B10" s="35">
        <v>49</v>
      </c>
    </row>
    <row r="11" spans="1:6" x14ac:dyDescent="0.35">
      <c r="A11" s="14" t="s">
        <v>103</v>
      </c>
      <c r="B11" s="13">
        <v>101</v>
      </c>
    </row>
  </sheetData>
  <mergeCells count="2">
    <mergeCell ref="A1:F1"/>
    <mergeCell ref="A6:B6"/>
  </mergeCells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8937-A812-4731-AB20-16E6DF46613A}">
  <dimension ref="A1:G32"/>
  <sheetViews>
    <sheetView topLeftCell="A21" workbookViewId="0">
      <selection activeCell="D33" sqref="D33"/>
    </sheetView>
  </sheetViews>
  <sheetFormatPr baseColWidth="10" defaultRowHeight="14.5" x14ac:dyDescent="0.35"/>
  <cols>
    <col min="1" max="1" width="14.81640625" customWidth="1"/>
    <col min="2" max="2" width="18" customWidth="1"/>
    <col min="3" max="3" width="18.81640625" customWidth="1"/>
    <col min="6" max="6" width="10.90625" style="4"/>
  </cols>
  <sheetData>
    <row r="1" spans="1:6" x14ac:dyDescent="0.35">
      <c r="A1" s="2" t="s">
        <v>142</v>
      </c>
    </row>
    <row r="3" spans="1:6" x14ac:dyDescent="0.35">
      <c r="A3" t="s">
        <v>143</v>
      </c>
    </row>
    <row r="4" spans="1:6" x14ac:dyDescent="0.35">
      <c r="A4" t="s">
        <v>144</v>
      </c>
    </row>
    <row r="5" spans="1:6" x14ac:dyDescent="0.35">
      <c r="A5" t="s">
        <v>145</v>
      </c>
    </row>
    <row r="7" spans="1:6" x14ac:dyDescent="0.35">
      <c r="A7" s="3" t="s">
        <v>146</v>
      </c>
    </row>
    <row r="9" spans="1:6" x14ac:dyDescent="0.35">
      <c r="A9" t="s">
        <v>147</v>
      </c>
      <c r="B9" t="s">
        <v>1</v>
      </c>
    </row>
    <row r="10" spans="1:6" x14ac:dyDescent="0.35">
      <c r="A10" t="s">
        <v>102</v>
      </c>
      <c r="B10">
        <v>7</v>
      </c>
    </row>
    <row r="11" spans="1:6" x14ac:dyDescent="0.35">
      <c r="A11" t="s">
        <v>103</v>
      </c>
      <c r="B11">
        <v>145</v>
      </c>
    </row>
    <row r="13" spans="1:6" x14ac:dyDescent="0.35">
      <c r="A13" s="2" t="s">
        <v>148</v>
      </c>
    </row>
    <row r="14" spans="1:6" x14ac:dyDescent="0.35">
      <c r="A14" s="3" t="s">
        <v>149</v>
      </c>
    </row>
    <row r="16" spans="1:6" x14ac:dyDescent="0.35">
      <c r="A16" t="s">
        <v>147</v>
      </c>
      <c r="B16" t="s">
        <v>62</v>
      </c>
      <c r="C16" t="s">
        <v>63</v>
      </c>
      <c r="D16" t="s">
        <v>64</v>
      </c>
      <c r="E16" t="s">
        <v>65</v>
      </c>
      <c r="F16" s="4" t="s">
        <v>66</v>
      </c>
    </row>
    <row r="17" spans="1:7" x14ac:dyDescent="0.35">
      <c r="A17" t="s">
        <v>102</v>
      </c>
      <c r="B17">
        <v>2</v>
      </c>
      <c r="C17">
        <v>1</v>
      </c>
      <c r="D17">
        <v>2</v>
      </c>
      <c r="E17">
        <v>1</v>
      </c>
      <c r="F17" s="4">
        <v>0</v>
      </c>
    </row>
    <row r="18" spans="1:7" x14ac:dyDescent="0.35">
      <c r="A18" t="s">
        <v>103</v>
      </c>
      <c r="B18">
        <v>28</v>
      </c>
      <c r="C18">
        <v>29</v>
      </c>
      <c r="D18">
        <v>28</v>
      </c>
      <c r="E18">
        <v>29</v>
      </c>
      <c r="F18" s="4">
        <v>30</v>
      </c>
    </row>
    <row r="20" spans="1:7" x14ac:dyDescent="0.35">
      <c r="A20" s="2" t="s">
        <v>150</v>
      </c>
    </row>
    <row r="21" spans="1:7" x14ac:dyDescent="0.35">
      <c r="A21" s="3" t="s">
        <v>151</v>
      </c>
    </row>
    <row r="23" spans="1:7" x14ac:dyDescent="0.35">
      <c r="A23" s="45" t="s">
        <v>147</v>
      </c>
      <c r="B23" s="45" t="s">
        <v>51</v>
      </c>
      <c r="C23" s="45" t="s">
        <v>52</v>
      </c>
    </row>
    <row r="24" spans="1:7" x14ac:dyDescent="0.35">
      <c r="A24" s="126" t="s">
        <v>102</v>
      </c>
      <c r="B24" s="126">
        <v>5</v>
      </c>
      <c r="C24" s="126">
        <v>2</v>
      </c>
    </row>
    <row r="25" spans="1:7" x14ac:dyDescent="0.35">
      <c r="A25" s="126" t="s">
        <v>103</v>
      </c>
      <c r="B25" s="126">
        <v>98</v>
      </c>
      <c r="C25" s="126">
        <v>47</v>
      </c>
    </row>
    <row r="27" spans="1:7" x14ac:dyDescent="0.35">
      <c r="A27" s="2" t="s">
        <v>152</v>
      </c>
    </row>
    <row r="28" spans="1:7" x14ac:dyDescent="0.35">
      <c r="A28" s="120" t="s">
        <v>153</v>
      </c>
      <c r="B28" s="120"/>
    </row>
    <row r="30" spans="1:7" s="5" customFormat="1" ht="29" x14ac:dyDescent="0.35">
      <c r="A30" s="80" t="s">
        <v>147</v>
      </c>
      <c r="B30" s="81" t="s">
        <v>86</v>
      </c>
      <c r="C30" s="81" t="s">
        <v>87</v>
      </c>
      <c r="D30" s="81" t="s">
        <v>88</v>
      </c>
      <c r="E30" s="81" t="s">
        <v>89</v>
      </c>
      <c r="F30" s="90" t="s">
        <v>90</v>
      </c>
      <c r="G30" s="95" t="s">
        <v>91</v>
      </c>
    </row>
    <row r="31" spans="1:7" x14ac:dyDescent="0.35">
      <c r="A31" s="79" t="s">
        <v>102</v>
      </c>
      <c r="B31" s="51">
        <v>0</v>
      </c>
      <c r="C31" s="51">
        <v>0</v>
      </c>
      <c r="D31" s="51">
        <v>1</v>
      </c>
      <c r="E31" s="51">
        <v>5</v>
      </c>
      <c r="F31" s="78">
        <v>0</v>
      </c>
      <c r="G31" s="96">
        <v>0</v>
      </c>
    </row>
    <row r="32" spans="1:7" x14ac:dyDescent="0.35">
      <c r="A32" s="97" t="s">
        <v>103</v>
      </c>
      <c r="B32" s="54">
        <v>2</v>
      </c>
      <c r="C32" s="54">
        <v>2</v>
      </c>
      <c r="D32" s="54">
        <v>37</v>
      </c>
      <c r="E32" s="54">
        <v>98</v>
      </c>
      <c r="F32" s="98">
        <v>1</v>
      </c>
      <c r="G32" s="99">
        <v>4</v>
      </c>
    </row>
  </sheetData>
  <mergeCells count="1">
    <mergeCell ref="A28:B28"/>
  </mergeCells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</vt:i4>
      </vt:variant>
    </vt:vector>
  </HeadingPairs>
  <TitlesOfParts>
    <vt:vector size="13" baseType="lpstr">
      <vt:lpstr>Altersverteilung</vt:lpstr>
      <vt:lpstr>Geschlechterverteilung</vt:lpstr>
      <vt:lpstr>MentorInnen</vt:lpstr>
      <vt:lpstr>Bildungsabschluss</vt:lpstr>
      <vt:lpstr>PR-Initiativen</vt:lpstr>
      <vt:lpstr>Stipendien</vt:lpstr>
      <vt:lpstr>Auslandssemester</vt:lpstr>
      <vt:lpstr>Berufl. Auslandsaufenthalte</vt:lpstr>
      <vt:lpstr>YP des Jahres</vt:lpstr>
      <vt:lpstr>Organisationstyp</vt:lpstr>
      <vt:lpstr>Hochschularten</vt:lpstr>
      <vt:lpstr>#30u30 Sponsoren</vt:lpstr>
      <vt:lpstr>Bildungsabschluss!_Hlk104379202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Bauer</dc:creator>
  <cp:lastModifiedBy>Hannah Bauer</cp:lastModifiedBy>
  <dcterms:created xsi:type="dcterms:W3CDTF">2022-05-25T11:57:55Z</dcterms:created>
  <dcterms:modified xsi:type="dcterms:W3CDTF">2022-06-18T20:06:03Z</dcterms:modified>
</cp:coreProperties>
</file>