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E11249C2-C53E-4FF7-88BD-9FD23302EC70}" xr6:coauthVersionLast="40" xr6:coauthVersionMax="40" xr10:uidLastSave="{00000000-0000-0000-0000-000000000000}"/>
  <bookViews>
    <workbookView xWindow="828" yWindow="-108" windowWidth="22320" windowHeight="13176" xr2:uid="{00000000-000D-0000-FFFF-FFFF00000000}"/>
  </bookViews>
  <sheets>
    <sheet name="匕首" sheetId="1" r:id="rId1"/>
    <sheet name="单手剑" sheetId="2" r:id="rId2"/>
  </sheets>
  <calcPr calcId="181029"/>
</workbook>
</file>

<file path=xl/calcChain.xml><?xml version="1.0" encoding="utf-8"?>
<calcChain xmlns="http://schemas.openxmlformats.org/spreadsheetml/2006/main">
  <c r="D41" i="1" l="1"/>
  <c r="D42" i="1" s="1"/>
  <c r="L21" i="1"/>
  <c r="L15" i="1"/>
  <c r="D21" i="1"/>
  <c r="D15" i="1"/>
  <c r="L53" i="1" l="1"/>
  <c r="L41" i="1"/>
  <c r="L42" i="1" s="1"/>
  <c r="L43" i="1" s="1"/>
  <c r="L29" i="1"/>
  <c r="L36" i="1"/>
  <c r="L44" i="1" s="1"/>
  <c r="L24" i="1"/>
  <c r="L32" i="1" s="1"/>
  <c r="L30" i="1" l="1"/>
  <c r="L31" i="1" s="1"/>
  <c r="L54" i="1"/>
  <c r="L55" i="1" s="1"/>
  <c r="L48" i="1"/>
  <c r="L56" i="1" s="1"/>
  <c r="L45" i="1"/>
  <c r="D29" i="1"/>
  <c r="D30" i="1" s="1"/>
  <c r="D53" i="1"/>
  <c r="D24" i="1"/>
  <c r="L33" i="1" l="1"/>
  <c r="L57" i="1"/>
  <c r="D36" i="1"/>
  <c r="D44" i="1" s="1"/>
  <c r="D43" i="1"/>
  <c r="D36" i="2"/>
  <c r="D24" i="2"/>
  <c r="D25" i="2" s="1"/>
  <c r="D15" i="2"/>
  <c r="D19" i="2" s="1"/>
  <c r="D27" i="2" s="1"/>
  <c r="L61" i="1" l="1"/>
  <c r="D45" i="1"/>
  <c r="H45" i="1" s="1"/>
  <c r="D48" i="1"/>
  <c r="D56" i="1" s="1"/>
  <c r="D32" i="1"/>
  <c r="D31" i="2"/>
  <c r="D39" i="2" s="1"/>
  <c r="D26" i="2"/>
  <c r="D28" i="2" s="1"/>
  <c r="D37" i="2"/>
  <c r="D54" i="1"/>
  <c r="D31" i="1"/>
  <c r="D33" i="1" l="1"/>
  <c r="H33" i="1" s="1"/>
  <c r="D38" i="2"/>
  <c r="D40" i="2" s="1"/>
  <c r="D44" i="2" s="1"/>
  <c r="D55" i="1"/>
  <c r="D57" i="1" s="1"/>
  <c r="H57" i="1" s="1"/>
  <c r="D61" i="1" l="1"/>
  <c r="H61" i="1" s="1"/>
</calcChain>
</file>

<file path=xl/sharedStrings.xml><?xml version="1.0" encoding="utf-8"?>
<sst xmlns="http://schemas.openxmlformats.org/spreadsheetml/2006/main" count="140" uniqueCount="31">
  <si>
    <t>背刺:</t>
    <phoneticPr fontId="6" type="noConversion"/>
  </si>
  <si>
    <t>基本伤害:</t>
    <phoneticPr fontId="6" type="noConversion"/>
  </si>
  <si>
    <t>暴击伤害:</t>
    <phoneticPr fontId="6" type="noConversion"/>
  </si>
  <si>
    <t>普功:</t>
    <phoneticPr fontId="6" type="noConversion"/>
  </si>
  <si>
    <t>主武器:</t>
    <phoneticPr fontId="6" type="noConversion"/>
  </si>
  <si>
    <t>秒伤:</t>
    <phoneticPr fontId="6" type="noConversion"/>
  </si>
  <si>
    <t>攻速:</t>
    <phoneticPr fontId="6" type="noConversion"/>
  </si>
  <si>
    <t>平均伤害:</t>
    <phoneticPr fontId="6" type="noConversion"/>
  </si>
  <si>
    <t>输出时间(秒):</t>
    <phoneticPr fontId="6" type="noConversion"/>
  </si>
  <si>
    <t>暴击次数:</t>
    <phoneticPr fontId="6" type="noConversion"/>
  </si>
  <si>
    <t>使用次数:</t>
    <phoneticPr fontId="6" type="noConversion"/>
  </si>
  <si>
    <t>基本参数:</t>
    <phoneticPr fontId="6" type="noConversion"/>
  </si>
  <si>
    <t>命中:</t>
    <phoneticPr fontId="6" type="noConversion"/>
  </si>
  <si>
    <t>能量上限:</t>
    <phoneticPr fontId="6" type="noConversion"/>
  </si>
  <si>
    <t>怪物免伤(百分比):</t>
    <phoneticPr fontId="6" type="noConversion"/>
  </si>
  <si>
    <t>结果:</t>
    <phoneticPr fontId="6" type="noConversion"/>
  </si>
  <si>
    <t>总伤害:</t>
    <phoneticPr fontId="6" type="noConversion"/>
  </si>
  <si>
    <t>不暴击次数:</t>
    <phoneticPr fontId="6" type="noConversion"/>
  </si>
  <si>
    <t>A装备</t>
    <phoneticPr fontId="6" type="noConversion"/>
  </si>
  <si>
    <t>暴击(百分比):</t>
    <phoneticPr fontId="6" type="noConversion"/>
  </si>
  <si>
    <t>天赋加成_暴击率(百分比):</t>
    <phoneticPr fontId="6" type="noConversion"/>
  </si>
  <si>
    <t>天赋加成_暴伤率(百分比):</t>
    <phoneticPr fontId="6" type="noConversion"/>
  </si>
  <si>
    <t>天赋加成_伤害(百分比):</t>
    <phoneticPr fontId="6" type="noConversion"/>
  </si>
  <si>
    <t>影袭:</t>
    <phoneticPr fontId="6" type="noConversion"/>
  </si>
  <si>
    <t>副手武器:</t>
    <phoneticPr fontId="6" type="noConversion"/>
  </si>
  <si>
    <t>主手普功:</t>
    <phoneticPr fontId="6" type="noConversion"/>
  </si>
  <si>
    <t>副手普功:</t>
    <phoneticPr fontId="6" type="noConversion"/>
  </si>
  <si>
    <t>命中(百分比):</t>
    <phoneticPr fontId="6" type="noConversion"/>
  </si>
  <si>
    <t>A方案多xx伤害:</t>
    <phoneticPr fontId="6" type="noConversion"/>
  </si>
  <si>
    <t>攻击强度</t>
    <phoneticPr fontId="6" type="noConversion"/>
  </si>
  <si>
    <t>双持命中71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</si>
</sst>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7" fillId="0" borderId="0" xfId="4" applyFont="1" applyAlignment="1"/>
    <xf numFmtId="0" fontId="0" fillId="0" borderId="0" xfId="0" applyBorder="1"/>
    <xf numFmtId="0" fontId="1" fillId="2" borderId="0" xfId="1" applyBorder="1" applyAlignment="1"/>
    <xf numFmtId="0" fontId="5" fillId="0" borderId="0" xfId="5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4" borderId="4" xfId="3" applyBorder="1" applyAlignment="1"/>
    <xf numFmtId="0" fontId="2" fillId="3" borderId="4" xfId="2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2" borderId="0" xfId="1" applyAlignment="1"/>
  </cellXfs>
  <cellStyles count="6">
    <cellStyle name="差" xfId="2" builtinId="27"/>
    <cellStyle name="常规" xfId="0" builtinId="0"/>
    <cellStyle name="好" xfId="1" builtinId="26"/>
    <cellStyle name="解释性文本" xfId="5" builtinId="53"/>
    <cellStyle name="警告文本" xfId="4" builtinId="11"/>
    <cellStyle name="适中" xfId="3" builtinId="2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65"/>
  <sheetViews>
    <sheetView tabSelected="1" zoomScale="85" zoomScaleNormal="85" workbookViewId="0">
      <selection activeCell="G18" sqref="G18"/>
    </sheetView>
  </sheetViews>
  <sheetFormatPr defaultRowHeight="14.4" x14ac:dyDescent="0.25"/>
  <cols>
    <col min="2" max="2" width="10" bestFit="1" customWidth="1"/>
    <col min="3" max="3" width="24.77734375" bestFit="1" customWidth="1"/>
    <col min="4" max="4" width="10.44140625" bestFit="1" customWidth="1"/>
    <col min="7" max="7" width="16.88671875" bestFit="1" customWidth="1"/>
    <col min="10" max="10" width="10" bestFit="1" customWidth="1"/>
    <col min="11" max="11" width="27.109375" bestFit="1" customWidth="1"/>
    <col min="12" max="12" width="12.77734375" bestFit="1" customWidth="1"/>
    <col min="13" max="13" width="10.44140625" bestFit="1" customWidth="1"/>
  </cols>
  <sheetData>
    <row r="3" spans="1:13" x14ac:dyDescent="0.25">
      <c r="C3" s="1" t="s">
        <v>18</v>
      </c>
    </row>
    <row r="4" spans="1:13" ht="15" thickBot="1" x14ac:dyDescent="0.3">
      <c r="A4" s="2"/>
      <c r="B4" s="2"/>
      <c r="C4" s="2"/>
      <c r="D4" s="2"/>
      <c r="E4" s="2"/>
      <c r="G4" t="s">
        <v>30</v>
      </c>
    </row>
    <row r="5" spans="1:13" x14ac:dyDescent="0.25">
      <c r="A5" s="2"/>
      <c r="B5" s="5" t="s">
        <v>11</v>
      </c>
      <c r="C5" s="6"/>
      <c r="D5" s="6"/>
      <c r="E5" s="7"/>
      <c r="I5" s="2"/>
      <c r="J5" s="5" t="s">
        <v>11</v>
      </c>
      <c r="K5" s="6"/>
      <c r="L5" s="6"/>
      <c r="M5" s="7"/>
    </row>
    <row r="6" spans="1:13" x14ac:dyDescent="0.25">
      <c r="A6" s="2"/>
      <c r="B6" s="8"/>
      <c r="C6" s="3" t="s">
        <v>8</v>
      </c>
      <c r="D6" s="2">
        <v>2000</v>
      </c>
      <c r="E6" s="9"/>
      <c r="J6" s="8"/>
      <c r="K6" s="3" t="s">
        <v>8</v>
      </c>
      <c r="L6" s="2">
        <v>2000</v>
      </c>
      <c r="M6" s="9"/>
    </row>
    <row r="7" spans="1:13" x14ac:dyDescent="0.25">
      <c r="A7" s="2"/>
      <c r="B7" s="8"/>
      <c r="C7" s="3" t="s">
        <v>13</v>
      </c>
      <c r="D7" s="2">
        <v>100</v>
      </c>
      <c r="E7" s="9"/>
      <c r="J7" s="8"/>
      <c r="K7" s="3" t="s">
        <v>13</v>
      </c>
      <c r="L7" s="2">
        <v>100</v>
      </c>
      <c r="M7" s="9"/>
    </row>
    <row r="8" spans="1:13" x14ac:dyDescent="0.25">
      <c r="A8" s="2"/>
      <c r="B8" s="8"/>
      <c r="C8" s="3" t="s">
        <v>29</v>
      </c>
      <c r="D8" s="2">
        <v>1045</v>
      </c>
      <c r="E8" s="9"/>
      <c r="J8" s="8"/>
      <c r="K8" s="3" t="s">
        <v>29</v>
      </c>
      <c r="L8" s="2">
        <v>1089</v>
      </c>
      <c r="M8" s="9"/>
    </row>
    <row r="9" spans="1:13" x14ac:dyDescent="0.25">
      <c r="A9" s="2"/>
      <c r="B9" s="8"/>
      <c r="C9" s="3" t="s">
        <v>14</v>
      </c>
      <c r="D9" s="2">
        <v>35</v>
      </c>
      <c r="E9" s="9"/>
      <c r="J9" s="8"/>
      <c r="K9" s="3" t="s">
        <v>14</v>
      </c>
      <c r="L9" s="2">
        <v>35</v>
      </c>
      <c r="M9" s="9"/>
    </row>
    <row r="10" spans="1:13" x14ac:dyDescent="0.25">
      <c r="A10" s="2"/>
      <c r="B10" s="8"/>
      <c r="E10" s="9"/>
      <c r="J10" s="8"/>
      <c r="M10" s="9"/>
    </row>
    <row r="11" spans="1:13" x14ac:dyDescent="0.25">
      <c r="A11" s="2"/>
      <c r="B11" s="10" t="s">
        <v>4</v>
      </c>
      <c r="C11" s="2"/>
      <c r="D11" s="2"/>
      <c r="E11" s="9"/>
      <c r="J11" s="10" t="s">
        <v>4</v>
      </c>
      <c r="K11" s="2"/>
      <c r="L11" s="2"/>
      <c r="M11" s="9"/>
    </row>
    <row r="12" spans="1:13" x14ac:dyDescent="0.25">
      <c r="A12" s="2"/>
      <c r="B12" s="8"/>
      <c r="C12" s="3" t="s">
        <v>5</v>
      </c>
      <c r="D12" s="2">
        <v>58.3</v>
      </c>
      <c r="E12" s="9"/>
      <c r="J12" s="8"/>
      <c r="K12" s="3" t="s">
        <v>5</v>
      </c>
      <c r="L12" s="2">
        <v>58.3</v>
      </c>
      <c r="M12" s="9"/>
    </row>
    <row r="13" spans="1:13" x14ac:dyDescent="0.25">
      <c r="A13" s="2"/>
      <c r="B13" s="8"/>
      <c r="C13" s="3" t="s">
        <v>6</v>
      </c>
      <c r="D13" s="2">
        <v>1.8</v>
      </c>
      <c r="E13" s="9"/>
      <c r="J13" s="8"/>
      <c r="K13" s="3" t="s">
        <v>6</v>
      </c>
      <c r="L13" s="2">
        <v>1.8</v>
      </c>
      <c r="M13" s="9"/>
    </row>
    <row r="14" spans="1:13" x14ac:dyDescent="0.25">
      <c r="A14" s="2"/>
      <c r="B14" s="8"/>
      <c r="C14" s="3" t="s">
        <v>19</v>
      </c>
      <c r="D14" s="15">
        <v>35.71</v>
      </c>
      <c r="E14" s="9"/>
      <c r="J14" s="8"/>
      <c r="K14" s="3" t="s">
        <v>19</v>
      </c>
      <c r="L14" s="15">
        <v>32.19</v>
      </c>
      <c r="M14" s="9"/>
    </row>
    <row r="15" spans="1:13" x14ac:dyDescent="0.25">
      <c r="A15" s="2"/>
      <c r="B15" s="8"/>
      <c r="C15" s="4" t="s">
        <v>7</v>
      </c>
      <c r="D15" s="2">
        <f>(D12+(D8/14))*D13</f>
        <v>239.29714285714283</v>
      </c>
      <c r="E15" s="9"/>
      <c r="J15" s="8"/>
      <c r="K15" s="4" t="s">
        <v>7</v>
      </c>
      <c r="L15" s="2">
        <f>(L12+(L8/14))*L13</f>
        <v>244.95428571428573</v>
      </c>
      <c r="M15" s="9"/>
    </row>
    <row r="16" spans="1:13" x14ac:dyDescent="0.25">
      <c r="A16" s="2"/>
      <c r="B16" s="8"/>
      <c r="C16" s="4"/>
      <c r="D16" s="2"/>
      <c r="E16" s="9"/>
      <c r="J16" s="8"/>
      <c r="K16" s="4"/>
      <c r="L16" s="2"/>
      <c r="M16" s="9"/>
    </row>
    <row r="17" spans="1:13" x14ac:dyDescent="0.25">
      <c r="A17" s="2"/>
      <c r="B17" s="10" t="s">
        <v>24</v>
      </c>
      <c r="C17" s="2"/>
      <c r="D17" s="2"/>
      <c r="E17" s="9"/>
      <c r="J17" s="10" t="s">
        <v>24</v>
      </c>
      <c r="K17" s="2"/>
      <c r="L17" s="2"/>
      <c r="M17" s="9"/>
    </row>
    <row r="18" spans="1:13" x14ac:dyDescent="0.25">
      <c r="A18" s="2"/>
      <c r="B18" s="8"/>
      <c r="C18" s="3" t="s">
        <v>5</v>
      </c>
      <c r="D18" s="2">
        <v>51.2</v>
      </c>
      <c r="E18" s="9"/>
      <c r="J18" s="8"/>
      <c r="K18" s="3" t="s">
        <v>5</v>
      </c>
      <c r="L18" s="2">
        <v>51.2</v>
      </c>
      <c r="M18" s="9"/>
    </row>
    <row r="19" spans="1:13" x14ac:dyDescent="0.25">
      <c r="A19" s="2"/>
      <c r="B19" s="8"/>
      <c r="C19" s="3" t="s">
        <v>6</v>
      </c>
      <c r="D19" s="2">
        <v>1.6</v>
      </c>
      <c r="E19" s="9"/>
      <c r="J19" s="8"/>
      <c r="K19" s="3" t="s">
        <v>6</v>
      </c>
      <c r="L19" s="2">
        <v>1.6</v>
      </c>
      <c r="M19" s="9"/>
    </row>
    <row r="20" spans="1:13" x14ac:dyDescent="0.25">
      <c r="A20" s="2"/>
      <c r="B20" s="8"/>
      <c r="C20" s="3" t="s">
        <v>19</v>
      </c>
      <c r="D20" s="15">
        <v>35.71</v>
      </c>
      <c r="E20" s="9"/>
      <c r="J20" s="8"/>
      <c r="K20" s="3" t="s">
        <v>19</v>
      </c>
      <c r="L20" s="15">
        <v>32.19</v>
      </c>
      <c r="M20" s="9"/>
    </row>
    <row r="21" spans="1:13" x14ac:dyDescent="0.25">
      <c r="A21" s="2"/>
      <c r="B21" s="8"/>
      <c r="C21" s="4" t="s">
        <v>7</v>
      </c>
      <c r="D21" s="2">
        <f>(D18+(D8/14))*D19*0.75</f>
        <v>151.01142857142858</v>
      </c>
      <c r="E21" s="9"/>
      <c r="J21" s="8"/>
      <c r="K21" s="4" t="s">
        <v>7</v>
      </c>
      <c r="L21" s="2">
        <f>(L18+(L8/14))*L19*0.75</f>
        <v>154.78285714285715</v>
      </c>
      <c r="M21" s="9"/>
    </row>
    <row r="22" spans="1:13" x14ac:dyDescent="0.25">
      <c r="A22" s="2"/>
      <c r="B22" s="8"/>
      <c r="C22" s="2"/>
      <c r="D22" s="2"/>
      <c r="E22" s="9"/>
      <c r="J22" s="8"/>
      <c r="K22" s="2"/>
      <c r="L22" s="2"/>
      <c r="M22" s="9"/>
    </row>
    <row r="23" spans="1:13" x14ac:dyDescent="0.25">
      <c r="A23" s="2"/>
      <c r="B23" s="10" t="s">
        <v>25</v>
      </c>
      <c r="C23" s="2"/>
      <c r="D23" s="2"/>
      <c r="E23" s="9"/>
      <c r="J23" s="10" t="s">
        <v>25</v>
      </c>
      <c r="K23" s="2"/>
      <c r="L23" s="2"/>
      <c r="M23" s="9"/>
    </row>
    <row r="24" spans="1:13" x14ac:dyDescent="0.25">
      <c r="A24" s="2"/>
      <c r="B24" s="8"/>
      <c r="C24" s="4" t="s">
        <v>1</v>
      </c>
      <c r="D24" s="2">
        <f>D15*(1- D9/100)</f>
        <v>155.54314285714284</v>
      </c>
      <c r="E24" s="9"/>
      <c r="J24" s="8"/>
      <c r="K24" s="4" t="s">
        <v>1</v>
      </c>
      <c r="L24" s="2">
        <f>L15*(1- L9/100)</f>
        <v>159.22028571428572</v>
      </c>
      <c r="M24" s="9"/>
    </row>
    <row r="25" spans="1:13" x14ac:dyDescent="0.25">
      <c r="A25" s="2"/>
      <c r="B25" s="8"/>
      <c r="C25" s="3" t="s">
        <v>20</v>
      </c>
      <c r="D25" s="2">
        <v>0</v>
      </c>
      <c r="E25" s="9"/>
      <c r="J25" s="8"/>
      <c r="K25" s="3" t="s">
        <v>20</v>
      </c>
      <c r="L25" s="2">
        <v>0</v>
      </c>
      <c r="M25" s="9"/>
    </row>
    <row r="26" spans="1:13" x14ac:dyDescent="0.25">
      <c r="A26" s="2"/>
      <c r="B26" s="8"/>
      <c r="C26" s="3" t="s">
        <v>21</v>
      </c>
      <c r="D26" s="2">
        <v>0</v>
      </c>
      <c r="E26" s="9"/>
      <c r="J26" s="8"/>
      <c r="K26" s="3" t="s">
        <v>21</v>
      </c>
      <c r="L26" s="2">
        <v>0</v>
      </c>
      <c r="M26" s="9"/>
    </row>
    <row r="27" spans="1:13" x14ac:dyDescent="0.25">
      <c r="A27" s="2"/>
      <c r="B27" s="8"/>
      <c r="C27" s="3" t="s">
        <v>12</v>
      </c>
      <c r="D27" s="2">
        <v>82</v>
      </c>
      <c r="E27" s="9"/>
      <c r="J27" s="8"/>
      <c r="K27" s="3" t="s">
        <v>12</v>
      </c>
      <c r="L27" s="2">
        <v>82</v>
      </c>
      <c r="M27" s="9"/>
    </row>
    <row r="28" spans="1:13" x14ac:dyDescent="0.25">
      <c r="A28" s="2"/>
      <c r="B28" s="8"/>
      <c r="C28" s="3" t="s">
        <v>22</v>
      </c>
      <c r="D28" s="2"/>
      <c r="E28" s="9"/>
      <c r="J28" s="8"/>
      <c r="K28" s="3" t="s">
        <v>22</v>
      </c>
      <c r="L28" s="2"/>
      <c r="M28" s="9"/>
    </row>
    <row r="29" spans="1:13" x14ac:dyDescent="0.25">
      <c r="A29" s="2"/>
      <c r="B29" s="8"/>
      <c r="C29" s="4" t="s">
        <v>10</v>
      </c>
      <c r="D29" s="2">
        <f>INT(D6/D13 * (D27/100) )</f>
        <v>911</v>
      </c>
      <c r="E29" s="9"/>
      <c r="J29" s="8"/>
      <c r="K29" s="4" t="s">
        <v>10</v>
      </c>
      <c r="L29" s="2">
        <f>INT(L6/L13 * (L27/100) )</f>
        <v>911</v>
      </c>
      <c r="M29" s="9"/>
    </row>
    <row r="30" spans="1:13" x14ac:dyDescent="0.25">
      <c r="A30" s="2"/>
      <c r="B30" s="8"/>
      <c r="C30" s="4" t="s">
        <v>9</v>
      </c>
      <c r="D30" s="2">
        <f>INT(D29* (D25+ D14) /100)</f>
        <v>325</v>
      </c>
      <c r="E30" s="9"/>
      <c r="J30" s="8"/>
      <c r="K30" s="4" t="s">
        <v>9</v>
      </c>
      <c r="L30" s="2">
        <f>INT(L29* (L25+ L14) /100)</f>
        <v>293</v>
      </c>
      <c r="M30" s="9"/>
    </row>
    <row r="31" spans="1:13" x14ac:dyDescent="0.25">
      <c r="A31" s="2"/>
      <c r="B31" s="8"/>
      <c r="C31" s="4" t="s">
        <v>17</v>
      </c>
      <c r="D31" s="2">
        <f>D29-D30</f>
        <v>586</v>
      </c>
      <c r="E31" s="9"/>
      <c r="J31" s="8"/>
      <c r="K31" s="4" t="s">
        <v>17</v>
      </c>
      <c r="L31" s="2">
        <f>L29-L30</f>
        <v>618</v>
      </c>
      <c r="M31" s="9"/>
    </row>
    <row r="32" spans="1:13" x14ac:dyDescent="0.25">
      <c r="A32" s="2"/>
      <c r="B32" s="8"/>
      <c r="C32" s="4" t="s">
        <v>2</v>
      </c>
      <c r="D32" s="2">
        <f>D24*(1+ (D26+100)/100)</f>
        <v>311.08628571428568</v>
      </c>
      <c r="E32" s="9"/>
      <c r="J32" s="8"/>
      <c r="K32" s="4" t="s">
        <v>2</v>
      </c>
      <c r="L32" s="2">
        <f>L24*(1+ (L26+100)/100)</f>
        <v>318.44057142857145</v>
      </c>
      <c r="M32" s="9"/>
    </row>
    <row r="33" spans="1:13" x14ac:dyDescent="0.25">
      <c r="A33" s="2"/>
      <c r="B33" s="8"/>
      <c r="C33" s="4" t="s">
        <v>16</v>
      </c>
      <c r="D33" s="2">
        <f>D30*D32+(D31*D24)</f>
        <v>192251.32457142856</v>
      </c>
      <c r="E33" s="9"/>
      <c r="G33" s="16" t="s">
        <v>28</v>
      </c>
      <c r="H33">
        <f>D33-L33</f>
        <v>550.10057142854203</v>
      </c>
      <c r="J33" s="8"/>
      <c r="K33" s="4" t="s">
        <v>16</v>
      </c>
      <c r="L33" s="2">
        <f>L30*L32+(L31*L24)</f>
        <v>191701.22400000002</v>
      </c>
      <c r="M33" s="9"/>
    </row>
    <row r="34" spans="1:13" x14ac:dyDescent="0.25">
      <c r="A34" s="2"/>
      <c r="B34" s="8"/>
      <c r="C34" s="4"/>
      <c r="D34" s="2"/>
      <c r="E34" s="9"/>
      <c r="J34" s="8"/>
      <c r="K34" s="4"/>
      <c r="L34" s="2"/>
      <c r="M34" s="9"/>
    </row>
    <row r="35" spans="1:13" x14ac:dyDescent="0.25">
      <c r="A35" s="2"/>
      <c r="B35" s="10" t="s">
        <v>26</v>
      </c>
      <c r="C35" s="2"/>
      <c r="D35" s="2"/>
      <c r="E35" s="9"/>
      <c r="J35" s="10" t="s">
        <v>26</v>
      </c>
      <c r="K35" s="2"/>
      <c r="L35" s="2"/>
      <c r="M35" s="9"/>
    </row>
    <row r="36" spans="1:13" x14ac:dyDescent="0.25">
      <c r="A36" s="2"/>
      <c r="B36" s="8"/>
      <c r="C36" s="4" t="s">
        <v>1</v>
      </c>
      <c r="D36" s="2">
        <f>D21*(1- D9/100)</f>
        <v>98.157428571428582</v>
      </c>
      <c r="E36" s="9"/>
      <c r="J36" s="8"/>
      <c r="K36" s="4" t="s">
        <v>1</v>
      </c>
      <c r="L36" s="2">
        <f>L21*(1- L9/100)</f>
        <v>100.60885714285715</v>
      </c>
      <c r="M36" s="9"/>
    </row>
    <row r="37" spans="1:13" x14ac:dyDescent="0.25">
      <c r="A37" s="2"/>
      <c r="B37" s="8"/>
      <c r="C37" s="3" t="s">
        <v>20</v>
      </c>
      <c r="D37" s="2">
        <v>0</v>
      </c>
      <c r="E37" s="9"/>
      <c r="J37" s="8"/>
      <c r="K37" s="3" t="s">
        <v>20</v>
      </c>
      <c r="L37" s="2">
        <v>0</v>
      </c>
      <c r="M37" s="9"/>
    </row>
    <row r="38" spans="1:13" x14ac:dyDescent="0.25">
      <c r="A38" s="2"/>
      <c r="B38" s="8"/>
      <c r="C38" s="3" t="s">
        <v>21</v>
      </c>
      <c r="D38" s="2">
        <v>0</v>
      </c>
      <c r="E38" s="9"/>
      <c r="J38" s="8"/>
      <c r="K38" s="3" t="s">
        <v>21</v>
      </c>
      <c r="L38" s="2">
        <v>0</v>
      </c>
      <c r="M38" s="9"/>
    </row>
    <row r="39" spans="1:13" x14ac:dyDescent="0.25">
      <c r="A39" s="2"/>
      <c r="B39" s="8"/>
      <c r="C39" s="3" t="s">
        <v>12</v>
      </c>
      <c r="D39" s="2">
        <v>82</v>
      </c>
      <c r="E39" s="9"/>
      <c r="J39" s="8"/>
      <c r="K39" s="3" t="s">
        <v>12</v>
      </c>
      <c r="L39" s="2">
        <v>82</v>
      </c>
      <c r="M39" s="9"/>
    </row>
    <row r="40" spans="1:13" x14ac:dyDescent="0.25">
      <c r="A40" s="2"/>
      <c r="B40" s="8"/>
      <c r="C40" s="3" t="s">
        <v>22</v>
      </c>
      <c r="D40" s="2"/>
      <c r="E40" s="9"/>
      <c r="J40" s="8"/>
      <c r="K40" s="3" t="s">
        <v>22</v>
      </c>
      <c r="L40" s="2"/>
      <c r="M40" s="9"/>
    </row>
    <row r="41" spans="1:13" x14ac:dyDescent="0.25">
      <c r="A41" s="2"/>
      <c r="B41" s="8"/>
      <c r="C41" s="4" t="s">
        <v>10</v>
      </c>
      <c r="D41" s="2">
        <f>INT(D6/D19*(D39/100) )</f>
        <v>1025</v>
      </c>
      <c r="E41" s="9"/>
      <c r="J41" s="8"/>
      <c r="K41" s="4" t="s">
        <v>10</v>
      </c>
      <c r="L41" s="2">
        <f>INT(L6/L19*(L39/100) )</f>
        <v>1025</v>
      </c>
      <c r="M41" s="9"/>
    </row>
    <row r="42" spans="1:13" x14ac:dyDescent="0.25">
      <c r="A42" s="2"/>
      <c r="B42" s="8"/>
      <c r="C42" s="4" t="s">
        <v>9</v>
      </c>
      <c r="D42" s="2">
        <f>INT(D41*  (D37+ D20) /100)</f>
        <v>366</v>
      </c>
      <c r="E42" s="9"/>
      <c r="J42" s="8"/>
      <c r="K42" s="4" t="s">
        <v>9</v>
      </c>
      <c r="L42" s="2">
        <f>INT(L41*  (L37+ L20) /100)</f>
        <v>329</v>
      </c>
      <c r="M42" s="9"/>
    </row>
    <row r="43" spans="1:13" x14ac:dyDescent="0.25">
      <c r="A43" s="2"/>
      <c r="B43" s="8"/>
      <c r="C43" s="4" t="s">
        <v>17</v>
      </c>
      <c r="D43" s="2">
        <f>D41-D42</f>
        <v>659</v>
      </c>
      <c r="E43" s="9"/>
      <c r="J43" s="8"/>
      <c r="K43" s="4" t="s">
        <v>17</v>
      </c>
      <c r="L43" s="2">
        <f>L41-L42</f>
        <v>696</v>
      </c>
      <c r="M43" s="9"/>
    </row>
    <row r="44" spans="1:13" x14ac:dyDescent="0.25">
      <c r="A44" s="2"/>
      <c r="B44" s="8"/>
      <c r="C44" s="4" t="s">
        <v>2</v>
      </c>
      <c r="D44" s="2">
        <f>D36*(1+ (D38+100)/100)</f>
        <v>196.31485714285716</v>
      </c>
      <c r="E44" s="9"/>
      <c r="J44" s="8"/>
      <c r="K44" s="4" t="s">
        <v>2</v>
      </c>
      <c r="L44" s="2">
        <f>L36*(1+ (L38+100)/100)</f>
        <v>201.21771428571429</v>
      </c>
      <c r="M44" s="9"/>
    </row>
    <row r="45" spans="1:13" x14ac:dyDescent="0.25">
      <c r="A45" s="2"/>
      <c r="B45" s="8"/>
      <c r="C45" s="4" t="s">
        <v>16</v>
      </c>
      <c r="D45" s="2">
        <f>D42*D44+(D43*D36)</f>
        <v>136536.98314285715</v>
      </c>
      <c r="E45" s="9"/>
      <c r="G45" s="16" t="s">
        <v>28</v>
      </c>
      <c r="H45">
        <f>D45-L45</f>
        <v>312.59057142859092</v>
      </c>
      <c r="J45" s="8"/>
      <c r="K45" s="4" t="s">
        <v>16</v>
      </c>
      <c r="L45" s="2">
        <f>L42*L44+(L43*L36)</f>
        <v>136224.39257142856</v>
      </c>
      <c r="M45" s="9"/>
    </row>
    <row r="46" spans="1:13" x14ac:dyDescent="0.25">
      <c r="A46" s="2"/>
      <c r="B46" s="8"/>
      <c r="C46" s="2"/>
      <c r="D46" s="2"/>
      <c r="E46" s="9"/>
      <c r="J46" s="8"/>
      <c r="K46" s="2"/>
      <c r="L46" s="2"/>
      <c r="M46" s="9"/>
    </row>
    <row r="47" spans="1:13" x14ac:dyDescent="0.25">
      <c r="A47" s="2"/>
      <c r="B47" s="10" t="s">
        <v>0</v>
      </c>
      <c r="C47" s="2"/>
      <c r="D47" s="2"/>
      <c r="E47" s="9"/>
      <c r="J47" s="10" t="s">
        <v>0</v>
      </c>
      <c r="K47" s="2"/>
      <c r="L47" s="2"/>
      <c r="M47" s="9"/>
    </row>
    <row r="48" spans="1:13" x14ac:dyDescent="0.25">
      <c r="A48" s="2"/>
      <c r="B48" s="8"/>
      <c r="C48" s="4" t="s">
        <v>1</v>
      </c>
      <c r="D48" s="2">
        <f>(D15*1.5+180)*(1 + D52/100)*(1-D9/100)</f>
        <v>420.37765714285712</v>
      </c>
      <c r="E48" s="9"/>
      <c r="J48" s="8"/>
      <c r="K48" s="4" t="s">
        <v>1</v>
      </c>
      <c r="L48" s="2">
        <f>(L15*1.5+180)*(1 + L52/100)*(1-L9/100)</f>
        <v>426.99651428571428</v>
      </c>
      <c r="M48" s="9"/>
    </row>
    <row r="49" spans="1:13" x14ac:dyDescent="0.25">
      <c r="A49" s="2"/>
      <c r="B49" s="8"/>
      <c r="C49" s="3" t="s">
        <v>20</v>
      </c>
      <c r="D49" s="2">
        <v>30</v>
      </c>
      <c r="E49" s="9"/>
      <c r="J49" s="8"/>
      <c r="K49" s="3" t="s">
        <v>20</v>
      </c>
      <c r="L49" s="2">
        <v>30</v>
      </c>
      <c r="M49" s="9"/>
    </row>
    <row r="50" spans="1:13" x14ac:dyDescent="0.25">
      <c r="A50" s="2"/>
      <c r="B50" s="8"/>
      <c r="C50" s="3" t="s">
        <v>21</v>
      </c>
      <c r="D50" s="2">
        <v>24</v>
      </c>
      <c r="E50" s="9"/>
      <c r="J50" s="8"/>
      <c r="K50" s="3" t="s">
        <v>21</v>
      </c>
      <c r="L50" s="2">
        <v>24</v>
      </c>
      <c r="M50" s="9"/>
    </row>
    <row r="51" spans="1:13" x14ac:dyDescent="0.25">
      <c r="A51" s="2"/>
      <c r="B51" s="8"/>
      <c r="C51" s="3" t="s">
        <v>27</v>
      </c>
      <c r="D51" s="2">
        <v>100</v>
      </c>
      <c r="E51" s="9"/>
      <c r="J51" s="8"/>
      <c r="K51" s="3" t="s">
        <v>27</v>
      </c>
      <c r="L51" s="2">
        <v>100</v>
      </c>
      <c r="M51" s="9"/>
    </row>
    <row r="52" spans="1:13" x14ac:dyDescent="0.25">
      <c r="A52" s="2"/>
      <c r="B52" s="8"/>
      <c r="C52" s="3" t="s">
        <v>22</v>
      </c>
      <c r="D52" s="2">
        <v>20</v>
      </c>
      <c r="E52" s="9"/>
      <c r="J52" s="8"/>
      <c r="K52" s="3" t="s">
        <v>22</v>
      </c>
      <c r="L52" s="2">
        <v>20</v>
      </c>
      <c r="M52" s="9"/>
    </row>
    <row r="53" spans="1:13" x14ac:dyDescent="0.25">
      <c r="A53" s="2"/>
      <c r="B53" s="8"/>
      <c r="C53" s="4" t="s">
        <v>10</v>
      </c>
      <c r="D53" s="2">
        <f>INT( (D7+( INT(D6/2) )*20)/60 *(D51/100))</f>
        <v>335</v>
      </c>
      <c r="E53" s="9"/>
      <c r="J53" s="8"/>
      <c r="K53" s="4" t="s">
        <v>10</v>
      </c>
      <c r="L53" s="2">
        <f>INT( (L7+( INT(L6/2) )*20)/60 *(L51/100))</f>
        <v>335</v>
      </c>
      <c r="M53" s="9"/>
    </row>
    <row r="54" spans="1:13" x14ac:dyDescent="0.25">
      <c r="A54" s="2"/>
      <c r="B54" s="8"/>
      <c r="C54" s="4" t="s">
        <v>9</v>
      </c>
      <c r="D54" s="2">
        <f>INT(D53*(D49+D14)/100)</f>
        <v>220</v>
      </c>
      <c r="E54" s="9"/>
      <c r="J54" s="8"/>
      <c r="K54" s="4" t="s">
        <v>9</v>
      </c>
      <c r="L54" s="2">
        <f>INT(L53*(L49+L14)/100)</f>
        <v>208</v>
      </c>
      <c r="M54" s="9"/>
    </row>
    <row r="55" spans="1:13" x14ac:dyDescent="0.25">
      <c r="A55" s="2"/>
      <c r="B55" s="8"/>
      <c r="C55" s="4" t="s">
        <v>17</v>
      </c>
      <c r="D55" s="2">
        <f>D53-D54</f>
        <v>115</v>
      </c>
      <c r="E55" s="9"/>
      <c r="J55" s="8"/>
      <c r="K55" s="4" t="s">
        <v>17</v>
      </c>
      <c r="L55" s="2">
        <f>L53-L54</f>
        <v>127</v>
      </c>
      <c r="M55" s="9"/>
    </row>
    <row r="56" spans="1:13" x14ac:dyDescent="0.25">
      <c r="A56" s="2"/>
      <c r="B56" s="8"/>
      <c r="C56" s="4" t="s">
        <v>2</v>
      </c>
      <c r="D56" s="2">
        <f>D48*(1+(D50+100)/100)</f>
        <v>941.64595200000008</v>
      </c>
      <c r="E56" s="9"/>
      <c r="J56" s="8"/>
      <c r="K56" s="4" t="s">
        <v>2</v>
      </c>
      <c r="L56" s="2">
        <f>L48*(1+(L50+100)/100)</f>
        <v>956.47219200000006</v>
      </c>
      <c r="M56" s="9"/>
    </row>
    <row r="57" spans="1:13" x14ac:dyDescent="0.25">
      <c r="A57" s="2"/>
      <c r="B57" s="8"/>
      <c r="C57" s="4" t="s">
        <v>16</v>
      </c>
      <c r="D57" s="2">
        <f>D54*D56 +(D55*D48)</f>
        <v>255505.54001142859</v>
      </c>
      <c r="E57" s="9"/>
      <c r="G57" s="16" t="s">
        <v>28</v>
      </c>
      <c r="H57">
        <f>D57-L57</f>
        <v>2330.7667611428478</v>
      </c>
      <c r="J57" s="8"/>
      <c r="K57" s="4" t="s">
        <v>16</v>
      </c>
      <c r="L57" s="2">
        <f>L54*L56 +(L55*L48)</f>
        <v>253174.77325028574</v>
      </c>
      <c r="M57" s="9"/>
    </row>
    <row r="58" spans="1:13" x14ac:dyDescent="0.25">
      <c r="A58" s="2"/>
      <c r="B58" s="8"/>
      <c r="C58" s="2"/>
      <c r="D58" s="2"/>
      <c r="E58" s="9"/>
      <c r="J58" s="8"/>
      <c r="K58" s="2"/>
      <c r="L58" s="2"/>
      <c r="M58" s="9"/>
    </row>
    <row r="59" spans="1:13" x14ac:dyDescent="0.25">
      <c r="A59" s="2"/>
      <c r="B59" s="8"/>
      <c r="C59" s="2"/>
      <c r="D59" s="2"/>
      <c r="E59" s="9"/>
      <c r="J59" s="8"/>
      <c r="K59" s="2"/>
      <c r="L59" s="2"/>
      <c r="M59" s="9"/>
    </row>
    <row r="60" spans="1:13" x14ac:dyDescent="0.25">
      <c r="A60" s="2"/>
      <c r="B60" s="11" t="s">
        <v>15</v>
      </c>
      <c r="C60" s="2"/>
      <c r="D60" s="2"/>
      <c r="E60" s="9"/>
      <c r="J60" s="11" t="s">
        <v>15</v>
      </c>
      <c r="K60" s="2"/>
      <c r="L60" s="2"/>
      <c r="M60" s="9"/>
    </row>
    <row r="61" spans="1:13" x14ac:dyDescent="0.25">
      <c r="A61" s="2"/>
      <c r="B61" s="8"/>
      <c r="C61" s="4" t="s">
        <v>16</v>
      </c>
      <c r="D61" s="2">
        <f>D57+D33+D45</f>
        <v>584293.84772571432</v>
      </c>
      <c r="E61" s="9"/>
      <c r="G61" s="16" t="s">
        <v>28</v>
      </c>
      <c r="H61">
        <f>D61-L61</f>
        <v>3193.4579040000681</v>
      </c>
      <c r="J61" s="8"/>
      <c r="K61" s="4" t="s">
        <v>16</v>
      </c>
      <c r="L61" s="2">
        <f>L57+L33+L45</f>
        <v>581100.38982171426</v>
      </c>
      <c r="M61" s="9"/>
    </row>
    <row r="62" spans="1:13" ht="15" thickBot="1" x14ac:dyDescent="0.3">
      <c r="A62" s="2"/>
      <c r="B62" s="12"/>
      <c r="C62" s="13"/>
      <c r="D62" s="13"/>
      <c r="E62" s="14"/>
      <c r="J62" s="12"/>
      <c r="K62" s="13"/>
      <c r="L62" s="13"/>
      <c r="M62" s="14"/>
    </row>
    <row r="65" spans="5:5" x14ac:dyDescent="0.25">
      <c r="E65" s="2"/>
    </row>
  </sheetData>
  <phoneticPr fontId="6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E45"/>
  <sheetViews>
    <sheetView topLeftCell="A13" workbookViewId="0">
      <selection activeCell="J41" sqref="J41"/>
    </sheetView>
  </sheetViews>
  <sheetFormatPr defaultRowHeight="14.4" x14ac:dyDescent="0.25"/>
  <cols>
    <col min="3" max="3" width="25.77734375" bestFit="1" customWidth="1"/>
    <col min="4" max="4" width="10.44140625" bestFit="1" customWidth="1"/>
  </cols>
  <sheetData>
    <row r="4" spans="2:5" x14ac:dyDescent="0.25">
      <c r="C4" s="1" t="s">
        <v>18</v>
      </c>
    </row>
    <row r="5" spans="2:5" ht="15" thickBot="1" x14ac:dyDescent="0.3">
      <c r="B5" s="2"/>
      <c r="C5" s="2"/>
      <c r="D5" s="2"/>
      <c r="E5" s="2"/>
    </row>
    <row r="6" spans="2:5" x14ac:dyDescent="0.25">
      <c r="B6" s="5" t="s">
        <v>11</v>
      </c>
      <c r="C6" s="6"/>
      <c r="D6" s="6"/>
      <c r="E6" s="7"/>
    </row>
    <row r="7" spans="2:5" x14ac:dyDescent="0.25">
      <c r="B7" s="8"/>
      <c r="C7" s="3" t="s">
        <v>8</v>
      </c>
      <c r="D7" s="2">
        <v>60</v>
      </c>
      <c r="E7" s="9"/>
    </row>
    <row r="8" spans="2:5" x14ac:dyDescent="0.25">
      <c r="B8" s="8"/>
      <c r="C8" s="3" t="s">
        <v>13</v>
      </c>
      <c r="D8" s="2">
        <v>100</v>
      </c>
      <c r="E8" s="9"/>
    </row>
    <row r="9" spans="2:5" x14ac:dyDescent="0.25">
      <c r="B9" s="8"/>
      <c r="C9" s="3" t="s">
        <v>14</v>
      </c>
      <c r="D9" s="2">
        <v>35</v>
      </c>
      <c r="E9" s="9"/>
    </row>
    <row r="10" spans="2:5" x14ac:dyDescent="0.25">
      <c r="B10" s="8"/>
      <c r="C10" s="2"/>
      <c r="D10" s="2"/>
      <c r="E10" s="9"/>
    </row>
    <row r="11" spans="2:5" x14ac:dyDescent="0.25">
      <c r="B11" s="10" t="s">
        <v>4</v>
      </c>
      <c r="C11" s="2"/>
      <c r="D11" s="2"/>
      <c r="E11" s="9"/>
    </row>
    <row r="12" spans="2:5" x14ac:dyDescent="0.25">
      <c r="B12" s="8"/>
      <c r="C12" s="3" t="s">
        <v>5</v>
      </c>
      <c r="D12" s="2">
        <v>100</v>
      </c>
      <c r="E12" s="9"/>
    </row>
    <row r="13" spans="2:5" x14ac:dyDescent="0.25">
      <c r="B13" s="8"/>
      <c r="C13" s="3" t="s">
        <v>6</v>
      </c>
      <c r="D13" s="2">
        <v>1.8</v>
      </c>
      <c r="E13" s="9"/>
    </row>
    <row r="14" spans="2:5" x14ac:dyDescent="0.25">
      <c r="B14" s="8"/>
      <c r="C14" s="3" t="s">
        <v>19</v>
      </c>
      <c r="D14" s="15">
        <v>26</v>
      </c>
      <c r="E14" s="9"/>
    </row>
    <row r="15" spans="2:5" x14ac:dyDescent="0.25">
      <c r="B15" s="8"/>
      <c r="C15" s="4" t="s">
        <v>7</v>
      </c>
      <c r="D15" s="2">
        <f>D12*D13</f>
        <v>180</v>
      </c>
      <c r="E15" s="9"/>
    </row>
    <row r="16" spans="2:5" x14ac:dyDescent="0.25">
      <c r="B16" s="8"/>
      <c r="D16" s="2"/>
      <c r="E16" s="9"/>
    </row>
    <row r="17" spans="2:5" x14ac:dyDescent="0.25">
      <c r="B17" s="8"/>
      <c r="C17" s="2"/>
      <c r="D17" s="2"/>
      <c r="E17" s="9"/>
    </row>
    <row r="18" spans="2:5" x14ac:dyDescent="0.25">
      <c r="B18" s="10" t="s">
        <v>3</v>
      </c>
      <c r="C18" s="2"/>
      <c r="D18" s="2"/>
      <c r="E18" s="9"/>
    </row>
    <row r="19" spans="2:5" x14ac:dyDescent="0.25">
      <c r="B19" s="8"/>
      <c r="C19" s="4" t="s">
        <v>1</v>
      </c>
      <c r="D19" s="2">
        <f>D15*(1- D9/100)</f>
        <v>117</v>
      </c>
      <c r="E19" s="9"/>
    </row>
    <row r="20" spans="2:5" x14ac:dyDescent="0.25">
      <c r="B20" s="8"/>
      <c r="C20" s="3" t="s">
        <v>20</v>
      </c>
      <c r="D20" s="2">
        <v>0</v>
      </c>
      <c r="E20" s="9"/>
    </row>
    <row r="21" spans="2:5" x14ac:dyDescent="0.25">
      <c r="B21" s="8"/>
      <c r="C21" s="3" t="s">
        <v>21</v>
      </c>
      <c r="D21" s="2">
        <v>0</v>
      </c>
      <c r="E21" s="9"/>
    </row>
    <row r="22" spans="2:5" x14ac:dyDescent="0.25">
      <c r="B22" s="8"/>
      <c r="C22" s="3" t="s">
        <v>12</v>
      </c>
      <c r="D22" s="2"/>
      <c r="E22" s="9"/>
    </row>
    <row r="23" spans="2:5" x14ac:dyDescent="0.25">
      <c r="B23" s="8"/>
      <c r="C23" s="3" t="s">
        <v>22</v>
      </c>
      <c r="D23" s="2"/>
      <c r="E23" s="9"/>
    </row>
    <row r="24" spans="2:5" x14ac:dyDescent="0.25">
      <c r="B24" s="8"/>
      <c r="C24" s="4" t="s">
        <v>10</v>
      </c>
      <c r="D24" s="2">
        <f>INT(D7/D13)</f>
        <v>33</v>
      </c>
      <c r="E24" s="9"/>
    </row>
    <row r="25" spans="2:5" x14ac:dyDescent="0.25">
      <c r="B25" s="8"/>
      <c r="C25" s="4" t="s">
        <v>9</v>
      </c>
      <c r="D25" s="2">
        <f>INT(D24*  (D20+ D14) /100)</f>
        <v>8</v>
      </c>
      <c r="E25" s="9"/>
    </row>
    <row r="26" spans="2:5" x14ac:dyDescent="0.25">
      <c r="B26" s="8"/>
      <c r="C26" s="4" t="s">
        <v>17</v>
      </c>
      <c r="D26" s="2">
        <f>D24-D25</f>
        <v>25</v>
      </c>
      <c r="E26" s="9"/>
    </row>
    <row r="27" spans="2:5" x14ac:dyDescent="0.25">
      <c r="B27" s="8"/>
      <c r="C27" s="4" t="s">
        <v>2</v>
      </c>
      <c r="D27" s="2">
        <f>D19*(1+ (D21+100)/100)</f>
        <v>234</v>
      </c>
      <c r="E27" s="9"/>
    </row>
    <row r="28" spans="2:5" x14ac:dyDescent="0.25">
      <c r="B28" s="8"/>
      <c r="C28" s="4" t="s">
        <v>16</v>
      </c>
      <c r="D28" s="2">
        <f>D25*D27+(D26*D19)</f>
        <v>4797</v>
      </c>
      <c r="E28" s="9"/>
    </row>
    <row r="29" spans="2:5" x14ac:dyDescent="0.25">
      <c r="B29" s="8"/>
      <c r="C29" s="2"/>
      <c r="D29" s="2"/>
      <c r="E29" s="9"/>
    </row>
    <row r="30" spans="2:5" x14ac:dyDescent="0.25">
      <c r="B30" s="10" t="s">
        <v>23</v>
      </c>
      <c r="C30" s="2"/>
      <c r="D30" s="2"/>
      <c r="E30" s="9"/>
    </row>
    <row r="31" spans="2:5" x14ac:dyDescent="0.25">
      <c r="B31" s="8"/>
      <c r="C31" s="4" t="s">
        <v>1</v>
      </c>
      <c r="D31" s="2">
        <f>D15*(1 + D35/100)*(1-D9/100)</f>
        <v>117</v>
      </c>
      <c r="E31" s="9"/>
    </row>
    <row r="32" spans="2:5" x14ac:dyDescent="0.25">
      <c r="B32" s="8"/>
      <c r="C32" s="3" t="s">
        <v>20</v>
      </c>
      <c r="D32" s="2">
        <v>0</v>
      </c>
      <c r="E32" s="9"/>
    </row>
    <row r="33" spans="2:5" x14ac:dyDescent="0.25">
      <c r="B33" s="8"/>
      <c r="C33" s="3" t="s">
        <v>21</v>
      </c>
      <c r="D33" s="2">
        <v>0</v>
      </c>
      <c r="E33" s="9"/>
    </row>
    <row r="34" spans="2:5" x14ac:dyDescent="0.25">
      <c r="B34" s="8"/>
      <c r="C34" s="3" t="s">
        <v>12</v>
      </c>
      <c r="D34" s="2"/>
      <c r="E34" s="9"/>
    </row>
    <row r="35" spans="2:5" x14ac:dyDescent="0.25">
      <c r="B35" s="8"/>
      <c r="C35" s="3" t="s">
        <v>22</v>
      </c>
      <c r="D35" s="2">
        <v>0</v>
      </c>
      <c r="E35" s="9"/>
    </row>
    <row r="36" spans="2:5" x14ac:dyDescent="0.25">
      <c r="B36" s="8"/>
      <c r="C36" s="4" t="s">
        <v>10</v>
      </c>
      <c r="D36" s="2">
        <f>INT( (D8+( INT(D7/2) )*20)/60 )</f>
        <v>11</v>
      </c>
      <c r="E36" s="9"/>
    </row>
    <row r="37" spans="2:5" x14ac:dyDescent="0.25">
      <c r="B37" s="8"/>
      <c r="C37" s="4" t="s">
        <v>9</v>
      </c>
      <c r="D37" s="2">
        <f>INT(D36*(D32+D14)/100)</f>
        <v>2</v>
      </c>
      <c r="E37" s="9"/>
    </row>
    <row r="38" spans="2:5" x14ac:dyDescent="0.25">
      <c r="B38" s="8"/>
      <c r="C38" s="4" t="s">
        <v>17</v>
      </c>
      <c r="D38" s="2">
        <f>D36-D37</f>
        <v>9</v>
      </c>
      <c r="E38" s="9"/>
    </row>
    <row r="39" spans="2:5" x14ac:dyDescent="0.25">
      <c r="B39" s="8"/>
      <c r="C39" s="4" t="s">
        <v>2</v>
      </c>
      <c r="D39" s="2">
        <f>D31*(1+(D33+100)/100)</f>
        <v>234</v>
      </c>
      <c r="E39" s="9"/>
    </row>
    <row r="40" spans="2:5" x14ac:dyDescent="0.25">
      <c r="B40" s="8"/>
      <c r="C40" s="4" t="s">
        <v>16</v>
      </c>
      <c r="D40" s="2">
        <f>D37*D39 +(D38*D31)</f>
        <v>1521</v>
      </c>
      <c r="E40" s="9"/>
    </row>
    <row r="41" spans="2:5" x14ac:dyDescent="0.25">
      <c r="B41" s="8"/>
      <c r="C41" s="2"/>
      <c r="D41" s="2"/>
      <c r="E41" s="9"/>
    </row>
    <row r="42" spans="2:5" x14ac:dyDescent="0.25">
      <c r="B42" s="8"/>
      <c r="C42" s="2"/>
      <c r="D42" s="2"/>
      <c r="E42" s="9"/>
    </row>
    <row r="43" spans="2:5" x14ac:dyDescent="0.25">
      <c r="B43" s="11" t="s">
        <v>15</v>
      </c>
      <c r="C43" s="2"/>
      <c r="D43" s="2"/>
      <c r="E43" s="9"/>
    </row>
    <row r="44" spans="2:5" x14ac:dyDescent="0.25">
      <c r="B44" s="8"/>
      <c r="C44" s="4" t="s">
        <v>16</v>
      </c>
      <c r="D44" s="2">
        <f>D40+D28</f>
        <v>6318</v>
      </c>
      <c r="E44" s="9"/>
    </row>
    <row r="45" spans="2:5" ht="15" thickBot="1" x14ac:dyDescent="0.3">
      <c r="B45" s="12"/>
      <c r="C45" s="13"/>
      <c r="D45" s="13"/>
      <c r="E45" s="14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匕首</vt:lpstr>
      <vt:lpstr>单手剑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2019-02-19T14:54:10Z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170e53af-daba-4779-9340-87425b89e10e</vt:lpwstr>
  </property>
</Properties>
</file>